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drawings/drawing25.xml" ContentType="application/vnd.openxmlformats-officedocument.drawing+xml"/>
  <Override PartName="/xl/ctrlProps/ctrlProp9.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27.xml" ContentType="application/vnd.openxmlformats-officedocument.spreadsheetml.comments+xml"/>
  <Override PartName="/xl/drawings/drawing2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https://d.docs.live.net/64fdfafd2f177355/Dokumente/UTV/ppt/House of Paws/"/>
    </mc:Choice>
  </mc:AlternateContent>
  <xr:revisionPtr revIDLastSave="13" documentId="8_{2C7717B8-CC76-4E29-961F-21F19E1E24A1}" xr6:coauthVersionLast="45" xr6:coauthVersionMax="45" xr10:uidLastSave="{83181173-E7C5-4977-B530-952771254522}"/>
  <bookViews>
    <workbookView xWindow="-110" yWindow="-110" windowWidth="19420" windowHeight="10420" tabRatio="835" activeTab="29" xr2:uid="{00000000-000D-0000-FFFF-FFFF00000000}"/>
  </bookViews>
  <sheets>
    <sheet name="Admin" sheetId="1" r:id="rId1"/>
    <sheet name="Sheet1" sheetId="72" r:id="rId2"/>
    <sheet name="Tasks" sheetId="46" r:id="rId3"/>
    <sheet name="Pilot1" sheetId="54" state="hidden" r:id="rId4"/>
    <sheet name="Pilot2" sheetId="53" r:id="rId5"/>
    <sheet name="P1" sheetId="18" r:id="rId6"/>
    <sheet name="P2" sheetId="33" r:id="rId7"/>
    <sheet name="P3" sheetId="34" r:id="rId8"/>
    <sheet name="P4" sheetId="35" r:id="rId9"/>
    <sheet name="P5" sheetId="36" r:id="rId10"/>
    <sheet name="P6" sheetId="37" state="hidden" r:id="rId11"/>
    <sheet name="P7" sheetId="38" state="hidden" r:id="rId12"/>
    <sheet name="P8" sheetId="39" state="hidden" r:id="rId13"/>
    <sheet name="P9" sheetId="40" state="hidden" r:id="rId14"/>
    <sheet name="P10" sheetId="41" state="hidden" r:id="rId15"/>
    <sheet name="P11" sheetId="42" state="hidden" r:id="rId16"/>
    <sheet name="P12" sheetId="43" state="hidden" r:id="rId17"/>
    <sheet name="P13" sheetId="55" state="hidden" r:id="rId18"/>
    <sheet name="P14" sheetId="56" state="hidden" r:id="rId19"/>
    <sheet name="P15" sheetId="57" state="hidden" r:id="rId20"/>
    <sheet name="P16" sheetId="58" state="hidden" r:id="rId21"/>
    <sheet name="P17" sheetId="59" state="hidden" r:id="rId22"/>
    <sheet name="P18" sheetId="60" state="hidden" r:id="rId23"/>
    <sheet name="P19" sheetId="61" state="hidden" r:id="rId24"/>
    <sheet name="P20" sheetId="62" state="hidden" r:id="rId25"/>
    <sheet name="DataSum" sheetId="17" state="hidden" r:id="rId26"/>
    <sheet name="DataCharts" sheetId="71" state="hidden" r:id="rId27"/>
    <sheet name="Charts" sheetId="70" r:id="rId28"/>
    <sheet name="Observations" sheetId="45" r:id="rId29"/>
    <sheet name="PrintForms" sheetId="65" r:id="rId30"/>
  </sheets>
  <definedNames>
    <definedName name="_xlnm._FilterDatabase" localSheetId="0" hidden="1">Admin!#REF!</definedName>
    <definedName name="Lookup_array" localSheetId="27">Charts!$H$5:$I$10</definedName>
    <definedName name="Lookup_array" localSheetId="26">DataCharts!$H$5:$I$27</definedName>
    <definedName name="Lookup_array">#REF!</definedName>
    <definedName name="_xlnm.Print_Area" localSheetId="28">Observations!$A$7:$B$1157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18" l="1"/>
  <c r="B4" i="18" l="1"/>
  <c r="D8" i="54"/>
  <c r="D84" i="54"/>
  <c r="D85" i="54"/>
  <c r="A12" i="54"/>
  <c r="B12" i="54" s="1"/>
  <c r="H12" i="54"/>
  <c r="B100" i="45"/>
  <c r="C100" i="45" s="1"/>
  <c r="A14" i="54"/>
  <c r="B14" i="54"/>
  <c r="A1" i="1"/>
  <c r="F13" i="1"/>
  <c r="F14" i="1"/>
  <c r="F15" i="1"/>
  <c r="D18" i="1"/>
  <c r="P39" i="1"/>
  <c r="R39" i="1"/>
  <c r="T39" i="1"/>
  <c r="P40" i="1"/>
  <c r="R40" i="1"/>
  <c r="T40" i="1"/>
  <c r="P41" i="1"/>
  <c r="T41" i="1" s="1"/>
  <c r="R41" i="1"/>
  <c r="P42" i="1"/>
  <c r="T42" i="1" s="1"/>
  <c r="R42" i="1"/>
  <c r="P43" i="1"/>
  <c r="T43" i="1" s="1"/>
  <c r="R43" i="1"/>
  <c r="P44" i="1"/>
  <c r="T44" i="1" s="1"/>
  <c r="R44" i="1"/>
  <c r="P45" i="1"/>
  <c r="R45" i="1"/>
  <c r="T45" i="1"/>
  <c r="P46" i="1"/>
  <c r="R46" i="1"/>
  <c r="T46" i="1"/>
  <c r="P47" i="1"/>
  <c r="R47" i="1"/>
  <c r="T47" i="1"/>
  <c r="P48" i="1"/>
  <c r="R48" i="1"/>
  <c r="T48" i="1"/>
  <c r="P49" i="1"/>
  <c r="R49" i="1"/>
  <c r="T49" i="1"/>
  <c r="P50" i="1"/>
  <c r="R50" i="1"/>
  <c r="T50" i="1"/>
  <c r="P51" i="1"/>
  <c r="R51" i="1"/>
  <c r="T51" i="1"/>
  <c r="P52" i="1"/>
  <c r="R52" i="1"/>
  <c r="T52" i="1"/>
  <c r="P53" i="1"/>
  <c r="R53" i="1"/>
  <c r="T53" i="1"/>
  <c r="P54" i="1"/>
  <c r="R54" i="1"/>
  <c r="T54" i="1"/>
  <c r="P55" i="1"/>
  <c r="R55" i="1"/>
  <c r="T55" i="1"/>
  <c r="P56" i="1"/>
  <c r="R56" i="1"/>
  <c r="T56" i="1"/>
  <c r="P57" i="1"/>
  <c r="R57" i="1"/>
  <c r="T57" i="1"/>
  <c r="P58" i="1"/>
  <c r="R58" i="1"/>
  <c r="T58" i="1"/>
  <c r="P59" i="1"/>
  <c r="R59" i="1"/>
  <c r="T59" i="1"/>
  <c r="P60" i="1"/>
  <c r="R60" i="1"/>
  <c r="T60" i="1"/>
  <c r="A1" i="46"/>
  <c r="M34" i="46"/>
  <c r="N34" i="46"/>
  <c r="O34" i="46"/>
  <c r="P34" i="46"/>
  <c r="Q34" i="46"/>
  <c r="R34" i="46"/>
  <c r="S34" i="46"/>
  <c r="T34" i="46"/>
  <c r="U34" i="46"/>
  <c r="V34" i="46"/>
  <c r="W34" i="46"/>
  <c r="X34" i="46"/>
  <c r="Y34" i="46"/>
  <c r="Z34" i="46"/>
  <c r="AA34" i="46"/>
  <c r="AB34" i="46"/>
  <c r="AC34" i="46"/>
  <c r="AD34" i="46"/>
  <c r="AE34" i="46"/>
  <c r="AF34" i="46"/>
  <c r="AG34" i="46"/>
  <c r="AH34" i="46"/>
  <c r="AI34" i="46"/>
  <c r="AJ34" i="46"/>
  <c r="AK34" i="46"/>
  <c r="AL34" i="46"/>
  <c r="AM34" i="46"/>
  <c r="AN34" i="46"/>
  <c r="AO34" i="46"/>
  <c r="AP34" i="46"/>
  <c r="AQ34" i="46"/>
  <c r="AR34" i="46"/>
  <c r="AS34" i="46"/>
  <c r="AT34" i="46"/>
  <c r="AU34" i="46"/>
  <c r="AV34" i="46"/>
  <c r="AW34" i="46"/>
  <c r="AX34" i="46"/>
  <c r="AY34" i="46"/>
  <c r="AZ34" i="46"/>
  <c r="BA34" i="46"/>
  <c r="BB34" i="46"/>
  <c r="BC34" i="46"/>
  <c r="BD34" i="46"/>
  <c r="BE34" i="46"/>
  <c r="BF34" i="46"/>
  <c r="BG34" i="46"/>
  <c r="BH34" i="46"/>
  <c r="BI34" i="46"/>
  <c r="BJ34" i="46"/>
  <c r="M35" i="46"/>
  <c r="N35" i="46"/>
  <c r="O35" i="46"/>
  <c r="P35" i="46"/>
  <c r="Q35" i="46"/>
  <c r="R35" i="46"/>
  <c r="S35" i="46"/>
  <c r="T35" i="46"/>
  <c r="U35" i="46"/>
  <c r="V35" i="46"/>
  <c r="W35" i="46"/>
  <c r="X35" i="46"/>
  <c r="Y35" i="46"/>
  <c r="Z35" i="46"/>
  <c r="AA35" i="46"/>
  <c r="AB35" i="46"/>
  <c r="AC35" i="46"/>
  <c r="AD35" i="46"/>
  <c r="AE35" i="46"/>
  <c r="AF35" i="46"/>
  <c r="AG35" i="46"/>
  <c r="AH35" i="46"/>
  <c r="AI35" i="46"/>
  <c r="AJ35" i="46"/>
  <c r="AK35" i="46"/>
  <c r="AL35" i="46"/>
  <c r="AM35" i="46"/>
  <c r="AN35" i="46"/>
  <c r="AO35" i="46"/>
  <c r="AP35" i="46"/>
  <c r="AQ35" i="46"/>
  <c r="AR35" i="46"/>
  <c r="AS35" i="46"/>
  <c r="AT35" i="46"/>
  <c r="AU35" i="46"/>
  <c r="AV35" i="46"/>
  <c r="AW35" i="46"/>
  <c r="AX35" i="46"/>
  <c r="AY35" i="46"/>
  <c r="AZ35" i="46"/>
  <c r="BA35" i="46"/>
  <c r="BB35" i="46"/>
  <c r="BC35" i="46"/>
  <c r="BD35" i="46"/>
  <c r="BE35" i="46"/>
  <c r="BF35" i="46"/>
  <c r="BG35" i="46"/>
  <c r="BH35" i="46"/>
  <c r="BI35" i="46"/>
  <c r="BJ35" i="46"/>
  <c r="M36" i="46"/>
  <c r="N36" i="46"/>
  <c r="O36" i="46"/>
  <c r="P36" i="46"/>
  <c r="Q36" i="46"/>
  <c r="R36" i="46"/>
  <c r="S36" i="46"/>
  <c r="T36" i="46"/>
  <c r="U36" i="46"/>
  <c r="V36" i="46"/>
  <c r="W36" i="46"/>
  <c r="X36" i="46"/>
  <c r="Y36" i="46"/>
  <c r="Z36" i="46"/>
  <c r="AA36" i="46"/>
  <c r="AB36" i="46"/>
  <c r="AC36" i="46"/>
  <c r="AD36" i="46"/>
  <c r="AE36" i="46"/>
  <c r="AF36" i="46"/>
  <c r="AG36" i="46"/>
  <c r="AH36" i="46"/>
  <c r="AI36" i="46"/>
  <c r="AJ36" i="46"/>
  <c r="AK36" i="46"/>
  <c r="AL36" i="46"/>
  <c r="AM36" i="46"/>
  <c r="AN36" i="46"/>
  <c r="AO36" i="46"/>
  <c r="AP36" i="46"/>
  <c r="AQ36" i="46"/>
  <c r="AR36" i="46"/>
  <c r="AS36" i="46"/>
  <c r="AT36" i="46"/>
  <c r="AU36" i="46"/>
  <c r="AV36" i="46"/>
  <c r="AW36" i="46"/>
  <c r="AX36" i="46"/>
  <c r="AY36" i="46"/>
  <c r="AZ36" i="46"/>
  <c r="BA36" i="46"/>
  <c r="BB36" i="46"/>
  <c r="BC36" i="46"/>
  <c r="BD36" i="46"/>
  <c r="BE36" i="46"/>
  <c r="BF36" i="46"/>
  <c r="BG36" i="46"/>
  <c r="BH36" i="46"/>
  <c r="BI36" i="46"/>
  <c r="BJ36" i="46"/>
  <c r="M37" i="46"/>
  <c r="N37" i="46"/>
  <c r="O37" i="46"/>
  <c r="P37" i="46"/>
  <c r="Q37" i="46"/>
  <c r="R37" i="46"/>
  <c r="S37" i="46"/>
  <c r="T37" i="46"/>
  <c r="U37" i="46"/>
  <c r="V37" i="46"/>
  <c r="W37" i="46"/>
  <c r="X37" i="46"/>
  <c r="Y37" i="46"/>
  <c r="Z37" i="46"/>
  <c r="AA37" i="46"/>
  <c r="AB37" i="46"/>
  <c r="AC37" i="46"/>
  <c r="AD37" i="46"/>
  <c r="AE37" i="46"/>
  <c r="AF37" i="46"/>
  <c r="AG37" i="46"/>
  <c r="AH37" i="46"/>
  <c r="AI37" i="46"/>
  <c r="AJ37" i="46"/>
  <c r="AK37" i="46"/>
  <c r="AL37" i="46"/>
  <c r="AM37" i="46"/>
  <c r="AN37" i="46"/>
  <c r="AO37" i="46"/>
  <c r="AP37" i="46"/>
  <c r="AQ37" i="46"/>
  <c r="AR37" i="46"/>
  <c r="AS37" i="46"/>
  <c r="AT37" i="46"/>
  <c r="AU37" i="46"/>
  <c r="AV37" i="46"/>
  <c r="AW37" i="46"/>
  <c r="AX37" i="46"/>
  <c r="AY37" i="46"/>
  <c r="AZ37" i="46"/>
  <c r="BA37" i="46"/>
  <c r="BB37" i="46"/>
  <c r="BC37" i="46"/>
  <c r="BD37" i="46"/>
  <c r="BE37" i="46"/>
  <c r="BF37" i="46"/>
  <c r="BG37" i="46"/>
  <c r="BH37" i="46"/>
  <c r="BI37" i="46"/>
  <c r="BJ37" i="46"/>
  <c r="M38" i="46"/>
  <c r="N38" i="46"/>
  <c r="O38" i="46"/>
  <c r="P38" i="46"/>
  <c r="Q38" i="46"/>
  <c r="R38" i="46"/>
  <c r="S38" i="46"/>
  <c r="T38" i="46"/>
  <c r="U38" i="46"/>
  <c r="V38" i="46"/>
  <c r="W38" i="46"/>
  <c r="X38" i="46"/>
  <c r="Y38" i="46"/>
  <c r="Z38" i="46"/>
  <c r="AA38" i="46"/>
  <c r="AB38" i="46"/>
  <c r="AC38" i="46"/>
  <c r="AD38" i="46"/>
  <c r="AE38" i="46"/>
  <c r="AF38" i="46"/>
  <c r="AG38" i="46"/>
  <c r="AH38" i="46"/>
  <c r="AI38" i="46"/>
  <c r="AJ38" i="46"/>
  <c r="AK38" i="46"/>
  <c r="AL38" i="46"/>
  <c r="AM38" i="46"/>
  <c r="AN38" i="46"/>
  <c r="AO38" i="46"/>
  <c r="AP38" i="46"/>
  <c r="AQ38" i="46"/>
  <c r="AR38" i="46"/>
  <c r="AS38" i="46"/>
  <c r="AT38" i="46"/>
  <c r="AU38" i="46"/>
  <c r="AV38" i="46"/>
  <c r="AW38" i="46"/>
  <c r="AX38" i="46"/>
  <c r="AY38" i="46"/>
  <c r="AZ38" i="46"/>
  <c r="BA38" i="46"/>
  <c r="BB38" i="46"/>
  <c r="BC38" i="46"/>
  <c r="BD38" i="46"/>
  <c r="BE38" i="46"/>
  <c r="BF38" i="46"/>
  <c r="BG38" i="46"/>
  <c r="BH38" i="46"/>
  <c r="BI38" i="46"/>
  <c r="BJ38" i="46"/>
  <c r="M39" i="46"/>
  <c r="N39" i="46"/>
  <c r="O39" i="46"/>
  <c r="P39" i="46"/>
  <c r="Q39" i="46"/>
  <c r="R39" i="46"/>
  <c r="S39" i="46"/>
  <c r="T39" i="46"/>
  <c r="U39" i="46"/>
  <c r="V39" i="46"/>
  <c r="W39" i="46"/>
  <c r="X39" i="46"/>
  <c r="Y39" i="46"/>
  <c r="Z39" i="46"/>
  <c r="AA39" i="46"/>
  <c r="AB39" i="46"/>
  <c r="AC39" i="46"/>
  <c r="AD39" i="46"/>
  <c r="AE39" i="46"/>
  <c r="AF39" i="46"/>
  <c r="AG39" i="46"/>
  <c r="AH39" i="46"/>
  <c r="AI39" i="46"/>
  <c r="AJ39" i="46"/>
  <c r="AK39" i="46"/>
  <c r="AL39" i="46"/>
  <c r="AM39" i="46"/>
  <c r="AN39" i="46"/>
  <c r="AO39" i="46"/>
  <c r="AP39" i="46"/>
  <c r="AQ39" i="46"/>
  <c r="AR39" i="46"/>
  <c r="AS39" i="46"/>
  <c r="AT39" i="46"/>
  <c r="AU39" i="46"/>
  <c r="AV39" i="46"/>
  <c r="AW39" i="46"/>
  <c r="AX39" i="46"/>
  <c r="AY39" i="46"/>
  <c r="AZ39" i="46"/>
  <c r="BA39" i="46"/>
  <c r="BB39" i="46"/>
  <c r="BC39" i="46"/>
  <c r="BD39" i="46"/>
  <c r="BE39" i="46"/>
  <c r="BF39" i="46"/>
  <c r="BG39" i="46"/>
  <c r="BH39" i="46"/>
  <c r="BI39" i="46"/>
  <c r="BJ39" i="46"/>
  <c r="M40" i="46"/>
  <c r="N40" i="46"/>
  <c r="O40" i="46"/>
  <c r="P40" i="46"/>
  <c r="Q40" i="46"/>
  <c r="R40" i="46"/>
  <c r="S40" i="46"/>
  <c r="T40" i="46"/>
  <c r="U40" i="46"/>
  <c r="V40" i="46"/>
  <c r="W40" i="46"/>
  <c r="X40" i="46"/>
  <c r="Y40" i="46"/>
  <c r="Z40" i="46"/>
  <c r="AA40" i="46"/>
  <c r="AB40" i="46"/>
  <c r="AC40" i="46"/>
  <c r="AD40" i="46"/>
  <c r="AE40" i="46"/>
  <c r="AF40" i="46"/>
  <c r="AG40" i="46"/>
  <c r="AH40" i="46"/>
  <c r="AI40" i="46"/>
  <c r="AJ40" i="46"/>
  <c r="AK40" i="46"/>
  <c r="AL40" i="46"/>
  <c r="AM40" i="46"/>
  <c r="AN40" i="46"/>
  <c r="AO40" i="46"/>
  <c r="AP40" i="46"/>
  <c r="AQ40" i="46"/>
  <c r="AR40" i="46"/>
  <c r="AS40" i="46"/>
  <c r="AT40" i="46"/>
  <c r="AU40" i="46"/>
  <c r="AV40" i="46"/>
  <c r="AW40" i="46"/>
  <c r="AX40" i="46"/>
  <c r="AY40" i="46"/>
  <c r="AZ40" i="46"/>
  <c r="BA40" i="46"/>
  <c r="BB40" i="46"/>
  <c r="BC40" i="46"/>
  <c r="BD40" i="46"/>
  <c r="BE40" i="46"/>
  <c r="BF40" i="46"/>
  <c r="BG40" i="46"/>
  <c r="BH40" i="46"/>
  <c r="BI40" i="46"/>
  <c r="BJ40" i="46"/>
  <c r="M41" i="46"/>
  <c r="N41" i="46"/>
  <c r="O41" i="46"/>
  <c r="P41" i="46"/>
  <c r="Q41" i="46"/>
  <c r="R41" i="46"/>
  <c r="S41" i="46"/>
  <c r="T41" i="46"/>
  <c r="U41" i="46"/>
  <c r="V41" i="46"/>
  <c r="W41" i="46"/>
  <c r="X41" i="46"/>
  <c r="Y41" i="46"/>
  <c r="Z41" i="46"/>
  <c r="AA41" i="46"/>
  <c r="AB41" i="46"/>
  <c r="AC41" i="46"/>
  <c r="AD41" i="46"/>
  <c r="AE41" i="46"/>
  <c r="AF41" i="46"/>
  <c r="AG41" i="46"/>
  <c r="AH41" i="46"/>
  <c r="AI41" i="46"/>
  <c r="AJ41" i="46"/>
  <c r="AK41" i="46"/>
  <c r="AL41" i="46"/>
  <c r="AM41" i="46"/>
  <c r="AN41" i="46"/>
  <c r="AO41" i="46"/>
  <c r="AP41" i="46"/>
  <c r="AQ41" i="46"/>
  <c r="AR41" i="46"/>
  <c r="AS41" i="46"/>
  <c r="AT41" i="46"/>
  <c r="AU41" i="46"/>
  <c r="AV41" i="46"/>
  <c r="AW41" i="46"/>
  <c r="AX41" i="46"/>
  <c r="AY41" i="46"/>
  <c r="AZ41" i="46"/>
  <c r="BA41" i="46"/>
  <c r="BB41" i="46"/>
  <c r="BC41" i="46"/>
  <c r="BD41" i="46"/>
  <c r="BE41" i="46"/>
  <c r="BF41" i="46"/>
  <c r="BG41" i="46"/>
  <c r="BH41" i="46"/>
  <c r="BI41" i="46"/>
  <c r="BJ41" i="46"/>
  <c r="M42" i="46"/>
  <c r="N42" i="46"/>
  <c r="O42" i="46"/>
  <c r="P42" i="46"/>
  <c r="Q42" i="46"/>
  <c r="R42" i="46"/>
  <c r="S42" i="46"/>
  <c r="T42" i="46"/>
  <c r="U42" i="46"/>
  <c r="V42" i="46"/>
  <c r="W42" i="46"/>
  <c r="X42" i="46"/>
  <c r="Y42" i="46"/>
  <c r="Z42" i="46"/>
  <c r="AA42" i="46"/>
  <c r="AB42" i="46"/>
  <c r="AC42" i="46"/>
  <c r="AD42" i="46"/>
  <c r="AE42" i="46"/>
  <c r="AF42" i="46"/>
  <c r="AG42" i="46"/>
  <c r="AH42" i="46"/>
  <c r="AI42" i="46"/>
  <c r="AJ42" i="46"/>
  <c r="AK42" i="46"/>
  <c r="AL42" i="46"/>
  <c r="AM42" i="46"/>
  <c r="AN42" i="46"/>
  <c r="AO42" i="46"/>
  <c r="AP42" i="46"/>
  <c r="AQ42" i="46"/>
  <c r="AR42" i="46"/>
  <c r="AS42" i="46"/>
  <c r="AT42" i="46"/>
  <c r="AU42" i="46"/>
  <c r="AV42" i="46"/>
  <c r="AW42" i="46"/>
  <c r="AX42" i="46"/>
  <c r="AY42" i="46"/>
  <c r="AZ42" i="46"/>
  <c r="BA42" i="46"/>
  <c r="BB42" i="46"/>
  <c r="BC42" i="46"/>
  <c r="BD42" i="46"/>
  <c r="BE42" i="46"/>
  <c r="BF42" i="46"/>
  <c r="BG42" i="46"/>
  <c r="BH42" i="46"/>
  <c r="BI42" i="46"/>
  <c r="BJ42" i="46"/>
  <c r="M43" i="46"/>
  <c r="N43" i="46"/>
  <c r="O43" i="46"/>
  <c r="P43" i="46"/>
  <c r="Q43" i="46"/>
  <c r="R43" i="46"/>
  <c r="S43" i="46"/>
  <c r="T43" i="46"/>
  <c r="U43" i="46"/>
  <c r="V43" i="46"/>
  <c r="W43" i="46"/>
  <c r="X43" i="46"/>
  <c r="Y43" i="46"/>
  <c r="Z43" i="46"/>
  <c r="AA43" i="46"/>
  <c r="AB43" i="46"/>
  <c r="AC43" i="46"/>
  <c r="AD43" i="46"/>
  <c r="AE43" i="46"/>
  <c r="AF43" i="46"/>
  <c r="AG43" i="46"/>
  <c r="AH43" i="46"/>
  <c r="AI43" i="46"/>
  <c r="AJ43" i="46"/>
  <c r="AK43" i="46"/>
  <c r="AL43" i="46"/>
  <c r="AM43" i="46"/>
  <c r="AN43" i="46"/>
  <c r="AO43" i="46"/>
  <c r="AP43" i="46"/>
  <c r="AQ43" i="46"/>
  <c r="AR43" i="46"/>
  <c r="AS43" i="46"/>
  <c r="AT43" i="46"/>
  <c r="AU43" i="46"/>
  <c r="AV43" i="46"/>
  <c r="AW43" i="46"/>
  <c r="AX43" i="46"/>
  <c r="AY43" i="46"/>
  <c r="AZ43" i="46"/>
  <c r="BA43" i="46"/>
  <c r="BB43" i="46"/>
  <c r="BC43" i="46"/>
  <c r="BD43" i="46"/>
  <c r="BE43" i="46"/>
  <c r="BF43" i="46"/>
  <c r="BG43" i="46"/>
  <c r="BH43" i="46"/>
  <c r="BI43" i="46"/>
  <c r="BJ43" i="46"/>
  <c r="M44" i="46"/>
  <c r="N44" i="46"/>
  <c r="O44" i="46"/>
  <c r="P44" i="46"/>
  <c r="Q44" i="46"/>
  <c r="R44" i="46"/>
  <c r="S44" i="46"/>
  <c r="T44" i="46"/>
  <c r="U44" i="46"/>
  <c r="V44" i="46"/>
  <c r="W44" i="46"/>
  <c r="X44" i="46"/>
  <c r="Y44" i="46"/>
  <c r="Z44" i="46"/>
  <c r="AA44" i="46"/>
  <c r="AB44" i="46"/>
  <c r="AC44" i="46"/>
  <c r="AD44" i="46"/>
  <c r="AE44" i="46"/>
  <c r="AF44" i="46"/>
  <c r="AG44" i="46"/>
  <c r="AH44" i="46"/>
  <c r="AI44" i="46"/>
  <c r="AJ44" i="46"/>
  <c r="AK44" i="46"/>
  <c r="AL44" i="46"/>
  <c r="AM44" i="46"/>
  <c r="AN44" i="46"/>
  <c r="AO44" i="46"/>
  <c r="AP44" i="46"/>
  <c r="AQ44" i="46"/>
  <c r="AR44" i="46"/>
  <c r="AS44" i="46"/>
  <c r="AT44" i="46"/>
  <c r="AU44" i="46"/>
  <c r="AV44" i="46"/>
  <c r="AW44" i="46"/>
  <c r="AX44" i="46"/>
  <c r="AY44" i="46"/>
  <c r="AZ44" i="46"/>
  <c r="BA44" i="46"/>
  <c r="BB44" i="46"/>
  <c r="BC44" i="46"/>
  <c r="BD44" i="46"/>
  <c r="BE44" i="46"/>
  <c r="BF44" i="46"/>
  <c r="BG44" i="46"/>
  <c r="BH44" i="46"/>
  <c r="BI44" i="46"/>
  <c r="BJ44" i="46"/>
  <c r="M45" i="46"/>
  <c r="N45" i="46"/>
  <c r="O45" i="46"/>
  <c r="P45" i="46"/>
  <c r="Q45" i="46"/>
  <c r="R45" i="46"/>
  <c r="S45" i="46"/>
  <c r="T45" i="46"/>
  <c r="U45" i="46"/>
  <c r="V45" i="46"/>
  <c r="W45" i="46"/>
  <c r="X45" i="46"/>
  <c r="Y45" i="46"/>
  <c r="Z45" i="46"/>
  <c r="AA45" i="46"/>
  <c r="AB45" i="46"/>
  <c r="AC45" i="46"/>
  <c r="AD45" i="46"/>
  <c r="AE45" i="46"/>
  <c r="AF45" i="46"/>
  <c r="AG45" i="46"/>
  <c r="AH45" i="46"/>
  <c r="AI45" i="46"/>
  <c r="AJ45" i="46"/>
  <c r="AK45" i="46"/>
  <c r="AL45" i="46"/>
  <c r="AM45" i="46"/>
  <c r="AN45" i="46"/>
  <c r="AO45" i="46"/>
  <c r="AP45" i="46"/>
  <c r="AQ45" i="46"/>
  <c r="AR45" i="46"/>
  <c r="AS45" i="46"/>
  <c r="AT45" i="46"/>
  <c r="AU45" i="46"/>
  <c r="AV45" i="46"/>
  <c r="AW45" i="46"/>
  <c r="AX45" i="46"/>
  <c r="AY45" i="46"/>
  <c r="AZ45" i="46"/>
  <c r="BA45" i="46"/>
  <c r="BB45" i="46"/>
  <c r="BC45" i="46"/>
  <c r="BD45" i="46"/>
  <c r="BE45" i="46"/>
  <c r="BF45" i="46"/>
  <c r="BG45" i="46"/>
  <c r="BH45" i="46"/>
  <c r="BI45" i="46"/>
  <c r="BJ45" i="46"/>
  <c r="M46" i="46"/>
  <c r="N46" i="46"/>
  <c r="O46" i="46"/>
  <c r="P46" i="46"/>
  <c r="Q46" i="46"/>
  <c r="R46" i="46"/>
  <c r="S46" i="46"/>
  <c r="T46" i="46"/>
  <c r="U46" i="46"/>
  <c r="V46" i="46"/>
  <c r="W46" i="46"/>
  <c r="X46" i="46"/>
  <c r="Y46" i="46"/>
  <c r="Z46" i="46"/>
  <c r="AA46" i="46"/>
  <c r="AB46" i="46"/>
  <c r="AC46" i="46"/>
  <c r="AD46" i="46"/>
  <c r="AE46" i="46"/>
  <c r="AF46" i="46"/>
  <c r="AG46" i="46"/>
  <c r="AH46" i="46"/>
  <c r="AI46" i="46"/>
  <c r="AJ46" i="46"/>
  <c r="AK46" i="46"/>
  <c r="AL46" i="46"/>
  <c r="AM46" i="46"/>
  <c r="AN46" i="46"/>
  <c r="AO46" i="46"/>
  <c r="AP46" i="46"/>
  <c r="AQ46" i="46"/>
  <c r="AR46" i="46"/>
  <c r="AS46" i="46"/>
  <c r="AT46" i="46"/>
  <c r="AU46" i="46"/>
  <c r="AV46" i="46"/>
  <c r="AW46" i="46"/>
  <c r="AX46" i="46"/>
  <c r="AY46" i="46"/>
  <c r="AZ46" i="46"/>
  <c r="BA46" i="46"/>
  <c r="BB46" i="46"/>
  <c r="BC46" i="46"/>
  <c r="BD46" i="46"/>
  <c r="BE46" i="46"/>
  <c r="BF46" i="46"/>
  <c r="BG46" i="46"/>
  <c r="BH46" i="46"/>
  <c r="BI46" i="46"/>
  <c r="BJ46" i="46"/>
  <c r="M47" i="46"/>
  <c r="N47" i="46"/>
  <c r="O47" i="46"/>
  <c r="P47" i="46"/>
  <c r="Q47" i="46"/>
  <c r="R47" i="46"/>
  <c r="S47" i="46"/>
  <c r="T47" i="46"/>
  <c r="U47" i="46"/>
  <c r="V47" i="46"/>
  <c r="W47" i="46"/>
  <c r="X47" i="46"/>
  <c r="Y47" i="46"/>
  <c r="Z47" i="46"/>
  <c r="AA47" i="46"/>
  <c r="AB47" i="46"/>
  <c r="AC47" i="46"/>
  <c r="AD47" i="46"/>
  <c r="AE47" i="46"/>
  <c r="AF47" i="46"/>
  <c r="AG47" i="46"/>
  <c r="AH47" i="46"/>
  <c r="AI47" i="46"/>
  <c r="AJ47" i="46"/>
  <c r="AK47" i="46"/>
  <c r="AL47" i="46"/>
  <c r="AM47" i="46"/>
  <c r="AN47" i="46"/>
  <c r="AO47" i="46"/>
  <c r="AP47" i="46"/>
  <c r="AQ47" i="46"/>
  <c r="AR47" i="46"/>
  <c r="AS47" i="46"/>
  <c r="AT47" i="46"/>
  <c r="AU47" i="46"/>
  <c r="AV47" i="46"/>
  <c r="AW47" i="46"/>
  <c r="AX47" i="46"/>
  <c r="AY47" i="46"/>
  <c r="AZ47" i="46"/>
  <c r="BA47" i="46"/>
  <c r="BB47" i="46"/>
  <c r="BC47" i="46"/>
  <c r="BD47" i="46"/>
  <c r="BE47" i="46"/>
  <c r="BF47" i="46"/>
  <c r="BG47" i="46"/>
  <c r="BH47" i="46"/>
  <c r="BI47" i="46"/>
  <c r="BJ47" i="46"/>
  <c r="M48" i="46"/>
  <c r="N48" i="46"/>
  <c r="O48" i="46"/>
  <c r="P48" i="46"/>
  <c r="Q48" i="46"/>
  <c r="R48" i="46"/>
  <c r="S48" i="46"/>
  <c r="T48" i="46"/>
  <c r="U48" i="46"/>
  <c r="V48" i="46"/>
  <c r="W48" i="46"/>
  <c r="X48" i="46"/>
  <c r="Y48" i="46"/>
  <c r="Z48" i="46"/>
  <c r="AA48" i="46"/>
  <c r="AB48" i="46"/>
  <c r="AC48" i="46"/>
  <c r="AD48" i="46"/>
  <c r="AE48" i="46"/>
  <c r="AF48" i="46"/>
  <c r="AG48" i="46"/>
  <c r="AH48" i="46"/>
  <c r="AI48" i="46"/>
  <c r="AJ48" i="46"/>
  <c r="AK48" i="46"/>
  <c r="AL48" i="46"/>
  <c r="AM48" i="46"/>
  <c r="AN48" i="46"/>
  <c r="AO48" i="46"/>
  <c r="AP48" i="46"/>
  <c r="AQ48" i="46"/>
  <c r="AR48" i="46"/>
  <c r="AS48" i="46"/>
  <c r="AT48" i="46"/>
  <c r="AU48" i="46"/>
  <c r="AV48" i="46"/>
  <c r="AW48" i="46"/>
  <c r="AX48" i="46"/>
  <c r="AY48" i="46"/>
  <c r="AZ48" i="46"/>
  <c r="BA48" i="46"/>
  <c r="BB48" i="46"/>
  <c r="BC48" i="46"/>
  <c r="BD48" i="46"/>
  <c r="BE48" i="46"/>
  <c r="BF48" i="46"/>
  <c r="BG48" i="46"/>
  <c r="BH48" i="46"/>
  <c r="BI48" i="46"/>
  <c r="BJ48" i="46"/>
  <c r="M49" i="46"/>
  <c r="N49" i="46"/>
  <c r="O49" i="46"/>
  <c r="P49" i="46"/>
  <c r="Q49" i="46"/>
  <c r="R49" i="46"/>
  <c r="S49" i="46"/>
  <c r="T49" i="46"/>
  <c r="U49" i="46"/>
  <c r="V49" i="46"/>
  <c r="W49" i="46"/>
  <c r="X49" i="46"/>
  <c r="Y49" i="46"/>
  <c r="Z49" i="46"/>
  <c r="AA49" i="46"/>
  <c r="AB49" i="46"/>
  <c r="AC49" i="46"/>
  <c r="AD49" i="46"/>
  <c r="AE49" i="46"/>
  <c r="AF49" i="46"/>
  <c r="AG49" i="46"/>
  <c r="AH49" i="46"/>
  <c r="AI49" i="46"/>
  <c r="AJ49" i="46"/>
  <c r="AK49" i="46"/>
  <c r="AL49" i="46"/>
  <c r="AM49" i="46"/>
  <c r="AN49" i="46"/>
  <c r="AO49" i="46"/>
  <c r="AP49" i="46"/>
  <c r="AQ49" i="46"/>
  <c r="AR49" i="46"/>
  <c r="AS49" i="46"/>
  <c r="AT49" i="46"/>
  <c r="AU49" i="46"/>
  <c r="AV49" i="46"/>
  <c r="AW49" i="46"/>
  <c r="AX49" i="46"/>
  <c r="AY49" i="46"/>
  <c r="AZ49" i="46"/>
  <c r="BA49" i="46"/>
  <c r="BB49" i="46"/>
  <c r="BC49" i="46"/>
  <c r="BD49" i="46"/>
  <c r="BE49" i="46"/>
  <c r="BF49" i="46"/>
  <c r="BG49" i="46"/>
  <c r="BH49" i="46"/>
  <c r="BI49" i="46"/>
  <c r="BJ49" i="46"/>
  <c r="M50" i="46"/>
  <c r="N50" i="46"/>
  <c r="O50" i="46"/>
  <c r="P50" i="46"/>
  <c r="Q50" i="46"/>
  <c r="R50" i="46"/>
  <c r="S50" i="46"/>
  <c r="T50" i="46"/>
  <c r="U50" i="46"/>
  <c r="V50" i="46"/>
  <c r="W50" i="46"/>
  <c r="X50" i="46"/>
  <c r="Y50" i="46"/>
  <c r="Z50" i="46"/>
  <c r="AA50" i="46"/>
  <c r="AB50" i="46"/>
  <c r="AC50" i="46"/>
  <c r="AD50" i="46"/>
  <c r="AE50" i="46"/>
  <c r="AF50" i="46"/>
  <c r="AG50" i="46"/>
  <c r="AH50" i="46"/>
  <c r="AI50" i="46"/>
  <c r="AJ50" i="46"/>
  <c r="AK50" i="46"/>
  <c r="AL50" i="46"/>
  <c r="AM50" i="46"/>
  <c r="AN50" i="46"/>
  <c r="AO50" i="46"/>
  <c r="AP50" i="46"/>
  <c r="AQ50" i="46"/>
  <c r="AR50" i="46"/>
  <c r="AS50" i="46"/>
  <c r="AT50" i="46"/>
  <c r="AU50" i="46"/>
  <c r="AV50" i="46"/>
  <c r="AW50" i="46"/>
  <c r="AX50" i="46"/>
  <c r="AY50" i="46"/>
  <c r="AZ50" i="46"/>
  <c r="BA50" i="46"/>
  <c r="BB50" i="46"/>
  <c r="BC50" i="46"/>
  <c r="BD50" i="46"/>
  <c r="BE50" i="46"/>
  <c r="BF50" i="46"/>
  <c r="BG50" i="46"/>
  <c r="BH50" i="46"/>
  <c r="BI50" i="46"/>
  <c r="BJ50" i="46"/>
  <c r="M51" i="46"/>
  <c r="N51" i="46"/>
  <c r="O51" i="46"/>
  <c r="P51" i="46"/>
  <c r="Q51" i="46"/>
  <c r="R51" i="46"/>
  <c r="S51" i="46"/>
  <c r="T51" i="46"/>
  <c r="U51" i="46"/>
  <c r="V51" i="46"/>
  <c r="W51" i="46"/>
  <c r="X51" i="46"/>
  <c r="Y51" i="46"/>
  <c r="Z51" i="46"/>
  <c r="AA51" i="46"/>
  <c r="AB51" i="46"/>
  <c r="AC51" i="46"/>
  <c r="AD51" i="46"/>
  <c r="AE51" i="46"/>
  <c r="AF51" i="46"/>
  <c r="AG51" i="46"/>
  <c r="AH51" i="46"/>
  <c r="AI51" i="46"/>
  <c r="AJ51" i="46"/>
  <c r="AK51" i="46"/>
  <c r="AL51" i="46"/>
  <c r="AM51" i="46"/>
  <c r="AN51" i="46"/>
  <c r="AO51" i="46"/>
  <c r="AP51" i="46"/>
  <c r="AQ51" i="46"/>
  <c r="AR51" i="46"/>
  <c r="AS51" i="46"/>
  <c r="AT51" i="46"/>
  <c r="AU51" i="46"/>
  <c r="AV51" i="46"/>
  <c r="AW51" i="46"/>
  <c r="AX51" i="46"/>
  <c r="AY51" i="46"/>
  <c r="AZ51" i="46"/>
  <c r="BA51" i="46"/>
  <c r="BB51" i="46"/>
  <c r="BC51" i="46"/>
  <c r="BD51" i="46"/>
  <c r="BE51" i="46"/>
  <c r="BF51" i="46"/>
  <c r="BG51" i="46"/>
  <c r="BH51" i="46"/>
  <c r="BI51" i="46"/>
  <c r="BJ51" i="46"/>
  <c r="M52" i="46"/>
  <c r="N52" i="46"/>
  <c r="O52" i="46"/>
  <c r="P52" i="46"/>
  <c r="Q52" i="46"/>
  <c r="R52" i="46"/>
  <c r="S52" i="46"/>
  <c r="T52" i="46"/>
  <c r="U52" i="46"/>
  <c r="V52" i="46"/>
  <c r="W52" i="46"/>
  <c r="X52" i="46"/>
  <c r="Y52" i="46"/>
  <c r="Z52" i="46"/>
  <c r="AA52" i="46"/>
  <c r="AB52" i="46"/>
  <c r="AC52" i="46"/>
  <c r="AD52" i="46"/>
  <c r="AE52" i="46"/>
  <c r="AF52" i="46"/>
  <c r="AG52" i="46"/>
  <c r="AH52" i="46"/>
  <c r="AI52" i="46"/>
  <c r="AJ52" i="46"/>
  <c r="AK52" i="46"/>
  <c r="AL52" i="46"/>
  <c r="AM52" i="46"/>
  <c r="AN52" i="46"/>
  <c r="AO52" i="46"/>
  <c r="AP52" i="46"/>
  <c r="AQ52" i="46"/>
  <c r="AR52" i="46"/>
  <c r="AS52" i="46"/>
  <c r="AT52" i="46"/>
  <c r="AU52" i="46"/>
  <c r="AV52" i="46"/>
  <c r="AW52" i="46"/>
  <c r="AX52" i="46"/>
  <c r="AY52" i="46"/>
  <c r="AZ52" i="46"/>
  <c r="BA52" i="46"/>
  <c r="BB52" i="46"/>
  <c r="BC52" i="46"/>
  <c r="BD52" i="46"/>
  <c r="BE52" i="46"/>
  <c r="BF52" i="46"/>
  <c r="BG52" i="46"/>
  <c r="BH52" i="46"/>
  <c r="BI52" i="46"/>
  <c r="BJ52" i="46"/>
  <c r="M53" i="46"/>
  <c r="N53" i="46"/>
  <c r="O53" i="46"/>
  <c r="P53" i="46"/>
  <c r="Q53" i="46"/>
  <c r="R53" i="46"/>
  <c r="S53" i="46"/>
  <c r="T53" i="46"/>
  <c r="U53" i="46"/>
  <c r="V53" i="46"/>
  <c r="W53" i="46"/>
  <c r="X53" i="46"/>
  <c r="Y53" i="46"/>
  <c r="Z53" i="46"/>
  <c r="AA53" i="46"/>
  <c r="AB53" i="46"/>
  <c r="AC53" i="46"/>
  <c r="AD53" i="46"/>
  <c r="AE53" i="46"/>
  <c r="AF53" i="46"/>
  <c r="AG53" i="46"/>
  <c r="AH53" i="46"/>
  <c r="AI53" i="46"/>
  <c r="AJ53" i="46"/>
  <c r="AK53" i="46"/>
  <c r="AL53" i="46"/>
  <c r="AM53" i="46"/>
  <c r="AN53" i="46"/>
  <c r="AO53" i="46"/>
  <c r="AP53" i="46"/>
  <c r="AQ53" i="46"/>
  <c r="AR53" i="46"/>
  <c r="AS53" i="46"/>
  <c r="AT53" i="46"/>
  <c r="AU53" i="46"/>
  <c r="AV53" i="46"/>
  <c r="AW53" i="46"/>
  <c r="AX53" i="46"/>
  <c r="AY53" i="46"/>
  <c r="AZ53" i="46"/>
  <c r="BA53" i="46"/>
  <c r="BB53" i="46"/>
  <c r="BC53" i="46"/>
  <c r="BD53" i="46"/>
  <c r="BE53" i="46"/>
  <c r="BF53" i="46"/>
  <c r="BG53" i="46"/>
  <c r="BH53" i="46"/>
  <c r="BI53" i="46"/>
  <c r="BJ53" i="46"/>
  <c r="M54" i="46"/>
  <c r="N54" i="46"/>
  <c r="O54" i="46"/>
  <c r="P54" i="46"/>
  <c r="Q54" i="46"/>
  <c r="R54" i="46"/>
  <c r="S54" i="46"/>
  <c r="T54" i="46"/>
  <c r="U54" i="46"/>
  <c r="V54" i="46"/>
  <c r="W54" i="46"/>
  <c r="X54" i="46"/>
  <c r="Y54" i="46"/>
  <c r="Z54" i="46"/>
  <c r="AA54" i="46"/>
  <c r="AB54" i="46"/>
  <c r="AC54" i="46"/>
  <c r="AD54" i="46"/>
  <c r="AE54" i="46"/>
  <c r="AF54" i="46"/>
  <c r="AG54" i="46"/>
  <c r="AH54" i="46"/>
  <c r="AI54" i="46"/>
  <c r="AJ54" i="46"/>
  <c r="AK54" i="46"/>
  <c r="AL54" i="46"/>
  <c r="AM54" i="46"/>
  <c r="AN54" i="46"/>
  <c r="AO54" i="46"/>
  <c r="AP54" i="46"/>
  <c r="AQ54" i="46"/>
  <c r="AR54" i="46"/>
  <c r="AS54" i="46"/>
  <c r="AT54" i="46"/>
  <c r="AU54" i="46"/>
  <c r="AV54" i="46"/>
  <c r="AW54" i="46"/>
  <c r="AX54" i="46"/>
  <c r="AY54" i="46"/>
  <c r="AZ54" i="46"/>
  <c r="BA54" i="46"/>
  <c r="BB54" i="46"/>
  <c r="BC54" i="46"/>
  <c r="BD54" i="46"/>
  <c r="BE54" i="46"/>
  <c r="BF54" i="46"/>
  <c r="BG54" i="46"/>
  <c r="BH54" i="46"/>
  <c r="BI54" i="46"/>
  <c r="BJ54" i="46"/>
  <c r="M55" i="46"/>
  <c r="N55" i="46"/>
  <c r="O55" i="46"/>
  <c r="P55" i="46"/>
  <c r="Q55" i="46"/>
  <c r="R55" i="46"/>
  <c r="S55" i="46"/>
  <c r="T55" i="46"/>
  <c r="U55" i="46"/>
  <c r="V55" i="46"/>
  <c r="W55" i="46"/>
  <c r="X55" i="46"/>
  <c r="Y55" i="46"/>
  <c r="Z55" i="46"/>
  <c r="AA55" i="46"/>
  <c r="AB55" i="46"/>
  <c r="AC55" i="46"/>
  <c r="AD55" i="46"/>
  <c r="AE55" i="46"/>
  <c r="AF55" i="46"/>
  <c r="AG55" i="46"/>
  <c r="AH55" i="46"/>
  <c r="AI55" i="46"/>
  <c r="AJ55" i="46"/>
  <c r="AK55" i="46"/>
  <c r="AL55" i="46"/>
  <c r="AM55" i="46"/>
  <c r="AN55" i="46"/>
  <c r="AO55" i="46"/>
  <c r="AP55" i="46"/>
  <c r="AQ55" i="46"/>
  <c r="AR55" i="46"/>
  <c r="AS55" i="46"/>
  <c r="AT55" i="46"/>
  <c r="AU55" i="46"/>
  <c r="AV55" i="46"/>
  <c r="AW55" i="46"/>
  <c r="AX55" i="46"/>
  <c r="AY55" i="46"/>
  <c r="AZ55" i="46"/>
  <c r="BA55" i="46"/>
  <c r="BB55" i="46"/>
  <c r="BC55" i="46"/>
  <c r="BD55" i="46"/>
  <c r="BE55" i="46"/>
  <c r="BF55" i="46"/>
  <c r="BG55" i="46"/>
  <c r="BH55" i="46"/>
  <c r="BI55" i="46"/>
  <c r="BJ55"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R68" i="46"/>
  <c r="N69" i="46"/>
  <c r="N70" i="46"/>
  <c r="N71" i="46"/>
  <c r="N72" i="46"/>
  <c r="N73" i="46"/>
  <c r="N74" i="46"/>
  <c r="N75" i="46"/>
  <c r="N76" i="46"/>
  <c r="N77" i="46"/>
  <c r="N78" i="46"/>
  <c r="N79" i="46"/>
  <c r="N80" i="46"/>
  <c r="N81" i="46"/>
  <c r="N82" i="46"/>
  <c r="N83" i="46"/>
  <c r="N84" i="46"/>
  <c r="N85" i="46"/>
  <c r="N86" i="46"/>
  <c r="N87" i="46"/>
  <c r="N88" i="46"/>
  <c r="N89" i="46"/>
  <c r="N90" i="46"/>
  <c r="N91" i="46"/>
  <c r="N92" i="46"/>
  <c r="N93" i="46"/>
  <c r="N94" i="46"/>
  <c r="N95" i="46"/>
  <c r="N96" i="46"/>
  <c r="N97" i="46"/>
  <c r="N98" i="46"/>
  <c r="N99" i="46"/>
  <c r="N100" i="46"/>
  <c r="N101" i="46"/>
  <c r="N102" i="46"/>
  <c r="N103" i="46"/>
  <c r="N104" i="46"/>
  <c r="N105" i="46"/>
  <c r="N106" i="46"/>
  <c r="N107" i="46"/>
  <c r="N108" i="46"/>
  <c r="N109" i="46"/>
  <c r="N110" i="46"/>
  <c r="N111" i="46"/>
  <c r="N112" i="46"/>
  <c r="N113" i="46"/>
  <c r="N114" i="46"/>
  <c r="N115" i="46"/>
  <c r="N116" i="46"/>
  <c r="N117" i="46"/>
  <c r="N118" i="46"/>
  <c r="R69" i="46"/>
  <c r="S69" i="46"/>
  <c r="T69" i="46"/>
  <c r="U69" i="46"/>
  <c r="R70" i="46"/>
  <c r="V69" i="46"/>
  <c r="S70" i="46"/>
  <c r="T70" i="46"/>
  <c r="U70" i="46"/>
  <c r="V70" i="46"/>
  <c r="S71" i="46"/>
  <c r="T71" i="46"/>
  <c r="U71" i="46"/>
  <c r="V71" i="46"/>
  <c r="S72" i="46"/>
  <c r="T72" i="46"/>
  <c r="U72" i="46"/>
  <c r="V72" i="46"/>
  <c r="S73" i="46"/>
  <c r="T73" i="46"/>
  <c r="U73" i="46"/>
  <c r="V73" i="46"/>
  <c r="S74" i="46"/>
  <c r="T74" i="46"/>
  <c r="U74" i="46"/>
  <c r="V74" i="46"/>
  <c r="S75" i="46"/>
  <c r="T75" i="46"/>
  <c r="U75" i="46"/>
  <c r="V75" i="46"/>
  <c r="S76" i="46"/>
  <c r="T76" i="46"/>
  <c r="U76" i="46"/>
  <c r="V76" i="46"/>
  <c r="S77" i="46"/>
  <c r="T77" i="46"/>
  <c r="U77" i="46"/>
  <c r="V77" i="46"/>
  <c r="S78" i="46"/>
  <c r="T78" i="46"/>
  <c r="U78" i="46"/>
  <c r="V78" i="46"/>
  <c r="S79" i="46"/>
  <c r="T79" i="46"/>
  <c r="U79" i="46"/>
  <c r="V79" i="46"/>
  <c r="S80" i="46"/>
  <c r="T80" i="46"/>
  <c r="U80" i="46"/>
  <c r="V80" i="46"/>
  <c r="S81" i="46"/>
  <c r="T81" i="46"/>
  <c r="U81" i="46"/>
  <c r="V81" i="46"/>
  <c r="S82" i="46"/>
  <c r="T82" i="46"/>
  <c r="U82" i="46"/>
  <c r="V82" i="46"/>
  <c r="S83" i="46"/>
  <c r="T83" i="46"/>
  <c r="U83" i="46"/>
  <c r="V83" i="46"/>
  <c r="S84" i="46"/>
  <c r="T84" i="46"/>
  <c r="U84" i="46"/>
  <c r="V84" i="46"/>
  <c r="S85" i="46"/>
  <c r="T85" i="46"/>
  <c r="U85" i="46"/>
  <c r="V85" i="46"/>
  <c r="S86" i="46"/>
  <c r="T86" i="46"/>
  <c r="U86" i="46"/>
  <c r="V86" i="46"/>
  <c r="S87" i="46"/>
  <c r="T87" i="46"/>
  <c r="U87" i="46"/>
  <c r="V87" i="46"/>
  <c r="S88" i="46"/>
  <c r="T88" i="46"/>
  <c r="U88" i="46"/>
  <c r="V88" i="46"/>
  <c r="S89" i="46"/>
  <c r="T89" i="46"/>
  <c r="U89" i="46"/>
  <c r="V89" i="46"/>
  <c r="S90" i="46"/>
  <c r="T90" i="46"/>
  <c r="U90" i="46"/>
  <c r="V90" i="46"/>
  <c r="S91" i="46"/>
  <c r="T91" i="46"/>
  <c r="U91" i="46"/>
  <c r="V91" i="46"/>
  <c r="S92" i="46"/>
  <c r="T92" i="46"/>
  <c r="U92" i="46"/>
  <c r="V92" i="46"/>
  <c r="S93" i="46"/>
  <c r="T93" i="46"/>
  <c r="U93" i="46"/>
  <c r="V93" i="46"/>
  <c r="S94" i="46"/>
  <c r="T94" i="46"/>
  <c r="U94" i="46"/>
  <c r="V94" i="46"/>
  <c r="S95" i="46"/>
  <c r="T95" i="46"/>
  <c r="U95" i="46"/>
  <c r="V95" i="46"/>
  <c r="S96" i="46"/>
  <c r="T96" i="46"/>
  <c r="U96" i="46"/>
  <c r="V96" i="46"/>
  <c r="S97" i="46"/>
  <c r="T97" i="46"/>
  <c r="U97" i="46"/>
  <c r="V97" i="46"/>
  <c r="S98" i="46"/>
  <c r="T98" i="46"/>
  <c r="U98" i="46"/>
  <c r="V98" i="46"/>
  <c r="S99" i="46"/>
  <c r="T99" i="46"/>
  <c r="U99" i="46"/>
  <c r="V99" i="46"/>
  <c r="S100" i="46"/>
  <c r="T100" i="46"/>
  <c r="U100" i="46"/>
  <c r="V100" i="46"/>
  <c r="S101" i="46"/>
  <c r="T101" i="46"/>
  <c r="U101" i="46"/>
  <c r="V101" i="46"/>
  <c r="S102" i="46"/>
  <c r="T102" i="46"/>
  <c r="U102" i="46"/>
  <c r="V102" i="46"/>
  <c r="S103" i="46"/>
  <c r="T103" i="46"/>
  <c r="U103" i="46"/>
  <c r="V103" i="46"/>
  <c r="S104" i="46"/>
  <c r="T104" i="46"/>
  <c r="U104" i="46"/>
  <c r="V104" i="46"/>
  <c r="S105" i="46"/>
  <c r="T105" i="46"/>
  <c r="U105" i="46"/>
  <c r="V105" i="46"/>
  <c r="S106" i="46"/>
  <c r="T106" i="46"/>
  <c r="U106" i="46"/>
  <c r="V106" i="46"/>
  <c r="S107" i="46"/>
  <c r="T107" i="46"/>
  <c r="U107" i="46"/>
  <c r="V107" i="46"/>
  <c r="S108" i="46"/>
  <c r="T108" i="46"/>
  <c r="U108" i="46"/>
  <c r="V108" i="46"/>
  <c r="S109" i="46"/>
  <c r="T109" i="46"/>
  <c r="U109" i="46"/>
  <c r="V109" i="46"/>
  <c r="S110" i="46"/>
  <c r="T110" i="46"/>
  <c r="U110" i="46"/>
  <c r="V110" i="46"/>
  <c r="S111" i="46"/>
  <c r="T111" i="46"/>
  <c r="U111" i="46"/>
  <c r="V111" i="46"/>
  <c r="S112" i="46"/>
  <c r="T112" i="46"/>
  <c r="U112" i="46"/>
  <c r="V112" i="46"/>
  <c r="S113" i="46"/>
  <c r="T113" i="46"/>
  <c r="U113" i="46"/>
  <c r="V113" i="46"/>
  <c r="S114" i="46"/>
  <c r="T114" i="46"/>
  <c r="U114" i="46"/>
  <c r="V114" i="46"/>
  <c r="S115" i="46"/>
  <c r="T115" i="46"/>
  <c r="U115" i="46"/>
  <c r="V115" i="46"/>
  <c r="S116" i="46"/>
  <c r="T116" i="46"/>
  <c r="U116" i="46"/>
  <c r="V116" i="46"/>
  <c r="S117" i="46"/>
  <c r="T117" i="46"/>
  <c r="U117" i="46"/>
  <c r="V117" i="46"/>
  <c r="S118" i="46"/>
  <c r="T118" i="46"/>
  <c r="U118" i="46"/>
  <c r="V118" i="46"/>
  <c r="C119" i="46"/>
  <c r="M119" i="46"/>
  <c r="N119" i="46"/>
  <c r="A1" i="54"/>
  <c r="B3" i="54"/>
  <c r="B4" i="54"/>
  <c r="B5" i="54"/>
  <c r="B6" i="54"/>
  <c r="B7" i="54"/>
  <c r="A10" i="54"/>
  <c r="H10" i="54" s="1"/>
  <c r="B10" i="54"/>
  <c r="A11" i="54"/>
  <c r="H11" i="54" s="1"/>
  <c r="B11" i="54"/>
  <c r="A13" i="54"/>
  <c r="B13" i="54"/>
  <c r="H13" i="54"/>
  <c r="H14" i="54"/>
  <c r="A15" i="54"/>
  <c r="B15" i="54" s="1"/>
  <c r="H15" i="54"/>
  <c r="A16" i="54"/>
  <c r="B16" i="54"/>
  <c r="H16" i="54"/>
  <c r="A17" i="54"/>
  <c r="H17" i="54" s="1"/>
  <c r="B17" i="54"/>
  <c r="A18" i="54"/>
  <c r="B18" i="54"/>
  <c r="H18" i="54"/>
  <c r="A19" i="54"/>
  <c r="B19" i="54"/>
  <c r="H19" i="54"/>
  <c r="A20" i="54"/>
  <c r="B20" i="54" s="1"/>
  <c r="A21" i="54"/>
  <c r="H21" i="54" s="1"/>
  <c r="A22" i="54"/>
  <c r="B22" i="54" s="1"/>
  <c r="A23" i="54"/>
  <c r="B23" i="54" s="1"/>
  <c r="H23" i="54"/>
  <c r="A24" i="54"/>
  <c r="B24" i="54"/>
  <c r="H24" i="54"/>
  <c r="A25" i="54"/>
  <c r="H25" i="54" s="1"/>
  <c r="B25" i="54"/>
  <c r="A26" i="54"/>
  <c r="B26" i="54"/>
  <c r="H26" i="54"/>
  <c r="A27" i="54"/>
  <c r="B27" i="54"/>
  <c r="H27" i="54"/>
  <c r="A28" i="54"/>
  <c r="B28" i="54" s="1"/>
  <c r="A29" i="54"/>
  <c r="H29" i="54" s="1"/>
  <c r="A30" i="54"/>
  <c r="B30" i="54" s="1"/>
  <c r="A31" i="54"/>
  <c r="B31" i="54" s="1"/>
  <c r="H31" i="54"/>
  <c r="A32" i="54"/>
  <c r="B32" i="54"/>
  <c r="H32" i="54"/>
  <c r="A33" i="54"/>
  <c r="H33" i="54" s="1"/>
  <c r="B33" i="54"/>
  <c r="A34" i="54"/>
  <c r="B34" i="54"/>
  <c r="H34" i="54"/>
  <c r="A35" i="54"/>
  <c r="B35" i="54"/>
  <c r="H35" i="54"/>
  <c r="A36" i="54"/>
  <c r="B36" i="54" s="1"/>
  <c r="A37" i="54"/>
  <c r="H37" i="54" s="1"/>
  <c r="A38" i="54"/>
  <c r="B38" i="54" s="1"/>
  <c r="A39" i="54"/>
  <c r="B39" i="54" s="1"/>
  <c r="H39" i="54"/>
  <c r="A40" i="54"/>
  <c r="B40" i="54"/>
  <c r="H40" i="54"/>
  <c r="A41" i="54"/>
  <c r="H41" i="54" s="1"/>
  <c r="B41" i="54"/>
  <c r="A42" i="54"/>
  <c r="B42" i="54"/>
  <c r="H42" i="54"/>
  <c r="A43" i="54"/>
  <c r="B43" i="54"/>
  <c r="H43" i="54"/>
  <c r="A44" i="54"/>
  <c r="B44" i="54" s="1"/>
  <c r="A45" i="54"/>
  <c r="H45" i="54" s="1"/>
  <c r="A46" i="54"/>
  <c r="B46" i="54" s="1"/>
  <c r="A47" i="54"/>
  <c r="B47" i="54" s="1"/>
  <c r="H47" i="54"/>
  <c r="A48" i="54"/>
  <c r="B48" i="54"/>
  <c r="H48" i="54"/>
  <c r="A49" i="54"/>
  <c r="H49" i="54" s="1"/>
  <c r="B49" i="54"/>
  <c r="A50" i="54"/>
  <c r="B50" i="54"/>
  <c r="H50" i="54"/>
  <c r="A51" i="54"/>
  <c r="B51" i="54"/>
  <c r="H51" i="54"/>
  <c r="A52" i="54"/>
  <c r="B52" i="54" s="1"/>
  <c r="A53" i="54"/>
  <c r="H53" i="54" s="1"/>
  <c r="A54" i="54"/>
  <c r="B54" i="54" s="1"/>
  <c r="A55" i="54"/>
  <c r="B55" i="54" s="1"/>
  <c r="H55" i="54"/>
  <c r="A56" i="54"/>
  <c r="B56" i="54"/>
  <c r="H56" i="54"/>
  <c r="A57" i="54"/>
  <c r="H57" i="54" s="1"/>
  <c r="B57" i="54"/>
  <c r="A58" i="54"/>
  <c r="B58" i="54"/>
  <c r="H58" i="54"/>
  <c r="A59" i="54"/>
  <c r="B59" i="54"/>
  <c r="H59" i="54"/>
  <c r="A63" i="54"/>
  <c r="B64" i="54"/>
  <c r="B65" i="54"/>
  <c r="B66" i="54"/>
  <c r="B67" i="54"/>
  <c r="B68" i="54"/>
  <c r="B69" i="54"/>
  <c r="B70" i="54"/>
  <c r="B71" i="54"/>
  <c r="B72" i="54"/>
  <c r="B73" i="54"/>
  <c r="A74" i="54"/>
  <c r="B74" i="54"/>
  <c r="A75" i="54"/>
  <c r="B75" i="54"/>
  <c r="C79" i="54"/>
  <c r="C80" i="54"/>
  <c r="C81" i="54"/>
  <c r="C82" i="54"/>
  <c r="C83" i="54"/>
  <c r="C84" i="54"/>
  <c r="C85" i="54"/>
  <c r="A1" i="53"/>
  <c r="B3" i="53"/>
  <c r="B4" i="53"/>
  <c r="B5" i="53"/>
  <c r="B6" i="53"/>
  <c r="B7" i="53"/>
  <c r="D8" i="53"/>
  <c r="A10" i="53"/>
  <c r="B10" i="53"/>
  <c r="H10" i="53"/>
  <c r="A11" i="53"/>
  <c r="B11" i="53" s="1"/>
  <c r="A12" i="53"/>
  <c r="H12" i="53" s="1"/>
  <c r="A13" i="53"/>
  <c r="B13" i="53" s="1"/>
  <c r="A14" i="53"/>
  <c r="B14" i="53" s="1"/>
  <c r="H14" i="53"/>
  <c r="A15" i="53"/>
  <c r="B15" i="53"/>
  <c r="H15" i="53"/>
  <c r="A16" i="53"/>
  <c r="B16" i="53" s="1"/>
  <c r="A17" i="53"/>
  <c r="B17" i="53"/>
  <c r="H17" i="53"/>
  <c r="A18" i="53"/>
  <c r="B18" i="53"/>
  <c r="H18" i="53"/>
  <c r="A19" i="53"/>
  <c r="B19" i="53" s="1"/>
  <c r="A20" i="53"/>
  <c r="H20" i="53" s="1"/>
  <c r="A21" i="53"/>
  <c r="B21" i="53" s="1"/>
  <c r="A22" i="53"/>
  <c r="B22" i="53" s="1"/>
  <c r="H22" i="53"/>
  <c r="A23" i="53"/>
  <c r="B23" i="53"/>
  <c r="H23" i="53"/>
  <c r="A24" i="53"/>
  <c r="B24" i="53" s="1"/>
  <c r="A25" i="53"/>
  <c r="B25" i="53"/>
  <c r="H25" i="53"/>
  <c r="A26" i="53"/>
  <c r="B26" i="53"/>
  <c r="H26" i="53"/>
  <c r="A27" i="53"/>
  <c r="B27" i="53" s="1"/>
  <c r="A28" i="53"/>
  <c r="H28" i="53" s="1"/>
  <c r="A29" i="53"/>
  <c r="B29" i="53" s="1"/>
  <c r="A30" i="53"/>
  <c r="B30" i="53" s="1"/>
  <c r="H30" i="53"/>
  <c r="A31" i="53"/>
  <c r="B31" i="53"/>
  <c r="H31" i="53"/>
  <c r="A32" i="53"/>
  <c r="B32" i="53" s="1"/>
  <c r="A33" i="53"/>
  <c r="B33" i="53"/>
  <c r="H33" i="53"/>
  <c r="A34" i="53"/>
  <c r="B34" i="53"/>
  <c r="H34" i="53"/>
  <c r="A35" i="53"/>
  <c r="B35" i="53" s="1"/>
  <c r="A36" i="53"/>
  <c r="H36" i="53" s="1"/>
  <c r="A37" i="53"/>
  <c r="B37" i="53" s="1"/>
  <c r="A38" i="53"/>
  <c r="B38" i="53" s="1"/>
  <c r="H38" i="53"/>
  <c r="A39" i="53"/>
  <c r="B39" i="53"/>
  <c r="H39" i="53"/>
  <c r="A40" i="53"/>
  <c r="B40" i="53" s="1"/>
  <c r="A41" i="53"/>
  <c r="B41" i="53"/>
  <c r="H41" i="53"/>
  <c r="A42" i="53"/>
  <c r="B42" i="53"/>
  <c r="H42" i="53"/>
  <c r="A43" i="53"/>
  <c r="B43" i="53" s="1"/>
  <c r="A44" i="53"/>
  <c r="H44" i="53" s="1"/>
  <c r="A45" i="53"/>
  <c r="B45" i="53" s="1"/>
  <c r="A46" i="53"/>
  <c r="B46" i="53" s="1"/>
  <c r="H46" i="53"/>
  <c r="A47" i="53"/>
  <c r="B47" i="53"/>
  <c r="H47" i="53"/>
  <c r="A48" i="53"/>
  <c r="B48" i="53" s="1"/>
  <c r="A49" i="53"/>
  <c r="B49" i="53"/>
  <c r="H49" i="53"/>
  <c r="A50" i="53"/>
  <c r="B50" i="53"/>
  <c r="H50" i="53"/>
  <c r="A51" i="53"/>
  <c r="B51" i="53" s="1"/>
  <c r="A52" i="53"/>
  <c r="H52" i="53" s="1"/>
  <c r="A53" i="53"/>
  <c r="A54" i="53"/>
  <c r="B54" i="53" s="1"/>
  <c r="H54" i="53"/>
  <c r="A55" i="53"/>
  <c r="B55" i="53"/>
  <c r="H55" i="53"/>
  <c r="A56" i="53"/>
  <c r="B56" i="53" s="1"/>
  <c r="A57" i="53"/>
  <c r="B57" i="53"/>
  <c r="H57" i="53"/>
  <c r="A58" i="53"/>
  <c r="B58" i="53"/>
  <c r="H58" i="53"/>
  <c r="A59" i="53"/>
  <c r="B59" i="53" s="1"/>
  <c r="A63" i="53"/>
  <c r="B64" i="53"/>
  <c r="B65" i="53"/>
  <c r="B66" i="53"/>
  <c r="B67" i="53"/>
  <c r="B68" i="53"/>
  <c r="B69" i="53"/>
  <c r="B70" i="53"/>
  <c r="B71" i="53"/>
  <c r="B72" i="53"/>
  <c r="B73" i="53"/>
  <c r="A74" i="53"/>
  <c r="B74" i="53"/>
  <c r="A75" i="53"/>
  <c r="B75" i="53"/>
  <c r="C79" i="53"/>
  <c r="C80" i="53"/>
  <c r="C81" i="53"/>
  <c r="C82" i="53"/>
  <c r="C83" i="53"/>
  <c r="C84" i="53"/>
  <c r="D84" i="53"/>
  <c r="C85" i="53"/>
  <c r="D85" i="53"/>
  <c r="A1" i="18"/>
  <c r="B3" i="18"/>
  <c r="B5" i="18"/>
  <c r="B6" i="18"/>
  <c r="B7" i="18"/>
  <c r="D8" i="18"/>
  <c r="A10" i="18"/>
  <c r="H10" i="18"/>
  <c r="A11" i="18"/>
  <c r="B11" i="18"/>
  <c r="H11" i="18"/>
  <c r="A12" i="18"/>
  <c r="B12" i="18" s="1"/>
  <c r="A13" i="18"/>
  <c r="B13" i="18"/>
  <c r="H13" i="18"/>
  <c r="A14" i="18"/>
  <c r="B14" i="18"/>
  <c r="H14" i="18"/>
  <c r="A15" i="18"/>
  <c r="B15" i="18" s="1"/>
  <c r="A16" i="18"/>
  <c r="A17" i="18"/>
  <c r="A18" i="18"/>
  <c r="B18" i="18" s="1"/>
  <c r="H18" i="18"/>
  <c r="A19" i="18"/>
  <c r="B19" i="18"/>
  <c r="H19" i="18"/>
  <c r="A20" i="18"/>
  <c r="B20" i="18" s="1"/>
  <c r="A21" i="18"/>
  <c r="B21" i="18"/>
  <c r="H21" i="18"/>
  <c r="A22" i="18"/>
  <c r="B22" i="18"/>
  <c r="H22" i="18"/>
  <c r="A23" i="18"/>
  <c r="B23" i="18" s="1"/>
  <c r="A24" i="18"/>
  <c r="A25" i="18"/>
  <c r="A26" i="18"/>
  <c r="B26" i="18" s="1"/>
  <c r="H26" i="18"/>
  <c r="A27" i="18"/>
  <c r="B27" i="18"/>
  <c r="H27" i="18"/>
  <c r="A28" i="18"/>
  <c r="B28" i="18" s="1"/>
  <c r="A29" i="18"/>
  <c r="B29" i="18"/>
  <c r="H29" i="18"/>
  <c r="A30" i="18"/>
  <c r="B30" i="18"/>
  <c r="H30" i="18"/>
  <c r="A31" i="18"/>
  <c r="B31" i="18" s="1"/>
  <c r="A32" i="18"/>
  <c r="A33" i="18"/>
  <c r="A34" i="18"/>
  <c r="B34" i="18" s="1"/>
  <c r="H34" i="18"/>
  <c r="A35" i="18"/>
  <c r="B35" i="18"/>
  <c r="H35" i="18"/>
  <c r="A36" i="18"/>
  <c r="B36" i="18" s="1"/>
  <c r="A37" i="18"/>
  <c r="B37" i="18"/>
  <c r="H37" i="18"/>
  <c r="A38" i="18"/>
  <c r="B38" i="18"/>
  <c r="H38" i="18"/>
  <c r="A39" i="18"/>
  <c r="B39" i="18" s="1"/>
  <c r="A40" i="18"/>
  <c r="A41" i="18"/>
  <c r="A42" i="18"/>
  <c r="B42" i="18" s="1"/>
  <c r="H42" i="18"/>
  <c r="A43" i="18"/>
  <c r="B43" i="18"/>
  <c r="H43" i="18"/>
  <c r="A44" i="18"/>
  <c r="B44" i="18" s="1"/>
  <c r="A45" i="18"/>
  <c r="B45" i="18"/>
  <c r="H45" i="18"/>
  <c r="A46" i="18"/>
  <c r="B46" i="18"/>
  <c r="H46" i="18"/>
  <c r="A47" i="18"/>
  <c r="B47" i="18" s="1"/>
  <c r="A48" i="18"/>
  <c r="A49" i="18"/>
  <c r="H49" i="18" s="1"/>
  <c r="A50" i="18"/>
  <c r="B50" i="18" s="1"/>
  <c r="H50" i="18"/>
  <c r="A51" i="18"/>
  <c r="B51" i="18"/>
  <c r="H51" i="18"/>
  <c r="A52" i="18"/>
  <c r="A53" i="18"/>
  <c r="B53" i="18"/>
  <c r="H53" i="18"/>
  <c r="A54" i="18"/>
  <c r="B54" i="18"/>
  <c r="H54" i="18"/>
  <c r="A55" i="18"/>
  <c r="B55" i="18" s="1"/>
  <c r="A56" i="18"/>
  <c r="A57" i="18"/>
  <c r="H57" i="18" s="1"/>
  <c r="A58" i="18"/>
  <c r="B58" i="18" s="1"/>
  <c r="H58" i="18"/>
  <c r="A59" i="18"/>
  <c r="B59" i="18"/>
  <c r="H59" i="18"/>
  <c r="A63" i="18"/>
  <c r="B64" i="18"/>
  <c r="B65" i="18"/>
  <c r="B66" i="18"/>
  <c r="B67" i="18"/>
  <c r="B68" i="18"/>
  <c r="B69" i="18"/>
  <c r="B70" i="18"/>
  <c r="B71" i="18"/>
  <c r="B72" i="18"/>
  <c r="B73" i="18"/>
  <c r="A74" i="18"/>
  <c r="B74" i="18"/>
  <c r="A75" i="18"/>
  <c r="B75" i="18"/>
  <c r="C79" i="18"/>
  <c r="C80" i="18"/>
  <c r="C81" i="18"/>
  <c r="C82" i="18"/>
  <c r="C83" i="18"/>
  <c r="C84" i="18"/>
  <c r="D84" i="18"/>
  <c r="C85" i="18"/>
  <c r="D85" i="18"/>
  <c r="A1" i="33"/>
  <c r="B3" i="33"/>
  <c r="B4" i="33"/>
  <c r="B5" i="33"/>
  <c r="B6" i="33"/>
  <c r="B7" i="33"/>
  <c r="D8" i="33"/>
  <c r="A10" i="33"/>
  <c r="H10" i="33" s="1"/>
  <c r="B10" i="33"/>
  <c r="A11" i="33"/>
  <c r="B11" i="33" s="1"/>
  <c r="H11" i="33"/>
  <c r="A12" i="33"/>
  <c r="B12" i="33"/>
  <c r="H12" i="33"/>
  <c r="A13" i="33"/>
  <c r="A14" i="33"/>
  <c r="B14" i="33"/>
  <c r="H14" i="33"/>
  <c r="A15" i="33"/>
  <c r="B15" i="33"/>
  <c r="H15" i="33"/>
  <c r="A16" i="33"/>
  <c r="B16" i="33" s="1"/>
  <c r="A17" i="33"/>
  <c r="A18" i="33"/>
  <c r="H18" i="33" s="1"/>
  <c r="B18" i="33"/>
  <c r="A19" i="33"/>
  <c r="B19" i="33" s="1"/>
  <c r="H19" i="33"/>
  <c r="A20" i="33"/>
  <c r="B20" i="33"/>
  <c r="H20" i="33"/>
  <c r="A21" i="33"/>
  <c r="A22" i="33"/>
  <c r="B22" i="33"/>
  <c r="H22" i="33"/>
  <c r="A23" i="33"/>
  <c r="B23" i="33"/>
  <c r="H23" i="33"/>
  <c r="A24" i="33"/>
  <c r="A25" i="33"/>
  <c r="A26" i="33"/>
  <c r="B26" i="33"/>
  <c r="H26" i="33"/>
  <c r="A27" i="33"/>
  <c r="B27" i="33" s="1"/>
  <c r="H27" i="33"/>
  <c r="A28" i="33"/>
  <c r="B28" i="33"/>
  <c r="H28" i="33"/>
  <c r="A29" i="33"/>
  <c r="H29" i="33" s="1"/>
  <c r="B29" i="33"/>
  <c r="A30" i="33"/>
  <c r="B30" i="33"/>
  <c r="H30" i="33"/>
  <c r="A31" i="33"/>
  <c r="B31" i="33"/>
  <c r="H31" i="33"/>
  <c r="A32" i="33"/>
  <c r="A33" i="33"/>
  <c r="A34" i="33"/>
  <c r="B34" i="33" s="1"/>
  <c r="A35" i="33"/>
  <c r="B35" i="33" s="1"/>
  <c r="H35" i="33"/>
  <c r="A36" i="33"/>
  <c r="B36" i="33"/>
  <c r="H36" i="33"/>
  <c r="A37" i="33"/>
  <c r="H37" i="33" s="1"/>
  <c r="A38" i="33"/>
  <c r="B38" i="33"/>
  <c r="H38" i="33"/>
  <c r="A39" i="33"/>
  <c r="B39" i="33"/>
  <c r="H39" i="33"/>
  <c r="A40" i="33"/>
  <c r="A41" i="33"/>
  <c r="B41" i="33" s="1"/>
  <c r="H41" i="33"/>
  <c r="A42" i="33"/>
  <c r="B42" i="33" s="1"/>
  <c r="H42" i="33"/>
  <c r="A43" i="33"/>
  <c r="B43" i="33" s="1"/>
  <c r="H43" i="33"/>
  <c r="A44" i="33"/>
  <c r="B44" i="33"/>
  <c r="H44" i="33"/>
  <c r="A45" i="33"/>
  <c r="H45" i="33" s="1"/>
  <c r="A46" i="33"/>
  <c r="B46" i="33"/>
  <c r="H46" i="33"/>
  <c r="A47" i="33"/>
  <c r="B47" i="33" s="1"/>
  <c r="A48" i="33"/>
  <c r="A49" i="33"/>
  <c r="B49" i="33" s="1"/>
  <c r="H49" i="33"/>
  <c r="A50" i="33"/>
  <c r="B50" i="33"/>
  <c r="H50" i="33"/>
  <c r="A51" i="33"/>
  <c r="B51" i="33" s="1"/>
  <c r="H51" i="33"/>
  <c r="A52" i="33"/>
  <c r="B52" i="33"/>
  <c r="H52" i="33"/>
  <c r="A53" i="33"/>
  <c r="H53" i="33" s="1"/>
  <c r="B53" i="33"/>
  <c r="A54" i="33"/>
  <c r="B54" i="33"/>
  <c r="H54" i="33"/>
  <c r="A55" i="33"/>
  <c r="B55" i="33" s="1"/>
  <c r="H55" i="33"/>
  <c r="A56" i="33"/>
  <c r="A57" i="33"/>
  <c r="B57" i="33" s="1"/>
  <c r="H57" i="33"/>
  <c r="A58" i="33"/>
  <c r="B58" i="33"/>
  <c r="H58" i="33"/>
  <c r="A59" i="33"/>
  <c r="B59" i="33" s="1"/>
  <c r="H59" i="33"/>
  <c r="A63" i="33"/>
  <c r="B64" i="33"/>
  <c r="B65" i="33"/>
  <c r="B66" i="33"/>
  <c r="B67" i="33"/>
  <c r="B68" i="33"/>
  <c r="B69" i="33"/>
  <c r="B70" i="33"/>
  <c r="B71" i="33"/>
  <c r="B72" i="33"/>
  <c r="B73" i="33"/>
  <c r="A74" i="33"/>
  <c r="B74" i="33"/>
  <c r="A75" i="33"/>
  <c r="B75" i="33"/>
  <c r="C79" i="33"/>
  <c r="C80" i="33"/>
  <c r="C81" i="33"/>
  <c r="C82" i="33"/>
  <c r="C83" i="33"/>
  <c r="C84" i="33"/>
  <c r="D84" i="33"/>
  <c r="C85" i="33"/>
  <c r="D85" i="33"/>
  <c r="A1" i="34"/>
  <c r="B3" i="34"/>
  <c r="B4" i="34"/>
  <c r="B5" i="34"/>
  <c r="B6" i="34"/>
  <c r="B7" i="34"/>
  <c r="D8" i="34"/>
  <c r="A10" i="34"/>
  <c r="B10" i="34" s="1"/>
  <c r="A11" i="34"/>
  <c r="H11" i="34" s="1"/>
  <c r="B11" i="34"/>
  <c r="A12" i="34"/>
  <c r="B12" i="34" s="1"/>
  <c r="H12" i="34"/>
  <c r="A13" i="34"/>
  <c r="B13" i="34"/>
  <c r="H13" i="34"/>
  <c r="A14" i="34"/>
  <c r="H14" i="34" s="1"/>
  <c r="B14" i="34"/>
  <c r="A15" i="34"/>
  <c r="B15" i="34"/>
  <c r="H15" i="34"/>
  <c r="A16" i="34"/>
  <c r="B16" i="34"/>
  <c r="H16" i="34"/>
  <c r="A17" i="34"/>
  <c r="A18" i="34"/>
  <c r="B18" i="34" s="1"/>
  <c r="A19" i="34"/>
  <c r="H19" i="34" s="1"/>
  <c r="B19" i="34"/>
  <c r="A20" i="34"/>
  <c r="B20" i="34" s="1"/>
  <c r="H20" i="34"/>
  <c r="A21" i="34"/>
  <c r="B21" i="34"/>
  <c r="H21" i="34"/>
  <c r="A22" i="34"/>
  <c r="H22" i="34" s="1"/>
  <c r="B22" i="34"/>
  <c r="A23" i="34"/>
  <c r="B23" i="34"/>
  <c r="H23" i="34"/>
  <c r="A24" i="34"/>
  <c r="H24" i="34" s="1"/>
  <c r="B24" i="34"/>
  <c r="A25" i="34"/>
  <c r="A26" i="34"/>
  <c r="B26" i="34" s="1"/>
  <c r="A27" i="34"/>
  <c r="H27" i="34" s="1"/>
  <c r="A28" i="34"/>
  <c r="B28" i="34" s="1"/>
  <c r="H28" i="34"/>
  <c r="A29" i="34"/>
  <c r="B29" i="34"/>
  <c r="H29" i="34"/>
  <c r="A30" i="34"/>
  <c r="H30" i="34" s="1"/>
  <c r="A31" i="34"/>
  <c r="B31" i="34"/>
  <c r="H31" i="34"/>
  <c r="A32" i="34"/>
  <c r="H32" i="34" s="1"/>
  <c r="B32" i="34"/>
  <c r="A33" i="34"/>
  <c r="A34" i="34"/>
  <c r="B34" i="34" s="1"/>
  <c r="H34" i="34"/>
  <c r="A35" i="34"/>
  <c r="B35" i="34" s="1"/>
  <c r="A36" i="34"/>
  <c r="B36" i="34" s="1"/>
  <c r="H36" i="34"/>
  <c r="A37" i="34"/>
  <c r="B37" i="34"/>
  <c r="H37" i="34"/>
  <c r="A38" i="34"/>
  <c r="H38" i="34" s="1"/>
  <c r="A39" i="34"/>
  <c r="B39" i="34"/>
  <c r="H39" i="34"/>
  <c r="A40" i="34"/>
  <c r="H40" i="34" s="1"/>
  <c r="A41" i="34"/>
  <c r="A42" i="34"/>
  <c r="B42" i="34" s="1"/>
  <c r="H42" i="34"/>
  <c r="A43" i="34"/>
  <c r="B43" i="34" s="1"/>
  <c r="H43" i="34"/>
  <c r="A44" i="34"/>
  <c r="B44" i="34" s="1"/>
  <c r="H44" i="34"/>
  <c r="A45" i="34"/>
  <c r="B45" i="34"/>
  <c r="H45" i="34"/>
  <c r="A46" i="34"/>
  <c r="H46" i="34" s="1"/>
  <c r="A47" i="34"/>
  <c r="B47" i="34"/>
  <c r="H47" i="34"/>
  <c r="A48" i="34"/>
  <c r="B48" i="34" s="1"/>
  <c r="A49" i="34"/>
  <c r="A50" i="34"/>
  <c r="B50" i="34" s="1"/>
  <c r="H50" i="34"/>
  <c r="A51" i="34"/>
  <c r="B51" i="34"/>
  <c r="H51" i="34"/>
  <c r="A52" i="34"/>
  <c r="B52" i="34" s="1"/>
  <c r="H52" i="34"/>
  <c r="A53" i="34"/>
  <c r="B53" i="34"/>
  <c r="H53" i="34"/>
  <c r="A54" i="34"/>
  <c r="H54" i="34" s="1"/>
  <c r="B54" i="34"/>
  <c r="A55" i="34"/>
  <c r="B55" i="34"/>
  <c r="H55" i="34"/>
  <c r="A56" i="34"/>
  <c r="B56" i="34" s="1"/>
  <c r="H56" i="34"/>
  <c r="A57" i="34"/>
  <c r="A58" i="34"/>
  <c r="B58" i="34" s="1"/>
  <c r="H58" i="34"/>
  <c r="A59" i="34"/>
  <c r="B59" i="34"/>
  <c r="H59" i="34"/>
  <c r="A63" i="34"/>
  <c r="B64" i="34"/>
  <c r="B65" i="34"/>
  <c r="B66" i="34"/>
  <c r="B67" i="34"/>
  <c r="B68" i="34"/>
  <c r="B69" i="34"/>
  <c r="B70" i="34"/>
  <c r="B71" i="34"/>
  <c r="B72" i="34"/>
  <c r="B73" i="34"/>
  <c r="A74" i="34"/>
  <c r="B74" i="34"/>
  <c r="A75" i="34"/>
  <c r="B75" i="34"/>
  <c r="C79" i="34"/>
  <c r="C80" i="34"/>
  <c r="C81" i="34"/>
  <c r="C82" i="34"/>
  <c r="C83" i="34"/>
  <c r="C84" i="34"/>
  <c r="D84" i="34"/>
  <c r="C85" i="34"/>
  <c r="D85" i="34"/>
  <c r="A1" i="35"/>
  <c r="B3" i="35"/>
  <c r="B4" i="35"/>
  <c r="B5" i="35"/>
  <c r="B6" i="35"/>
  <c r="B7" i="35"/>
  <c r="D8" i="35"/>
  <c r="A10" i="35"/>
  <c r="A11" i="35"/>
  <c r="B11" i="35" s="1"/>
  <c r="H11" i="35"/>
  <c r="A12" i="35"/>
  <c r="B12" i="35"/>
  <c r="H12" i="35"/>
  <c r="A13" i="35"/>
  <c r="B13" i="35" s="1"/>
  <c r="H13" i="35"/>
  <c r="A14" i="35"/>
  <c r="B14" i="35"/>
  <c r="H14" i="35"/>
  <c r="A15" i="35"/>
  <c r="H15" i="35" s="1"/>
  <c r="B15" i="35"/>
  <c r="A16" i="35"/>
  <c r="B16" i="35"/>
  <c r="H16" i="35"/>
  <c r="A17" i="35"/>
  <c r="B17" i="35" s="1"/>
  <c r="H17" i="35"/>
  <c r="A18" i="35"/>
  <c r="A19" i="35"/>
  <c r="H19" i="35" s="1"/>
  <c r="B19" i="35"/>
  <c r="A20" i="35"/>
  <c r="H20" i="35" s="1"/>
  <c r="B20" i="35"/>
  <c r="A21" i="35"/>
  <c r="B21" i="35" s="1"/>
  <c r="H21" i="35"/>
  <c r="A22" i="35"/>
  <c r="H22" i="35" s="1"/>
  <c r="B22" i="35"/>
  <c r="A23" i="35"/>
  <c r="H23" i="35" s="1"/>
  <c r="B23" i="35"/>
  <c r="A24" i="35"/>
  <c r="B24" i="35"/>
  <c r="H24" i="35"/>
  <c r="A25" i="35"/>
  <c r="H25" i="35" s="1"/>
  <c r="B25" i="35"/>
  <c r="A26" i="35"/>
  <c r="H26" i="35" s="1"/>
  <c r="B26" i="35"/>
  <c r="A27" i="35"/>
  <c r="B27" i="35"/>
  <c r="H27" i="35"/>
  <c r="A28" i="35"/>
  <c r="H28" i="35" s="1"/>
  <c r="B28" i="35"/>
  <c r="A29" i="35"/>
  <c r="B29" i="35" s="1"/>
  <c r="H29" i="35"/>
  <c r="A30" i="35"/>
  <c r="B30" i="35"/>
  <c r="H30" i="35"/>
  <c r="A31" i="35"/>
  <c r="H31" i="35" s="1"/>
  <c r="B31" i="35"/>
  <c r="A32" i="35"/>
  <c r="B32" i="35"/>
  <c r="H32" i="35"/>
  <c r="A33" i="35"/>
  <c r="H33" i="35" s="1"/>
  <c r="A34" i="35"/>
  <c r="H34" i="35" s="1"/>
  <c r="A35" i="35"/>
  <c r="H35" i="35" s="1"/>
  <c r="B35" i="35"/>
  <c r="A36" i="35"/>
  <c r="H36" i="35" s="1"/>
  <c r="A37" i="35"/>
  <c r="B37" i="35" s="1"/>
  <c r="A38" i="35"/>
  <c r="H38" i="35" s="1"/>
  <c r="B38" i="35"/>
  <c r="A39" i="35"/>
  <c r="H39" i="35" s="1"/>
  <c r="A40" i="35"/>
  <c r="B40" i="35"/>
  <c r="H40" i="35"/>
  <c r="A41" i="35"/>
  <c r="B41" i="35" s="1"/>
  <c r="H41" i="35"/>
  <c r="A42" i="35"/>
  <c r="H42" i="35" s="1"/>
  <c r="B42" i="35"/>
  <c r="A43" i="35"/>
  <c r="B43" i="35" s="1"/>
  <c r="A44" i="35"/>
  <c r="B44" i="35" s="1"/>
  <c r="H44" i="35"/>
  <c r="A45" i="35"/>
  <c r="B45" i="35" s="1"/>
  <c r="H45" i="35"/>
  <c r="A46" i="35"/>
  <c r="B46" i="35" s="1"/>
  <c r="A47" i="35"/>
  <c r="B47" i="35" s="1"/>
  <c r="H47" i="35"/>
  <c r="A48" i="35"/>
  <c r="B48" i="35"/>
  <c r="H48" i="35"/>
  <c r="A49" i="35"/>
  <c r="B49" i="35"/>
  <c r="H49" i="35"/>
  <c r="A50" i="35"/>
  <c r="H50" i="35" s="1"/>
  <c r="B50" i="35"/>
  <c r="A51" i="35"/>
  <c r="B51" i="35"/>
  <c r="H51" i="35"/>
  <c r="A52" i="35"/>
  <c r="B52" i="35"/>
  <c r="H52" i="35"/>
  <c r="A53" i="35"/>
  <c r="B53" i="35" s="1"/>
  <c r="H53" i="35"/>
  <c r="A54" i="35"/>
  <c r="B54" i="35"/>
  <c r="H54" i="35"/>
  <c r="A55" i="35"/>
  <c r="B55" i="35"/>
  <c r="H55" i="35"/>
  <c r="A56" i="35"/>
  <c r="B56" i="35"/>
  <c r="H56" i="35"/>
  <c r="A57" i="35"/>
  <c r="H57" i="35" s="1"/>
  <c r="B57" i="35"/>
  <c r="A58" i="35"/>
  <c r="H58" i="35" s="1"/>
  <c r="B58" i="35"/>
  <c r="A59" i="35"/>
  <c r="B59" i="35"/>
  <c r="H59" i="35"/>
  <c r="A63" i="35"/>
  <c r="B64" i="35"/>
  <c r="B65" i="35"/>
  <c r="B66" i="35"/>
  <c r="B67" i="35"/>
  <c r="B68" i="35"/>
  <c r="B69" i="35"/>
  <c r="B70" i="35"/>
  <c r="B71" i="35"/>
  <c r="B72" i="35"/>
  <c r="B73" i="35"/>
  <c r="A74" i="35"/>
  <c r="B74" i="35"/>
  <c r="A75" i="35"/>
  <c r="B75" i="35"/>
  <c r="C79" i="35"/>
  <c r="C80" i="35"/>
  <c r="C81" i="35"/>
  <c r="C82" i="35"/>
  <c r="C83" i="35"/>
  <c r="C84" i="35"/>
  <c r="D84" i="35"/>
  <c r="C85" i="35"/>
  <c r="D85" i="35"/>
  <c r="A1" i="36"/>
  <c r="B3" i="36"/>
  <c r="B4" i="36"/>
  <c r="B5" i="36"/>
  <c r="B6" i="36"/>
  <c r="B7" i="36"/>
  <c r="D8" i="36"/>
  <c r="A10" i="36"/>
  <c r="B10" i="36"/>
  <c r="H10" i="36"/>
  <c r="A11" i="36"/>
  <c r="H11" i="36" s="1"/>
  <c r="B11" i="36"/>
  <c r="A12" i="36"/>
  <c r="B12" i="36" s="1"/>
  <c r="H12" i="36"/>
  <c r="A13" i="36"/>
  <c r="B13" i="36"/>
  <c r="H13" i="36"/>
  <c r="A14" i="36"/>
  <c r="B14" i="36" s="1"/>
  <c r="H14" i="36"/>
  <c r="A15" i="36"/>
  <c r="B15" i="36" s="1"/>
  <c r="H15" i="36"/>
  <c r="A16" i="36"/>
  <c r="B16" i="36"/>
  <c r="H16" i="36"/>
  <c r="A17" i="36"/>
  <c r="B17" i="36"/>
  <c r="H17" i="36"/>
  <c r="A18" i="36"/>
  <c r="B18" i="36"/>
  <c r="H18" i="36"/>
  <c r="A19" i="36"/>
  <c r="H19" i="36" s="1"/>
  <c r="B19" i="36"/>
  <c r="A20" i="36"/>
  <c r="B20" i="36"/>
  <c r="H20" i="36"/>
  <c r="A21" i="36"/>
  <c r="B21" i="36"/>
  <c r="H21" i="36"/>
  <c r="A22" i="36"/>
  <c r="B22" i="36" s="1"/>
  <c r="H22" i="36"/>
  <c r="A23" i="36"/>
  <c r="B23" i="36"/>
  <c r="H23" i="36"/>
  <c r="A24" i="36"/>
  <c r="B24" i="36"/>
  <c r="H24" i="36"/>
  <c r="A25" i="36"/>
  <c r="B25" i="36"/>
  <c r="H25" i="36"/>
  <c r="A26" i="36"/>
  <c r="B26" i="36" s="1"/>
  <c r="A27" i="36"/>
  <c r="H27" i="36" s="1"/>
  <c r="A28" i="36"/>
  <c r="H28" i="36" s="1"/>
  <c r="B28" i="36"/>
  <c r="A29" i="36"/>
  <c r="B29" i="36" s="1"/>
  <c r="A30" i="36"/>
  <c r="B30" i="36" s="1"/>
  <c r="A31" i="36"/>
  <c r="H31" i="36" s="1"/>
  <c r="B31" i="36"/>
  <c r="A32" i="36"/>
  <c r="B32" i="36" s="1"/>
  <c r="A33" i="36"/>
  <c r="B33" i="36"/>
  <c r="H33" i="36"/>
  <c r="A34" i="36"/>
  <c r="B34" i="36" s="1"/>
  <c r="A35" i="36"/>
  <c r="H35" i="36" s="1"/>
  <c r="A36" i="36"/>
  <c r="H36" i="36" s="1"/>
  <c r="A37" i="36"/>
  <c r="B37" i="36" s="1"/>
  <c r="A38" i="36"/>
  <c r="B38" i="36" s="1"/>
  <c r="A39" i="36"/>
  <c r="H39" i="36" s="1"/>
  <c r="A40" i="36"/>
  <c r="B40" i="36" s="1"/>
  <c r="A41" i="36"/>
  <c r="B41" i="36"/>
  <c r="H41" i="36"/>
  <c r="A42" i="36"/>
  <c r="B42" i="36"/>
  <c r="H42" i="36"/>
  <c r="A43" i="36"/>
  <c r="H43" i="36" s="1"/>
  <c r="B43" i="36"/>
  <c r="A44" i="36"/>
  <c r="B44" i="36" s="1"/>
  <c r="H44" i="36"/>
  <c r="A45" i="36"/>
  <c r="B45" i="36"/>
  <c r="H45" i="36"/>
  <c r="A46" i="36"/>
  <c r="B46" i="36"/>
  <c r="H46" i="36"/>
  <c r="A47" i="36"/>
  <c r="B47" i="36"/>
  <c r="H47" i="36"/>
  <c r="A48" i="36"/>
  <c r="H48" i="36" s="1"/>
  <c r="B48" i="36"/>
  <c r="A49" i="36"/>
  <c r="B49" i="36" s="1"/>
  <c r="A50" i="36"/>
  <c r="H50" i="36" s="1"/>
  <c r="A51" i="36"/>
  <c r="B51" i="36" s="1"/>
  <c r="A52" i="36"/>
  <c r="B52" i="36" s="1"/>
  <c r="H52" i="36"/>
  <c r="A53" i="36"/>
  <c r="B53" i="36"/>
  <c r="H53" i="36"/>
  <c r="A54" i="36"/>
  <c r="B54" i="36"/>
  <c r="H54" i="36"/>
  <c r="A55" i="36"/>
  <c r="B55" i="36"/>
  <c r="H55" i="36"/>
  <c r="A56" i="36"/>
  <c r="H56" i="36" s="1"/>
  <c r="B56" i="36"/>
  <c r="A57" i="36"/>
  <c r="B57" i="36" s="1"/>
  <c r="A58" i="36"/>
  <c r="H58" i="36" s="1"/>
  <c r="A59" i="36"/>
  <c r="B59" i="36" s="1"/>
  <c r="A63" i="36"/>
  <c r="B64" i="36"/>
  <c r="B65" i="36"/>
  <c r="B66" i="36"/>
  <c r="B67" i="36"/>
  <c r="B68" i="36"/>
  <c r="B69" i="36"/>
  <c r="B70" i="36"/>
  <c r="B71" i="36"/>
  <c r="B72" i="36"/>
  <c r="B73" i="36"/>
  <c r="A74" i="36"/>
  <c r="B74" i="36"/>
  <c r="A75" i="36"/>
  <c r="B75" i="36"/>
  <c r="C79" i="36"/>
  <c r="C80" i="36"/>
  <c r="C81" i="36"/>
  <c r="C82" i="36"/>
  <c r="C83" i="36"/>
  <c r="C84" i="36"/>
  <c r="D84" i="36"/>
  <c r="C85" i="36"/>
  <c r="D85" i="36"/>
  <c r="A1" i="37"/>
  <c r="B3" i="37"/>
  <c r="B4" i="37"/>
  <c r="B5" i="37"/>
  <c r="B6" i="37"/>
  <c r="B7" i="37"/>
  <c r="D8" i="37"/>
  <c r="A10" i="37"/>
  <c r="B10" i="37" s="1"/>
  <c r="A11" i="37"/>
  <c r="H11" i="37" s="1"/>
  <c r="A12" i="37"/>
  <c r="B12" i="37" s="1"/>
  <c r="A13" i="37"/>
  <c r="B13" i="37" s="1"/>
  <c r="H13" i="37"/>
  <c r="A14" i="37"/>
  <c r="B14" i="37"/>
  <c r="H14" i="37"/>
  <c r="A15" i="37"/>
  <c r="B15" i="37"/>
  <c r="H15" i="37"/>
  <c r="A16" i="37"/>
  <c r="B16" i="37"/>
  <c r="H16" i="37"/>
  <c r="A17" i="37"/>
  <c r="H17" i="37" s="1"/>
  <c r="B17" i="37"/>
  <c r="A18" i="37"/>
  <c r="B18" i="37" s="1"/>
  <c r="A19" i="37"/>
  <c r="H19" i="37" s="1"/>
  <c r="A20" i="37"/>
  <c r="B20" i="37" s="1"/>
  <c r="A21" i="37"/>
  <c r="B21" i="37" s="1"/>
  <c r="H21" i="37"/>
  <c r="A22" i="37"/>
  <c r="B22" i="37"/>
  <c r="H22" i="37"/>
  <c r="A23" i="37"/>
  <c r="B23" i="37"/>
  <c r="H23" i="37"/>
  <c r="A24" i="37"/>
  <c r="B24" i="37"/>
  <c r="H24" i="37"/>
  <c r="A25" i="37"/>
  <c r="H25" i="37" s="1"/>
  <c r="B25" i="37"/>
  <c r="A26" i="37"/>
  <c r="B26" i="37" s="1"/>
  <c r="A27" i="37"/>
  <c r="H27" i="37" s="1"/>
  <c r="A28" i="37"/>
  <c r="B28" i="37" s="1"/>
  <c r="A29" i="37"/>
  <c r="B29" i="37" s="1"/>
  <c r="H29" i="37"/>
  <c r="A30" i="37"/>
  <c r="B30" i="37"/>
  <c r="H30" i="37"/>
  <c r="A31" i="37"/>
  <c r="B31" i="37"/>
  <c r="H31" i="37"/>
  <c r="A32" i="37"/>
  <c r="B32" i="37"/>
  <c r="H32" i="37"/>
  <c r="A33" i="37"/>
  <c r="H33" i="37" s="1"/>
  <c r="B33" i="37"/>
  <c r="A34" i="37"/>
  <c r="B34" i="37" s="1"/>
  <c r="A35" i="37"/>
  <c r="H35" i="37" s="1"/>
  <c r="A36" i="37"/>
  <c r="B36" i="37" s="1"/>
  <c r="A37" i="37"/>
  <c r="B37" i="37" s="1"/>
  <c r="H37" i="37"/>
  <c r="A38" i="37"/>
  <c r="B38" i="37"/>
  <c r="H38" i="37"/>
  <c r="A39" i="37"/>
  <c r="B39" i="37"/>
  <c r="H39" i="37"/>
  <c r="A40" i="37"/>
  <c r="B40" i="37"/>
  <c r="H40" i="37"/>
  <c r="A41" i="37"/>
  <c r="H41" i="37" s="1"/>
  <c r="B41" i="37"/>
  <c r="A42" i="37"/>
  <c r="B42" i="37" s="1"/>
  <c r="A43" i="37"/>
  <c r="H43" i="37" s="1"/>
  <c r="A44" i="37"/>
  <c r="B44" i="37" s="1"/>
  <c r="A45" i="37"/>
  <c r="B45" i="37" s="1"/>
  <c r="H45" i="37"/>
  <c r="A46" i="37"/>
  <c r="B46" i="37"/>
  <c r="H46" i="37"/>
  <c r="A47" i="37"/>
  <c r="B47" i="37"/>
  <c r="H47" i="37"/>
  <c r="A48" i="37"/>
  <c r="B48" i="37"/>
  <c r="H48" i="37"/>
  <c r="A49" i="37"/>
  <c r="H49" i="37" s="1"/>
  <c r="B49" i="37"/>
  <c r="A50" i="37"/>
  <c r="B50" i="37" s="1"/>
  <c r="A51" i="37"/>
  <c r="H51" i="37" s="1"/>
  <c r="A52" i="37"/>
  <c r="B52" i="37" s="1"/>
  <c r="A53" i="37"/>
  <c r="B53" i="37" s="1"/>
  <c r="H53" i="37"/>
  <c r="A54" i="37"/>
  <c r="B54" i="37"/>
  <c r="H54" i="37"/>
  <c r="A55" i="37"/>
  <c r="B55" i="37"/>
  <c r="H55" i="37"/>
  <c r="A56" i="37"/>
  <c r="B56" i="37"/>
  <c r="H56" i="37"/>
  <c r="A57" i="37"/>
  <c r="H57" i="37" s="1"/>
  <c r="B57" i="37"/>
  <c r="A58" i="37"/>
  <c r="B58" i="37" s="1"/>
  <c r="A59" i="37"/>
  <c r="H59" i="37" s="1"/>
  <c r="A63" i="37"/>
  <c r="B64" i="37"/>
  <c r="B65" i="37"/>
  <c r="B66" i="37"/>
  <c r="B67" i="37"/>
  <c r="B68" i="37"/>
  <c r="B69" i="37"/>
  <c r="B70" i="37"/>
  <c r="B71" i="37"/>
  <c r="B72" i="37"/>
  <c r="B73" i="37"/>
  <c r="A74" i="37"/>
  <c r="B74" i="37"/>
  <c r="A75" i="37"/>
  <c r="B75" i="37"/>
  <c r="C79" i="37"/>
  <c r="C80" i="37"/>
  <c r="C81" i="37"/>
  <c r="C82" i="37"/>
  <c r="C83" i="37"/>
  <c r="C84" i="37"/>
  <c r="D84" i="37"/>
  <c r="C85" i="37"/>
  <c r="D85" i="37"/>
  <c r="A1" i="38"/>
  <c r="B3" i="38"/>
  <c r="B4" i="38"/>
  <c r="B5" i="38"/>
  <c r="B6" i="38"/>
  <c r="B7" i="38"/>
  <c r="D8" i="38"/>
  <c r="A10" i="38"/>
  <c r="H10" i="38" s="1"/>
  <c r="B10" i="38"/>
  <c r="A11" i="38"/>
  <c r="B11" i="38" s="1"/>
  <c r="A12" i="38"/>
  <c r="H12" i="38" s="1"/>
  <c r="A13" i="38"/>
  <c r="A14" i="38"/>
  <c r="B14" i="38" s="1"/>
  <c r="H14" i="38"/>
  <c r="A15" i="38"/>
  <c r="B15" i="38"/>
  <c r="H15" i="38"/>
  <c r="A16" i="38"/>
  <c r="B16" i="38"/>
  <c r="H16" i="38"/>
  <c r="A17" i="38"/>
  <c r="B17" i="38"/>
  <c r="H17" i="38"/>
  <c r="A18" i="38"/>
  <c r="H18" i="38" s="1"/>
  <c r="B18" i="38"/>
  <c r="A19" i="38"/>
  <c r="B19" i="38" s="1"/>
  <c r="A20" i="38"/>
  <c r="A21" i="38"/>
  <c r="A22" i="38"/>
  <c r="B22" i="38" s="1"/>
  <c r="H22" i="38"/>
  <c r="A23" i="38"/>
  <c r="B23" i="38"/>
  <c r="H23" i="38"/>
  <c r="A24" i="38"/>
  <c r="B24" i="38"/>
  <c r="H24" i="38"/>
  <c r="A25" i="38"/>
  <c r="B25" i="38"/>
  <c r="H25" i="38"/>
  <c r="A26" i="38"/>
  <c r="H26" i="38" s="1"/>
  <c r="B26" i="38"/>
  <c r="A27" i="38"/>
  <c r="B27" i="38" s="1"/>
  <c r="A28" i="38"/>
  <c r="A29" i="38"/>
  <c r="A30" i="38"/>
  <c r="B30" i="38" s="1"/>
  <c r="H30" i="38"/>
  <c r="A31" i="38"/>
  <c r="B31" i="38"/>
  <c r="H31" i="38"/>
  <c r="A32" i="38"/>
  <c r="B32" i="38"/>
  <c r="H32" i="38"/>
  <c r="A33" i="38"/>
  <c r="B33" i="38"/>
  <c r="H33" i="38"/>
  <c r="A34" i="38"/>
  <c r="H34" i="38" s="1"/>
  <c r="B34" i="38"/>
  <c r="A35" i="38"/>
  <c r="B35" i="38" s="1"/>
  <c r="A36" i="38"/>
  <c r="A37" i="38"/>
  <c r="A38" i="38"/>
  <c r="B38" i="38" s="1"/>
  <c r="H38" i="38"/>
  <c r="A39" i="38"/>
  <c r="B39" i="38"/>
  <c r="H39" i="38"/>
  <c r="A40" i="38"/>
  <c r="B40" i="38"/>
  <c r="H40" i="38"/>
  <c r="A41" i="38"/>
  <c r="B41" i="38"/>
  <c r="H41" i="38"/>
  <c r="A42" i="38"/>
  <c r="H42" i="38" s="1"/>
  <c r="B42" i="38"/>
  <c r="A43" i="38"/>
  <c r="B43" i="38" s="1"/>
  <c r="A44" i="38"/>
  <c r="A45" i="38"/>
  <c r="A46" i="38"/>
  <c r="B46" i="38" s="1"/>
  <c r="H46" i="38"/>
  <c r="A47" i="38"/>
  <c r="B47" i="38"/>
  <c r="H47" i="38"/>
  <c r="A48" i="38"/>
  <c r="B48" i="38"/>
  <c r="H48" i="38"/>
  <c r="A49" i="38"/>
  <c r="B49" i="38"/>
  <c r="H49" i="38"/>
  <c r="A50" i="38"/>
  <c r="H50" i="38" s="1"/>
  <c r="B50" i="38"/>
  <c r="A51" i="38"/>
  <c r="B51" i="38" s="1"/>
  <c r="A52" i="38"/>
  <c r="A53" i="38"/>
  <c r="A54" i="38"/>
  <c r="B54" i="38" s="1"/>
  <c r="H54" i="38"/>
  <c r="A55" i="38"/>
  <c r="B55" i="38"/>
  <c r="H55" i="38"/>
  <c r="A56" i="38"/>
  <c r="B56" i="38"/>
  <c r="H56" i="38"/>
  <c r="A57" i="38"/>
  <c r="B57" i="38"/>
  <c r="H57" i="38"/>
  <c r="A58" i="38"/>
  <c r="H58" i="38" s="1"/>
  <c r="B58" i="38"/>
  <c r="A59" i="38"/>
  <c r="B59" i="38" s="1"/>
  <c r="A63" i="38"/>
  <c r="B64" i="38"/>
  <c r="B65" i="38"/>
  <c r="B66" i="38"/>
  <c r="B67" i="38"/>
  <c r="B68" i="38"/>
  <c r="B69" i="38"/>
  <c r="B70" i="38"/>
  <c r="B71" i="38"/>
  <c r="B72" i="38"/>
  <c r="B73" i="38"/>
  <c r="A74" i="38"/>
  <c r="B74" i="38"/>
  <c r="A75" i="38"/>
  <c r="B75" i="38"/>
  <c r="C79" i="38"/>
  <c r="C80" i="38"/>
  <c r="C81" i="38"/>
  <c r="C82" i="38"/>
  <c r="C83" i="38"/>
  <c r="C84" i="38"/>
  <c r="D84" i="38"/>
  <c r="C85" i="38"/>
  <c r="D85" i="38"/>
  <c r="A1" i="39"/>
  <c r="B3" i="39"/>
  <c r="B4" i="39"/>
  <c r="B5" i="39"/>
  <c r="B6" i="39"/>
  <c r="B7" i="39"/>
  <c r="D8" i="39"/>
  <c r="A10" i="39"/>
  <c r="B10" i="39"/>
  <c r="H10" i="39"/>
  <c r="A11" i="39"/>
  <c r="H11" i="39" s="1"/>
  <c r="A12" i="39"/>
  <c r="B12" i="39" s="1"/>
  <c r="A13" i="39"/>
  <c r="B13" i="39" s="1"/>
  <c r="H13" i="39"/>
  <c r="A14" i="39"/>
  <c r="A15" i="39"/>
  <c r="B15" i="39" s="1"/>
  <c r="H15" i="39"/>
  <c r="A16" i="39"/>
  <c r="B16" i="39"/>
  <c r="H16" i="39"/>
  <c r="A17" i="39"/>
  <c r="B17" i="39"/>
  <c r="H17" i="39"/>
  <c r="A18" i="39"/>
  <c r="B18" i="39"/>
  <c r="H18" i="39"/>
  <c r="A19" i="39"/>
  <c r="H19" i="39" s="1"/>
  <c r="B19" i="39"/>
  <c r="A20" i="39"/>
  <c r="B20" i="39" s="1"/>
  <c r="A21" i="39"/>
  <c r="B21" i="39" s="1"/>
  <c r="A22" i="39"/>
  <c r="A23" i="39"/>
  <c r="B23" i="39" s="1"/>
  <c r="H23" i="39"/>
  <c r="A24" i="39"/>
  <c r="B24" i="39"/>
  <c r="H24" i="39"/>
  <c r="A25" i="39"/>
  <c r="B25" i="39"/>
  <c r="H25" i="39"/>
  <c r="A26" i="39"/>
  <c r="B26" i="39"/>
  <c r="H26" i="39"/>
  <c r="A27" i="39"/>
  <c r="H27" i="39" s="1"/>
  <c r="A28" i="39"/>
  <c r="A29" i="39"/>
  <c r="B29" i="39" s="1"/>
  <c r="H29" i="39"/>
  <c r="A30" i="39"/>
  <c r="B30" i="39" s="1"/>
  <c r="H30" i="39"/>
  <c r="A31" i="39"/>
  <c r="B31" i="39" s="1"/>
  <c r="H31" i="39"/>
  <c r="A32" i="39"/>
  <c r="B32" i="39"/>
  <c r="H32" i="39"/>
  <c r="A33" i="39"/>
  <c r="B33" i="39"/>
  <c r="H33" i="39"/>
  <c r="A34" i="39"/>
  <c r="B34" i="39"/>
  <c r="H34" i="39"/>
  <c r="A35" i="39"/>
  <c r="H35" i="39" s="1"/>
  <c r="A36" i="39"/>
  <c r="H36" i="39" s="1"/>
  <c r="A37" i="39"/>
  <c r="B37" i="39" s="1"/>
  <c r="A38" i="39"/>
  <c r="B38" i="39" s="1"/>
  <c r="A39" i="39"/>
  <c r="B39" i="39" s="1"/>
  <c r="A40" i="39"/>
  <c r="B40" i="39"/>
  <c r="H40" i="39"/>
  <c r="A41" i="39"/>
  <c r="B41" i="39"/>
  <c r="H41" i="39"/>
  <c r="A42" i="39"/>
  <c r="B42" i="39"/>
  <c r="H42" i="39"/>
  <c r="A43" i="39"/>
  <c r="H43" i="39" s="1"/>
  <c r="B43" i="39"/>
  <c r="A44" i="39"/>
  <c r="H44" i="39" s="1"/>
  <c r="B44" i="39"/>
  <c r="A45" i="39"/>
  <c r="B45" i="39" s="1"/>
  <c r="H45" i="39"/>
  <c r="A46" i="39"/>
  <c r="B46" i="39" s="1"/>
  <c r="H46" i="39"/>
  <c r="A47" i="39"/>
  <c r="B47" i="39" s="1"/>
  <c r="H47" i="39"/>
  <c r="A48" i="39"/>
  <c r="B48" i="39"/>
  <c r="H48" i="39"/>
  <c r="A49" i="39"/>
  <c r="B49" i="39"/>
  <c r="H49" i="39"/>
  <c r="A50" i="39"/>
  <c r="B50" i="39"/>
  <c r="H50" i="39"/>
  <c r="A51" i="39"/>
  <c r="H51" i="39" s="1"/>
  <c r="A52" i="39"/>
  <c r="H52" i="39" s="1"/>
  <c r="A53" i="39"/>
  <c r="B53" i="39" s="1"/>
  <c r="A54" i="39"/>
  <c r="B54" i="39" s="1"/>
  <c r="A55" i="39"/>
  <c r="B55" i="39" s="1"/>
  <c r="A56" i="39"/>
  <c r="B56" i="39"/>
  <c r="H56" i="39"/>
  <c r="A57" i="39"/>
  <c r="B57" i="39"/>
  <c r="H57" i="39"/>
  <c r="A58" i="39"/>
  <c r="B58" i="39"/>
  <c r="H58" i="39"/>
  <c r="A59" i="39"/>
  <c r="H59" i="39" s="1"/>
  <c r="B59" i="39"/>
  <c r="A63" i="39"/>
  <c r="B64" i="39"/>
  <c r="B65" i="39"/>
  <c r="B66" i="39"/>
  <c r="B67" i="39"/>
  <c r="B68" i="39"/>
  <c r="B69" i="39"/>
  <c r="B70" i="39"/>
  <c r="B71" i="39"/>
  <c r="B72" i="39"/>
  <c r="B73" i="39"/>
  <c r="A74" i="39"/>
  <c r="B74" i="39"/>
  <c r="A75" i="39"/>
  <c r="B75" i="39"/>
  <c r="C79" i="39"/>
  <c r="C80" i="39"/>
  <c r="C81" i="39"/>
  <c r="C82" i="39"/>
  <c r="C83" i="39"/>
  <c r="C84" i="39"/>
  <c r="D84" i="39"/>
  <c r="C85" i="39"/>
  <c r="D85" i="39"/>
  <c r="A1" i="40"/>
  <c r="B3" i="40"/>
  <c r="B4" i="40"/>
  <c r="B5" i="40"/>
  <c r="B6" i="40"/>
  <c r="B7" i="40"/>
  <c r="D8" i="40"/>
  <c r="A10" i="40"/>
  <c r="B10" i="40"/>
  <c r="H10" i="40"/>
  <c r="A11" i="40"/>
  <c r="B11" i="40"/>
  <c r="H11" i="40"/>
  <c r="A12" i="40"/>
  <c r="H12" i="40" s="1"/>
  <c r="A13" i="40"/>
  <c r="H13" i="40" s="1"/>
  <c r="A14" i="40"/>
  <c r="B14" i="40" s="1"/>
  <c r="A15" i="40"/>
  <c r="B15" i="40" s="1"/>
  <c r="A16" i="40"/>
  <c r="B16" i="40" s="1"/>
  <c r="A17" i="40"/>
  <c r="B17" i="40"/>
  <c r="H17" i="40"/>
  <c r="A18" i="40"/>
  <c r="B18" i="40"/>
  <c r="H18" i="40"/>
  <c r="A19" i="40"/>
  <c r="B19" i="40"/>
  <c r="H19" i="40"/>
  <c r="A20" i="40"/>
  <c r="H20" i="40" s="1"/>
  <c r="B20" i="40"/>
  <c r="A21" i="40"/>
  <c r="H21" i="40" s="1"/>
  <c r="B21" i="40"/>
  <c r="A22" i="40"/>
  <c r="B22" i="40" s="1"/>
  <c r="H22" i="40"/>
  <c r="A23" i="40"/>
  <c r="B23" i="40" s="1"/>
  <c r="H23" i="40"/>
  <c r="A24" i="40"/>
  <c r="B24" i="40" s="1"/>
  <c r="H24" i="40"/>
  <c r="A25" i="40"/>
  <c r="B25" i="40"/>
  <c r="H25" i="40"/>
  <c r="A26" i="40"/>
  <c r="B26" i="40"/>
  <c r="H26" i="40"/>
  <c r="A27" i="40"/>
  <c r="B27" i="40"/>
  <c r="H27" i="40"/>
  <c r="A28" i="40"/>
  <c r="H28" i="40" s="1"/>
  <c r="A29" i="40"/>
  <c r="H29" i="40" s="1"/>
  <c r="A30" i="40"/>
  <c r="B30" i="40" s="1"/>
  <c r="A31" i="40"/>
  <c r="B31" i="40" s="1"/>
  <c r="A32" i="40"/>
  <c r="B32" i="40" s="1"/>
  <c r="A33" i="40"/>
  <c r="B33" i="40"/>
  <c r="H33" i="40"/>
  <c r="A34" i="40"/>
  <c r="B34" i="40"/>
  <c r="H34" i="40"/>
  <c r="A35" i="40"/>
  <c r="B35" i="40"/>
  <c r="H35" i="40"/>
  <c r="A36" i="40"/>
  <c r="H36" i="40" s="1"/>
  <c r="B36" i="40"/>
  <c r="A37" i="40"/>
  <c r="H37" i="40" s="1"/>
  <c r="B37" i="40"/>
  <c r="A38" i="40"/>
  <c r="B38" i="40" s="1"/>
  <c r="H38" i="40"/>
  <c r="A39" i="40"/>
  <c r="B39" i="40" s="1"/>
  <c r="H39" i="40"/>
  <c r="A40" i="40"/>
  <c r="B40" i="40" s="1"/>
  <c r="H40" i="40"/>
  <c r="A41" i="40"/>
  <c r="B41" i="40"/>
  <c r="H41" i="40"/>
  <c r="A42" i="40"/>
  <c r="B42" i="40"/>
  <c r="H42" i="40"/>
  <c r="A43" i="40"/>
  <c r="B43" i="40"/>
  <c r="H43" i="40"/>
  <c r="A44" i="40"/>
  <c r="H44" i="40" s="1"/>
  <c r="A45" i="40"/>
  <c r="H45" i="40" s="1"/>
  <c r="A46" i="40"/>
  <c r="B46" i="40" s="1"/>
  <c r="A47" i="40"/>
  <c r="B47" i="40" s="1"/>
  <c r="A48" i="40"/>
  <c r="B48" i="40" s="1"/>
  <c r="A49" i="40"/>
  <c r="B49" i="40"/>
  <c r="H49" i="40"/>
  <c r="A50" i="40"/>
  <c r="B50" i="40"/>
  <c r="H50" i="40"/>
  <c r="A51" i="40"/>
  <c r="B51" i="40"/>
  <c r="H51" i="40"/>
  <c r="A52" i="40"/>
  <c r="H52" i="40" s="1"/>
  <c r="B52" i="40"/>
  <c r="A53" i="40"/>
  <c r="H53" i="40" s="1"/>
  <c r="B53" i="40"/>
  <c r="A54" i="40"/>
  <c r="B54" i="40"/>
  <c r="H54" i="40"/>
  <c r="A55" i="40"/>
  <c r="B55" i="40" s="1"/>
  <c r="A56" i="40"/>
  <c r="B56" i="40" s="1"/>
  <c r="A57" i="40"/>
  <c r="B57" i="40" s="1"/>
  <c r="H57" i="40"/>
  <c r="A58" i="40"/>
  <c r="B58" i="40"/>
  <c r="H58" i="40"/>
  <c r="A59" i="40"/>
  <c r="B59" i="40"/>
  <c r="H59" i="40"/>
  <c r="A63" i="40"/>
  <c r="B64" i="40"/>
  <c r="B65" i="40"/>
  <c r="B66" i="40"/>
  <c r="B67" i="40"/>
  <c r="B68" i="40"/>
  <c r="B69" i="40"/>
  <c r="B70" i="40"/>
  <c r="B71" i="40"/>
  <c r="B72" i="40"/>
  <c r="B73" i="40"/>
  <c r="A74" i="40"/>
  <c r="B74" i="40"/>
  <c r="A75" i="40"/>
  <c r="B75" i="40"/>
  <c r="C79" i="40"/>
  <c r="C80" i="40"/>
  <c r="C81" i="40"/>
  <c r="C82" i="40"/>
  <c r="C83" i="40"/>
  <c r="C84" i="40"/>
  <c r="D84" i="40"/>
  <c r="C85" i="40"/>
  <c r="D85" i="40"/>
  <c r="A1" i="41"/>
  <c r="B3" i="41"/>
  <c r="B4" i="41"/>
  <c r="B5" i="41"/>
  <c r="B6" i="41"/>
  <c r="B7" i="41"/>
  <c r="D8" i="41"/>
  <c r="A10" i="41"/>
  <c r="B10" i="41" s="1"/>
  <c r="H10" i="41"/>
  <c r="A11" i="41"/>
  <c r="B11" i="41"/>
  <c r="H11" i="41"/>
  <c r="A12" i="41"/>
  <c r="B12" i="41"/>
  <c r="H12" i="41"/>
  <c r="A13" i="41"/>
  <c r="H13" i="41" s="1"/>
  <c r="B13" i="41"/>
  <c r="A14" i="41"/>
  <c r="H14" i="41" s="1"/>
  <c r="B14" i="41"/>
  <c r="A15" i="41"/>
  <c r="H15" i="41" s="1"/>
  <c r="B15" i="41"/>
  <c r="A16" i="41"/>
  <c r="B16" i="41" s="1"/>
  <c r="A17" i="41"/>
  <c r="B17" i="41" s="1"/>
  <c r="A18" i="41"/>
  <c r="B18" i="41" s="1"/>
  <c r="A19" i="41"/>
  <c r="B19" i="41"/>
  <c r="H19" i="41"/>
  <c r="A20" i="41"/>
  <c r="B20" i="41"/>
  <c r="H20" i="41"/>
  <c r="A21" i="41"/>
  <c r="H21" i="41" s="1"/>
  <c r="B21" i="41"/>
  <c r="A22" i="41"/>
  <c r="H22" i="41" s="1"/>
  <c r="B22" i="41"/>
  <c r="A23" i="41"/>
  <c r="B23" i="41"/>
  <c r="H23" i="41"/>
  <c r="A24" i="41"/>
  <c r="B24" i="41" s="1"/>
  <c r="A25" i="41"/>
  <c r="B25" i="41" s="1"/>
  <c r="A26" i="41"/>
  <c r="B26" i="41" s="1"/>
  <c r="H26" i="41"/>
  <c r="A27" i="41"/>
  <c r="H27" i="41" s="1"/>
  <c r="B27" i="41"/>
  <c r="A28" i="41"/>
  <c r="B28" i="41"/>
  <c r="H28" i="41"/>
  <c r="A29" i="41"/>
  <c r="B29" i="41"/>
  <c r="H29" i="41"/>
  <c r="A30" i="41"/>
  <c r="H30" i="41" s="1"/>
  <c r="A31" i="41"/>
  <c r="H31" i="41" s="1"/>
  <c r="A32" i="41"/>
  <c r="B32" i="41"/>
  <c r="H32" i="41"/>
  <c r="A33" i="41"/>
  <c r="B33" i="41" s="1"/>
  <c r="A34" i="41"/>
  <c r="H34" i="41" s="1"/>
  <c r="A35" i="41"/>
  <c r="B35" i="41"/>
  <c r="H35" i="41"/>
  <c r="A36" i="41"/>
  <c r="B36" i="41"/>
  <c r="H36" i="41"/>
  <c r="A37" i="41"/>
  <c r="B37" i="41"/>
  <c r="H37" i="41"/>
  <c r="A38" i="41"/>
  <c r="H38" i="41" s="1"/>
  <c r="A39" i="41"/>
  <c r="B39" i="41" s="1"/>
  <c r="A40" i="41"/>
  <c r="B40" i="41"/>
  <c r="H40" i="41"/>
  <c r="A41" i="41"/>
  <c r="B41" i="41" s="1"/>
  <c r="A42" i="41"/>
  <c r="B42" i="41" s="1"/>
  <c r="A43" i="41"/>
  <c r="B43" i="41"/>
  <c r="H43" i="41"/>
  <c r="A44" i="41"/>
  <c r="B44" i="41"/>
  <c r="H44" i="41"/>
  <c r="A45" i="41"/>
  <c r="H45" i="41" s="1"/>
  <c r="B45" i="41"/>
  <c r="A46" i="41"/>
  <c r="H46" i="41" s="1"/>
  <c r="A47" i="41"/>
  <c r="B47" i="41" s="1"/>
  <c r="A48" i="41"/>
  <c r="H48" i="41" s="1"/>
  <c r="B48" i="41"/>
  <c r="A49" i="41"/>
  <c r="B49" i="41" s="1"/>
  <c r="A50" i="41"/>
  <c r="B50" i="41" s="1"/>
  <c r="A51" i="41"/>
  <c r="H51" i="41" s="1"/>
  <c r="B51" i="41"/>
  <c r="A52" i="41"/>
  <c r="B52" i="41"/>
  <c r="H52" i="41"/>
  <c r="A53" i="41"/>
  <c r="H53" i="41" s="1"/>
  <c r="B53" i="41"/>
  <c r="A54" i="41"/>
  <c r="H54" i="41" s="1"/>
  <c r="A55" i="41"/>
  <c r="B55" i="41" s="1"/>
  <c r="H55" i="41"/>
  <c r="A56" i="41"/>
  <c r="H56" i="41" s="1"/>
  <c r="B56" i="41"/>
  <c r="A57" i="41"/>
  <c r="B57" i="41" s="1"/>
  <c r="A58" i="41"/>
  <c r="B58" i="41" s="1"/>
  <c r="H58" i="41"/>
  <c r="A59" i="41"/>
  <c r="H59" i="41" s="1"/>
  <c r="B59" i="41"/>
  <c r="A63" i="41"/>
  <c r="B64" i="41"/>
  <c r="B65" i="41"/>
  <c r="B66" i="41"/>
  <c r="B67" i="41"/>
  <c r="B68" i="41"/>
  <c r="B69" i="41"/>
  <c r="B70" i="41"/>
  <c r="B71" i="41"/>
  <c r="B72" i="41"/>
  <c r="B73" i="41"/>
  <c r="A74" i="41"/>
  <c r="B74" i="41"/>
  <c r="A75" i="41"/>
  <c r="B75" i="41"/>
  <c r="C79" i="41"/>
  <c r="C80" i="41"/>
  <c r="C81" i="41"/>
  <c r="C82" i="41"/>
  <c r="C83" i="41"/>
  <c r="C84" i="41"/>
  <c r="D84" i="41"/>
  <c r="C85" i="41"/>
  <c r="D85" i="41"/>
  <c r="A1" i="42"/>
  <c r="B3" i="42"/>
  <c r="B4" i="42"/>
  <c r="B5" i="42"/>
  <c r="B6" i="42"/>
  <c r="B7" i="42"/>
  <c r="D8" i="42"/>
  <c r="A10" i="42"/>
  <c r="B10" i="42" s="1"/>
  <c r="H10" i="42"/>
  <c r="A11" i="42"/>
  <c r="B11" i="42"/>
  <c r="H11" i="42"/>
  <c r="A12" i="42"/>
  <c r="B12" i="42" s="1"/>
  <c r="A13" i="42"/>
  <c r="H13" i="42" s="1"/>
  <c r="B13" i="42"/>
  <c r="A14" i="42"/>
  <c r="B14" i="42" s="1"/>
  <c r="H14" i="42"/>
  <c r="A15" i="42"/>
  <c r="H15" i="42" s="1"/>
  <c r="B15" i="42"/>
  <c r="A16" i="42"/>
  <c r="H16" i="42" s="1"/>
  <c r="A17" i="42"/>
  <c r="B17" i="42"/>
  <c r="H17" i="42"/>
  <c r="A18" i="42"/>
  <c r="A19" i="42"/>
  <c r="B19" i="42"/>
  <c r="H19" i="42"/>
  <c r="A20" i="42"/>
  <c r="B20" i="42" s="1"/>
  <c r="A21" i="42"/>
  <c r="H21" i="42" s="1"/>
  <c r="B21" i="42"/>
  <c r="A22" i="42"/>
  <c r="B22" i="42" s="1"/>
  <c r="H22" i="42"/>
  <c r="A23" i="42"/>
  <c r="H23" i="42" s="1"/>
  <c r="B23" i="42"/>
  <c r="A24" i="42"/>
  <c r="H24" i="42" s="1"/>
  <c r="A25" i="42"/>
  <c r="B25" i="42"/>
  <c r="H25" i="42"/>
  <c r="A26" i="42"/>
  <c r="A27" i="42"/>
  <c r="B27" i="42"/>
  <c r="H27" i="42"/>
  <c r="A28" i="42"/>
  <c r="B28" i="42" s="1"/>
  <c r="A29" i="42"/>
  <c r="H29" i="42" s="1"/>
  <c r="B29" i="42"/>
  <c r="A30" i="42"/>
  <c r="B30" i="42" s="1"/>
  <c r="H30" i="42"/>
  <c r="A31" i="42"/>
  <c r="H31" i="42" s="1"/>
  <c r="B31" i="42"/>
  <c r="A32" i="42"/>
  <c r="A33" i="42"/>
  <c r="B33" i="42"/>
  <c r="H33" i="42"/>
  <c r="A34" i="42"/>
  <c r="B34" i="42" s="1"/>
  <c r="A35" i="42"/>
  <c r="B35" i="42"/>
  <c r="H35" i="42"/>
  <c r="A36" i="42"/>
  <c r="B36" i="42" s="1"/>
  <c r="H36" i="42"/>
  <c r="A37" i="42"/>
  <c r="H37" i="42" s="1"/>
  <c r="B37" i="42"/>
  <c r="A38" i="42"/>
  <c r="B38" i="42" s="1"/>
  <c r="H38" i="42"/>
  <c r="A39" i="42"/>
  <c r="H39" i="42" s="1"/>
  <c r="B39" i="42"/>
  <c r="A40" i="42"/>
  <c r="A41" i="42"/>
  <c r="B41" i="42"/>
  <c r="H41" i="42"/>
  <c r="A42" i="42"/>
  <c r="B42" i="42" s="1"/>
  <c r="A43" i="42"/>
  <c r="B43" i="42"/>
  <c r="H43" i="42"/>
  <c r="A44" i="42"/>
  <c r="B44" i="42" s="1"/>
  <c r="A45" i="42"/>
  <c r="H45" i="42" s="1"/>
  <c r="B45" i="42"/>
  <c r="A46" i="42"/>
  <c r="B46" i="42" s="1"/>
  <c r="H46" i="42"/>
  <c r="A47" i="42"/>
  <c r="H47" i="42" s="1"/>
  <c r="B47" i="42"/>
  <c r="A48" i="42"/>
  <c r="A49" i="42"/>
  <c r="B49" i="42"/>
  <c r="H49" i="42"/>
  <c r="A50" i="42"/>
  <c r="B50" i="42" s="1"/>
  <c r="A51" i="42"/>
  <c r="B51" i="42"/>
  <c r="H51" i="42"/>
  <c r="A52" i="42"/>
  <c r="B52" i="42" s="1"/>
  <c r="H52" i="42"/>
  <c r="A53" i="42"/>
  <c r="H53" i="42" s="1"/>
  <c r="B53" i="42"/>
  <c r="A54" i="42"/>
  <c r="B54" i="42" s="1"/>
  <c r="H54" i="42"/>
  <c r="A55" i="42"/>
  <c r="H55" i="42" s="1"/>
  <c r="B55" i="42"/>
  <c r="A56" i="42"/>
  <c r="A57" i="42"/>
  <c r="B57" i="42"/>
  <c r="H57" i="42"/>
  <c r="A58" i="42"/>
  <c r="B58" i="42" s="1"/>
  <c r="H58" i="42"/>
  <c r="A59" i="42"/>
  <c r="B59" i="42"/>
  <c r="H59" i="42"/>
  <c r="A63" i="42"/>
  <c r="B64" i="42"/>
  <c r="B65" i="42"/>
  <c r="B66" i="42"/>
  <c r="B67" i="42"/>
  <c r="B68" i="42"/>
  <c r="B69" i="42"/>
  <c r="B70" i="42"/>
  <c r="B71" i="42"/>
  <c r="B72" i="42"/>
  <c r="B73" i="42"/>
  <c r="A74" i="42"/>
  <c r="B74" i="42"/>
  <c r="A75" i="42"/>
  <c r="B75" i="42"/>
  <c r="C79" i="42"/>
  <c r="C80" i="42"/>
  <c r="C81" i="42"/>
  <c r="C82" i="42"/>
  <c r="C83" i="42"/>
  <c r="C84" i="42"/>
  <c r="D84" i="42"/>
  <c r="C85" i="42"/>
  <c r="D85" i="42"/>
  <c r="A1" i="43"/>
  <c r="B3" i="43"/>
  <c r="B4" i="43"/>
  <c r="B5" i="43"/>
  <c r="B6" i="43"/>
  <c r="B7" i="43"/>
  <c r="D8" i="43"/>
  <c r="A10" i="43"/>
  <c r="B10" i="43"/>
  <c r="H10" i="43"/>
  <c r="A11" i="43"/>
  <c r="B11" i="43" s="1"/>
  <c r="A12" i="43"/>
  <c r="B12" i="43"/>
  <c r="H12" i="43"/>
  <c r="A13" i="43"/>
  <c r="B13" i="43" s="1"/>
  <c r="H13" i="43"/>
  <c r="A14" i="43"/>
  <c r="H14" i="43" s="1"/>
  <c r="B14" i="43"/>
  <c r="A15" i="43"/>
  <c r="B15" i="43" s="1"/>
  <c r="H15" i="43"/>
  <c r="A16" i="43"/>
  <c r="H16" i="43" s="1"/>
  <c r="B16" i="43"/>
  <c r="A17" i="43"/>
  <c r="B17" i="43" s="1"/>
  <c r="H17" i="43"/>
  <c r="A18" i="43"/>
  <c r="B18" i="43"/>
  <c r="H18" i="43"/>
  <c r="A19" i="43"/>
  <c r="B19" i="43" s="1"/>
  <c r="A20" i="43"/>
  <c r="B20" i="43"/>
  <c r="H20" i="43"/>
  <c r="A21" i="43"/>
  <c r="B21" i="43" s="1"/>
  <c r="A22" i="43"/>
  <c r="H22" i="43" s="1"/>
  <c r="B22" i="43"/>
  <c r="A23" i="43"/>
  <c r="B23" i="43" s="1"/>
  <c r="H23" i="43"/>
  <c r="A24" i="43"/>
  <c r="H24" i="43" s="1"/>
  <c r="B24" i="43"/>
  <c r="A25" i="43"/>
  <c r="B25" i="43" s="1"/>
  <c r="A26" i="43"/>
  <c r="B26" i="43"/>
  <c r="H26" i="43"/>
  <c r="A27" i="43"/>
  <c r="B27" i="43" s="1"/>
  <c r="A28" i="43"/>
  <c r="B28" i="43"/>
  <c r="H28" i="43"/>
  <c r="A29" i="43"/>
  <c r="H29" i="43" s="1"/>
  <c r="B29" i="43"/>
  <c r="A30" i="43"/>
  <c r="H30" i="43" s="1"/>
  <c r="B30" i="43"/>
  <c r="A31" i="43"/>
  <c r="B31" i="43" s="1"/>
  <c r="A32" i="43"/>
  <c r="H32" i="43" s="1"/>
  <c r="A33" i="43"/>
  <c r="B33" i="43" s="1"/>
  <c r="A34" i="43"/>
  <c r="B34" i="43"/>
  <c r="H34" i="43"/>
  <c r="A35" i="43"/>
  <c r="B35" i="43" s="1"/>
  <c r="A36" i="43"/>
  <c r="B36" i="43"/>
  <c r="H36" i="43"/>
  <c r="A37" i="43"/>
  <c r="B37" i="43" s="1"/>
  <c r="H37" i="43"/>
  <c r="A38" i="43"/>
  <c r="H38" i="43" s="1"/>
  <c r="B38" i="43"/>
  <c r="A39" i="43"/>
  <c r="B39" i="43" s="1"/>
  <c r="H39" i="43"/>
  <c r="A40" i="43"/>
  <c r="H40" i="43" s="1"/>
  <c r="B40" i="43"/>
  <c r="A41" i="43"/>
  <c r="B41" i="43" s="1"/>
  <c r="H41" i="43"/>
  <c r="A42" i="43"/>
  <c r="B42" i="43"/>
  <c r="H42" i="43"/>
  <c r="A43" i="43"/>
  <c r="B43" i="43" s="1"/>
  <c r="A44" i="43"/>
  <c r="B44" i="43"/>
  <c r="H44" i="43"/>
  <c r="A45" i="43"/>
  <c r="B45" i="43" s="1"/>
  <c r="A46" i="43"/>
  <c r="H46" i="43" s="1"/>
  <c r="B46" i="43"/>
  <c r="A47" i="43"/>
  <c r="B47" i="43" s="1"/>
  <c r="H47" i="43"/>
  <c r="A48" i="43"/>
  <c r="H48" i="43" s="1"/>
  <c r="A49" i="43"/>
  <c r="B49" i="43" s="1"/>
  <c r="H49" i="43"/>
  <c r="A50" i="43"/>
  <c r="B50" i="43"/>
  <c r="H50" i="43"/>
  <c r="A51" i="43"/>
  <c r="B51" i="43" s="1"/>
  <c r="A52" i="43"/>
  <c r="B52" i="43"/>
  <c r="H52" i="43"/>
  <c r="A53" i="43"/>
  <c r="B53" i="43"/>
  <c r="H53" i="43"/>
  <c r="A54" i="43"/>
  <c r="H54" i="43" s="1"/>
  <c r="B54" i="43"/>
  <c r="A55" i="43"/>
  <c r="B55" i="43" s="1"/>
  <c r="H55" i="43"/>
  <c r="A56" i="43"/>
  <c r="H56" i="43" s="1"/>
  <c r="B56" i="43"/>
  <c r="A57" i="43"/>
  <c r="B57" i="43" s="1"/>
  <c r="H57" i="43"/>
  <c r="A58" i="43"/>
  <c r="B58" i="43" s="1"/>
  <c r="A59" i="43"/>
  <c r="B59" i="43" s="1"/>
  <c r="A63" i="43"/>
  <c r="B64" i="43"/>
  <c r="B65" i="43"/>
  <c r="B66" i="43"/>
  <c r="B67" i="43"/>
  <c r="B68" i="43"/>
  <c r="B69" i="43"/>
  <c r="B70" i="43"/>
  <c r="B71" i="43"/>
  <c r="B72" i="43"/>
  <c r="B73" i="43"/>
  <c r="A74" i="43"/>
  <c r="B74" i="43"/>
  <c r="A75" i="43"/>
  <c r="B75" i="43"/>
  <c r="C79" i="43"/>
  <c r="C80" i="43"/>
  <c r="C81" i="43"/>
  <c r="C82" i="43"/>
  <c r="C83" i="43"/>
  <c r="C84" i="43"/>
  <c r="D84" i="43"/>
  <c r="C85" i="43"/>
  <c r="D85" i="43"/>
  <c r="A1" i="55"/>
  <c r="B3" i="55"/>
  <c r="B4" i="55"/>
  <c r="B5" i="55"/>
  <c r="B6" i="55"/>
  <c r="B7" i="55"/>
  <c r="D8" i="55"/>
  <c r="A10" i="55"/>
  <c r="B10" i="55" s="1"/>
  <c r="H10" i="55"/>
  <c r="A11" i="55"/>
  <c r="B11" i="55"/>
  <c r="H11" i="55"/>
  <c r="A12" i="55"/>
  <c r="B12" i="55" s="1"/>
  <c r="A13" i="55"/>
  <c r="B13" i="55"/>
  <c r="H13" i="55"/>
  <c r="A14" i="55"/>
  <c r="B14" i="55"/>
  <c r="H14" i="55"/>
  <c r="A15" i="55"/>
  <c r="H15" i="55" s="1"/>
  <c r="B15" i="55"/>
  <c r="A16" i="55"/>
  <c r="B16" i="55" s="1"/>
  <c r="A17" i="55"/>
  <c r="H17" i="55" s="1"/>
  <c r="B17" i="55"/>
  <c r="A18" i="55"/>
  <c r="B18" i="55" s="1"/>
  <c r="A19" i="55"/>
  <c r="H19" i="55" s="1"/>
  <c r="B19" i="55"/>
  <c r="A20" i="55"/>
  <c r="B20" i="55" s="1"/>
  <c r="A21" i="55"/>
  <c r="B21" i="55"/>
  <c r="H21" i="55"/>
  <c r="A22" i="55"/>
  <c r="H22" i="55" s="1"/>
  <c r="B22" i="55"/>
  <c r="A23" i="55"/>
  <c r="H23" i="55" s="1"/>
  <c r="B23" i="55"/>
  <c r="A24" i="55"/>
  <c r="B24" i="55" s="1"/>
  <c r="A25" i="55"/>
  <c r="H25" i="55" s="1"/>
  <c r="B25" i="55"/>
  <c r="A26" i="55"/>
  <c r="B26" i="55" s="1"/>
  <c r="H26" i="55"/>
  <c r="A27" i="55"/>
  <c r="B27" i="55"/>
  <c r="H27" i="55"/>
  <c r="A28" i="55"/>
  <c r="B28" i="55" s="1"/>
  <c r="A29" i="55"/>
  <c r="B29" i="55"/>
  <c r="H29" i="55"/>
  <c r="A30" i="55"/>
  <c r="B30" i="55"/>
  <c r="H30" i="55"/>
  <c r="A31" i="55"/>
  <c r="H31" i="55" s="1"/>
  <c r="B31" i="55"/>
  <c r="A32" i="55"/>
  <c r="B32" i="55" s="1"/>
  <c r="A33" i="55"/>
  <c r="H33" i="55" s="1"/>
  <c r="B33" i="55"/>
  <c r="A34" i="55"/>
  <c r="B34" i="55" s="1"/>
  <c r="A35" i="55"/>
  <c r="H35" i="55" s="1"/>
  <c r="B35" i="55"/>
  <c r="A36" i="55"/>
  <c r="B36" i="55" s="1"/>
  <c r="A37" i="55"/>
  <c r="B37" i="55"/>
  <c r="H37" i="55"/>
  <c r="A38" i="55"/>
  <c r="H38" i="55" s="1"/>
  <c r="B38" i="55"/>
  <c r="A39" i="55"/>
  <c r="H39" i="55" s="1"/>
  <c r="B39" i="55"/>
  <c r="A40" i="55"/>
  <c r="B40" i="55" s="1"/>
  <c r="A41" i="55"/>
  <c r="H41" i="55" s="1"/>
  <c r="B41" i="55"/>
  <c r="A42" i="55"/>
  <c r="B42" i="55" s="1"/>
  <c r="H42" i="55"/>
  <c r="A43" i="55"/>
  <c r="B43" i="55"/>
  <c r="H43" i="55"/>
  <c r="A44" i="55"/>
  <c r="B44" i="55" s="1"/>
  <c r="A45" i="55"/>
  <c r="B45" i="55"/>
  <c r="H45" i="55"/>
  <c r="A46" i="55"/>
  <c r="B46" i="55"/>
  <c r="H46" i="55"/>
  <c r="A47" i="55"/>
  <c r="H47" i="55" s="1"/>
  <c r="B47" i="55"/>
  <c r="A48" i="55"/>
  <c r="B48" i="55" s="1"/>
  <c r="A49" i="55"/>
  <c r="H49" i="55" s="1"/>
  <c r="B49" i="55"/>
  <c r="A50" i="55"/>
  <c r="B50" i="55" s="1"/>
  <c r="A51" i="55"/>
  <c r="H51" i="55" s="1"/>
  <c r="B51" i="55"/>
  <c r="A52" i="55"/>
  <c r="B52" i="55" s="1"/>
  <c r="A53" i="55"/>
  <c r="B53" i="55"/>
  <c r="H53" i="55"/>
  <c r="A54" i="55"/>
  <c r="H54" i="55" s="1"/>
  <c r="B54" i="55"/>
  <c r="A55" i="55"/>
  <c r="H55" i="55" s="1"/>
  <c r="B55" i="55"/>
  <c r="A56" i="55"/>
  <c r="B56" i="55" s="1"/>
  <c r="A57" i="55"/>
  <c r="H57" i="55" s="1"/>
  <c r="B57" i="55"/>
  <c r="A58" i="55"/>
  <c r="B58" i="55" s="1"/>
  <c r="H58" i="55"/>
  <c r="A59" i="55"/>
  <c r="B59" i="55"/>
  <c r="H59" i="55"/>
  <c r="A63" i="55"/>
  <c r="B64" i="55"/>
  <c r="B65" i="55"/>
  <c r="B66" i="55"/>
  <c r="B67" i="55"/>
  <c r="B68" i="55"/>
  <c r="B69" i="55"/>
  <c r="B70" i="55"/>
  <c r="B71" i="55"/>
  <c r="B72" i="55"/>
  <c r="B73" i="55"/>
  <c r="A74" i="55"/>
  <c r="B74" i="55"/>
  <c r="A75" i="55"/>
  <c r="B75" i="55"/>
  <c r="C79" i="55"/>
  <c r="C80" i="55"/>
  <c r="C81" i="55"/>
  <c r="C82" i="55"/>
  <c r="C83" i="55"/>
  <c r="C84" i="55"/>
  <c r="D84" i="55"/>
  <c r="C85" i="55"/>
  <c r="D85" i="55"/>
  <c r="A1" i="56"/>
  <c r="B3" i="56"/>
  <c r="B4" i="56"/>
  <c r="B5" i="56"/>
  <c r="B6" i="56"/>
  <c r="B7" i="56"/>
  <c r="D8" i="56"/>
  <c r="A10" i="56"/>
  <c r="H10" i="56" s="1"/>
  <c r="A11" i="56"/>
  <c r="B11" i="56" s="1"/>
  <c r="H11" i="56"/>
  <c r="A12" i="56"/>
  <c r="H12" i="56" s="1"/>
  <c r="B12" i="56"/>
  <c r="A13" i="56"/>
  <c r="B13" i="56" s="1"/>
  <c r="A14" i="56"/>
  <c r="B14" i="56"/>
  <c r="H14" i="56"/>
  <c r="A15" i="56"/>
  <c r="H15" i="56" s="1"/>
  <c r="B15" i="56"/>
  <c r="A16" i="56"/>
  <c r="H16" i="56" s="1"/>
  <c r="B16" i="56"/>
  <c r="A17" i="56"/>
  <c r="B17" i="56"/>
  <c r="H17" i="56"/>
  <c r="A18" i="56"/>
  <c r="H18" i="56" s="1"/>
  <c r="B18" i="56"/>
  <c r="A19" i="56"/>
  <c r="B19" i="56" s="1"/>
  <c r="H19" i="56"/>
  <c r="A20" i="56"/>
  <c r="B20" i="56" s="1"/>
  <c r="A21" i="56"/>
  <c r="B21" i="56" s="1"/>
  <c r="A22" i="56"/>
  <c r="B22" i="56"/>
  <c r="H22" i="56"/>
  <c r="A23" i="56"/>
  <c r="B23" i="56" s="1"/>
  <c r="A24" i="56"/>
  <c r="H24" i="56" s="1"/>
  <c r="B24" i="56"/>
  <c r="A25" i="56"/>
  <c r="B25" i="56" s="1"/>
  <c r="H25" i="56"/>
  <c r="A26" i="56"/>
  <c r="H26" i="56" s="1"/>
  <c r="A27" i="56"/>
  <c r="B27" i="56" s="1"/>
  <c r="H27" i="56"/>
  <c r="A28" i="56"/>
  <c r="H28" i="56" s="1"/>
  <c r="B28" i="56"/>
  <c r="A29" i="56"/>
  <c r="B29" i="56" s="1"/>
  <c r="A30" i="56"/>
  <c r="B30" i="56"/>
  <c r="H30" i="56"/>
  <c r="A31" i="56"/>
  <c r="H31" i="56" s="1"/>
  <c r="B31" i="56"/>
  <c r="A32" i="56"/>
  <c r="H32" i="56" s="1"/>
  <c r="B32" i="56"/>
  <c r="A33" i="56"/>
  <c r="B33" i="56"/>
  <c r="H33" i="56"/>
  <c r="A34" i="56"/>
  <c r="H34" i="56" s="1"/>
  <c r="B34" i="56"/>
  <c r="A35" i="56"/>
  <c r="B35" i="56" s="1"/>
  <c r="H35" i="56"/>
  <c r="A36" i="56"/>
  <c r="B36" i="56" s="1"/>
  <c r="A37" i="56"/>
  <c r="B37" i="56" s="1"/>
  <c r="A38" i="56"/>
  <c r="B38" i="56"/>
  <c r="H38" i="56"/>
  <c r="A39" i="56"/>
  <c r="B39" i="56" s="1"/>
  <c r="A40" i="56"/>
  <c r="H40" i="56" s="1"/>
  <c r="B40" i="56"/>
  <c r="A41" i="56"/>
  <c r="B41" i="56" s="1"/>
  <c r="H41" i="56"/>
  <c r="A42" i="56"/>
  <c r="H42" i="56" s="1"/>
  <c r="A43" i="56"/>
  <c r="B43" i="56" s="1"/>
  <c r="H43" i="56"/>
  <c r="A44" i="56"/>
  <c r="H44" i="56" s="1"/>
  <c r="B44" i="56"/>
  <c r="A45" i="56"/>
  <c r="B45" i="56" s="1"/>
  <c r="A46" i="56"/>
  <c r="B46" i="56"/>
  <c r="H46" i="56"/>
  <c r="A47" i="56"/>
  <c r="H47" i="56" s="1"/>
  <c r="B47" i="56"/>
  <c r="A48" i="56"/>
  <c r="H48" i="56" s="1"/>
  <c r="B48" i="56"/>
  <c r="A49" i="56"/>
  <c r="B49" i="56"/>
  <c r="H49" i="56"/>
  <c r="A50" i="56"/>
  <c r="H50" i="56" s="1"/>
  <c r="B50" i="56"/>
  <c r="A51" i="56"/>
  <c r="B51" i="56" s="1"/>
  <c r="H51" i="56"/>
  <c r="A52" i="56"/>
  <c r="B52" i="56" s="1"/>
  <c r="A53" i="56"/>
  <c r="B53" i="56" s="1"/>
  <c r="A54" i="56"/>
  <c r="B54" i="56"/>
  <c r="H54" i="56"/>
  <c r="A55" i="56"/>
  <c r="B55" i="56" s="1"/>
  <c r="A56" i="56"/>
  <c r="H56" i="56" s="1"/>
  <c r="B56" i="56"/>
  <c r="A57" i="56"/>
  <c r="B57" i="56" s="1"/>
  <c r="H57" i="56"/>
  <c r="A58" i="56"/>
  <c r="H58" i="56" s="1"/>
  <c r="A59" i="56"/>
  <c r="B59" i="56" s="1"/>
  <c r="H59" i="56"/>
  <c r="A63" i="56"/>
  <c r="B64" i="56"/>
  <c r="B65" i="56"/>
  <c r="B66" i="56"/>
  <c r="B67" i="56"/>
  <c r="B68" i="56"/>
  <c r="B69" i="56"/>
  <c r="B70" i="56"/>
  <c r="B71" i="56"/>
  <c r="B72" i="56"/>
  <c r="B73" i="56"/>
  <c r="A74" i="56"/>
  <c r="B74" i="56"/>
  <c r="A75" i="56"/>
  <c r="B75" i="56"/>
  <c r="C79" i="56"/>
  <c r="C80" i="56"/>
  <c r="C81" i="56"/>
  <c r="C82" i="56"/>
  <c r="C83" i="56"/>
  <c r="C84" i="56"/>
  <c r="D84" i="56"/>
  <c r="C85" i="56"/>
  <c r="D85" i="56"/>
  <c r="A1" i="57"/>
  <c r="B3" i="57"/>
  <c r="B4" i="57"/>
  <c r="B5" i="57"/>
  <c r="B6" i="57"/>
  <c r="B7" i="57"/>
  <c r="D8" i="57"/>
  <c r="A10" i="57"/>
  <c r="B10" i="57" s="1"/>
  <c r="A11" i="57"/>
  <c r="H11" i="57" s="1"/>
  <c r="B11" i="57"/>
  <c r="A12" i="57"/>
  <c r="B12" i="57" s="1"/>
  <c r="A13" i="57"/>
  <c r="H13" i="57" s="1"/>
  <c r="B13" i="57"/>
  <c r="A14" i="57"/>
  <c r="B14" i="57" s="1"/>
  <c r="A15" i="57"/>
  <c r="B15" i="57"/>
  <c r="H15" i="57"/>
  <c r="A16" i="57"/>
  <c r="H16" i="57" s="1"/>
  <c r="B16" i="57"/>
  <c r="A17" i="57"/>
  <c r="H17" i="57" s="1"/>
  <c r="B17" i="57"/>
  <c r="A18" i="57"/>
  <c r="B18" i="57" s="1"/>
  <c r="A19" i="57"/>
  <c r="H19" i="57" s="1"/>
  <c r="B19" i="57"/>
  <c r="A20" i="57"/>
  <c r="B20" i="57" s="1"/>
  <c r="H20" i="57"/>
  <c r="A21" i="57"/>
  <c r="B21" i="57"/>
  <c r="H21" i="57"/>
  <c r="A22" i="57"/>
  <c r="B22" i="57" s="1"/>
  <c r="H22" i="57"/>
  <c r="A23" i="57"/>
  <c r="B23" i="57"/>
  <c r="H23" i="57"/>
  <c r="A24" i="57"/>
  <c r="B24" i="57"/>
  <c r="H24" i="57"/>
  <c r="A25" i="57"/>
  <c r="H25" i="57" s="1"/>
  <c r="B25" i="57"/>
  <c r="A26" i="57"/>
  <c r="B26" i="57" s="1"/>
  <c r="A27" i="57"/>
  <c r="H27" i="57" s="1"/>
  <c r="B27" i="57"/>
  <c r="A28" i="57"/>
  <c r="B28" i="57" s="1"/>
  <c r="A29" i="57"/>
  <c r="H29" i="57" s="1"/>
  <c r="B29" i="57"/>
  <c r="A30" i="57"/>
  <c r="B30" i="57" s="1"/>
  <c r="A31" i="57"/>
  <c r="B31" i="57"/>
  <c r="H31" i="57"/>
  <c r="A32" i="57"/>
  <c r="H32" i="57" s="1"/>
  <c r="B32" i="57"/>
  <c r="A33" i="57"/>
  <c r="H33" i="57" s="1"/>
  <c r="B33" i="57"/>
  <c r="A34" i="57"/>
  <c r="B34" i="57" s="1"/>
  <c r="A35" i="57"/>
  <c r="H35" i="57" s="1"/>
  <c r="B35" i="57"/>
  <c r="A36" i="57"/>
  <c r="B36" i="57" s="1"/>
  <c r="H36" i="57"/>
  <c r="A37" i="57"/>
  <c r="B37" i="57"/>
  <c r="H37" i="57"/>
  <c r="A38" i="57"/>
  <c r="B38" i="57" s="1"/>
  <c r="H38" i="57"/>
  <c r="A39" i="57"/>
  <c r="B39" i="57"/>
  <c r="H39" i="57"/>
  <c r="A40" i="57"/>
  <c r="B40" i="57"/>
  <c r="H40" i="57"/>
  <c r="A41" i="57"/>
  <c r="H41" i="57" s="1"/>
  <c r="B41" i="57"/>
  <c r="A42" i="57"/>
  <c r="B42" i="57" s="1"/>
  <c r="A43" i="57"/>
  <c r="H43" i="57" s="1"/>
  <c r="B43" i="57"/>
  <c r="A44" i="57"/>
  <c r="B44" i="57" s="1"/>
  <c r="A45" i="57"/>
  <c r="H45" i="57" s="1"/>
  <c r="B45" i="57"/>
  <c r="A46" i="57"/>
  <c r="B46" i="57" s="1"/>
  <c r="A47" i="57"/>
  <c r="B47" i="57"/>
  <c r="H47" i="57"/>
  <c r="A48" i="57"/>
  <c r="H48" i="57" s="1"/>
  <c r="B48" i="57"/>
  <c r="A49" i="57"/>
  <c r="H49" i="57" s="1"/>
  <c r="B49" i="57"/>
  <c r="A50" i="57"/>
  <c r="B50" i="57" s="1"/>
  <c r="A51" i="57"/>
  <c r="H51" i="57" s="1"/>
  <c r="B51" i="57"/>
  <c r="A52" i="57"/>
  <c r="B52" i="57" s="1"/>
  <c r="H52" i="57"/>
  <c r="A53" i="57"/>
  <c r="B53" i="57"/>
  <c r="H53" i="57"/>
  <c r="A54" i="57"/>
  <c r="B54" i="57" s="1"/>
  <c r="H54" i="57"/>
  <c r="A55" i="57"/>
  <c r="B55" i="57"/>
  <c r="H55" i="57"/>
  <c r="A56" i="57"/>
  <c r="B56" i="57"/>
  <c r="H56" i="57"/>
  <c r="A57" i="57"/>
  <c r="H57" i="57" s="1"/>
  <c r="B57" i="57"/>
  <c r="A58" i="57"/>
  <c r="B58" i="57" s="1"/>
  <c r="A59" i="57"/>
  <c r="H59" i="57" s="1"/>
  <c r="B59" i="57"/>
  <c r="A63" i="57"/>
  <c r="B64" i="57"/>
  <c r="B65" i="57"/>
  <c r="B66" i="57"/>
  <c r="B67" i="57"/>
  <c r="B68" i="57"/>
  <c r="B69" i="57"/>
  <c r="B70" i="57"/>
  <c r="B71" i="57"/>
  <c r="B72" i="57"/>
  <c r="B73" i="57"/>
  <c r="A74" i="57"/>
  <c r="B74" i="57"/>
  <c r="A75" i="57"/>
  <c r="B75" i="57"/>
  <c r="C79" i="57"/>
  <c r="C80" i="57"/>
  <c r="C81" i="57"/>
  <c r="C82" i="57"/>
  <c r="C83" i="57"/>
  <c r="C84" i="57"/>
  <c r="D84" i="57"/>
  <c r="C85" i="57"/>
  <c r="D85" i="57"/>
  <c r="A1" i="58"/>
  <c r="B3" i="58"/>
  <c r="B4" i="58"/>
  <c r="B5" i="58"/>
  <c r="B6" i="58"/>
  <c r="B7" i="58"/>
  <c r="D8" i="58"/>
  <c r="A10" i="58"/>
  <c r="H10" i="58" s="1"/>
  <c r="B10" i="58"/>
  <c r="A11" i="58"/>
  <c r="B11" i="58"/>
  <c r="H11" i="58"/>
  <c r="A12" i="58"/>
  <c r="H12" i="58" s="1"/>
  <c r="B12" i="58"/>
  <c r="A13" i="58"/>
  <c r="B13" i="58" s="1"/>
  <c r="H13" i="58"/>
  <c r="A14" i="58"/>
  <c r="B14" i="58" s="1"/>
  <c r="A15" i="58"/>
  <c r="B15" i="58" s="1"/>
  <c r="A16" i="58"/>
  <c r="B16" i="58"/>
  <c r="H16" i="58"/>
  <c r="A17" i="58"/>
  <c r="B17" i="58" s="1"/>
  <c r="A18" i="58"/>
  <c r="H18" i="58" s="1"/>
  <c r="A19" i="58"/>
  <c r="B19" i="58" s="1"/>
  <c r="H19" i="58"/>
  <c r="A20" i="58"/>
  <c r="B20" i="58" s="1"/>
  <c r="A21" i="58"/>
  <c r="B21" i="58" s="1"/>
  <c r="A22" i="58"/>
  <c r="B22" i="58" s="1"/>
  <c r="H22" i="58"/>
  <c r="A23" i="58"/>
  <c r="B23" i="58" s="1"/>
  <c r="A24" i="58"/>
  <c r="B24" i="58"/>
  <c r="H24" i="58"/>
  <c r="A25" i="58"/>
  <c r="B25" i="58"/>
  <c r="H25" i="58"/>
  <c r="A26" i="58"/>
  <c r="H26" i="58" s="1"/>
  <c r="B26" i="58"/>
  <c r="A27" i="58"/>
  <c r="B27" i="58" s="1"/>
  <c r="A28" i="58"/>
  <c r="B28" i="58"/>
  <c r="H28" i="58"/>
  <c r="A29" i="58"/>
  <c r="B29" i="58"/>
  <c r="H29" i="58"/>
  <c r="A30" i="58"/>
  <c r="B30" i="58"/>
  <c r="H30" i="58"/>
  <c r="A31" i="58"/>
  <c r="B31" i="58" s="1"/>
  <c r="A32" i="58"/>
  <c r="H32" i="58" s="1"/>
  <c r="B32" i="58"/>
  <c r="A33" i="58"/>
  <c r="B33" i="58" s="1"/>
  <c r="H33" i="58"/>
  <c r="A34" i="58"/>
  <c r="B34" i="58" s="1"/>
  <c r="A35" i="58"/>
  <c r="B35" i="58" s="1"/>
  <c r="A36" i="58"/>
  <c r="B36" i="58"/>
  <c r="H36" i="58"/>
  <c r="A37" i="58"/>
  <c r="B37" i="58"/>
  <c r="H37" i="58"/>
  <c r="A38" i="58"/>
  <c r="B38" i="58"/>
  <c r="H38" i="58"/>
  <c r="A39" i="58"/>
  <c r="B39" i="58" s="1"/>
  <c r="A40" i="58"/>
  <c r="H40" i="58" s="1"/>
  <c r="B40" i="58"/>
  <c r="A41" i="58"/>
  <c r="B41" i="58" s="1"/>
  <c r="H41" i="58"/>
  <c r="A42" i="58"/>
  <c r="B42" i="58" s="1"/>
  <c r="A43" i="58"/>
  <c r="B43" i="58" s="1"/>
  <c r="A44" i="58"/>
  <c r="B44" i="58"/>
  <c r="H44" i="58"/>
  <c r="A45" i="58"/>
  <c r="B45" i="58"/>
  <c r="H45" i="58"/>
  <c r="A46" i="58"/>
  <c r="B46" i="58"/>
  <c r="H46" i="58"/>
  <c r="A47" i="58"/>
  <c r="B47" i="58" s="1"/>
  <c r="A48" i="58"/>
  <c r="H48" i="58" s="1"/>
  <c r="B48" i="58"/>
  <c r="A49" i="58"/>
  <c r="B49" i="58" s="1"/>
  <c r="H49" i="58"/>
  <c r="A50" i="58"/>
  <c r="B50" i="58" s="1"/>
  <c r="A51" i="58"/>
  <c r="B51" i="58" s="1"/>
  <c r="A52" i="58"/>
  <c r="B52" i="58"/>
  <c r="H52" i="58"/>
  <c r="A53" i="58"/>
  <c r="B53" i="58"/>
  <c r="H53" i="58"/>
  <c r="A54" i="58"/>
  <c r="B54" i="58"/>
  <c r="H54" i="58"/>
  <c r="A55" i="58"/>
  <c r="B55" i="58" s="1"/>
  <c r="A56" i="58"/>
  <c r="H56" i="58" s="1"/>
  <c r="B56" i="58"/>
  <c r="A57" i="58"/>
  <c r="B57" i="58" s="1"/>
  <c r="H57" i="58"/>
  <c r="A58" i="58"/>
  <c r="B58" i="58" s="1"/>
  <c r="A59" i="58"/>
  <c r="B59" i="58" s="1"/>
  <c r="A63" i="58"/>
  <c r="B64" i="58"/>
  <c r="B65" i="58"/>
  <c r="B66" i="58"/>
  <c r="B67" i="58"/>
  <c r="B68" i="58"/>
  <c r="B69" i="58"/>
  <c r="B70" i="58"/>
  <c r="B71" i="58"/>
  <c r="B72" i="58"/>
  <c r="B73" i="58"/>
  <c r="A74" i="58"/>
  <c r="B74" i="58"/>
  <c r="A75" i="58"/>
  <c r="B75" i="58"/>
  <c r="C79" i="58"/>
  <c r="C80" i="58"/>
  <c r="C81" i="58"/>
  <c r="C82" i="58"/>
  <c r="C83" i="58"/>
  <c r="C84" i="58"/>
  <c r="D84" i="58"/>
  <c r="C85" i="58"/>
  <c r="D85" i="58"/>
  <c r="A1" i="59"/>
  <c r="B3" i="59"/>
  <c r="B4" i="59"/>
  <c r="B5" i="59"/>
  <c r="B6" i="59"/>
  <c r="B7" i="59"/>
  <c r="D8" i="59"/>
  <c r="A10" i="59"/>
  <c r="B10" i="59" s="1"/>
  <c r="H10" i="59"/>
  <c r="A11" i="59"/>
  <c r="B11" i="59" s="1"/>
  <c r="A12" i="59"/>
  <c r="B12" i="59" s="1"/>
  <c r="A13" i="59"/>
  <c r="B13" i="59"/>
  <c r="H13" i="59"/>
  <c r="A14" i="59"/>
  <c r="B14" i="59"/>
  <c r="H14" i="59"/>
  <c r="A15" i="59"/>
  <c r="B15" i="59"/>
  <c r="H15" i="59"/>
  <c r="A16" i="59"/>
  <c r="B16" i="59" s="1"/>
  <c r="A17" i="59"/>
  <c r="H17" i="59" s="1"/>
  <c r="B17" i="59"/>
  <c r="A18" i="59"/>
  <c r="B18" i="59" s="1"/>
  <c r="H18" i="59"/>
  <c r="A19" i="59"/>
  <c r="B19" i="59" s="1"/>
  <c r="A20" i="59"/>
  <c r="B20" i="59" s="1"/>
  <c r="A21" i="59"/>
  <c r="B21" i="59"/>
  <c r="H21" i="59"/>
  <c r="A22" i="59"/>
  <c r="B22" i="59"/>
  <c r="H22" i="59"/>
  <c r="A23" i="59"/>
  <c r="B23" i="59"/>
  <c r="H23" i="59"/>
  <c r="A24" i="59"/>
  <c r="B24" i="59" s="1"/>
  <c r="A25" i="59"/>
  <c r="H25" i="59" s="1"/>
  <c r="B25" i="59"/>
  <c r="A26" i="59"/>
  <c r="B26" i="59" s="1"/>
  <c r="H26" i="59"/>
  <c r="A27" i="59"/>
  <c r="B27" i="59" s="1"/>
  <c r="A28" i="59"/>
  <c r="B28" i="59" s="1"/>
  <c r="A29" i="59"/>
  <c r="B29" i="59"/>
  <c r="H29" i="59"/>
  <c r="A30" i="59"/>
  <c r="B30" i="59"/>
  <c r="H30" i="59"/>
  <c r="A31" i="59"/>
  <c r="B31" i="59"/>
  <c r="H31" i="59"/>
  <c r="A32" i="59"/>
  <c r="B32" i="59" s="1"/>
  <c r="A33" i="59"/>
  <c r="H33" i="59" s="1"/>
  <c r="B33" i="59"/>
  <c r="A34" i="59"/>
  <c r="B34" i="59" s="1"/>
  <c r="H34" i="59"/>
  <c r="A35" i="59"/>
  <c r="B35" i="59" s="1"/>
  <c r="A36" i="59"/>
  <c r="B36" i="59" s="1"/>
  <c r="A37" i="59"/>
  <c r="B37" i="59"/>
  <c r="H37" i="59"/>
  <c r="A38" i="59"/>
  <c r="B38" i="59"/>
  <c r="H38" i="59"/>
  <c r="A39" i="59"/>
  <c r="B39" i="59"/>
  <c r="H39" i="59"/>
  <c r="A40" i="59"/>
  <c r="B40" i="59" s="1"/>
  <c r="A41" i="59"/>
  <c r="H41" i="59" s="1"/>
  <c r="B41" i="59"/>
  <c r="A42" i="59"/>
  <c r="B42" i="59" s="1"/>
  <c r="H42" i="59"/>
  <c r="A43" i="59"/>
  <c r="B43" i="59" s="1"/>
  <c r="A44" i="59"/>
  <c r="B44" i="59" s="1"/>
  <c r="A45" i="59"/>
  <c r="B45" i="59"/>
  <c r="H45" i="59"/>
  <c r="A46" i="59"/>
  <c r="B46" i="59"/>
  <c r="H46" i="59"/>
  <c r="A47" i="59"/>
  <c r="B47" i="59"/>
  <c r="H47" i="59"/>
  <c r="A48" i="59"/>
  <c r="B48" i="59" s="1"/>
  <c r="A49" i="59"/>
  <c r="H49" i="59" s="1"/>
  <c r="B49" i="59"/>
  <c r="A50" i="59"/>
  <c r="B50" i="59" s="1"/>
  <c r="H50" i="59"/>
  <c r="A51" i="59"/>
  <c r="B51" i="59" s="1"/>
  <c r="A52" i="59"/>
  <c r="B52" i="59" s="1"/>
  <c r="A53" i="59"/>
  <c r="B53" i="59"/>
  <c r="H53" i="59"/>
  <c r="A54" i="59"/>
  <c r="B54" i="59"/>
  <c r="H54" i="59"/>
  <c r="A55" i="59"/>
  <c r="B55" i="59"/>
  <c r="H55" i="59"/>
  <c r="A56" i="59"/>
  <c r="B56" i="59" s="1"/>
  <c r="A57" i="59"/>
  <c r="H57" i="59" s="1"/>
  <c r="B57" i="59"/>
  <c r="A58" i="59"/>
  <c r="B58" i="59" s="1"/>
  <c r="H58" i="59"/>
  <c r="A59" i="59"/>
  <c r="B59" i="59" s="1"/>
  <c r="A63" i="59"/>
  <c r="B64" i="59"/>
  <c r="B65" i="59"/>
  <c r="B66" i="59"/>
  <c r="B67" i="59"/>
  <c r="B68" i="59"/>
  <c r="B69" i="59"/>
  <c r="B70" i="59"/>
  <c r="B71" i="59"/>
  <c r="B72" i="59"/>
  <c r="B73" i="59"/>
  <c r="A74" i="59"/>
  <c r="B74" i="59"/>
  <c r="A75" i="59"/>
  <c r="B75" i="59"/>
  <c r="C79" i="59"/>
  <c r="C80" i="59"/>
  <c r="C81" i="59"/>
  <c r="C82" i="59"/>
  <c r="C83" i="59"/>
  <c r="C84" i="59"/>
  <c r="D84" i="59"/>
  <c r="C85" i="59"/>
  <c r="D85" i="59"/>
  <c r="A1" i="60"/>
  <c r="B3" i="60"/>
  <c r="B4" i="60"/>
  <c r="B5" i="60"/>
  <c r="B6" i="60"/>
  <c r="B7" i="60"/>
  <c r="D8" i="60"/>
  <c r="A10" i="60"/>
  <c r="H10" i="60" s="1"/>
  <c r="B10" i="60"/>
  <c r="A11" i="60"/>
  <c r="B11" i="60" s="1"/>
  <c r="H11" i="60"/>
  <c r="A12" i="60"/>
  <c r="B12" i="60" s="1"/>
  <c r="A13" i="60"/>
  <c r="B13" i="60" s="1"/>
  <c r="A14" i="60"/>
  <c r="B14" i="60"/>
  <c r="H14" i="60"/>
  <c r="A15" i="60"/>
  <c r="B15" i="60"/>
  <c r="H15" i="60"/>
  <c r="A16" i="60"/>
  <c r="B16" i="60"/>
  <c r="H16" i="60"/>
  <c r="A17" i="60"/>
  <c r="B17" i="60" s="1"/>
  <c r="A18" i="60"/>
  <c r="H18" i="60" s="1"/>
  <c r="B18" i="60"/>
  <c r="A19" i="60"/>
  <c r="B19" i="60" s="1"/>
  <c r="H19" i="60"/>
  <c r="A20" i="60"/>
  <c r="B20" i="60" s="1"/>
  <c r="A21" i="60"/>
  <c r="B21" i="60" s="1"/>
  <c r="A22" i="60"/>
  <c r="B22" i="60"/>
  <c r="H22" i="60"/>
  <c r="A23" i="60"/>
  <c r="B23" i="60"/>
  <c r="H23" i="60"/>
  <c r="A24" i="60"/>
  <c r="B24" i="60"/>
  <c r="H24" i="60"/>
  <c r="A25" i="60"/>
  <c r="B25" i="60" s="1"/>
  <c r="A26" i="60"/>
  <c r="H26" i="60" s="1"/>
  <c r="B26" i="60"/>
  <c r="A27" i="60"/>
  <c r="B27" i="60" s="1"/>
  <c r="H27" i="60"/>
  <c r="A28" i="60"/>
  <c r="B28" i="60" s="1"/>
  <c r="A29" i="60"/>
  <c r="B29" i="60" s="1"/>
  <c r="A30" i="60"/>
  <c r="B30" i="60"/>
  <c r="H30" i="60"/>
  <c r="A31" i="60"/>
  <c r="B31" i="60"/>
  <c r="H31" i="60"/>
  <c r="A32" i="60"/>
  <c r="B32" i="60"/>
  <c r="H32" i="60"/>
  <c r="A33" i="60"/>
  <c r="B33" i="60" s="1"/>
  <c r="A34" i="60"/>
  <c r="H34" i="60" s="1"/>
  <c r="B34" i="60"/>
  <c r="A35" i="60"/>
  <c r="B35" i="60" s="1"/>
  <c r="H35" i="60"/>
  <c r="A36" i="60"/>
  <c r="B36" i="60" s="1"/>
  <c r="A37" i="60"/>
  <c r="B37" i="60" s="1"/>
  <c r="A38" i="60"/>
  <c r="B38" i="60"/>
  <c r="H38" i="60"/>
  <c r="A39" i="60"/>
  <c r="B39" i="60"/>
  <c r="H39" i="60"/>
  <c r="A40" i="60"/>
  <c r="B40" i="60"/>
  <c r="H40" i="60"/>
  <c r="A41" i="60"/>
  <c r="B41" i="60" s="1"/>
  <c r="A42" i="60"/>
  <c r="H42" i="60" s="1"/>
  <c r="B42" i="60"/>
  <c r="A43" i="60"/>
  <c r="B43" i="60" s="1"/>
  <c r="H43" i="60"/>
  <c r="A44" i="60"/>
  <c r="B44" i="60" s="1"/>
  <c r="A45" i="60"/>
  <c r="B45" i="60" s="1"/>
  <c r="A46" i="60"/>
  <c r="B46" i="60"/>
  <c r="H46" i="60"/>
  <c r="A47" i="60"/>
  <c r="B47" i="60"/>
  <c r="H47" i="60"/>
  <c r="A48" i="60"/>
  <c r="B48" i="60"/>
  <c r="H48" i="60"/>
  <c r="A49" i="60"/>
  <c r="B49" i="60" s="1"/>
  <c r="A50" i="60"/>
  <c r="H50" i="60" s="1"/>
  <c r="B50" i="60"/>
  <c r="A51" i="60"/>
  <c r="B51" i="60" s="1"/>
  <c r="H51" i="60"/>
  <c r="A52" i="60"/>
  <c r="B52" i="60" s="1"/>
  <c r="A53" i="60"/>
  <c r="B53" i="60" s="1"/>
  <c r="A54" i="60"/>
  <c r="B54" i="60"/>
  <c r="H54" i="60"/>
  <c r="A55" i="60"/>
  <c r="B55" i="60"/>
  <c r="H55" i="60"/>
  <c r="A56" i="60"/>
  <c r="B56" i="60"/>
  <c r="H56" i="60"/>
  <c r="A57" i="60"/>
  <c r="B57" i="60" s="1"/>
  <c r="A58" i="60"/>
  <c r="H58" i="60" s="1"/>
  <c r="B58" i="60"/>
  <c r="A59" i="60"/>
  <c r="B59" i="60" s="1"/>
  <c r="H59" i="60"/>
  <c r="A63" i="60"/>
  <c r="B64" i="60"/>
  <c r="B65" i="60"/>
  <c r="B66" i="60"/>
  <c r="B67" i="60"/>
  <c r="B68" i="60"/>
  <c r="B69" i="60"/>
  <c r="B70" i="60"/>
  <c r="B71" i="60"/>
  <c r="B72" i="60"/>
  <c r="B73" i="60"/>
  <c r="A74" i="60"/>
  <c r="B74" i="60"/>
  <c r="A75" i="60"/>
  <c r="B75" i="60"/>
  <c r="C79" i="60"/>
  <c r="C80" i="60"/>
  <c r="C81" i="60"/>
  <c r="C82" i="60"/>
  <c r="C83" i="60"/>
  <c r="C84" i="60"/>
  <c r="D84" i="60"/>
  <c r="C85" i="60"/>
  <c r="D85" i="60"/>
  <c r="A1" i="61"/>
  <c r="B3" i="61"/>
  <c r="B4" i="61"/>
  <c r="B5" i="61"/>
  <c r="B6" i="61"/>
  <c r="B7" i="61"/>
  <c r="D8" i="61"/>
  <c r="A10" i="61"/>
  <c r="B10" i="61" s="1"/>
  <c r="A11" i="61"/>
  <c r="H11" i="61" s="1"/>
  <c r="B11" i="61"/>
  <c r="A12" i="61"/>
  <c r="B12" i="61" s="1"/>
  <c r="H12" i="61"/>
  <c r="A13" i="61"/>
  <c r="B13" i="61" s="1"/>
  <c r="A14" i="61"/>
  <c r="B14" i="61" s="1"/>
  <c r="A15" i="61"/>
  <c r="B15" i="61"/>
  <c r="H15" i="61"/>
  <c r="A16" i="61"/>
  <c r="B16" i="61"/>
  <c r="H16" i="61"/>
  <c r="A17" i="61"/>
  <c r="B17" i="61"/>
  <c r="H17" i="61"/>
  <c r="A18" i="61"/>
  <c r="B18" i="61" s="1"/>
  <c r="A19" i="61"/>
  <c r="H19" i="61" s="1"/>
  <c r="B19" i="61"/>
  <c r="A20" i="61"/>
  <c r="B20" i="61" s="1"/>
  <c r="H20" i="61"/>
  <c r="A21" i="61"/>
  <c r="B21" i="61" s="1"/>
  <c r="A22" i="61"/>
  <c r="B22" i="61" s="1"/>
  <c r="A23" i="61"/>
  <c r="B23" i="61"/>
  <c r="H23" i="61"/>
  <c r="A24" i="61"/>
  <c r="B24" i="61"/>
  <c r="H24" i="61"/>
  <c r="A25" i="61"/>
  <c r="B25" i="61"/>
  <c r="H25" i="61"/>
  <c r="A26" i="61"/>
  <c r="B26" i="61" s="1"/>
  <c r="A27" i="61"/>
  <c r="H27" i="61" s="1"/>
  <c r="B27" i="61"/>
  <c r="A28" i="61"/>
  <c r="B28" i="61" s="1"/>
  <c r="H28" i="61"/>
  <c r="A29" i="61"/>
  <c r="B29" i="61" s="1"/>
  <c r="A30" i="61"/>
  <c r="B30" i="61" s="1"/>
  <c r="A31" i="61"/>
  <c r="B31" i="61"/>
  <c r="H31" i="61"/>
  <c r="A32" i="61"/>
  <c r="B32" i="61"/>
  <c r="H32" i="61"/>
  <c r="A33" i="61"/>
  <c r="B33" i="61"/>
  <c r="H33" i="61"/>
  <c r="A34" i="61"/>
  <c r="B34" i="61" s="1"/>
  <c r="A35" i="61"/>
  <c r="H35" i="61" s="1"/>
  <c r="B35" i="61"/>
  <c r="A36" i="61"/>
  <c r="B36" i="61" s="1"/>
  <c r="H36" i="61"/>
  <c r="A37" i="61"/>
  <c r="B37" i="61" s="1"/>
  <c r="A38" i="61"/>
  <c r="B38" i="61" s="1"/>
  <c r="A39" i="61"/>
  <c r="B39" i="61"/>
  <c r="H39" i="61"/>
  <c r="A40" i="61"/>
  <c r="B40" i="61"/>
  <c r="H40" i="61"/>
  <c r="A41" i="61"/>
  <c r="B41" i="61"/>
  <c r="H41" i="61"/>
  <c r="A42" i="61"/>
  <c r="B42" i="61" s="1"/>
  <c r="A43" i="61"/>
  <c r="H43" i="61" s="1"/>
  <c r="B43" i="61"/>
  <c r="A44" i="61"/>
  <c r="B44" i="61" s="1"/>
  <c r="H44" i="61"/>
  <c r="A45" i="61"/>
  <c r="B45" i="61" s="1"/>
  <c r="A46" i="61"/>
  <c r="B46" i="61" s="1"/>
  <c r="A47" i="61"/>
  <c r="B47" i="61"/>
  <c r="H47" i="61"/>
  <c r="A48" i="61"/>
  <c r="B48" i="61"/>
  <c r="H48" i="61"/>
  <c r="A49" i="61"/>
  <c r="B49" i="61"/>
  <c r="H49" i="61"/>
  <c r="A50" i="61"/>
  <c r="B50" i="61" s="1"/>
  <c r="A51" i="61"/>
  <c r="H51" i="61" s="1"/>
  <c r="B51" i="61"/>
  <c r="A52" i="61"/>
  <c r="B52" i="61" s="1"/>
  <c r="H52" i="61"/>
  <c r="A53" i="61"/>
  <c r="B53" i="61" s="1"/>
  <c r="A54" i="61"/>
  <c r="B54" i="61" s="1"/>
  <c r="A55" i="61"/>
  <c r="B55" i="61"/>
  <c r="H55" i="61"/>
  <c r="A56" i="61"/>
  <c r="B56" i="61"/>
  <c r="H56" i="61"/>
  <c r="A57" i="61"/>
  <c r="B57" i="61"/>
  <c r="H57" i="61"/>
  <c r="A58" i="61"/>
  <c r="B58" i="61" s="1"/>
  <c r="A59" i="61"/>
  <c r="H59" i="61" s="1"/>
  <c r="B59" i="61"/>
  <c r="A63" i="61"/>
  <c r="B64" i="61"/>
  <c r="B65" i="61"/>
  <c r="B66" i="61"/>
  <c r="B67" i="61"/>
  <c r="B68" i="61"/>
  <c r="B69" i="61"/>
  <c r="B70" i="61"/>
  <c r="B71" i="61"/>
  <c r="B72" i="61"/>
  <c r="B73" i="61"/>
  <c r="A74" i="61"/>
  <c r="B74" i="61"/>
  <c r="A75" i="61"/>
  <c r="B75" i="61"/>
  <c r="C79" i="61"/>
  <c r="C80" i="61"/>
  <c r="C81" i="61"/>
  <c r="C82" i="61"/>
  <c r="C83" i="61"/>
  <c r="C84" i="61"/>
  <c r="D84" i="61"/>
  <c r="C85" i="61"/>
  <c r="D85" i="61"/>
  <c r="A1" i="62"/>
  <c r="B3" i="62"/>
  <c r="B4" i="62"/>
  <c r="B5" i="62"/>
  <c r="B6" i="62"/>
  <c r="B7" i="62"/>
  <c r="D8" i="62"/>
  <c r="A10" i="62"/>
  <c r="B10" i="62"/>
  <c r="H10" i="62"/>
  <c r="A11" i="62"/>
  <c r="B11" i="62" s="1"/>
  <c r="A12" i="62"/>
  <c r="H12" i="62" s="1"/>
  <c r="B12" i="62"/>
  <c r="A13" i="62"/>
  <c r="B13" i="62" s="1"/>
  <c r="H13" i="62"/>
  <c r="A14" i="62"/>
  <c r="B14" i="62" s="1"/>
  <c r="A15" i="62"/>
  <c r="B15" i="62" s="1"/>
  <c r="A16" i="62"/>
  <c r="B16" i="62"/>
  <c r="H16" i="62"/>
  <c r="A17" i="62"/>
  <c r="B17" i="62"/>
  <c r="H17" i="62"/>
  <c r="A18" i="62"/>
  <c r="B18" i="62"/>
  <c r="H18" i="62"/>
  <c r="A19" i="62"/>
  <c r="B19" i="62" s="1"/>
  <c r="A20" i="62"/>
  <c r="H20" i="62" s="1"/>
  <c r="B20" i="62"/>
  <c r="A21" i="62"/>
  <c r="B21" i="62" s="1"/>
  <c r="H21" i="62"/>
  <c r="A22" i="62"/>
  <c r="B22" i="62" s="1"/>
  <c r="A23" i="62"/>
  <c r="B23" i="62" s="1"/>
  <c r="A24" i="62"/>
  <c r="B24" i="62"/>
  <c r="H24" i="62"/>
  <c r="A25" i="62"/>
  <c r="B25" i="62"/>
  <c r="H25" i="62"/>
  <c r="A26" i="62"/>
  <c r="B26" i="62"/>
  <c r="H26" i="62"/>
  <c r="A27" i="62"/>
  <c r="B27" i="62" s="1"/>
  <c r="A28" i="62"/>
  <c r="H28" i="62" s="1"/>
  <c r="B28" i="62"/>
  <c r="A29" i="62"/>
  <c r="B29" i="62" s="1"/>
  <c r="H29" i="62"/>
  <c r="A30" i="62"/>
  <c r="B30" i="62" s="1"/>
  <c r="A31" i="62"/>
  <c r="B31" i="62" s="1"/>
  <c r="A32" i="62"/>
  <c r="B32" i="62"/>
  <c r="H32" i="62"/>
  <c r="A33" i="62"/>
  <c r="B33" i="62"/>
  <c r="H33" i="62"/>
  <c r="A34" i="62"/>
  <c r="B34" i="62"/>
  <c r="H34" i="62"/>
  <c r="A35" i="62"/>
  <c r="B35" i="62" s="1"/>
  <c r="A36" i="62"/>
  <c r="H36" i="62" s="1"/>
  <c r="B36" i="62"/>
  <c r="A37" i="62"/>
  <c r="B37" i="62" s="1"/>
  <c r="H37" i="62"/>
  <c r="A38" i="62"/>
  <c r="B38" i="62" s="1"/>
  <c r="A39" i="62"/>
  <c r="B39" i="62" s="1"/>
  <c r="A40" i="62"/>
  <c r="B40" i="62"/>
  <c r="H40" i="62"/>
  <c r="A41" i="62"/>
  <c r="B41" i="62"/>
  <c r="H41" i="62"/>
  <c r="A42" i="62"/>
  <c r="B42" i="62"/>
  <c r="H42" i="62"/>
  <c r="A43" i="62"/>
  <c r="B43" i="62" s="1"/>
  <c r="A44" i="62"/>
  <c r="H44" i="62" s="1"/>
  <c r="B44" i="62"/>
  <c r="A45" i="62"/>
  <c r="B45" i="62" s="1"/>
  <c r="H45" i="62"/>
  <c r="A46" i="62"/>
  <c r="B46" i="62" s="1"/>
  <c r="A47" i="62"/>
  <c r="B47" i="62" s="1"/>
  <c r="A48" i="62"/>
  <c r="B48" i="62"/>
  <c r="H48" i="62"/>
  <c r="A49" i="62"/>
  <c r="B49" i="62"/>
  <c r="H49" i="62"/>
  <c r="A50" i="62"/>
  <c r="B50" i="62"/>
  <c r="H50" i="62"/>
  <c r="A51" i="62"/>
  <c r="B51" i="62" s="1"/>
  <c r="A52" i="62"/>
  <c r="H52" i="62" s="1"/>
  <c r="B52" i="62"/>
  <c r="A53" i="62"/>
  <c r="B53" i="62" s="1"/>
  <c r="H53" i="62"/>
  <c r="A54" i="62"/>
  <c r="B54" i="62" s="1"/>
  <c r="A55" i="62"/>
  <c r="B55" i="62" s="1"/>
  <c r="A56" i="62"/>
  <c r="B56" i="62"/>
  <c r="H56" i="62"/>
  <c r="A57" i="62"/>
  <c r="B57" i="62"/>
  <c r="H57" i="62"/>
  <c r="A58" i="62"/>
  <c r="B58" i="62"/>
  <c r="H58" i="62"/>
  <c r="A59" i="62"/>
  <c r="B59" i="62" s="1"/>
  <c r="A63" i="62"/>
  <c r="B64" i="62"/>
  <c r="B65" i="62"/>
  <c r="B66" i="62"/>
  <c r="B67" i="62"/>
  <c r="B68" i="62"/>
  <c r="B69" i="62"/>
  <c r="B70" i="62"/>
  <c r="B71" i="62"/>
  <c r="B72" i="62"/>
  <c r="B73" i="62"/>
  <c r="A74" i="62"/>
  <c r="B74" i="62"/>
  <c r="A75" i="62"/>
  <c r="B75" i="62"/>
  <c r="C79" i="62"/>
  <c r="C80" i="62"/>
  <c r="C81" i="62"/>
  <c r="C82" i="62"/>
  <c r="C83" i="62"/>
  <c r="C84" i="62"/>
  <c r="D84" i="62"/>
  <c r="C85" i="62"/>
  <c r="D85" i="62"/>
  <c r="A1" i="17"/>
  <c r="Y8" i="17"/>
  <c r="Z8" i="17"/>
  <c r="AA8" i="17"/>
  <c r="AB8" i="17"/>
  <c r="AC8" i="17"/>
  <c r="AD8" i="17"/>
  <c r="AE8" i="17"/>
  <c r="Y9" i="17"/>
  <c r="CA116" i="17"/>
  <c r="W10" i="17"/>
  <c r="BZ116" i="17"/>
  <c r="V10" i="17"/>
  <c r="BY116" i="17"/>
  <c r="U10" i="17"/>
  <c r="BX116" i="17"/>
  <c r="T10" i="17"/>
  <c r="BW116" i="17"/>
  <c r="S10" i="17"/>
  <c r="BV116" i="17"/>
  <c r="R10" i="17"/>
  <c r="BU116" i="17"/>
  <c r="Q10" i="17"/>
  <c r="BT116" i="17"/>
  <c r="P10" i="17"/>
  <c r="BS116" i="17"/>
  <c r="O10" i="17"/>
  <c r="BR116" i="17"/>
  <c r="N10" i="17"/>
  <c r="BQ116" i="17"/>
  <c r="M10" i="17"/>
  <c r="BP116" i="17"/>
  <c r="L10" i="17"/>
  <c r="BO116" i="17"/>
  <c r="K10" i="17"/>
  <c r="BN116" i="17"/>
  <c r="J10" i="17"/>
  <c r="BM116" i="17"/>
  <c r="I10" i="17"/>
  <c r="BL116" i="17"/>
  <c r="BL10" i="17"/>
  <c r="H10" i="17" s="1"/>
  <c r="BK116" i="17"/>
  <c r="BK10" i="17"/>
  <c r="G10" i="17" s="1"/>
  <c r="BJ116" i="17"/>
  <c r="BJ10" i="17"/>
  <c r="F10" i="17" s="1"/>
  <c r="BI116" i="17"/>
  <c r="BI10" i="17"/>
  <c r="E10" i="17" s="1"/>
  <c r="BH116" i="17"/>
  <c r="BH10" i="17"/>
  <c r="D10" i="17" s="1"/>
  <c r="BG116" i="17"/>
  <c r="BG10" i="17"/>
  <c r="C10" i="17"/>
  <c r="BF116" i="17"/>
  <c r="B10" i="17"/>
  <c r="Z9" i="17"/>
  <c r="AA9" i="17"/>
  <c r="AI10" i="17"/>
  <c r="AJ10" i="17"/>
  <c r="AK10" i="17"/>
  <c r="AL10" i="17"/>
  <c r="W11" i="17"/>
  <c r="V11" i="17"/>
  <c r="U11" i="17"/>
  <c r="T11" i="17"/>
  <c r="S11" i="17"/>
  <c r="R11" i="17"/>
  <c r="Q11" i="17"/>
  <c r="P11" i="17"/>
  <c r="O11" i="17"/>
  <c r="N11" i="17"/>
  <c r="M11" i="17"/>
  <c r="L11" i="17"/>
  <c r="K11" i="17"/>
  <c r="J11" i="17"/>
  <c r="I11" i="17"/>
  <c r="BL11" i="17"/>
  <c r="H11" i="17" s="1"/>
  <c r="BK11" i="17"/>
  <c r="G11" i="17" s="1"/>
  <c r="BJ11" i="17"/>
  <c r="F11" i="17" s="1"/>
  <c r="BI11" i="17"/>
  <c r="E11" i="17" s="1"/>
  <c r="BH11" i="17"/>
  <c r="D11" i="17" s="1"/>
  <c r="BG11" i="17"/>
  <c r="C11" i="17"/>
  <c r="B11" i="17"/>
  <c r="AI11" i="17"/>
  <c r="AJ11" i="17"/>
  <c r="AK11" i="17"/>
  <c r="AL11" i="17"/>
  <c r="W12" i="17"/>
  <c r="V12" i="17"/>
  <c r="U12" i="17"/>
  <c r="T12" i="17"/>
  <c r="S12" i="17"/>
  <c r="R12" i="17"/>
  <c r="Q12" i="17"/>
  <c r="P12" i="17"/>
  <c r="O12" i="17"/>
  <c r="N12" i="17"/>
  <c r="M12" i="17"/>
  <c r="L12" i="17"/>
  <c r="K12" i="17"/>
  <c r="J12" i="17"/>
  <c r="I12" i="17"/>
  <c r="BL12" i="17"/>
  <c r="H12" i="17" s="1"/>
  <c r="BK12" i="17"/>
  <c r="G12" i="17" s="1"/>
  <c r="BJ12" i="17"/>
  <c r="F12" i="17" s="1"/>
  <c r="BI12" i="17"/>
  <c r="E12" i="17" s="1"/>
  <c r="BH12" i="17"/>
  <c r="D12" i="17" s="1"/>
  <c r="BG12" i="17"/>
  <c r="C12" i="17"/>
  <c r="B12" i="17"/>
  <c r="AI12" i="17"/>
  <c r="AJ12" i="17"/>
  <c r="AK12" i="17"/>
  <c r="AL12" i="17"/>
  <c r="W13" i="17"/>
  <c r="V13" i="17"/>
  <c r="U13" i="17"/>
  <c r="T13" i="17"/>
  <c r="S13" i="17"/>
  <c r="R13" i="17"/>
  <c r="Q13" i="17"/>
  <c r="P13" i="17"/>
  <c r="O13" i="17"/>
  <c r="N13" i="17"/>
  <c r="M13" i="17"/>
  <c r="L13" i="17"/>
  <c r="K13" i="17"/>
  <c r="J13" i="17"/>
  <c r="I13" i="17"/>
  <c r="BL13" i="17"/>
  <c r="H13" i="17" s="1"/>
  <c r="BK13" i="17"/>
  <c r="G13" i="17" s="1"/>
  <c r="BJ13" i="17"/>
  <c r="F13" i="17" s="1"/>
  <c r="BI13" i="17"/>
  <c r="E13" i="17" s="1"/>
  <c r="BH13" i="17"/>
  <c r="D13" i="17" s="1"/>
  <c r="BG13" i="17"/>
  <c r="C13" i="17"/>
  <c r="B13" i="17"/>
  <c r="AI13" i="17"/>
  <c r="AJ13" i="17"/>
  <c r="AK13" i="17"/>
  <c r="AL13" i="17"/>
  <c r="W14" i="17"/>
  <c r="V14" i="17"/>
  <c r="U14" i="17"/>
  <c r="T14" i="17"/>
  <c r="S14" i="17"/>
  <c r="R14" i="17"/>
  <c r="Q14" i="17"/>
  <c r="P14" i="17"/>
  <c r="O14" i="17"/>
  <c r="N14" i="17"/>
  <c r="M14" i="17"/>
  <c r="L14" i="17"/>
  <c r="K14" i="17"/>
  <c r="J14" i="17"/>
  <c r="I14" i="17"/>
  <c r="BL14" i="17"/>
  <c r="H14" i="17" s="1"/>
  <c r="BK14" i="17"/>
  <c r="G14" i="17" s="1"/>
  <c r="BJ14" i="17"/>
  <c r="F14" i="17" s="1"/>
  <c r="BI14" i="17"/>
  <c r="E14" i="17" s="1"/>
  <c r="BH14" i="17"/>
  <c r="D14" i="17" s="1"/>
  <c r="BG14" i="17"/>
  <c r="C14" i="17"/>
  <c r="B14" i="17"/>
  <c r="AI14" i="17"/>
  <c r="AJ14" i="17"/>
  <c r="AK14" i="17"/>
  <c r="AL14" i="17"/>
  <c r="W15" i="17"/>
  <c r="V15" i="17"/>
  <c r="U15" i="17"/>
  <c r="T15" i="17"/>
  <c r="S15" i="17"/>
  <c r="R15" i="17"/>
  <c r="Q15" i="17"/>
  <c r="P15" i="17"/>
  <c r="O15" i="17"/>
  <c r="N15" i="17"/>
  <c r="M15" i="17"/>
  <c r="L15" i="17"/>
  <c r="K15" i="17"/>
  <c r="J15" i="17"/>
  <c r="I15" i="17"/>
  <c r="BL15" i="17"/>
  <c r="H15" i="17" s="1"/>
  <c r="BK15" i="17"/>
  <c r="G15" i="17" s="1"/>
  <c r="BJ15" i="17"/>
  <c r="F15" i="17" s="1"/>
  <c r="BI15" i="17"/>
  <c r="E15" i="17" s="1"/>
  <c r="BH15" i="17"/>
  <c r="D15" i="17" s="1"/>
  <c r="BG15" i="17"/>
  <c r="C15" i="17"/>
  <c r="B15" i="17"/>
  <c r="AI15" i="17"/>
  <c r="AJ15" i="17"/>
  <c r="AK15" i="17"/>
  <c r="AL15" i="17"/>
  <c r="W16" i="17"/>
  <c r="V16" i="17"/>
  <c r="U16" i="17"/>
  <c r="T16" i="17"/>
  <c r="S16" i="17"/>
  <c r="R16" i="17"/>
  <c r="Q16" i="17"/>
  <c r="P16" i="17"/>
  <c r="O16" i="17"/>
  <c r="N16" i="17"/>
  <c r="M16" i="17"/>
  <c r="L16" i="17"/>
  <c r="K16" i="17"/>
  <c r="J16" i="17"/>
  <c r="I16" i="17"/>
  <c r="BL16" i="17"/>
  <c r="H16" i="17" s="1"/>
  <c r="BK16" i="17"/>
  <c r="G16" i="17" s="1"/>
  <c r="BJ16" i="17"/>
  <c r="F16" i="17" s="1"/>
  <c r="BI16" i="17"/>
  <c r="E16" i="17" s="1"/>
  <c r="BH16" i="17"/>
  <c r="D16" i="17" s="1"/>
  <c r="BG16" i="17"/>
  <c r="C16" i="17"/>
  <c r="B16" i="17"/>
  <c r="AI16" i="17"/>
  <c r="AJ16" i="17"/>
  <c r="AK16" i="17"/>
  <c r="AL16" i="17"/>
  <c r="W17" i="17"/>
  <c r="V17" i="17"/>
  <c r="U17" i="17"/>
  <c r="T17" i="17"/>
  <c r="S17" i="17"/>
  <c r="R17" i="17"/>
  <c r="Q17" i="17"/>
  <c r="P17" i="17"/>
  <c r="O17" i="17"/>
  <c r="N17" i="17"/>
  <c r="M17" i="17"/>
  <c r="L17" i="17"/>
  <c r="K17" i="17"/>
  <c r="J17" i="17"/>
  <c r="I17" i="17"/>
  <c r="BL17" i="17"/>
  <c r="H17" i="17" s="1"/>
  <c r="BK17" i="17"/>
  <c r="G17" i="17" s="1"/>
  <c r="BJ17" i="17"/>
  <c r="F17" i="17" s="1"/>
  <c r="BI17" i="17"/>
  <c r="E17" i="17" s="1"/>
  <c r="BH17" i="17"/>
  <c r="D17" i="17" s="1"/>
  <c r="BG17" i="17"/>
  <c r="C17" i="17"/>
  <c r="B17" i="17"/>
  <c r="AI17" i="17"/>
  <c r="AJ17" i="17"/>
  <c r="AK17" i="17"/>
  <c r="AL17" i="17"/>
  <c r="W18" i="17"/>
  <c r="V18" i="17"/>
  <c r="U18" i="17"/>
  <c r="T18" i="17"/>
  <c r="S18" i="17"/>
  <c r="R18" i="17"/>
  <c r="Q18" i="17"/>
  <c r="P18" i="17"/>
  <c r="O18" i="17"/>
  <c r="N18" i="17"/>
  <c r="M18" i="17"/>
  <c r="L18" i="17"/>
  <c r="K18" i="17"/>
  <c r="J18" i="17"/>
  <c r="I18" i="17"/>
  <c r="BL18" i="17"/>
  <c r="H18" i="17" s="1"/>
  <c r="BK18" i="17"/>
  <c r="G18" i="17" s="1"/>
  <c r="BJ18" i="17"/>
  <c r="F18" i="17" s="1"/>
  <c r="BI18" i="17"/>
  <c r="E18" i="17" s="1"/>
  <c r="BH18" i="17"/>
  <c r="D18" i="17" s="1"/>
  <c r="BG18" i="17"/>
  <c r="C18" i="17"/>
  <c r="B18" i="17"/>
  <c r="AI18" i="17"/>
  <c r="AJ18" i="17"/>
  <c r="AK18" i="17"/>
  <c r="AL18" i="17"/>
  <c r="W19" i="17"/>
  <c r="V19" i="17"/>
  <c r="U19" i="17"/>
  <c r="T19" i="17"/>
  <c r="S19" i="17"/>
  <c r="R19" i="17"/>
  <c r="Q19" i="17"/>
  <c r="P19" i="17"/>
  <c r="O19" i="17"/>
  <c r="N19" i="17"/>
  <c r="M19" i="17"/>
  <c r="L19" i="17"/>
  <c r="K19" i="17"/>
  <c r="J19" i="17"/>
  <c r="I19" i="17"/>
  <c r="BL19" i="17"/>
  <c r="H19" i="17" s="1"/>
  <c r="BK19" i="17"/>
  <c r="G19" i="17" s="1"/>
  <c r="BJ19" i="17"/>
  <c r="F19" i="17" s="1"/>
  <c r="BI19" i="17"/>
  <c r="E19" i="17" s="1"/>
  <c r="BH19" i="17"/>
  <c r="D19" i="17" s="1"/>
  <c r="BG19" i="17"/>
  <c r="C19" i="17"/>
  <c r="B19" i="17"/>
  <c r="AI19" i="17"/>
  <c r="AJ19" i="17"/>
  <c r="AK19" i="17"/>
  <c r="AL19" i="17"/>
  <c r="W20" i="17"/>
  <c r="V20" i="17"/>
  <c r="U20" i="17"/>
  <c r="T20" i="17"/>
  <c r="S20" i="17"/>
  <c r="R20" i="17"/>
  <c r="Q20" i="17"/>
  <c r="P20" i="17"/>
  <c r="O20" i="17"/>
  <c r="N20" i="17"/>
  <c r="M20" i="17"/>
  <c r="L20" i="17"/>
  <c r="K20" i="17"/>
  <c r="J20" i="17"/>
  <c r="I20" i="17"/>
  <c r="BL20" i="17"/>
  <c r="H20" i="17" s="1"/>
  <c r="BK20" i="17"/>
  <c r="G20" i="17" s="1"/>
  <c r="BJ20" i="17"/>
  <c r="F20" i="17" s="1"/>
  <c r="BI20" i="17"/>
  <c r="E20" i="17" s="1"/>
  <c r="BH20" i="17"/>
  <c r="D20" i="17" s="1"/>
  <c r="BG20" i="17"/>
  <c r="C20" i="17"/>
  <c r="B20" i="17"/>
  <c r="AI20" i="17"/>
  <c r="AJ20" i="17"/>
  <c r="AK20" i="17"/>
  <c r="AL20" i="17"/>
  <c r="W21" i="17"/>
  <c r="V21" i="17"/>
  <c r="U21" i="17"/>
  <c r="T21" i="17"/>
  <c r="S21" i="17"/>
  <c r="R21" i="17"/>
  <c r="Q21" i="17"/>
  <c r="P21" i="17"/>
  <c r="O21" i="17"/>
  <c r="N21" i="17"/>
  <c r="M21" i="17"/>
  <c r="L21" i="17"/>
  <c r="K21" i="17"/>
  <c r="J21" i="17"/>
  <c r="I21" i="17"/>
  <c r="BL21" i="17"/>
  <c r="H21" i="17" s="1"/>
  <c r="BK21" i="17"/>
  <c r="G21" i="17" s="1"/>
  <c r="BJ21" i="17"/>
  <c r="F21" i="17" s="1"/>
  <c r="BI21" i="17"/>
  <c r="E21" i="17" s="1"/>
  <c r="BH21" i="17"/>
  <c r="D21" i="17" s="1"/>
  <c r="BG21" i="17"/>
  <c r="C21" i="17"/>
  <c r="B21" i="17"/>
  <c r="AI21" i="17"/>
  <c r="AJ21" i="17"/>
  <c r="AK21" i="17"/>
  <c r="AL21" i="17"/>
  <c r="W22" i="17"/>
  <c r="V22" i="17"/>
  <c r="U22" i="17"/>
  <c r="T22" i="17"/>
  <c r="S22" i="17"/>
  <c r="R22" i="17"/>
  <c r="Q22" i="17"/>
  <c r="P22" i="17"/>
  <c r="O22" i="17"/>
  <c r="N22" i="17"/>
  <c r="M22" i="17"/>
  <c r="L22" i="17"/>
  <c r="K22" i="17"/>
  <c r="J22" i="17"/>
  <c r="I22" i="17"/>
  <c r="BL22" i="17"/>
  <c r="H22" i="17" s="1"/>
  <c r="BK22" i="17"/>
  <c r="G22" i="17" s="1"/>
  <c r="BJ22" i="17"/>
  <c r="F22" i="17" s="1"/>
  <c r="BI22" i="17"/>
  <c r="E22" i="17" s="1"/>
  <c r="BH22" i="17"/>
  <c r="D22" i="17" s="1"/>
  <c r="BG22" i="17"/>
  <c r="C22" i="17"/>
  <c r="B22" i="17"/>
  <c r="AI22" i="17"/>
  <c r="AJ22" i="17"/>
  <c r="AK22" i="17"/>
  <c r="AL22" i="17"/>
  <c r="W23" i="17"/>
  <c r="V23" i="17"/>
  <c r="U23" i="17"/>
  <c r="T23" i="17"/>
  <c r="S23" i="17"/>
  <c r="R23" i="17"/>
  <c r="Q23" i="17"/>
  <c r="P23" i="17"/>
  <c r="O23" i="17"/>
  <c r="N23" i="17"/>
  <c r="M23" i="17"/>
  <c r="L23" i="17"/>
  <c r="K23" i="17"/>
  <c r="J23" i="17"/>
  <c r="I23" i="17"/>
  <c r="BL23" i="17"/>
  <c r="H23" i="17" s="1"/>
  <c r="BK23" i="17"/>
  <c r="G23" i="17" s="1"/>
  <c r="BJ23" i="17"/>
  <c r="F23" i="17" s="1"/>
  <c r="BI23" i="17"/>
  <c r="E23" i="17" s="1"/>
  <c r="BH23" i="17"/>
  <c r="D23" i="17" s="1"/>
  <c r="BG23" i="17"/>
  <c r="C23" i="17"/>
  <c r="B23" i="17"/>
  <c r="AI23" i="17"/>
  <c r="AJ23" i="17"/>
  <c r="AK23" i="17"/>
  <c r="AL23" i="17"/>
  <c r="W24" i="17"/>
  <c r="V24" i="17"/>
  <c r="U24" i="17"/>
  <c r="T24" i="17"/>
  <c r="S24" i="17"/>
  <c r="R24" i="17"/>
  <c r="Q24" i="17"/>
  <c r="P24" i="17"/>
  <c r="O24" i="17"/>
  <c r="N24" i="17"/>
  <c r="M24" i="17"/>
  <c r="L24" i="17"/>
  <c r="K24" i="17"/>
  <c r="J24" i="17"/>
  <c r="I24" i="17"/>
  <c r="BL24" i="17"/>
  <c r="H24" i="17" s="1"/>
  <c r="BK24" i="17"/>
  <c r="G24" i="17" s="1"/>
  <c r="BJ24" i="17"/>
  <c r="F24" i="17" s="1"/>
  <c r="BI24" i="17"/>
  <c r="E24" i="17" s="1"/>
  <c r="BH24" i="17"/>
  <c r="D24" i="17" s="1"/>
  <c r="BG24" i="17"/>
  <c r="C24" i="17"/>
  <c r="B24" i="17"/>
  <c r="AI24" i="17"/>
  <c r="AJ24" i="17"/>
  <c r="AK24" i="17"/>
  <c r="AL24" i="17"/>
  <c r="W25" i="17"/>
  <c r="V25" i="17"/>
  <c r="U25" i="17"/>
  <c r="T25" i="17"/>
  <c r="S25" i="17"/>
  <c r="R25" i="17"/>
  <c r="Q25" i="17"/>
  <c r="P25" i="17"/>
  <c r="O25" i="17"/>
  <c r="N25" i="17"/>
  <c r="M25" i="17"/>
  <c r="L25" i="17"/>
  <c r="K25" i="17"/>
  <c r="J25" i="17"/>
  <c r="I25" i="17"/>
  <c r="BL25" i="17"/>
  <c r="H25" i="17" s="1"/>
  <c r="BK25" i="17"/>
  <c r="G25" i="17" s="1"/>
  <c r="BJ25" i="17"/>
  <c r="F25" i="17" s="1"/>
  <c r="BI25" i="17"/>
  <c r="E25" i="17" s="1"/>
  <c r="BH25" i="17"/>
  <c r="D25" i="17" s="1"/>
  <c r="BG25" i="17"/>
  <c r="C25" i="17"/>
  <c r="B25" i="17"/>
  <c r="AI25" i="17"/>
  <c r="AJ25" i="17"/>
  <c r="AK25" i="17"/>
  <c r="AL25" i="17"/>
  <c r="W26" i="17"/>
  <c r="V26" i="17"/>
  <c r="U26" i="17"/>
  <c r="T26" i="17"/>
  <c r="S26" i="17"/>
  <c r="R26" i="17"/>
  <c r="Q26" i="17"/>
  <c r="P26" i="17"/>
  <c r="O26" i="17"/>
  <c r="N26" i="17"/>
  <c r="M26" i="17"/>
  <c r="L26" i="17"/>
  <c r="K26" i="17"/>
  <c r="J26" i="17"/>
  <c r="I26" i="17"/>
  <c r="BL26" i="17"/>
  <c r="H26" i="17" s="1"/>
  <c r="BK26" i="17"/>
  <c r="G26" i="17" s="1"/>
  <c r="BJ26" i="17"/>
  <c r="F26" i="17" s="1"/>
  <c r="BI26" i="17"/>
  <c r="E26" i="17" s="1"/>
  <c r="BH26" i="17"/>
  <c r="D26" i="17" s="1"/>
  <c r="BG26" i="17"/>
  <c r="C26" i="17"/>
  <c r="B26" i="17"/>
  <c r="AI26" i="17"/>
  <c r="AJ26" i="17"/>
  <c r="AK26" i="17"/>
  <c r="AL26" i="17"/>
  <c r="W27" i="17"/>
  <c r="V27" i="17"/>
  <c r="U27" i="17"/>
  <c r="T27" i="17"/>
  <c r="S27" i="17"/>
  <c r="R27" i="17"/>
  <c r="Q27" i="17"/>
  <c r="P27" i="17"/>
  <c r="O27" i="17"/>
  <c r="N27" i="17"/>
  <c r="M27" i="17"/>
  <c r="L27" i="17"/>
  <c r="K27" i="17"/>
  <c r="J27" i="17"/>
  <c r="I27" i="17"/>
  <c r="BL27" i="17"/>
  <c r="H27" i="17" s="1"/>
  <c r="BK27" i="17"/>
  <c r="G27" i="17" s="1"/>
  <c r="BJ27" i="17"/>
  <c r="F27" i="17" s="1"/>
  <c r="BI27" i="17"/>
  <c r="E27" i="17" s="1"/>
  <c r="BH27" i="17"/>
  <c r="D27" i="17" s="1"/>
  <c r="BG27" i="17"/>
  <c r="C27" i="17"/>
  <c r="B27" i="17"/>
  <c r="AI27" i="17"/>
  <c r="AJ27" i="17"/>
  <c r="AK27" i="17"/>
  <c r="AL27" i="17"/>
  <c r="W28" i="17"/>
  <c r="V28" i="17"/>
  <c r="U28" i="17"/>
  <c r="T28" i="17"/>
  <c r="S28" i="17"/>
  <c r="R28" i="17"/>
  <c r="Q28" i="17"/>
  <c r="P28" i="17"/>
  <c r="O28" i="17"/>
  <c r="N28" i="17"/>
  <c r="M28" i="17"/>
  <c r="L28" i="17"/>
  <c r="K28" i="17"/>
  <c r="J28" i="17"/>
  <c r="I28" i="17"/>
  <c r="BL28" i="17"/>
  <c r="H28" i="17" s="1"/>
  <c r="BK28" i="17"/>
  <c r="G28" i="17" s="1"/>
  <c r="BJ28" i="17"/>
  <c r="F28" i="17" s="1"/>
  <c r="BI28" i="17"/>
  <c r="E28" i="17" s="1"/>
  <c r="BH28" i="17"/>
  <c r="D28" i="17" s="1"/>
  <c r="BG28" i="17"/>
  <c r="C28" i="17"/>
  <c r="B28" i="17"/>
  <c r="AI28" i="17"/>
  <c r="AJ28" i="17"/>
  <c r="AK28" i="17"/>
  <c r="AL28" i="17"/>
  <c r="W29" i="17"/>
  <c r="V29" i="17"/>
  <c r="U29" i="17"/>
  <c r="T29" i="17"/>
  <c r="S29" i="17"/>
  <c r="R29" i="17"/>
  <c r="Q29" i="17"/>
  <c r="P29" i="17"/>
  <c r="O29" i="17"/>
  <c r="N29" i="17"/>
  <c r="M29" i="17"/>
  <c r="L29" i="17"/>
  <c r="K29" i="17"/>
  <c r="J29" i="17"/>
  <c r="I29" i="17"/>
  <c r="BL29" i="17"/>
  <c r="H29" i="17" s="1"/>
  <c r="BK29" i="17"/>
  <c r="G29" i="17" s="1"/>
  <c r="BJ29" i="17"/>
  <c r="F29" i="17" s="1"/>
  <c r="BI29" i="17"/>
  <c r="E29" i="17" s="1"/>
  <c r="BH29" i="17"/>
  <c r="D29" i="17" s="1"/>
  <c r="BG29" i="17"/>
  <c r="C29" i="17"/>
  <c r="B29" i="17"/>
  <c r="AI29" i="17"/>
  <c r="AJ29" i="17"/>
  <c r="AK29" i="17"/>
  <c r="AL29" i="17"/>
  <c r="W30" i="17"/>
  <c r="V30" i="17"/>
  <c r="U30" i="17"/>
  <c r="T30" i="17"/>
  <c r="S30" i="17"/>
  <c r="R30" i="17"/>
  <c r="Q30" i="17"/>
  <c r="P30" i="17"/>
  <c r="O30" i="17"/>
  <c r="N30" i="17"/>
  <c r="M30" i="17"/>
  <c r="L30" i="17"/>
  <c r="K30" i="17"/>
  <c r="J30" i="17"/>
  <c r="I30" i="17"/>
  <c r="BL30" i="17"/>
  <c r="H30" i="17" s="1"/>
  <c r="BK30" i="17"/>
  <c r="G30" i="17" s="1"/>
  <c r="BJ30" i="17"/>
  <c r="F30" i="17" s="1"/>
  <c r="BI30" i="17"/>
  <c r="E30" i="17" s="1"/>
  <c r="BH30" i="17"/>
  <c r="D30" i="17" s="1"/>
  <c r="BG30" i="17"/>
  <c r="C30" i="17"/>
  <c r="B30" i="17"/>
  <c r="AI30" i="17"/>
  <c r="AJ30" i="17"/>
  <c r="AK30" i="17"/>
  <c r="AL30" i="17"/>
  <c r="W31" i="17"/>
  <c r="V31" i="17"/>
  <c r="U31" i="17"/>
  <c r="T31" i="17"/>
  <c r="S31" i="17"/>
  <c r="R31" i="17"/>
  <c r="Q31" i="17"/>
  <c r="P31" i="17"/>
  <c r="O31" i="17"/>
  <c r="N31" i="17"/>
  <c r="M31" i="17"/>
  <c r="L31" i="17"/>
  <c r="K31" i="17"/>
  <c r="J31" i="17"/>
  <c r="I31" i="17"/>
  <c r="BL31" i="17"/>
  <c r="H31" i="17" s="1"/>
  <c r="BK31" i="17"/>
  <c r="G31" i="17" s="1"/>
  <c r="BJ31" i="17"/>
  <c r="F31" i="17" s="1"/>
  <c r="BI31" i="17"/>
  <c r="E31" i="17" s="1"/>
  <c r="BH31" i="17"/>
  <c r="D31" i="17" s="1"/>
  <c r="BG31" i="17"/>
  <c r="C31" i="17"/>
  <c r="B31" i="17"/>
  <c r="AI31" i="17"/>
  <c r="AJ31" i="17"/>
  <c r="AK31" i="17"/>
  <c r="AL31" i="17"/>
  <c r="W32" i="17"/>
  <c r="V32" i="17"/>
  <c r="U32" i="17"/>
  <c r="T32" i="17"/>
  <c r="S32" i="17"/>
  <c r="R32" i="17"/>
  <c r="Q32" i="17"/>
  <c r="P32" i="17"/>
  <c r="O32" i="17"/>
  <c r="N32" i="17"/>
  <c r="M32" i="17"/>
  <c r="L32" i="17"/>
  <c r="K32" i="17"/>
  <c r="J32" i="17"/>
  <c r="I32" i="17"/>
  <c r="BL32" i="17"/>
  <c r="H32" i="17" s="1"/>
  <c r="BK32" i="17"/>
  <c r="G32" i="17" s="1"/>
  <c r="BJ32" i="17"/>
  <c r="F32" i="17" s="1"/>
  <c r="BI32" i="17"/>
  <c r="E32" i="17" s="1"/>
  <c r="BH32" i="17"/>
  <c r="D32" i="17" s="1"/>
  <c r="BG32" i="17"/>
  <c r="C32" i="17"/>
  <c r="B32" i="17"/>
  <c r="AI32" i="17"/>
  <c r="AJ32" i="17"/>
  <c r="AK32" i="17"/>
  <c r="AL32" i="17"/>
  <c r="W33" i="17"/>
  <c r="V33" i="17"/>
  <c r="U33" i="17"/>
  <c r="T33" i="17"/>
  <c r="S33" i="17"/>
  <c r="R33" i="17"/>
  <c r="Q33" i="17"/>
  <c r="P33" i="17"/>
  <c r="O33" i="17"/>
  <c r="N33" i="17"/>
  <c r="M33" i="17"/>
  <c r="L33" i="17"/>
  <c r="K33" i="17"/>
  <c r="J33" i="17"/>
  <c r="I33" i="17"/>
  <c r="BL33" i="17"/>
  <c r="H33" i="17" s="1"/>
  <c r="BK33" i="17"/>
  <c r="G33" i="17" s="1"/>
  <c r="BJ33" i="17"/>
  <c r="F33" i="17" s="1"/>
  <c r="BI33" i="17"/>
  <c r="E33" i="17" s="1"/>
  <c r="BH33" i="17"/>
  <c r="D33" i="17" s="1"/>
  <c r="BG33" i="17"/>
  <c r="C33" i="17"/>
  <c r="B33" i="17"/>
  <c r="AI33" i="17"/>
  <c r="AJ33" i="17"/>
  <c r="AK33" i="17"/>
  <c r="AL33" i="17"/>
  <c r="W34" i="17"/>
  <c r="V34" i="17"/>
  <c r="U34" i="17"/>
  <c r="T34" i="17"/>
  <c r="S34" i="17"/>
  <c r="R34" i="17"/>
  <c r="Q34" i="17"/>
  <c r="P34" i="17"/>
  <c r="O34" i="17"/>
  <c r="N34" i="17"/>
  <c r="M34" i="17"/>
  <c r="L34" i="17"/>
  <c r="K34" i="17"/>
  <c r="J34" i="17"/>
  <c r="I34" i="17"/>
  <c r="BL34" i="17"/>
  <c r="H34" i="17" s="1"/>
  <c r="BK34" i="17"/>
  <c r="G34" i="17" s="1"/>
  <c r="BJ34" i="17"/>
  <c r="F34" i="17" s="1"/>
  <c r="BI34" i="17"/>
  <c r="E34" i="17" s="1"/>
  <c r="BH34" i="17"/>
  <c r="D34" i="17" s="1"/>
  <c r="BG34" i="17"/>
  <c r="C34" i="17"/>
  <c r="B34" i="17"/>
  <c r="AI34" i="17"/>
  <c r="AJ34" i="17"/>
  <c r="AK34" i="17"/>
  <c r="AL34" i="17"/>
  <c r="W35" i="17"/>
  <c r="V35" i="17"/>
  <c r="U35" i="17"/>
  <c r="T35" i="17"/>
  <c r="S35" i="17"/>
  <c r="R35" i="17"/>
  <c r="Q35" i="17"/>
  <c r="P35" i="17"/>
  <c r="O35" i="17"/>
  <c r="N35" i="17"/>
  <c r="M35" i="17"/>
  <c r="L35" i="17"/>
  <c r="K35" i="17"/>
  <c r="J35" i="17"/>
  <c r="I35" i="17"/>
  <c r="BL35" i="17"/>
  <c r="H35" i="17" s="1"/>
  <c r="BK35" i="17"/>
  <c r="G35" i="17" s="1"/>
  <c r="BJ35" i="17"/>
  <c r="F35" i="17" s="1"/>
  <c r="BI35" i="17"/>
  <c r="E35" i="17" s="1"/>
  <c r="BH35" i="17"/>
  <c r="D35" i="17" s="1"/>
  <c r="BG35" i="17"/>
  <c r="C35" i="17"/>
  <c r="B35" i="17"/>
  <c r="AI35" i="17"/>
  <c r="AJ35" i="17"/>
  <c r="AK35" i="17"/>
  <c r="AL35" i="17"/>
  <c r="W36" i="17"/>
  <c r="V36" i="17"/>
  <c r="U36" i="17"/>
  <c r="T36" i="17"/>
  <c r="S36" i="17"/>
  <c r="R36" i="17"/>
  <c r="Q36" i="17"/>
  <c r="P36" i="17"/>
  <c r="O36" i="17"/>
  <c r="N36" i="17"/>
  <c r="M36" i="17"/>
  <c r="L36" i="17"/>
  <c r="K36" i="17"/>
  <c r="J36" i="17"/>
  <c r="I36" i="17"/>
  <c r="BL36" i="17"/>
  <c r="H36" i="17" s="1"/>
  <c r="BK36" i="17"/>
  <c r="G36" i="17" s="1"/>
  <c r="BJ36" i="17"/>
  <c r="F36" i="17" s="1"/>
  <c r="BI36" i="17"/>
  <c r="E36" i="17" s="1"/>
  <c r="BH36" i="17"/>
  <c r="D36" i="17" s="1"/>
  <c r="BG36" i="17"/>
  <c r="C36" i="17"/>
  <c r="B36" i="17"/>
  <c r="AI36" i="17"/>
  <c r="AJ36" i="17"/>
  <c r="AK36" i="17"/>
  <c r="AL36" i="17"/>
  <c r="W37" i="17"/>
  <c r="V37" i="17"/>
  <c r="U37" i="17"/>
  <c r="T37" i="17"/>
  <c r="S37" i="17"/>
  <c r="R37" i="17"/>
  <c r="Q37" i="17"/>
  <c r="P37" i="17"/>
  <c r="O37" i="17"/>
  <c r="N37" i="17"/>
  <c r="M37" i="17"/>
  <c r="L37" i="17"/>
  <c r="K37" i="17"/>
  <c r="J37" i="17"/>
  <c r="I37" i="17"/>
  <c r="BL37" i="17"/>
  <c r="H37" i="17" s="1"/>
  <c r="BK37" i="17"/>
  <c r="G37" i="17" s="1"/>
  <c r="BJ37" i="17"/>
  <c r="F37" i="17" s="1"/>
  <c r="BI37" i="17"/>
  <c r="E37" i="17" s="1"/>
  <c r="BH37" i="17"/>
  <c r="D37" i="17" s="1"/>
  <c r="BG37" i="17"/>
  <c r="C37" i="17"/>
  <c r="B37" i="17"/>
  <c r="AI37" i="17"/>
  <c r="AJ37" i="17"/>
  <c r="AK37" i="17"/>
  <c r="AL37" i="17"/>
  <c r="W38" i="17"/>
  <c r="V38" i="17"/>
  <c r="U38" i="17"/>
  <c r="T38" i="17"/>
  <c r="S38" i="17"/>
  <c r="R38" i="17"/>
  <c r="Q38" i="17"/>
  <c r="P38" i="17"/>
  <c r="O38" i="17"/>
  <c r="N38" i="17"/>
  <c r="M38" i="17"/>
  <c r="L38" i="17"/>
  <c r="K38" i="17"/>
  <c r="J38" i="17"/>
  <c r="I38" i="17"/>
  <c r="BL38" i="17"/>
  <c r="H38" i="17" s="1"/>
  <c r="BK38" i="17"/>
  <c r="G38" i="17" s="1"/>
  <c r="BJ38" i="17"/>
  <c r="F38" i="17" s="1"/>
  <c r="BI38" i="17"/>
  <c r="E38" i="17" s="1"/>
  <c r="BH38" i="17"/>
  <c r="D38" i="17" s="1"/>
  <c r="BG38" i="17"/>
  <c r="C38" i="17"/>
  <c r="B38" i="17"/>
  <c r="AI38" i="17"/>
  <c r="AJ38" i="17"/>
  <c r="AK38" i="17"/>
  <c r="AL38" i="17"/>
  <c r="W39" i="17"/>
  <c r="V39" i="17"/>
  <c r="U39" i="17"/>
  <c r="T39" i="17"/>
  <c r="S39" i="17"/>
  <c r="R39" i="17"/>
  <c r="Q39" i="17"/>
  <c r="P39" i="17"/>
  <c r="O39" i="17"/>
  <c r="N39" i="17"/>
  <c r="M39" i="17"/>
  <c r="L39" i="17"/>
  <c r="K39" i="17"/>
  <c r="J39" i="17"/>
  <c r="I39" i="17"/>
  <c r="BL39" i="17"/>
  <c r="H39" i="17" s="1"/>
  <c r="BK39" i="17"/>
  <c r="G39" i="17" s="1"/>
  <c r="BJ39" i="17"/>
  <c r="F39" i="17" s="1"/>
  <c r="BI39" i="17"/>
  <c r="E39" i="17" s="1"/>
  <c r="BH39" i="17"/>
  <c r="D39" i="17" s="1"/>
  <c r="BG39" i="17"/>
  <c r="C39" i="17"/>
  <c r="B39" i="17"/>
  <c r="AI39" i="17"/>
  <c r="AJ39" i="17"/>
  <c r="AK39" i="17"/>
  <c r="AL39" i="17"/>
  <c r="W40" i="17"/>
  <c r="V40" i="17"/>
  <c r="U40" i="17"/>
  <c r="T40" i="17"/>
  <c r="S40" i="17"/>
  <c r="R40" i="17"/>
  <c r="Q40" i="17"/>
  <c r="P40" i="17"/>
  <c r="O40" i="17"/>
  <c r="N40" i="17"/>
  <c r="M40" i="17"/>
  <c r="L40" i="17"/>
  <c r="K40" i="17"/>
  <c r="J40" i="17"/>
  <c r="I40" i="17"/>
  <c r="BL40" i="17"/>
  <c r="H40" i="17" s="1"/>
  <c r="BK40" i="17"/>
  <c r="G40" i="17" s="1"/>
  <c r="BJ40" i="17"/>
  <c r="F40" i="17" s="1"/>
  <c r="BI40" i="17"/>
  <c r="E40" i="17" s="1"/>
  <c r="BH40" i="17"/>
  <c r="D40" i="17" s="1"/>
  <c r="BG40" i="17"/>
  <c r="C40" i="17"/>
  <c r="B40" i="17"/>
  <c r="AI40" i="17"/>
  <c r="AJ40" i="17"/>
  <c r="AK40" i="17"/>
  <c r="AL40" i="17"/>
  <c r="W41" i="17"/>
  <c r="V41" i="17"/>
  <c r="U41" i="17"/>
  <c r="T41" i="17"/>
  <c r="S41" i="17"/>
  <c r="R41" i="17"/>
  <c r="Q41" i="17"/>
  <c r="P41" i="17"/>
  <c r="O41" i="17"/>
  <c r="N41" i="17"/>
  <c r="M41" i="17"/>
  <c r="L41" i="17"/>
  <c r="K41" i="17"/>
  <c r="J41" i="17"/>
  <c r="I41" i="17"/>
  <c r="BL41" i="17"/>
  <c r="H41" i="17" s="1"/>
  <c r="BK41" i="17"/>
  <c r="G41" i="17" s="1"/>
  <c r="BJ41" i="17"/>
  <c r="F41" i="17" s="1"/>
  <c r="BI41" i="17"/>
  <c r="E41" i="17" s="1"/>
  <c r="BH41" i="17"/>
  <c r="D41" i="17" s="1"/>
  <c r="BG41" i="17"/>
  <c r="C41" i="17"/>
  <c r="B41" i="17"/>
  <c r="AI41" i="17"/>
  <c r="AJ41" i="17"/>
  <c r="AK41" i="17"/>
  <c r="AL41" i="17"/>
  <c r="W42" i="17"/>
  <c r="V42" i="17"/>
  <c r="U42" i="17"/>
  <c r="T42" i="17"/>
  <c r="S42" i="17"/>
  <c r="R42" i="17"/>
  <c r="Q42" i="17"/>
  <c r="P42" i="17"/>
  <c r="O42" i="17"/>
  <c r="N42" i="17"/>
  <c r="M42" i="17"/>
  <c r="L42" i="17"/>
  <c r="K42" i="17"/>
  <c r="J42" i="17"/>
  <c r="I42" i="17"/>
  <c r="BL42" i="17"/>
  <c r="H42" i="17" s="1"/>
  <c r="BK42" i="17"/>
  <c r="G42" i="17" s="1"/>
  <c r="BJ42" i="17"/>
  <c r="F42" i="17" s="1"/>
  <c r="BI42" i="17"/>
  <c r="E42" i="17" s="1"/>
  <c r="BH42" i="17"/>
  <c r="D42" i="17" s="1"/>
  <c r="BG42" i="17"/>
  <c r="C42" i="17"/>
  <c r="B42" i="17"/>
  <c r="AI42" i="17"/>
  <c r="AJ42" i="17"/>
  <c r="AK42" i="17"/>
  <c r="AL42" i="17"/>
  <c r="W43" i="17"/>
  <c r="V43" i="17"/>
  <c r="U43" i="17"/>
  <c r="T43" i="17"/>
  <c r="S43" i="17"/>
  <c r="R43" i="17"/>
  <c r="Q43" i="17"/>
  <c r="P43" i="17"/>
  <c r="O43" i="17"/>
  <c r="N43" i="17"/>
  <c r="M43" i="17"/>
  <c r="L43" i="17"/>
  <c r="K43" i="17"/>
  <c r="J43" i="17"/>
  <c r="I43" i="17"/>
  <c r="BL43" i="17"/>
  <c r="H43" i="17" s="1"/>
  <c r="BK43" i="17"/>
  <c r="G43" i="17" s="1"/>
  <c r="BJ43" i="17"/>
  <c r="F43" i="17" s="1"/>
  <c r="BI43" i="17"/>
  <c r="E43" i="17" s="1"/>
  <c r="BH43" i="17"/>
  <c r="D43" i="17" s="1"/>
  <c r="BG43" i="17"/>
  <c r="C43" i="17"/>
  <c r="B43" i="17"/>
  <c r="AI43" i="17"/>
  <c r="AJ43" i="17"/>
  <c r="AK43" i="17"/>
  <c r="AL43" i="17"/>
  <c r="W44" i="17"/>
  <c r="V44" i="17"/>
  <c r="U44" i="17"/>
  <c r="T44" i="17"/>
  <c r="S44" i="17"/>
  <c r="R44" i="17"/>
  <c r="Q44" i="17"/>
  <c r="P44" i="17"/>
  <c r="O44" i="17"/>
  <c r="N44" i="17"/>
  <c r="M44" i="17"/>
  <c r="L44" i="17"/>
  <c r="K44" i="17"/>
  <c r="J44" i="17"/>
  <c r="I44" i="17"/>
  <c r="BL44" i="17"/>
  <c r="H44" i="17" s="1"/>
  <c r="BK44" i="17"/>
  <c r="G44" i="17" s="1"/>
  <c r="BJ44" i="17"/>
  <c r="F44" i="17" s="1"/>
  <c r="BI44" i="17"/>
  <c r="E44" i="17" s="1"/>
  <c r="BH44" i="17"/>
  <c r="D44" i="17" s="1"/>
  <c r="BG44" i="17"/>
  <c r="C44" i="17"/>
  <c r="B44" i="17"/>
  <c r="AI44" i="17"/>
  <c r="AJ44" i="17"/>
  <c r="AK44" i="17"/>
  <c r="AL44" i="17"/>
  <c r="W45" i="17"/>
  <c r="V45" i="17"/>
  <c r="U45" i="17"/>
  <c r="T45" i="17"/>
  <c r="S45" i="17"/>
  <c r="R45" i="17"/>
  <c r="Q45" i="17"/>
  <c r="P45" i="17"/>
  <c r="O45" i="17"/>
  <c r="N45" i="17"/>
  <c r="M45" i="17"/>
  <c r="L45" i="17"/>
  <c r="K45" i="17"/>
  <c r="J45" i="17"/>
  <c r="I45" i="17"/>
  <c r="BL45" i="17"/>
  <c r="H45" i="17" s="1"/>
  <c r="BK45" i="17"/>
  <c r="G45" i="17" s="1"/>
  <c r="BJ45" i="17"/>
  <c r="F45" i="17" s="1"/>
  <c r="BI45" i="17"/>
  <c r="E45" i="17" s="1"/>
  <c r="BH45" i="17"/>
  <c r="D45" i="17" s="1"/>
  <c r="BG45" i="17"/>
  <c r="C45" i="17"/>
  <c r="B45" i="17"/>
  <c r="AI45" i="17"/>
  <c r="AJ45" i="17"/>
  <c r="AK45" i="17"/>
  <c r="AL45" i="17"/>
  <c r="W46" i="17"/>
  <c r="V46" i="17"/>
  <c r="U46" i="17"/>
  <c r="T46" i="17"/>
  <c r="S46" i="17"/>
  <c r="R46" i="17"/>
  <c r="Q46" i="17"/>
  <c r="P46" i="17"/>
  <c r="O46" i="17"/>
  <c r="N46" i="17"/>
  <c r="M46" i="17"/>
  <c r="L46" i="17"/>
  <c r="K46" i="17"/>
  <c r="J46" i="17"/>
  <c r="I46" i="17"/>
  <c r="BL46" i="17"/>
  <c r="H46" i="17" s="1"/>
  <c r="BK46" i="17"/>
  <c r="G46" i="17" s="1"/>
  <c r="BJ46" i="17"/>
  <c r="F46" i="17" s="1"/>
  <c r="BI46" i="17"/>
  <c r="E46" i="17" s="1"/>
  <c r="BH46" i="17"/>
  <c r="D46" i="17" s="1"/>
  <c r="BG46" i="17"/>
  <c r="C46" i="17"/>
  <c r="B46" i="17"/>
  <c r="AI46" i="17"/>
  <c r="AJ46" i="17"/>
  <c r="AK46" i="17"/>
  <c r="AL46" i="17"/>
  <c r="W47" i="17"/>
  <c r="V47" i="17"/>
  <c r="U47" i="17"/>
  <c r="T47" i="17"/>
  <c r="S47" i="17"/>
  <c r="R47" i="17"/>
  <c r="Q47" i="17"/>
  <c r="P47" i="17"/>
  <c r="O47" i="17"/>
  <c r="N47" i="17"/>
  <c r="M47" i="17"/>
  <c r="L47" i="17"/>
  <c r="K47" i="17"/>
  <c r="J47" i="17"/>
  <c r="I47" i="17"/>
  <c r="BL47" i="17"/>
  <c r="H47" i="17" s="1"/>
  <c r="BK47" i="17"/>
  <c r="G47" i="17" s="1"/>
  <c r="BJ47" i="17"/>
  <c r="F47" i="17" s="1"/>
  <c r="BI47" i="17"/>
  <c r="E47" i="17" s="1"/>
  <c r="BH47" i="17"/>
  <c r="D47" i="17" s="1"/>
  <c r="BG47" i="17"/>
  <c r="C47" i="17"/>
  <c r="B47" i="17"/>
  <c r="AI47" i="17"/>
  <c r="AJ47" i="17"/>
  <c r="AK47" i="17"/>
  <c r="AL47" i="17"/>
  <c r="W48" i="17"/>
  <c r="V48" i="17"/>
  <c r="U48" i="17"/>
  <c r="T48" i="17"/>
  <c r="S48" i="17"/>
  <c r="R48" i="17"/>
  <c r="Q48" i="17"/>
  <c r="P48" i="17"/>
  <c r="O48" i="17"/>
  <c r="N48" i="17"/>
  <c r="M48" i="17"/>
  <c r="L48" i="17"/>
  <c r="K48" i="17"/>
  <c r="J48" i="17"/>
  <c r="I48" i="17"/>
  <c r="BL48" i="17"/>
  <c r="H48" i="17" s="1"/>
  <c r="BK48" i="17"/>
  <c r="G48" i="17" s="1"/>
  <c r="BJ48" i="17"/>
  <c r="F48" i="17" s="1"/>
  <c r="BI48" i="17"/>
  <c r="E48" i="17" s="1"/>
  <c r="BH48" i="17"/>
  <c r="D48" i="17" s="1"/>
  <c r="BG48" i="17"/>
  <c r="C48" i="17"/>
  <c r="B48" i="17"/>
  <c r="AI48" i="17"/>
  <c r="AJ48" i="17"/>
  <c r="AK48" i="17"/>
  <c r="AL48" i="17"/>
  <c r="W49" i="17"/>
  <c r="V49" i="17"/>
  <c r="U49" i="17"/>
  <c r="T49" i="17"/>
  <c r="S49" i="17"/>
  <c r="R49" i="17"/>
  <c r="Q49" i="17"/>
  <c r="P49" i="17"/>
  <c r="O49" i="17"/>
  <c r="N49" i="17"/>
  <c r="M49" i="17"/>
  <c r="L49" i="17"/>
  <c r="K49" i="17"/>
  <c r="J49" i="17"/>
  <c r="I49" i="17"/>
  <c r="BL49" i="17"/>
  <c r="H49" i="17" s="1"/>
  <c r="BK49" i="17"/>
  <c r="G49" i="17" s="1"/>
  <c r="BJ49" i="17"/>
  <c r="F49" i="17" s="1"/>
  <c r="BI49" i="17"/>
  <c r="E49" i="17" s="1"/>
  <c r="BH49" i="17"/>
  <c r="D49" i="17" s="1"/>
  <c r="BG49" i="17"/>
  <c r="C49" i="17"/>
  <c r="B49" i="17"/>
  <c r="AI49" i="17"/>
  <c r="AJ49" i="17"/>
  <c r="AK49" i="17"/>
  <c r="AL49" i="17"/>
  <c r="W50" i="17"/>
  <c r="V50" i="17"/>
  <c r="U50" i="17"/>
  <c r="T50" i="17"/>
  <c r="S50" i="17"/>
  <c r="R50" i="17"/>
  <c r="Q50" i="17"/>
  <c r="P50" i="17"/>
  <c r="O50" i="17"/>
  <c r="N50" i="17"/>
  <c r="M50" i="17"/>
  <c r="L50" i="17"/>
  <c r="K50" i="17"/>
  <c r="J50" i="17"/>
  <c r="I50" i="17"/>
  <c r="BL50" i="17"/>
  <c r="H50" i="17" s="1"/>
  <c r="BK50" i="17"/>
  <c r="G50" i="17" s="1"/>
  <c r="BJ50" i="17"/>
  <c r="F50" i="17" s="1"/>
  <c r="BI50" i="17"/>
  <c r="E50" i="17" s="1"/>
  <c r="BH50" i="17"/>
  <c r="D50" i="17" s="1"/>
  <c r="BG50" i="17"/>
  <c r="C50" i="17"/>
  <c r="B50" i="17"/>
  <c r="AI50" i="17"/>
  <c r="AJ50" i="17"/>
  <c r="AK50" i="17"/>
  <c r="AL50" i="17"/>
  <c r="W51" i="17"/>
  <c r="V51" i="17"/>
  <c r="U51" i="17"/>
  <c r="T51" i="17"/>
  <c r="S51" i="17"/>
  <c r="R51" i="17"/>
  <c r="Q51" i="17"/>
  <c r="P51" i="17"/>
  <c r="O51" i="17"/>
  <c r="N51" i="17"/>
  <c r="M51" i="17"/>
  <c r="L51" i="17"/>
  <c r="K51" i="17"/>
  <c r="J51" i="17"/>
  <c r="I51" i="17"/>
  <c r="BL51" i="17"/>
  <c r="H51" i="17" s="1"/>
  <c r="BK51" i="17"/>
  <c r="G51" i="17" s="1"/>
  <c r="BJ51" i="17"/>
  <c r="F51" i="17" s="1"/>
  <c r="BI51" i="17"/>
  <c r="E51" i="17" s="1"/>
  <c r="BH51" i="17"/>
  <c r="D51" i="17" s="1"/>
  <c r="BG51" i="17"/>
  <c r="C51" i="17"/>
  <c r="B51" i="17"/>
  <c r="AI51" i="17"/>
  <c r="AJ51" i="17"/>
  <c r="AK51" i="17"/>
  <c r="AL51" i="17"/>
  <c r="W52" i="17"/>
  <c r="V52" i="17"/>
  <c r="U52" i="17"/>
  <c r="T52" i="17"/>
  <c r="S52" i="17"/>
  <c r="R52" i="17"/>
  <c r="Q52" i="17"/>
  <c r="P52" i="17"/>
  <c r="O52" i="17"/>
  <c r="N52" i="17"/>
  <c r="M52" i="17"/>
  <c r="L52" i="17"/>
  <c r="K52" i="17"/>
  <c r="J52" i="17"/>
  <c r="I52" i="17"/>
  <c r="BL52" i="17"/>
  <c r="H52" i="17" s="1"/>
  <c r="BK52" i="17"/>
  <c r="G52" i="17" s="1"/>
  <c r="BJ52" i="17"/>
  <c r="F52" i="17" s="1"/>
  <c r="BI52" i="17"/>
  <c r="E52" i="17" s="1"/>
  <c r="BH52" i="17"/>
  <c r="D52" i="17" s="1"/>
  <c r="BG52" i="17"/>
  <c r="C52" i="17"/>
  <c r="B52" i="17"/>
  <c r="AI52" i="17"/>
  <c r="AJ52" i="17"/>
  <c r="AK52" i="17"/>
  <c r="AL52" i="17"/>
  <c r="W53" i="17"/>
  <c r="V53" i="17"/>
  <c r="U53" i="17"/>
  <c r="T53" i="17"/>
  <c r="S53" i="17"/>
  <c r="R53" i="17"/>
  <c r="Q53" i="17"/>
  <c r="P53" i="17"/>
  <c r="O53" i="17"/>
  <c r="N53" i="17"/>
  <c r="M53" i="17"/>
  <c r="L53" i="17"/>
  <c r="K53" i="17"/>
  <c r="J53" i="17"/>
  <c r="I53" i="17"/>
  <c r="BL53" i="17"/>
  <c r="H53" i="17" s="1"/>
  <c r="BK53" i="17"/>
  <c r="G53" i="17" s="1"/>
  <c r="BJ53" i="17"/>
  <c r="F53" i="17" s="1"/>
  <c r="BI53" i="17"/>
  <c r="E53" i="17" s="1"/>
  <c r="BH53" i="17"/>
  <c r="D53" i="17" s="1"/>
  <c r="BG53" i="17"/>
  <c r="C53" i="17"/>
  <c r="B53" i="17"/>
  <c r="AI53" i="17"/>
  <c r="AJ53" i="17"/>
  <c r="AK53" i="17"/>
  <c r="AL53" i="17"/>
  <c r="W54" i="17"/>
  <c r="V54" i="17"/>
  <c r="U54" i="17"/>
  <c r="T54" i="17"/>
  <c r="S54" i="17"/>
  <c r="R54" i="17"/>
  <c r="Q54" i="17"/>
  <c r="P54" i="17"/>
  <c r="O54" i="17"/>
  <c r="N54" i="17"/>
  <c r="M54" i="17"/>
  <c r="L54" i="17"/>
  <c r="K54" i="17"/>
  <c r="J54" i="17"/>
  <c r="I54" i="17"/>
  <c r="BL54" i="17"/>
  <c r="H54" i="17" s="1"/>
  <c r="BK54" i="17"/>
  <c r="G54" i="17" s="1"/>
  <c r="BJ54" i="17"/>
  <c r="F54" i="17" s="1"/>
  <c r="BI54" i="17"/>
  <c r="E54" i="17" s="1"/>
  <c r="BH54" i="17"/>
  <c r="D54" i="17" s="1"/>
  <c r="BG54" i="17"/>
  <c r="C54" i="17"/>
  <c r="B54" i="17"/>
  <c r="AI54" i="17"/>
  <c r="AJ54" i="17"/>
  <c r="AK54" i="17"/>
  <c r="AL54" i="17"/>
  <c r="W55" i="17"/>
  <c r="V55" i="17"/>
  <c r="U55" i="17"/>
  <c r="T55" i="17"/>
  <c r="S55" i="17"/>
  <c r="R55" i="17"/>
  <c r="Q55" i="17"/>
  <c r="P55" i="17"/>
  <c r="O55" i="17"/>
  <c r="N55" i="17"/>
  <c r="M55" i="17"/>
  <c r="L55" i="17"/>
  <c r="K55" i="17"/>
  <c r="J55" i="17"/>
  <c r="I55" i="17"/>
  <c r="BL55" i="17"/>
  <c r="H55" i="17" s="1"/>
  <c r="BK55" i="17"/>
  <c r="G55" i="17" s="1"/>
  <c r="BJ55" i="17"/>
  <c r="F55" i="17" s="1"/>
  <c r="BI55" i="17"/>
  <c r="E55" i="17" s="1"/>
  <c r="BH55" i="17"/>
  <c r="D55" i="17" s="1"/>
  <c r="BG55" i="17"/>
  <c r="C55" i="17"/>
  <c r="B55" i="17"/>
  <c r="AI55" i="17"/>
  <c r="AJ55" i="17"/>
  <c r="AK55" i="17"/>
  <c r="AL55" i="17"/>
  <c r="W56" i="17"/>
  <c r="V56" i="17"/>
  <c r="U56" i="17"/>
  <c r="T56" i="17"/>
  <c r="S56" i="17"/>
  <c r="R56" i="17"/>
  <c r="Q56" i="17"/>
  <c r="P56" i="17"/>
  <c r="O56" i="17"/>
  <c r="N56" i="17"/>
  <c r="M56" i="17"/>
  <c r="L56" i="17"/>
  <c r="K56" i="17"/>
  <c r="J56" i="17"/>
  <c r="I56" i="17"/>
  <c r="BL56" i="17"/>
  <c r="H56" i="17" s="1"/>
  <c r="BK56" i="17"/>
  <c r="G56" i="17" s="1"/>
  <c r="BJ56" i="17"/>
  <c r="F56" i="17" s="1"/>
  <c r="BI56" i="17"/>
  <c r="E56" i="17" s="1"/>
  <c r="BH56" i="17"/>
  <c r="D56" i="17" s="1"/>
  <c r="BG56" i="17"/>
  <c r="C56" i="17"/>
  <c r="B56" i="17"/>
  <c r="AI56" i="17"/>
  <c r="AJ56" i="17"/>
  <c r="AK56" i="17"/>
  <c r="AL56" i="17"/>
  <c r="W57" i="17"/>
  <c r="V57" i="17"/>
  <c r="U57" i="17"/>
  <c r="T57" i="17"/>
  <c r="S57" i="17"/>
  <c r="R57" i="17"/>
  <c r="Q57" i="17"/>
  <c r="P57" i="17"/>
  <c r="O57" i="17"/>
  <c r="N57" i="17"/>
  <c r="M57" i="17"/>
  <c r="L57" i="17"/>
  <c r="K57" i="17"/>
  <c r="J57" i="17"/>
  <c r="I57" i="17"/>
  <c r="BL57" i="17"/>
  <c r="H57" i="17" s="1"/>
  <c r="BK57" i="17"/>
  <c r="G57" i="17" s="1"/>
  <c r="BJ57" i="17"/>
  <c r="F57" i="17" s="1"/>
  <c r="BI57" i="17"/>
  <c r="E57" i="17" s="1"/>
  <c r="BH57" i="17"/>
  <c r="D57" i="17" s="1"/>
  <c r="BG57" i="17"/>
  <c r="C57" i="17"/>
  <c r="B57" i="17"/>
  <c r="AI57" i="17"/>
  <c r="AJ57" i="17"/>
  <c r="AK57" i="17"/>
  <c r="AL57" i="17"/>
  <c r="W58" i="17"/>
  <c r="V58" i="17"/>
  <c r="U58" i="17"/>
  <c r="T58" i="17"/>
  <c r="S58" i="17"/>
  <c r="R58" i="17"/>
  <c r="Q58" i="17"/>
  <c r="P58" i="17"/>
  <c r="O58" i="17"/>
  <c r="N58" i="17"/>
  <c r="M58" i="17"/>
  <c r="L58" i="17"/>
  <c r="K58" i="17"/>
  <c r="J58" i="17"/>
  <c r="I58" i="17"/>
  <c r="BL58" i="17"/>
  <c r="H58" i="17" s="1"/>
  <c r="BK58" i="17"/>
  <c r="G58" i="17" s="1"/>
  <c r="BJ58" i="17"/>
  <c r="F58" i="17" s="1"/>
  <c r="BI58" i="17"/>
  <c r="E58" i="17" s="1"/>
  <c r="BH58" i="17"/>
  <c r="D58" i="17" s="1"/>
  <c r="BG58" i="17"/>
  <c r="C58" i="17"/>
  <c r="B58" i="17"/>
  <c r="AI58" i="17"/>
  <c r="AJ58" i="17"/>
  <c r="AK58" i="17"/>
  <c r="AL58" i="17"/>
  <c r="W59" i="17"/>
  <c r="V59" i="17"/>
  <c r="U59" i="17"/>
  <c r="T59" i="17"/>
  <c r="S59" i="17"/>
  <c r="R59" i="17"/>
  <c r="Q59" i="17"/>
  <c r="P59" i="17"/>
  <c r="O59" i="17"/>
  <c r="N59" i="17"/>
  <c r="M59" i="17"/>
  <c r="L59" i="17"/>
  <c r="K59" i="17"/>
  <c r="J59" i="17"/>
  <c r="I59" i="17"/>
  <c r="BL59" i="17"/>
  <c r="H59" i="17" s="1"/>
  <c r="BK59" i="17"/>
  <c r="G59" i="17" s="1"/>
  <c r="BJ59" i="17"/>
  <c r="F59" i="17" s="1"/>
  <c r="BI59" i="17"/>
  <c r="E59" i="17" s="1"/>
  <c r="BH59" i="17"/>
  <c r="D59" i="17" s="1"/>
  <c r="BG59" i="17"/>
  <c r="C59" i="17"/>
  <c r="B59" i="17"/>
  <c r="AI59" i="17"/>
  <c r="AJ59" i="17"/>
  <c r="AK59" i="17"/>
  <c r="AL59" i="17"/>
  <c r="AB9" i="17"/>
  <c r="AC9" i="17"/>
  <c r="AD9" i="17"/>
  <c r="AE9" i="17"/>
  <c r="AM10" i="17"/>
  <c r="AN10" i="17"/>
  <c r="AO10" i="17"/>
  <c r="AR10" i="17"/>
  <c r="AS10" i="17"/>
  <c r="BF10" i="17"/>
  <c r="BM10" i="17"/>
  <c r="BN10" i="17"/>
  <c r="BO10" i="17"/>
  <c r="BP10" i="17"/>
  <c r="BQ10" i="17"/>
  <c r="BR10" i="17"/>
  <c r="BS10" i="17"/>
  <c r="BT10" i="17"/>
  <c r="BU10" i="17"/>
  <c r="BV10" i="17"/>
  <c r="BW10" i="17"/>
  <c r="BX10" i="17"/>
  <c r="BY10" i="17"/>
  <c r="BZ10" i="17"/>
  <c r="CA10" i="17"/>
  <c r="AM11" i="17"/>
  <c r="AN11" i="17"/>
  <c r="AO11" i="17"/>
  <c r="AR11" i="17"/>
  <c r="AS11" i="17"/>
  <c r="BF11" i="17"/>
  <c r="BM11" i="17"/>
  <c r="BN11" i="17"/>
  <c r="BO11" i="17"/>
  <c r="BP11" i="17"/>
  <c r="BQ11" i="17"/>
  <c r="BR11" i="17"/>
  <c r="BS11" i="17"/>
  <c r="BT11" i="17"/>
  <c r="BU11" i="17"/>
  <c r="BV11" i="17"/>
  <c r="BW11" i="17"/>
  <c r="BX11" i="17"/>
  <c r="BY11" i="17"/>
  <c r="BZ11" i="17"/>
  <c r="CA11" i="17"/>
  <c r="AM12" i="17"/>
  <c r="AN12" i="17"/>
  <c r="AO12" i="17"/>
  <c r="AR12" i="17"/>
  <c r="AS12" i="17"/>
  <c r="BF12" i="17"/>
  <c r="BM12" i="17"/>
  <c r="BN12" i="17"/>
  <c r="BO12" i="17"/>
  <c r="BP12" i="17"/>
  <c r="BQ12" i="17"/>
  <c r="BR12" i="17"/>
  <c r="BS12" i="17"/>
  <c r="BT12" i="17"/>
  <c r="BU12" i="17"/>
  <c r="BV12" i="17"/>
  <c r="BW12" i="17"/>
  <c r="BX12" i="17"/>
  <c r="BY12" i="17"/>
  <c r="BZ12" i="17"/>
  <c r="CA12" i="17"/>
  <c r="AM13" i="17"/>
  <c r="AN13" i="17"/>
  <c r="AO13" i="17"/>
  <c r="AR13" i="17"/>
  <c r="AS13" i="17"/>
  <c r="BF13" i="17"/>
  <c r="BM13" i="17"/>
  <c r="BN13" i="17"/>
  <c r="BO13" i="17"/>
  <c r="BP13" i="17"/>
  <c r="BQ13" i="17"/>
  <c r="BR13" i="17"/>
  <c r="BS13" i="17"/>
  <c r="BT13" i="17"/>
  <c r="BU13" i="17"/>
  <c r="BV13" i="17"/>
  <c r="BW13" i="17"/>
  <c r="BX13" i="17"/>
  <c r="BY13" i="17"/>
  <c r="BZ13" i="17"/>
  <c r="CA13" i="17"/>
  <c r="AM14" i="17"/>
  <c r="AN14" i="17"/>
  <c r="AO14" i="17"/>
  <c r="AR14" i="17"/>
  <c r="AS14" i="17"/>
  <c r="BF14" i="17"/>
  <c r="BM14" i="17"/>
  <c r="BN14" i="17"/>
  <c r="BO14" i="17"/>
  <c r="BP14" i="17"/>
  <c r="BQ14" i="17"/>
  <c r="BR14" i="17"/>
  <c r="BS14" i="17"/>
  <c r="BT14" i="17"/>
  <c r="BU14" i="17"/>
  <c r="BV14" i="17"/>
  <c r="BW14" i="17"/>
  <c r="BX14" i="17"/>
  <c r="BY14" i="17"/>
  <c r="BZ14" i="17"/>
  <c r="CA14" i="17"/>
  <c r="AM15" i="17"/>
  <c r="AN15" i="17"/>
  <c r="AO15" i="17"/>
  <c r="AR15" i="17"/>
  <c r="AS15" i="17"/>
  <c r="BF15" i="17"/>
  <c r="BM15" i="17"/>
  <c r="BN15" i="17"/>
  <c r="BO15" i="17"/>
  <c r="BP15" i="17"/>
  <c r="BQ15" i="17"/>
  <c r="BR15" i="17"/>
  <c r="BS15" i="17"/>
  <c r="BT15" i="17"/>
  <c r="BU15" i="17"/>
  <c r="BV15" i="17"/>
  <c r="BW15" i="17"/>
  <c r="BX15" i="17"/>
  <c r="BY15" i="17"/>
  <c r="BZ15" i="17"/>
  <c r="CA15" i="17"/>
  <c r="AM16" i="17"/>
  <c r="AN16" i="17"/>
  <c r="AO16" i="17"/>
  <c r="AR16" i="17"/>
  <c r="AS16" i="17"/>
  <c r="BF16" i="17"/>
  <c r="BM16" i="17"/>
  <c r="BN16" i="17"/>
  <c r="BO16" i="17"/>
  <c r="BP16" i="17"/>
  <c r="BQ16" i="17"/>
  <c r="BR16" i="17"/>
  <c r="BS16" i="17"/>
  <c r="BT16" i="17"/>
  <c r="BU16" i="17"/>
  <c r="BV16" i="17"/>
  <c r="BW16" i="17"/>
  <c r="BX16" i="17"/>
  <c r="BY16" i="17"/>
  <c r="BZ16" i="17"/>
  <c r="CA16" i="17"/>
  <c r="AM17" i="17"/>
  <c r="AN17" i="17"/>
  <c r="AO17" i="17"/>
  <c r="AR17" i="17"/>
  <c r="AS17" i="17"/>
  <c r="BF17" i="17"/>
  <c r="BM17" i="17"/>
  <c r="BN17" i="17"/>
  <c r="BO17" i="17"/>
  <c r="BP17" i="17"/>
  <c r="BQ17" i="17"/>
  <c r="BR17" i="17"/>
  <c r="BS17" i="17"/>
  <c r="BT17" i="17"/>
  <c r="BU17" i="17"/>
  <c r="BV17" i="17"/>
  <c r="BW17" i="17"/>
  <c r="BX17" i="17"/>
  <c r="BY17" i="17"/>
  <c r="BZ17" i="17"/>
  <c r="CA17" i="17"/>
  <c r="AM18" i="17"/>
  <c r="AN18" i="17"/>
  <c r="AO18" i="17"/>
  <c r="AR18" i="17"/>
  <c r="AS18" i="17"/>
  <c r="BF18" i="17"/>
  <c r="BM18" i="17"/>
  <c r="BN18" i="17"/>
  <c r="BO18" i="17"/>
  <c r="BP18" i="17"/>
  <c r="BQ18" i="17"/>
  <c r="BR18" i="17"/>
  <c r="BS18" i="17"/>
  <c r="BT18" i="17"/>
  <c r="BU18" i="17"/>
  <c r="BV18" i="17"/>
  <c r="BW18" i="17"/>
  <c r="BX18" i="17"/>
  <c r="BY18" i="17"/>
  <c r="BZ18" i="17"/>
  <c r="CA18" i="17"/>
  <c r="AM19" i="17"/>
  <c r="AN19" i="17"/>
  <c r="AO19" i="17"/>
  <c r="AR19" i="17"/>
  <c r="AS19" i="17"/>
  <c r="BF19" i="17"/>
  <c r="BM19" i="17"/>
  <c r="BN19" i="17"/>
  <c r="BO19" i="17"/>
  <c r="BP19" i="17"/>
  <c r="BQ19" i="17"/>
  <c r="BR19" i="17"/>
  <c r="BS19" i="17"/>
  <c r="BT19" i="17"/>
  <c r="BU19" i="17"/>
  <c r="BV19" i="17"/>
  <c r="BW19" i="17"/>
  <c r="BX19" i="17"/>
  <c r="BY19" i="17"/>
  <c r="BZ19" i="17"/>
  <c r="CA19" i="17"/>
  <c r="AM20" i="17"/>
  <c r="AN20" i="17"/>
  <c r="AO20" i="17"/>
  <c r="AR20" i="17"/>
  <c r="AS20" i="17"/>
  <c r="BF20" i="17"/>
  <c r="BM20" i="17"/>
  <c r="BN20" i="17"/>
  <c r="BO20" i="17"/>
  <c r="BP20" i="17"/>
  <c r="BQ20" i="17"/>
  <c r="BR20" i="17"/>
  <c r="BS20" i="17"/>
  <c r="BT20" i="17"/>
  <c r="BU20" i="17"/>
  <c r="BV20" i="17"/>
  <c r="BW20" i="17"/>
  <c r="BX20" i="17"/>
  <c r="BY20" i="17"/>
  <c r="BZ20" i="17"/>
  <c r="CA20" i="17"/>
  <c r="AM21" i="17"/>
  <c r="AN21" i="17"/>
  <c r="AO21" i="17"/>
  <c r="AR21" i="17"/>
  <c r="AS21" i="17"/>
  <c r="BF21" i="17"/>
  <c r="BM21" i="17"/>
  <c r="BN21" i="17"/>
  <c r="BO21" i="17"/>
  <c r="BP21" i="17"/>
  <c r="BQ21" i="17"/>
  <c r="BR21" i="17"/>
  <c r="BS21" i="17"/>
  <c r="BT21" i="17"/>
  <c r="BU21" i="17"/>
  <c r="BV21" i="17"/>
  <c r="BW21" i="17"/>
  <c r="BX21" i="17"/>
  <c r="BY21" i="17"/>
  <c r="BZ21" i="17"/>
  <c r="CA21" i="17"/>
  <c r="AM22" i="17"/>
  <c r="AN22" i="17"/>
  <c r="AO22" i="17"/>
  <c r="AR22" i="17"/>
  <c r="AS22" i="17"/>
  <c r="BF22" i="17"/>
  <c r="BM22" i="17"/>
  <c r="BN22" i="17"/>
  <c r="BO22" i="17"/>
  <c r="BP22" i="17"/>
  <c r="BQ22" i="17"/>
  <c r="BR22" i="17"/>
  <c r="BS22" i="17"/>
  <c r="BT22" i="17"/>
  <c r="BU22" i="17"/>
  <c r="BV22" i="17"/>
  <c r="BW22" i="17"/>
  <c r="BX22" i="17"/>
  <c r="BY22" i="17"/>
  <c r="BZ22" i="17"/>
  <c r="CA22" i="17"/>
  <c r="AM23" i="17"/>
  <c r="AN23" i="17"/>
  <c r="AO23" i="17"/>
  <c r="AR23" i="17"/>
  <c r="AS23" i="17"/>
  <c r="BF23" i="17"/>
  <c r="BM23" i="17"/>
  <c r="BN23" i="17"/>
  <c r="BO23" i="17"/>
  <c r="BP23" i="17"/>
  <c r="BQ23" i="17"/>
  <c r="BR23" i="17"/>
  <c r="BS23" i="17"/>
  <c r="BT23" i="17"/>
  <c r="BU23" i="17"/>
  <c r="BV23" i="17"/>
  <c r="BW23" i="17"/>
  <c r="BX23" i="17"/>
  <c r="BY23" i="17"/>
  <c r="BZ23" i="17"/>
  <c r="CA23" i="17"/>
  <c r="AM24" i="17"/>
  <c r="AN24" i="17"/>
  <c r="AO24" i="17"/>
  <c r="AR24" i="17"/>
  <c r="AS24" i="17"/>
  <c r="BF24" i="17"/>
  <c r="BM24" i="17"/>
  <c r="BN24" i="17"/>
  <c r="BO24" i="17"/>
  <c r="BP24" i="17"/>
  <c r="BQ24" i="17"/>
  <c r="BR24" i="17"/>
  <c r="BS24" i="17"/>
  <c r="BT24" i="17"/>
  <c r="BU24" i="17"/>
  <c r="BV24" i="17"/>
  <c r="BW24" i="17"/>
  <c r="BX24" i="17"/>
  <c r="BY24" i="17"/>
  <c r="BZ24" i="17"/>
  <c r="CA24" i="17"/>
  <c r="AM25" i="17"/>
  <c r="AN25" i="17"/>
  <c r="AO25" i="17"/>
  <c r="AR25" i="17"/>
  <c r="AS25" i="17"/>
  <c r="BF25" i="17"/>
  <c r="BM25" i="17"/>
  <c r="BN25" i="17"/>
  <c r="BO25" i="17"/>
  <c r="BP25" i="17"/>
  <c r="BQ25" i="17"/>
  <c r="BR25" i="17"/>
  <c r="BS25" i="17"/>
  <c r="BT25" i="17"/>
  <c r="BU25" i="17"/>
  <c r="BV25" i="17"/>
  <c r="BW25" i="17"/>
  <c r="BX25" i="17"/>
  <c r="BY25" i="17"/>
  <c r="BZ25" i="17"/>
  <c r="CA25" i="17"/>
  <c r="AM26" i="17"/>
  <c r="AN26" i="17"/>
  <c r="AO26" i="17"/>
  <c r="AR26" i="17"/>
  <c r="AS26" i="17"/>
  <c r="BF26" i="17"/>
  <c r="BM26" i="17"/>
  <c r="BN26" i="17"/>
  <c r="BO26" i="17"/>
  <c r="BP26" i="17"/>
  <c r="BQ26" i="17"/>
  <c r="BR26" i="17"/>
  <c r="BS26" i="17"/>
  <c r="BT26" i="17"/>
  <c r="BU26" i="17"/>
  <c r="BV26" i="17"/>
  <c r="BW26" i="17"/>
  <c r="BX26" i="17"/>
  <c r="BY26" i="17"/>
  <c r="BZ26" i="17"/>
  <c r="CA26" i="17"/>
  <c r="AM27" i="17"/>
  <c r="AN27" i="17"/>
  <c r="AO27" i="17"/>
  <c r="AR27" i="17"/>
  <c r="AS27" i="17"/>
  <c r="BF27" i="17"/>
  <c r="BM27" i="17"/>
  <c r="BN27" i="17"/>
  <c r="BO27" i="17"/>
  <c r="BP27" i="17"/>
  <c r="BQ27" i="17"/>
  <c r="BR27" i="17"/>
  <c r="BS27" i="17"/>
  <c r="BT27" i="17"/>
  <c r="BU27" i="17"/>
  <c r="BV27" i="17"/>
  <c r="BW27" i="17"/>
  <c r="BX27" i="17"/>
  <c r="BY27" i="17"/>
  <c r="BZ27" i="17"/>
  <c r="CA27" i="17"/>
  <c r="AM28" i="17"/>
  <c r="AN28" i="17"/>
  <c r="AO28" i="17"/>
  <c r="AR28" i="17"/>
  <c r="AS28" i="17"/>
  <c r="BF28" i="17"/>
  <c r="BM28" i="17"/>
  <c r="BN28" i="17"/>
  <c r="BO28" i="17"/>
  <c r="BP28" i="17"/>
  <c r="BQ28" i="17"/>
  <c r="BR28" i="17"/>
  <c r="BS28" i="17"/>
  <c r="BT28" i="17"/>
  <c r="BU28" i="17"/>
  <c r="BV28" i="17"/>
  <c r="BW28" i="17"/>
  <c r="BX28" i="17"/>
  <c r="BY28" i="17"/>
  <c r="BZ28" i="17"/>
  <c r="CA28" i="17"/>
  <c r="AM29" i="17"/>
  <c r="AN29" i="17"/>
  <c r="AO29" i="17"/>
  <c r="AR29" i="17"/>
  <c r="AS29" i="17"/>
  <c r="BF29" i="17"/>
  <c r="BM29" i="17"/>
  <c r="BN29" i="17"/>
  <c r="BO29" i="17"/>
  <c r="BP29" i="17"/>
  <c r="BQ29" i="17"/>
  <c r="BR29" i="17"/>
  <c r="BS29" i="17"/>
  <c r="BT29" i="17"/>
  <c r="BU29" i="17"/>
  <c r="BV29" i="17"/>
  <c r="BW29" i="17"/>
  <c r="BX29" i="17"/>
  <c r="BY29" i="17"/>
  <c r="BZ29" i="17"/>
  <c r="CA29" i="17"/>
  <c r="AM30" i="17"/>
  <c r="AN30" i="17"/>
  <c r="AO30" i="17"/>
  <c r="AR30" i="17"/>
  <c r="AS30" i="17"/>
  <c r="BF30" i="17"/>
  <c r="BM30" i="17"/>
  <c r="BN30" i="17"/>
  <c r="BO30" i="17"/>
  <c r="BP30" i="17"/>
  <c r="BQ30" i="17"/>
  <c r="BR30" i="17"/>
  <c r="BS30" i="17"/>
  <c r="BT30" i="17"/>
  <c r="BU30" i="17"/>
  <c r="BV30" i="17"/>
  <c r="BW30" i="17"/>
  <c r="BX30" i="17"/>
  <c r="BY30" i="17"/>
  <c r="BZ30" i="17"/>
  <c r="CA30" i="17"/>
  <c r="AM31" i="17"/>
  <c r="AN31" i="17"/>
  <c r="AO31" i="17"/>
  <c r="AR31" i="17"/>
  <c r="AS31" i="17"/>
  <c r="BF31" i="17"/>
  <c r="BM31" i="17"/>
  <c r="BN31" i="17"/>
  <c r="BO31" i="17"/>
  <c r="BP31" i="17"/>
  <c r="BQ31" i="17"/>
  <c r="BR31" i="17"/>
  <c r="BS31" i="17"/>
  <c r="BT31" i="17"/>
  <c r="BU31" i="17"/>
  <c r="BV31" i="17"/>
  <c r="BW31" i="17"/>
  <c r="BX31" i="17"/>
  <c r="BY31" i="17"/>
  <c r="BZ31" i="17"/>
  <c r="CA31" i="17"/>
  <c r="AM32" i="17"/>
  <c r="AN32" i="17"/>
  <c r="AO32" i="17"/>
  <c r="AR32" i="17"/>
  <c r="AS32" i="17"/>
  <c r="BF32" i="17"/>
  <c r="BM32" i="17"/>
  <c r="BN32" i="17"/>
  <c r="BO32" i="17"/>
  <c r="BP32" i="17"/>
  <c r="BQ32" i="17"/>
  <c r="BR32" i="17"/>
  <c r="BS32" i="17"/>
  <c r="BT32" i="17"/>
  <c r="BU32" i="17"/>
  <c r="BV32" i="17"/>
  <c r="BW32" i="17"/>
  <c r="BX32" i="17"/>
  <c r="BY32" i="17"/>
  <c r="BZ32" i="17"/>
  <c r="CA32" i="17"/>
  <c r="AM33" i="17"/>
  <c r="AN33" i="17"/>
  <c r="AO33" i="17"/>
  <c r="AR33" i="17"/>
  <c r="AS33" i="17"/>
  <c r="BF33" i="17"/>
  <c r="BM33" i="17"/>
  <c r="BN33" i="17"/>
  <c r="BO33" i="17"/>
  <c r="BP33" i="17"/>
  <c r="BQ33" i="17"/>
  <c r="BR33" i="17"/>
  <c r="BS33" i="17"/>
  <c r="BT33" i="17"/>
  <c r="BU33" i="17"/>
  <c r="BV33" i="17"/>
  <c r="BW33" i="17"/>
  <c r="BX33" i="17"/>
  <c r="BY33" i="17"/>
  <c r="BZ33" i="17"/>
  <c r="CA33" i="17"/>
  <c r="AM34" i="17"/>
  <c r="AN34" i="17"/>
  <c r="AO34" i="17"/>
  <c r="AR34" i="17"/>
  <c r="AS34" i="17"/>
  <c r="BF34" i="17"/>
  <c r="BM34" i="17"/>
  <c r="BN34" i="17"/>
  <c r="BO34" i="17"/>
  <c r="BP34" i="17"/>
  <c r="BQ34" i="17"/>
  <c r="BR34" i="17"/>
  <c r="BS34" i="17"/>
  <c r="BT34" i="17"/>
  <c r="BU34" i="17"/>
  <c r="BV34" i="17"/>
  <c r="BW34" i="17"/>
  <c r="BX34" i="17"/>
  <c r="BY34" i="17"/>
  <c r="BZ34" i="17"/>
  <c r="CA34" i="17"/>
  <c r="AM35" i="17"/>
  <c r="AN35" i="17"/>
  <c r="AO35" i="17"/>
  <c r="AR35" i="17"/>
  <c r="AS35" i="17"/>
  <c r="BF35" i="17"/>
  <c r="BM35" i="17"/>
  <c r="BN35" i="17"/>
  <c r="BO35" i="17"/>
  <c r="BP35" i="17"/>
  <c r="BQ35" i="17"/>
  <c r="BR35" i="17"/>
  <c r="BS35" i="17"/>
  <c r="BT35" i="17"/>
  <c r="BU35" i="17"/>
  <c r="BV35" i="17"/>
  <c r="BW35" i="17"/>
  <c r="BX35" i="17"/>
  <c r="BY35" i="17"/>
  <c r="BZ35" i="17"/>
  <c r="CA35" i="17"/>
  <c r="AM36" i="17"/>
  <c r="AN36" i="17"/>
  <c r="AO36" i="17"/>
  <c r="AR36" i="17"/>
  <c r="AS36" i="17"/>
  <c r="BF36" i="17"/>
  <c r="BM36" i="17"/>
  <c r="BN36" i="17"/>
  <c r="BO36" i="17"/>
  <c r="BP36" i="17"/>
  <c r="BQ36" i="17"/>
  <c r="BR36" i="17"/>
  <c r="BS36" i="17"/>
  <c r="BT36" i="17"/>
  <c r="BU36" i="17"/>
  <c r="BV36" i="17"/>
  <c r="BW36" i="17"/>
  <c r="BX36" i="17"/>
  <c r="BY36" i="17"/>
  <c r="BZ36" i="17"/>
  <c r="CA36" i="17"/>
  <c r="AM37" i="17"/>
  <c r="AN37" i="17"/>
  <c r="AO37" i="17"/>
  <c r="AR37" i="17"/>
  <c r="AS37" i="17"/>
  <c r="BF37" i="17"/>
  <c r="BM37" i="17"/>
  <c r="BN37" i="17"/>
  <c r="BO37" i="17"/>
  <c r="BP37" i="17"/>
  <c r="BQ37" i="17"/>
  <c r="BR37" i="17"/>
  <c r="BS37" i="17"/>
  <c r="BT37" i="17"/>
  <c r="BU37" i="17"/>
  <c r="BV37" i="17"/>
  <c r="BW37" i="17"/>
  <c r="BX37" i="17"/>
  <c r="BY37" i="17"/>
  <c r="BZ37" i="17"/>
  <c r="CA37" i="17"/>
  <c r="AM38" i="17"/>
  <c r="AN38" i="17"/>
  <c r="AO38" i="17"/>
  <c r="AR38" i="17"/>
  <c r="AS38" i="17"/>
  <c r="BF38" i="17"/>
  <c r="BM38" i="17"/>
  <c r="BN38" i="17"/>
  <c r="BO38" i="17"/>
  <c r="BP38" i="17"/>
  <c r="BQ38" i="17"/>
  <c r="BR38" i="17"/>
  <c r="BS38" i="17"/>
  <c r="BT38" i="17"/>
  <c r="BU38" i="17"/>
  <c r="BV38" i="17"/>
  <c r="BW38" i="17"/>
  <c r="BX38" i="17"/>
  <c r="BY38" i="17"/>
  <c r="BZ38" i="17"/>
  <c r="CA38" i="17"/>
  <c r="AM39" i="17"/>
  <c r="AN39" i="17"/>
  <c r="AO39" i="17"/>
  <c r="AR39" i="17"/>
  <c r="AS39" i="17"/>
  <c r="BF39" i="17"/>
  <c r="BM39" i="17"/>
  <c r="BN39" i="17"/>
  <c r="BO39" i="17"/>
  <c r="BP39" i="17"/>
  <c r="BQ39" i="17"/>
  <c r="BR39" i="17"/>
  <c r="BS39" i="17"/>
  <c r="BT39" i="17"/>
  <c r="BU39" i="17"/>
  <c r="BV39" i="17"/>
  <c r="BW39" i="17"/>
  <c r="BX39" i="17"/>
  <c r="BY39" i="17"/>
  <c r="BZ39" i="17"/>
  <c r="CA39" i="17"/>
  <c r="AM40" i="17"/>
  <c r="AN40" i="17"/>
  <c r="AO40" i="17"/>
  <c r="AR40" i="17"/>
  <c r="AS40" i="17"/>
  <c r="BF40" i="17"/>
  <c r="BM40" i="17"/>
  <c r="BN40" i="17"/>
  <c r="BO40" i="17"/>
  <c r="BP40" i="17"/>
  <c r="BQ40" i="17"/>
  <c r="BR40" i="17"/>
  <c r="BS40" i="17"/>
  <c r="BT40" i="17"/>
  <c r="BU40" i="17"/>
  <c r="BV40" i="17"/>
  <c r="BW40" i="17"/>
  <c r="BX40" i="17"/>
  <c r="BY40" i="17"/>
  <c r="BZ40" i="17"/>
  <c r="CA40" i="17"/>
  <c r="AM41" i="17"/>
  <c r="AN41" i="17"/>
  <c r="AO41" i="17"/>
  <c r="AR41" i="17"/>
  <c r="AS41" i="17"/>
  <c r="BF41" i="17"/>
  <c r="BM41" i="17"/>
  <c r="BN41" i="17"/>
  <c r="BO41" i="17"/>
  <c r="BP41" i="17"/>
  <c r="BQ41" i="17"/>
  <c r="BR41" i="17"/>
  <c r="BS41" i="17"/>
  <c r="BT41" i="17"/>
  <c r="BU41" i="17"/>
  <c r="BV41" i="17"/>
  <c r="BW41" i="17"/>
  <c r="BX41" i="17"/>
  <c r="BY41" i="17"/>
  <c r="BZ41" i="17"/>
  <c r="CA41" i="17"/>
  <c r="AM42" i="17"/>
  <c r="AN42" i="17"/>
  <c r="AO42" i="17"/>
  <c r="AR42" i="17"/>
  <c r="AS42" i="17"/>
  <c r="BF42" i="17"/>
  <c r="BM42" i="17"/>
  <c r="BN42" i="17"/>
  <c r="BO42" i="17"/>
  <c r="BP42" i="17"/>
  <c r="BQ42" i="17"/>
  <c r="BR42" i="17"/>
  <c r="BS42" i="17"/>
  <c r="BT42" i="17"/>
  <c r="BU42" i="17"/>
  <c r="BV42" i="17"/>
  <c r="BW42" i="17"/>
  <c r="BX42" i="17"/>
  <c r="BY42" i="17"/>
  <c r="BZ42" i="17"/>
  <c r="CA42" i="17"/>
  <c r="AM43" i="17"/>
  <c r="AN43" i="17"/>
  <c r="AO43" i="17"/>
  <c r="AR43" i="17"/>
  <c r="AS43" i="17"/>
  <c r="BF43" i="17"/>
  <c r="BM43" i="17"/>
  <c r="BN43" i="17"/>
  <c r="BO43" i="17"/>
  <c r="BP43" i="17"/>
  <c r="BQ43" i="17"/>
  <c r="BR43" i="17"/>
  <c r="BS43" i="17"/>
  <c r="BT43" i="17"/>
  <c r="BU43" i="17"/>
  <c r="BV43" i="17"/>
  <c r="BW43" i="17"/>
  <c r="BX43" i="17"/>
  <c r="BY43" i="17"/>
  <c r="BZ43" i="17"/>
  <c r="CA43" i="17"/>
  <c r="AM44" i="17"/>
  <c r="AN44" i="17"/>
  <c r="AO44" i="17"/>
  <c r="AR44" i="17"/>
  <c r="AS44" i="17"/>
  <c r="BF44" i="17"/>
  <c r="BM44" i="17"/>
  <c r="BN44" i="17"/>
  <c r="BO44" i="17"/>
  <c r="BP44" i="17"/>
  <c r="BQ44" i="17"/>
  <c r="BR44" i="17"/>
  <c r="BS44" i="17"/>
  <c r="BT44" i="17"/>
  <c r="BU44" i="17"/>
  <c r="BV44" i="17"/>
  <c r="BW44" i="17"/>
  <c r="BX44" i="17"/>
  <c r="BY44" i="17"/>
  <c r="BZ44" i="17"/>
  <c r="CA44" i="17"/>
  <c r="AM45" i="17"/>
  <c r="AN45" i="17"/>
  <c r="AO45" i="17"/>
  <c r="AR45" i="17"/>
  <c r="AS45" i="17"/>
  <c r="BF45" i="17"/>
  <c r="BM45" i="17"/>
  <c r="BN45" i="17"/>
  <c r="BO45" i="17"/>
  <c r="BP45" i="17"/>
  <c r="BQ45" i="17"/>
  <c r="BR45" i="17"/>
  <c r="BS45" i="17"/>
  <c r="BT45" i="17"/>
  <c r="BU45" i="17"/>
  <c r="BV45" i="17"/>
  <c r="BW45" i="17"/>
  <c r="BX45" i="17"/>
  <c r="BY45" i="17"/>
  <c r="BZ45" i="17"/>
  <c r="CA45" i="17"/>
  <c r="AM46" i="17"/>
  <c r="AN46" i="17"/>
  <c r="AO46" i="17"/>
  <c r="AR46" i="17"/>
  <c r="AS46" i="17"/>
  <c r="BF46" i="17"/>
  <c r="BM46" i="17"/>
  <c r="BN46" i="17"/>
  <c r="BO46" i="17"/>
  <c r="BP46" i="17"/>
  <c r="BQ46" i="17"/>
  <c r="BR46" i="17"/>
  <c r="BS46" i="17"/>
  <c r="BT46" i="17"/>
  <c r="BU46" i="17"/>
  <c r="BV46" i="17"/>
  <c r="BW46" i="17"/>
  <c r="BX46" i="17"/>
  <c r="BY46" i="17"/>
  <c r="BZ46" i="17"/>
  <c r="CA46" i="17"/>
  <c r="AM47" i="17"/>
  <c r="AN47" i="17"/>
  <c r="AO47" i="17"/>
  <c r="AR47" i="17"/>
  <c r="AS47" i="17"/>
  <c r="BF47" i="17"/>
  <c r="BM47" i="17"/>
  <c r="BN47" i="17"/>
  <c r="BO47" i="17"/>
  <c r="BP47" i="17"/>
  <c r="BQ47" i="17"/>
  <c r="BR47" i="17"/>
  <c r="BS47" i="17"/>
  <c r="BT47" i="17"/>
  <c r="BU47" i="17"/>
  <c r="BV47" i="17"/>
  <c r="BW47" i="17"/>
  <c r="BX47" i="17"/>
  <c r="BY47" i="17"/>
  <c r="BZ47" i="17"/>
  <c r="CA47" i="17"/>
  <c r="AM48" i="17"/>
  <c r="AN48" i="17"/>
  <c r="AO48" i="17"/>
  <c r="AR48" i="17"/>
  <c r="AS48" i="17"/>
  <c r="BF48" i="17"/>
  <c r="BM48" i="17"/>
  <c r="BN48" i="17"/>
  <c r="BO48" i="17"/>
  <c r="BP48" i="17"/>
  <c r="BQ48" i="17"/>
  <c r="BR48" i="17"/>
  <c r="BS48" i="17"/>
  <c r="BT48" i="17"/>
  <c r="BU48" i="17"/>
  <c r="BV48" i="17"/>
  <c r="BW48" i="17"/>
  <c r="BX48" i="17"/>
  <c r="BY48" i="17"/>
  <c r="BZ48" i="17"/>
  <c r="CA48" i="17"/>
  <c r="AM49" i="17"/>
  <c r="AN49" i="17"/>
  <c r="AO49" i="17"/>
  <c r="AR49" i="17"/>
  <c r="AS49" i="17"/>
  <c r="BF49" i="17"/>
  <c r="BM49" i="17"/>
  <c r="BN49" i="17"/>
  <c r="BO49" i="17"/>
  <c r="BP49" i="17"/>
  <c r="BQ49" i="17"/>
  <c r="BR49" i="17"/>
  <c r="BS49" i="17"/>
  <c r="BT49" i="17"/>
  <c r="BU49" i="17"/>
  <c r="BV49" i="17"/>
  <c r="BW49" i="17"/>
  <c r="BX49" i="17"/>
  <c r="BY49" i="17"/>
  <c r="BZ49" i="17"/>
  <c r="CA49" i="17"/>
  <c r="AM50" i="17"/>
  <c r="AN50" i="17"/>
  <c r="AO50" i="17"/>
  <c r="AR50" i="17"/>
  <c r="AS50" i="17"/>
  <c r="BF50" i="17"/>
  <c r="BM50" i="17"/>
  <c r="BN50" i="17"/>
  <c r="BO50" i="17"/>
  <c r="BP50" i="17"/>
  <c r="BQ50" i="17"/>
  <c r="BR50" i="17"/>
  <c r="BS50" i="17"/>
  <c r="BT50" i="17"/>
  <c r="BU50" i="17"/>
  <c r="BV50" i="17"/>
  <c r="BW50" i="17"/>
  <c r="BX50" i="17"/>
  <c r="BY50" i="17"/>
  <c r="BZ50" i="17"/>
  <c r="CA50" i="17"/>
  <c r="AM51" i="17"/>
  <c r="AN51" i="17"/>
  <c r="AO51" i="17"/>
  <c r="AR51" i="17"/>
  <c r="AS51" i="17"/>
  <c r="BF51" i="17"/>
  <c r="BM51" i="17"/>
  <c r="BN51" i="17"/>
  <c r="BO51" i="17"/>
  <c r="BP51" i="17"/>
  <c r="BQ51" i="17"/>
  <c r="BR51" i="17"/>
  <c r="BS51" i="17"/>
  <c r="BT51" i="17"/>
  <c r="BU51" i="17"/>
  <c r="BV51" i="17"/>
  <c r="BW51" i="17"/>
  <c r="BX51" i="17"/>
  <c r="BY51" i="17"/>
  <c r="BZ51" i="17"/>
  <c r="CA51" i="17"/>
  <c r="AM52" i="17"/>
  <c r="AN52" i="17"/>
  <c r="AO52" i="17"/>
  <c r="AR52" i="17"/>
  <c r="AS52" i="17"/>
  <c r="BF52" i="17"/>
  <c r="BM52" i="17"/>
  <c r="BN52" i="17"/>
  <c r="BO52" i="17"/>
  <c r="BP52" i="17"/>
  <c r="BQ52" i="17"/>
  <c r="BR52" i="17"/>
  <c r="BS52" i="17"/>
  <c r="BT52" i="17"/>
  <c r="BU52" i="17"/>
  <c r="BV52" i="17"/>
  <c r="BW52" i="17"/>
  <c r="BX52" i="17"/>
  <c r="BY52" i="17"/>
  <c r="BZ52" i="17"/>
  <c r="CA52" i="17"/>
  <c r="AM53" i="17"/>
  <c r="AN53" i="17"/>
  <c r="AO53" i="17"/>
  <c r="AR53" i="17"/>
  <c r="AS53" i="17"/>
  <c r="BF53" i="17"/>
  <c r="BM53" i="17"/>
  <c r="BN53" i="17"/>
  <c r="BO53" i="17"/>
  <c r="BP53" i="17"/>
  <c r="BQ53" i="17"/>
  <c r="BR53" i="17"/>
  <c r="BS53" i="17"/>
  <c r="BT53" i="17"/>
  <c r="BU53" i="17"/>
  <c r="BV53" i="17"/>
  <c r="BW53" i="17"/>
  <c r="BX53" i="17"/>
  <c r="BY53" i="17"/>
  <c r="BZ53" i="17"/>
  <c r="CA53" i="17"/>
  <c r="AM54" i="17"/>
  <c r="AN54" i="17"/>
  <c r="AO54" i="17"/>
  <c r="AR54" i="17"/>
  <c r="AS54" i="17"/>
  <c r="BF54" i="17"/>
  <c r="BM54" i="17"/>
  <c r="BN54" i="17"/>
  <c r="BO54" i="17"/>
  <c r="BP54" i="17"/>
  <c r="BQ54" i="17"/>
  <c r="BR54" i="17"/>
  <c r="BS54" i="17"/>
  <c r="BT54" i="17"/>
  <c r="BU54" i="17"/>
  <c r="BV54" i="17"/>
  <c r="BW54" i="17"/>
  <c r="BX54" i="17"/>
  <c r="BY54" i="17"/>
  <c r="BZ54" i="17"/>
  <c r="CA54" i="17"/>
  <c r="AM55" i="17"/>
  <c r="AN55" i="17"/>
  <c r="AO55" i="17"/>
  <c r="AR55" i="17"/>
  <c r="AS55" i="17"/>
  <c r="BF55" i="17"/>
  <c r="BM55" i="17"/>
  <c r="BN55" i="17"/>
  <c r="BO55" i="17"/>
  <c r="BP55" i="17"/>
  <c r="BQ55" i="17"/>
  <c r="BR55" i="17"/>
  <c r="BS55" i="17"/>
  <c r="BT55" i="17"/>
  <c r="BU55" i="17"/>
  <c r="BV55" i="17"/>
  <c r="BW55" i="17"/>
  <c r="BX55" i="17"/>
  <c r="BY55" i="17"/>
  <c r="BZ55" i="17"/>
  <c r="CA55" i="17"/>
  <c r="AM56" i="17"/>
  <c r="AN56" i="17"/>
  <c r="AO56" i="17"/>
  <c r="AR56" i="17"/>
  <c r="AS56" i="17"/>
  <c r="BF56" i="17"/>
  <c r="BM56" i="17"/>
  <c r="BN56" i="17"/>
  <c r="BO56" i="17"/>
  <c r="BP56" i="17"/>
  <c r="BQ56" i="17"/>
  <c r="BR56" i="17"/>
  <c r="BS56" i="17"/>
  <c r="BT56" i="17"/>
  <c r="BU56" i="17"/>
  <c r="BV56" i="17"/>
  <c r="BW56" i="17"/>
  <c r="BX56" i="17"/>
  <c r="BY56" i="17"/>
  <c r="BZ56" i="17"/>
  <c r="CA56" i="17"/>
  <c r="AM57" i="17"/>
  <c r="AN57" i="17"/>
  <c r="AO57" i="17"/>
  <c r="AR57" i="17"/>
  <c r="AS57" i="17"/>
  <c r="BF57" i="17"/>
  <c r="BM57" i="17"/>
  <c r="BN57" i="17"/>
  <c r="BO57" i="17"/>
  <c r="BP57" i="17"/>
  <c r="BQ57" i="17"/>
  <c r="BR57" i="17"/>
  <c r="BS57" i="17"/>
  <c r="BT57" i="17"/>
  <c r="BU57" i="17"/>
  <c r="BV57" i="17"/>
  <c r="BW57" i="17"/>
  <c r="BX57" i="17"/>
  <c r="BY57" i="17"/>
  <c r="BZ57" i="17"/>
  <c r="CA57" i="17"/>
  <c r="AM58" i="17"/>
  <c r="AN58" i="17"/>
  <c r="AO58" i="17"/>
  <c r="AR58" i="17"/>
  <c r="AS58" i="17"/>
  <c r="BF58" i="17"/>
  <c r="BM58" i="17"/>
  <c r="BN58" i="17"/>
  <c r="BO58" i="17"/>
  <c r="BP58" i="17"/>
  <c r="BQ58" i="17"/>
  <c r="BR58" i="17"/>
  <c r="BS58" i="17"/>
  <c r="BT58" i="17"/>
  <c r="BU58" i="17"/>
  <c r="BV58" i="17"/>
  <c r="BW58" i="17"/>
  <c r="BX58" i="17"/>
  <c r="BY58" i="17"/>
  <c r="BZ58" i="17"/>
  <c r="CA58" i="17"/>
  <c r="AM59" i="17"/>
  <c r="AN59" i="17"/>
  <c r="AO59" i="17"/>
  <c r="AR59" i="17"/>
  <c r="AS59" i="17"/>
  <c r="BF59" i="17"/>
  <c r="BM59" i="17"/>
  <c r="BN59" i="17"/>
  <c r="BO59" i="17"/>
  <c r="BP59" i="17"/>
  <c r="BQ59" i="17"/>
  <c r="BR59" i="17"/>
  <c r="BS59" i="17"/>
  <c r="BT59" i="17"/>
  <c r="BU59" i="17"/>
  <c r="BV59" i="17"/>
  <c r="BW59" i="17"/>
  <c r="BX59" i="17"/>
  <c r="BY59" i="17"/>
  <c r="BZ59" i="17"/>
  <c r="CA59" i="17"/>
  <c r="W63" i="17"/>
  <c r="V63" i="17"/>
  <c r="U63" i="17"/>
  <c r="T63" i="17"/>
  <c r="S63" i="17"/>
  <c r="R63" i="17"/>
  <c r="Q63" i="17"/>
  <c r="P63" i="17"/>
  <c r="O63" i="17"/>
  <c r="N63" i="17"/>
  <c r="M63" i="17"/>
  <c r="L63" i="17"/>
  <c r="K63" i="17"/>
  <c r="J63" i="17"/>
  <c r="I63" i="17"/>
  <c r="BL63" i="17"/>
  <c r="H63" i="17" s="1"/>
  <c r="BK63" i="17"/>
  <c r="G63" i="17" s="1"/>
  <c r="BJ63" i="17"/>
  <c r="F63" i="17" s="1"/>
  <c r="BI63" i="17"/>
  <c r="E63" i="17" s="1"/>
  <c r="BH63" i="17"/>
  <c r="D63" i="17" s="1"/>
  <c r="BG63" i="17"/>
  <c r="C63" i="17"/>
  <c r="B63" i="17"/>
  <c r="W64" i="17"/>
  <c r="V64" i="17"/>
  <c r="U64" i="17"/>
  <c r="T64" i="17"/>
  <c r="S64" i="17"/>
  <c r="R64" i="17"/>
  <c r="Q64" i="17"/>
  <c r="P64" i="17"/>
  <c r="O64" i="17"/>
  <c r="N64" i="17"/>
  <c r="M64" i="17"/>
  <c r="L64" i="17"/>
  <c r="K64" i="17"/>
  <c r="J64" i="17"/>
  <c r="I64" i="17"/>
  <c r="BL64" i="17"/>
  <c r="H64" i="17" s="1"/>
  <c r="BK64" i="17"/>
  <c r="G64" i="17" s="1"/>
  <c r="BJ64" i="17"/>
  <c r="F64" i="17" s="1"/>
  <c r="BI64" i="17"/>
  <c r="E64" i="17" s="1"/>
  <c r="BH64" i="17"/>
  <c r="D64" i="17" s="1"/>
  <c r="BG64" i="17"/>
  <c r="C64" i="17"/>
  <c r="B64" i="17"/>
  <c r="W65" i="17"/>
  <c r="V65" i="17"/>
  <c r="U65" i="17"/>
  <c r="T65" i="17"/>
  <c r="S65" i="17"/>
  <c r="R65" i="17"/>
  <c r="Q65" i="17"/>
  <c r="P65" i="17"/>
  <c r="O65" i="17"/>
  <c r="N65" i="17"/>
  <c r="M65" i="17"/>
  <c r="L65" i="17"/>
  <c r="K65" i="17"/>
  <c r="J65" i="17"/>
  <c r="I65" i="17"/>
  <c r="BL65" i="17"/>
  <c r="H65" i="17" s="1"/>
  <c r="BK65" i="17"/>
  <c r="G65" i="17" s="1"/>
  <c r="BJ65" i="17"/>
  <c r="F65" i="17" s="1"/>
  <c r="BI65" i="17"/>
  <c r="E65" i="17" s="1"/>
  <c r="BH65" i="17"/>
  <c r="D65" i="17" s="1"/>
  <c r="BG65" i="17"/>
  <c r="C65" i="17"/>
  <c r="B65" i="17"/>
  <c r="W66" i="17"/>
  <c r="V66" i="17"/>
  <c r="U66" i="17"/>
  <c r="T66" i="17"/>
  <c r="S66" i="17"/>
  <c r="R66" i="17"/>
  <c r="Q66" i="17"/>
  <c r="P66" i="17"/>
  <c r="O66" i="17"/>
  <c r="N66" i="17"/>
  <c r="M66" i="17"/>
  <c r="L66" i="17"/>
  <c r="K66" i="17"/>
  <c r="J66" i="17"/>
  <c r="I66" i="17"/>
  <c r="BL66" i="17"/>
  <c r="H66" i="17" s="1"/>
  <c r="BK66" i="17"/>
  <c r="G66" i="17" s="1"/>
  <c r="BJ66" i="17"/>
  <c r="F66" i="17" s="1"/>
  <c r="BI66" i="17"/>
  <c r="E66" i="17" s="1"/>
  <c r="BH66" i="17"/>
  <c r="D66" i="17" s="1"/>
  <c r="BG66" i="17"/>
  <c r="C66" i="17"/>
  <c r="B66" i="17"/>
  <c r="W67" i="17"/>
  <c r="V67" i="17"/>
  <c r="U67" i="17"/>
  <c r="T67" i="17"/>
  <c r="S67" i="17"/>
  <c r="R67" i="17"/>
  <c r="Q67" i="17"/>
  <c r="P67" i="17"/>
  <c r="O67" i="17"/>
  <c r="N67" i="17"/>
  <c r="M67" i="17"/>
  <c r="L67" i="17"/>
  <c r="K67" i="17"/>
  <c r="J67" i="17"/>
  <c r="I67" i="17"/>
  <c r="BL67" i="17"/>
  <c r="H67" i="17" s="1"/>
  <c r="BK67" i="17"/>
  <c r="G67" i="17" s="1"/>
  <c r="BJ67" i="17"/>
  <c r="F67" i="17" s="1"/>
  <c r="BI67" i="17"/>
  <c r="E67" i="17" s="1"/>
  <c r="BH67" i="17"/>
  <c r="D67" i="17" s="1"/>
  <c r="BG67" i="17"/>
  <c r="C67" i="17"/>
  <c r="B67" i="17"/>
  <c r="W68" i="17"/>
  <c r="V68" i="17"/>
  <c r="U68" i="17"/>
  <c r="T68" i="17"/>
  <c r="S68" i="17"/>
  <c r="R68" i="17"/>
  <c r="Q68" i="17"/>
  <c r="P68" i="17"/>
  <c r="O68" i="17"/>
  <c r="N68" i="17"/>
  <c r="M68" i="17"/>
  <c r="L68" i="17"/>
  <c r="K68" i="17"/>
  <c r="J68" i="17"/>
  <c r="I68" i="17"/>
  <c r="BL68" i="17"/>
  <c r="H68" i="17" s="1"/>
  <c r="BK68" i="17"/>
  <c r="G68" i="17" s="1"/>
  <c r="BJ68" i="17"/>
  <c r="F68" i="17" s="1"/>
  <c r="BI68" i="17"/>
  <c r="E68" i="17" s="1"/>
  <c r="BH68" i="17"/>
  <c r="D68" i="17" s="1"/>
  <c r="BG68" i="17"/>
  <c r="C68" i="17"/>
  <c r="B68" i="17"/>
  <c r="W69" i="17"/>
  <c r="V69" i="17"/>
  <c r="U69" i="17"/>
  <c r="T69" i="17"/>
  <c r="S69" i="17"/>
  <c r="R69" i="17"/>
  <c r="Q69" i="17"/>
  <c r="P69" i="17"/>
  <c r="O69" i="17"/>
  <c r="N69" i="17"/>
  <c r="M69" i="17"/>
  <c r="L69" i="17"/>
  <c r="K69" i="17"/>
  <c r="J69" i="17"/>
  <c r="I69" i="17"/>
  <c r="BL69" i="17"/>
  <c r="H69" i="17" s="1"/>
  <c r="BK69" i="17"/>
  <c r="G69" i="17" s="1"/>
  <c r="BJ69" i="17"/>
  <c r="F69" i="17" s="1"/>
  <c r="BI69" i="17"/>
  <c r="E69" i="17" s="1"/>
  <c r="BH69" i="17"/>
  <c r="D69" i="17" s="1"/>
  <c r="BG69" i="17"/>
  <c r="C69" i="17"/>
  <c r="B69" i="17"/>
  <c r="W70" i="17"/>
  <c r="V70" i="17"/>
  <c r="U70" i="17"/>
  <c r="T70" i="17"/>
  <c r="S70" i="17"/>
  <c r="R70" i="17"/>
  <c r="Q70" i="17"/>
  <c r="P70" i="17"/>
  <c r="O70" i="17"/>
  <c r="N70" i="17"/>
  <c r="M70" i="17"/>
  <c r="L70" i="17"/>
  <c r="K70" i="17"/>
  <c r="J70" i="17"/>
  <c r="I70" i="17"/>
  <c r="BL70" i="17"/>
  <c r="H70" i="17" s="1"/>
  <c r="BK70" i="17"/>
  <c r="G70" i="17" s="1"/>
  <c r="BJ70" i="17"/>
  <c r="F70" i="17" s="1"/>
  <c r="BI70" i="17"/>
  <c r="E70" i="17" s="1"/>
  <c r="BH70" i="17"/>
  <c r="D70" i="17" s="1"/>
  <c r="BG70" i="17"/>
  <c r="C70" i="17"/>
  <c r="B70" i="17"/>
  <c r="W71" i="17"/>
  <c r="V71" i="17"/>
  <c r="U71" i="17"/>
  <c r="T71" i="17"/>
  <c r="S71" i="17"/>
  <c r="R71" i="17"/>
  <c r="Q71" i="17"/>
  <c r="P71" i="17"/>
  <c r="O71" i="17"/>
  <c r="N71" i="17"/>
  <c r="M71" i="17"/>
  <c r="L71" i="17"/>
  <c r="K71" i="17"/>
  <c r="J71" i="17"/>
  <c r="I71" i="17"/>
  <c r="BL71" i="17"/>
  <c r="H71" i="17" s="1"/>
  <c r="BK71" i="17"/>
  <c r="G71" i="17" s="1"/>
  <c r="BJ71" i="17"/>
  <c r="F71" i="17" s="1"/>
  <c r="BI71" i="17"/>
  <c r="E71" i="17" s="1"/>
  <c r="BH71" i="17"/>
  <c r="D71" i="17" s="1"/>
  <c r="BG71" i="17"/>
  <c r="C71" i="17"/>
  <c r="B71" i="17"/>
  <c r="W72" i="17"/>
  <c r="V72" i="17"/>
  <c r="U72" i="17"/>
  <c r="T72" i="17"/>
  <c r="S72" i="17"/>
  <c r="R72" i="17"/>
  <c r="Q72" i="17"/>
  <c r="P72" i="17"/>
  <c r="O72" i="17"/>
  <c r="N72" i="17"/>
  <c r="M72" i="17"/>
  <c r="L72" i="17"/>
  <c r="K72" i="17"/>
  <c r="J72" i="17"/>
  <c r="I72" i="17"/>
  <c r="BL72" i="17"/>
  <c r="H72" i="17" s="1"/>
  <c r="BK72" i="17"/>
  <c r="G72" i="17" s="1"/>
  <c r="BJ72" i="17"/>
  <c r="F72" i="17" s="1"/>
  <c r="BI72" i="17"/>
  <c r="E72" i="17" s="1"/>
  <c r="BH72" i="17"/>
  <c r="D72" i="17" s="1"/>
  <c r="BG72" i="17"/>
  <c r="C72" i="17"/>
  <c r="B72" i="17"/>
  <c r="W73" i="17"/>
  <c r="V73" i="17"/>
  <c r="U73" i="17"/>
  <c r="T73" i="17"/>
  <c r="S73" i="17"/>
  <c r="R73" i="17"/>
  <c r="Q73" i="17"/>
  <c r="P73" i="17"/>
  <c r="O73" i="17"/>
  <c r="N73" i="17"/>
  <c r="M73" i="17"/>
  <c r="L73" i="17"/>
  <c r="K73" i="17"/>
  <c r="J73" i="17"/>
  <c r="I73" i="17"/>
  <c r="BL73" i="17"/>
  <c r="H73" i="17" s="1"/>
  <c r="BK73" i="17"/>
  <c r="G73" i="17" s="1"/>
  <c r="BJ73" i="17"/>
  <c r="F73" i="17" s="1"/>
  <c r="BI73" i="17"/>
  <c r="E73" i="17" s="1"/>
  <c r="BH73" i="17"/>
  <c r="D73" i="17" s="1"/>
  <c r="BG73" i="17"/>
  <c r="C73" i="17"/>
  <c r="B73" i="17"/>
  <c r="W74" i="17"/>
  <c r="V74" i="17"/>
  <c r="U74" i="17"/>
  <c r="T74" i="17"/>
  <c r="S74" i="17"/>
  <c r="R74" i="17"/>
  <c r="Q74" i="17"/>
  <c r="P74" i="17"/>
  <c r="O74" i="17"/>
  <c r="N74" i="17"/>
  <c r="M74" i="17"/>
  <c r="L74" i="17"/>
  <c r="K74" i="17"/>
  <c r="J74" i="17"/>
  <c r="I74" i="17"/>
  <c r="BL74" i="17"/>
  <c r="H74" i="17" s="1"/>
  <c r="BK74" i="17"/>
  <c r="G74" i="17" s="1"/>
  <c r="BJ74" i="17"/>
  <c r="F74" i="17" s="1"/>
  <c r="BI74" i="17"/>
  <c r="E74" i="17" s="1"/>
  <c r="BH74" i="17"/>
  <c r="D74" i="17" s="1"/>
  <c r="BG74" i="17"/>
  <c r="C74" i="17"/>
  <c r="B74" i="17"/>
  <c r="W75" i="17"/>
  <c r="V75" i="17"/>
  <c r="U75" i="17"/>
  <c r="T75" i="17"/>
  <c r="S75" i="17"/>
  <c r="R75" i="17"/>
  <c r="Q75" i="17"/>
  <c r="P75" i="17"/>
  <c r="O75" i="17"/>
  <c r="N75" i="17"/>
  <c r="M75" i="17"/>
  <c r="L75" i="17"/>
  <c r="K75" i="17"/>
  <c r="J75" i="17"/>
  <c r="I75" i="17"/>
  <c r="BL75" i="17"/>
  <c r="H75" i="17" s="1"/>
  <c r="BK75" i="17"/>
  <c r="G75" i="17" s="1"/>
  <c r="BJ75" i="17"/>
  <c r="F75" i="17" s="1"/>
  <c r="BI75" i="17"/>
  <c r="E75" i="17" s="1"/>
  <c r="BH75" i="17"/>
  <c r="D75" i="17" s="1"/>
  <c r="BG75" i="17"/>
  <c r="C75" i="17"/>
  <c r="B75" i="17"/>
  <c r="W76" i="17"/>
  <c r="V76" i="17"/>
  <c r="U76" i="17"/>
  <c r="T76" i="17"/>
  <c r="S76" i="17"/>
  <c r="R76" i="17"/>
  <c r="Q76" i="17"/>
  <c r="P76" i="17"/>
  <c r="O76" i="17"/>
  <c r="N76" i="17"/>
  <c r="M76" i="17"/>
  <c r="L76" i="17"/>
  <c r="K76" i="17"/>
  <c r="J76" i="17"/>
  <c r="I76" i="17"/>
  <c r="BL76" i="17"/>
  <c r="H76" i="17" s="1"/>
  <c r="BK76" i="17"/>
  <c r="G76" i="17" s="1"/>
  <c r="BJ76" i="17"/>
  <c r="F76" i="17" s="1"/>
  <c r="BI76" i="17"/>
  <c r="E76" i="17" s="1"/>
  <c r="BH76" i="17"/>
  <c r="D76" i="17" s="1"/>
  <c r="BG76" i="17"/>
  <c r="C76" i="17"/>
  <c r="B76" i="17"/>
  <c r="W77" i="17"/>
  <c r="V77" i="17"/>
  <c r="U77" i="17"/>
  <c r="T77" i="17"/>
  <c r="S77" i="17"/>
  <c r="R77" i="17"/>
  <c r="Q77" i="17"/>
  <c r="P77" i="17"/>
  <c r="O77" i="17"/>
  <c r="N77" i="17"/>
  <c r="M77" i="17"/>
  <c r="L77" i="17"/>
  <c r="K77" i="17"/>
  <c r="J77" i="17"/>
  <c r="I77" i="17"/>
  <c r="BL77" i="17"/>
  <c r="H77" i="17" s="1"/>
  <c r="BK77" i="17"/>
  <c r="G77" i="17" s="1"/>
  <c r="BJ77" i="17"/>
  <c r="F77" i="17" s="1"/>
  <c r="BI77" i="17"/>
  <c r="E77" i="17" s="1"/>
  <c r="BH77" i="17"/>
  <c r="D77" i="17" s="1"/>
  <c r="BG77" i="17"/>
  <c r="C77" i="17"/>
  <c r="B77" i="17"/>
  <c r="W78" i="17"/>
  <c r="V78" i="17"/>
  <c r="U78" i="17"/>
  <c r="T78" i="17"/>
  <c r="S78" i="17"/>
  <c r="R78" i="17"/>
  <c r="Q78" i="17"/>
  <c r="P78" i="17"/>
  <c r="O78" i="17"/>
  <c r="N78" i="17"/>
  <c r="M78" i="17"/>
  <c r="L78" i="17"/>
  <c r="K78" i="17"/>
  <c r="J78" i="17"/>
  <c r="I78" i="17"/>
  <c r="BL78" i="17"/>
  <c r="H78" i="17" s="1"/>
  <c r="BK78" i="17"/>
  <c r="G78" i="17" s="1"/>
  <c r="BJ78" i="17"/>
  <c r="F78" i="17" s="1"/>
  <c r="BI78" i="17"/>
  <c r="E78" i="17" s="1"/>
  <c r="BH78" i="17"/>
  <c r="D78" i="17" s="1"/>
  <c r="BG78" i="17"/>
  <c r="C78" i="17"/>
  <c r="B78" i="17"/>
  <c r="W79" i="17"/>
  <c r="V79" i="17"/>
  <c r="U79" i="17"/>
  <c r="T79" i="17"/>
  <c r="S79" i="17"/>
  <c r="R79" i="17"/>
  <c r="Q79" i="17"/>
  <c r="P79" i="17"/>
  <c r="O79" i="17"/>
  <c r="N79" i="17"/>
  <c r="M79" i="17"/>
  <c r="L79" i="17"/>
  <c r="K79" i="17"/>
  <c r="J79" i="17"/>
  <c r="I79" i="17"/>
  <c r="BL79" i="17"/>
  <c r="H79" i="17" s="1"/>
  <c r="BK79" i="17"/>
  <c r="G79" i="17" s="1"/>
  <c r="BJ79" i="17"/>
  <c r="F79" i="17" s="1"/>
  <c r="BI79" i="17"/>
  <c r="E79" i="17" s="1"/>
  <c r="BH79" i="17"/>
  <c r="D79" i="17" s="1"/>
  <c r="BG79" i="17"/>
  <c r="C79" i="17"/>
  <c r="B79" i="17"/>
  <c r="W80" i="17"/>
  <c r="V80" i="17"/>
  <c r="U80" i="17"/>
  <c r="T80" i="17"/>
  <c r="S80" i="17"/>
  <c r="R80" i="17"/>
  <c r="Q80" i="17"/>
  <c r="P80" i="17"/>
  <c r="O80" i="17"/>
  <c r="N80" i="17"/>
  <c r="M80" i="17"/>
  <c r="L80" i="17"/>
  <c r="K80" i="17"/>
  <c r="J80" i="17"/>
  <c r="I80" i="17"/>
  <c r="BL80" i="17"/>
  <c r="H80" i="17" s="1"/>
  <c r="BK80" i="17"/>
  <c r="G80" i="17" s="1"/>
  <c r="BJ80" i="17"/>
  <c r="F80" i="17" s="1"/>
  <c r="BI80" i="17"/>
  <c r="E80" i="17" s="1"/>
  <c r="BH80" i="17"/>
  <c r="D80" i="17" s="1"/>
  <c r="BG80" i="17"/>
  <c r="C80" i="17"/>
  <c r="B80" i="17"/>
  <c r="W81" i="17"/>
  <c r="V81" i="17"/>
  <c r="U81" i="17"/>
  <c r="T81" i="17"/>
  <c r="S81" i="17"/>
  <c r="R81" i="17"/>
  <c r="Q81" i="17"/>
  <c r="P81" i="17"/>
  <c r="O81" i="17"/>
  <c r="N81" i="17"/>
  <c r="M81" i="17"/>
  <c r="L81" i="17"/>
  <c r="K81" i="17"/>
  <c r="J81" i="17"/>
  <c r="I81" i="17"/>
  <c r="BL81" i="17"/>
  <c r="H81" i="17" s="1"/>
  <c r="BK81" i="17"/>
  <c r="G81" i="17" s="1"/>
  <c r="BJ81" i="17"/>
  <c r="F81" i="17" s="1"/>
  <c r="BI81" i="17"/>
  <c r="E81" i="17" s="1"/>
  <c r="BH81" i="17"/>
  <c r="D81" i="17" s="1"/>
  <c r="BG81" i="17"/>
  <c r="C81" i="17"/>
  <c r="B81" i="17"/>
  <c r="W82" i="17"/>
  <c r="V82" i="17"/>
  <c r="U82" i="17"/>
  <c r="T82" i="17"/>
  <c r="S82" i="17"/>
  <c r="R82" i="17"/>
  <c r="Q82" i="17"/>
  <c r="P82" i="17"/>
  <c r="O82" i="17"/>
  <c r="N82" i="17"/>
  <c r="M82" i="17"/>
  <c r="L82" i="17"/>
  <c r="K82" i="17"/>
  <c r="J82" i="17"/>
  <c r="I82" i="17"/>
  <c r="BL82" i="17"/>
  <c r="H82" i="17" s="1"/>
  <c r="BK82" i="17"/>
  <c r="G82" i="17" s="1"/>
  <c r="BJ82" i="17"/>
  <c r="F82" i="17" s="1"/>
  <c r="BI82" i="17"/>
  <c r="E82" i="17" s="1"/>
  <c r="BH82" i="17"/>
  <c r="D82" i="17" s="1"/>
  <c r="BG82" i="17"/>
  <c r="C82" i="17"/>
  <c r="B82" i="17"/>
  <c r="W83" i="17"/>
  <c r="V83" i="17"/>
  <c r="U83" i="17"/>
  <c r="T83" i="17"/>
  <c r="S83" i="17"/>
  <c r="R83" i="17"/>
  <c r="Q83" i="17"/>
  <c r="P83" i="17"/>
  <c r="O83" i="17"/>
  <c r="N83" i="17"/>
  <c r="M83" i="17"/>
  <c r="L83" i="17"/>
  <c r="K83" i="17"/>
  <c r="J83" i="17"/>
  <c r="I83" i="17"/>
  <c r="BL83" i="17"/>
  <c r="H83" i="17" s="1"/>
  <c r="BK83" i="17"/>
  <c r="G83" i="17" s="1"/>
  <c r="BJ83" i="17"/>
  <c r="F83" i="17" s="1"/>
  <c r="BI83" i="17"/>
  <c r="E83" i="17" s="1"/>
  <c r="BH83" i="17"/>
  <c r="D83" i="17" s="1"/>
  <c r="BG83" i="17"/>
  <c r="C83" i="17"/>
  <c r="B83" i="17"/>
  <c r="W84" i="17"/>
  <c r="V84" i="17"/>
  <c r="U84" i="17"/>
  <c r="T84" i="17"/>
  <c r="S84" i="17"/>
  <c r="R84" i="17"/>
  <c r="Q84" i="17"/>
  <c r="P84" i="17"/>
  <c r="O84" i="17"/>
  <c r="N84" i="17"/>
  <c r="M84" i="17"/>
  <c r="L84" i="17"/>
  <c r="K84" i="17"/>
  <c r="J84" i="17"/>
  <c r="I84" i="17"/>
  <c r="BL84" i="17"/>
  <c r="H84" i="17" s="1"/>
  <c r="BK84" i="17"/>
  <c r="G84" i="17" s="1"/>
  <c r="BJ84" i="17"/>
  <c r="F84" i="17" s="1"/>
  <c r="BI84" i="17"/>
  <c r="E84" i="17" s="1"/>
  <c r="BH84" i="17"/>
  <c r="D84" i="17" s="1"/>
  <c r="BG84" i="17"/>
  <c r="C84" i="17"/>
  <c r="B84" i="17"/>
  <c r="W85" i="17"/>
  <c r="V85" i="17"/>
  <c r="U85" i="17"/>
  <c r="T85" i="17"/>
  <c r="S85" i="17"/>
  <c r="R85" i="17"/>
  <c r="Q85" i="17"/>
  <c r="P85" i="17"/>
  <c r="O85" i="17"/>
  <c r="N85" i="17"/>
  <c r="M85" i="17"/>
  <c r="L85" i="17"/>
  <c r="K85" i="17"/>
  <c r="J85" i="17"/>
  <c r="I85" i="17"/>
  <c r="BL85" i="17"/>
  <c r="H85" i="17" s="1"/>
  <c r="BK85" i="17"/>
  <c r="G85" i="17" s="1"/>
  <c r="BJ85" i="17"/>
  <c r="F85" i="17" s="1"/>
  <c r="BI85" i="17"/>
  <c r="E85" i="17" s="1"/>
  <c r="BH85" i="17"/>
  <c r="D85" i="17" s="1"/>
  <c r="BG85" i="17"/>
  <c r="C85" i="17"/>
  <c r="B85" i="17"/>
  <c r="W86" i="17"/>
  <c r="V86" i="17"/>
  <c r="U86" i="17"/>
  <c r="T86" i="17"/>
  <c r="S86" i="17"/>
  <c r="R86" i="17"/>
  <c r="Q86" i="17"/>
  <c r="P86" i="17"/>
  <c r="O86" i="17"/>
  <c r="N86" i="17"/>
  <c r="M86" i="17"/>
  <c r="L86" i="17"/>
  <c r="K86" i="17"/>
  <c r="J86" i="17"/>
  <c r="I86" i="17"/>
  <c r="BL86" i="17"/>
  <c r="H86" i="17" s="1"/>
  <c r="BK86" i="17"/>
  <c r="G86" i="17" s="1"/>
  <c r="BJ86" i="17"/>
  <c r="F86" i="17" s="1"/>
  <c r="BI86" i="17"/>
  <c r="E86" i="17" s="1"/>
  <c r="BH86" i="17"/>
  <c r="D86" i="17" s="1"/>
  <c r="BG86" i="17"/>
  <c r="C86" i="17"/>
  <c r="B86" i="17"/>
  <c r="W87" i="17"/>
  <c r="V87" i="17"/>
  <c r="U87" i="17"/>
  <c r="T87" i="17"/>
  <c r="S87" i="17"/>
  <c r="R87" i="17"/>
  <c r="Q87" i="17"/>
  <c r="P87" i="17"/>
  <c r="O87" i="17"/>
  <c r="N87" i="17"/>
  <c r="M87" i="17"/>
  <c r="L87" i="17"/>
  <c r="K87" i="17"/>
  <c r="J87" i="17"/>
  <c r="I87" i="17"/>
  <c r="BL87" i="17"/>
  <c r="H87" i="17" s="1"/>
  <c r="BK87" i="17"/>
  <c r="G87" i="17" s="1"/>
  <c r="BJ87" i="17"/>
  <c r="F87" i="17" s="1"/>
  <c r="BI87" i="17"/>
  <c r="E87" i="17" s="1"/>
  <c r="BH87" i="17"/>
  <c r="D87" i="17" s="1"/>
  <c r="BG87" i="17"/>
  <c r="C87" i="17"/>
  <c r="B87" i="17"/>
  <c r="W88" i="17"/>
  <c r="V88" i="17"/>
  <c r="U88" i="17"/>
  <c r="T88" i="17"/>
  <c r="S88" i="17"/>
  <c r="R88" i="17"/>
  <c r="Q88" i="17"/>
  <c r="P88" i="17"/>
  <c r="O88" i="17"/>
  <c r="N88" i="17"/>
  <c r="M88" i="17"/>
  <c r="L88" i="17"/>
  <c r="K88" i="17"/>
  <c r="J88" i="17"/>
  <c r="I88" i="17"/>
  <c r="BL88" i="17"/>
  <c r="H88" i="17" s="1"/>
  <c r="BK88" i="17"/>
  <c r="G88" i="17" s="1"/>
  <c r="BJ88" i="17"/>
  <c r="F88" i="17" s="1"/>
  <c r="BI88" i="17"/>
  <c r="E88" i="17" s="1"/>
  <c r="BH88" i="17"/>
  <c r="D88" i="17" s="1"/>
  <c r="BG88" i="17"/>
  <c r="C88" i="17"/>
  <c r="B88" i="17"/>
  <c r="W89" i="17"/>
  <c r="V89" i="17"/>
  <c r="U89" i="17"/>
  <c r="T89" i="17"/>
  <c r="S89" i="17"/>
  <c r="R89" i="17"/>
  <c r="Q89" i="17"/>
  <c r="P89" i="17"/>
  <c r="O89" i="17"/>
  <c r="N89" i="17"/>
  <c r="M89" i="17"/>
  <c r="L89" i="17"/>
  <c r="K89" i="17"/>
  <c r="J89" i="17"/>
  <c r="I89" i="17"/>
  <c r="BL89" i="17"/>
  <c r="H89" i="17" s="1"/>
  <c r="BK89" i="17"/>
  <c r="G89" i="17" s="1"/>
  <c r="BJ89" i="17"/>
  <c r="F89" i="17" s="1"/>
  <c r="BI89" i="17"/>
  <c r="E89" i="17" s="1"/>
  <c r="BH89" i="17"/>
  <c r="D89" i="17" s="1"/>
  <c r="BG89" i="17"/>
  <c r="C89" i="17"/>
  <c r="B89" i="17"/>
  <c r="W90" i="17"/>
  <c r="V90" i="17"/>
  <c r="U90" i="17"/>
  <c r="T90" i="17"/>
  <c r="S90" i="17"/>
  <c r="R90" i="17"/>
  <c r="Q90" i="17"/>
  <c r="P90" i="17"/>
  <c r="O90" i="17"/>
  <c r="N90" i="17"/>
  <c r="M90" i="17"/>
  <c r="L90" i="17"/>
  <c r="K90" i="17"/>
  <c r="J90" i="17"/>
  <c r="I90" i="17"/>
  <c r="BL90" i="17"/>
  <c r="H90" i="17" s="1"/>
  <c r="BK90" i="17"/>
  <c r="G90" i="17" s="1"/>
  <c r="BJ90" i="17"/>
  <c r="F90" i="17" s="1"/>
  <c r="BI90" i="17"/>
  <c r="E90" i="17" s="1"/>
  <c r="BH90" i="17"/>
  <c r="D90" i="17" s="1"/>
  <c r="BG90" i="17"/>
  <c r="C90" i="17"/>
  <c r="B90" i="17"/>
  <c r="W91" i="17"/>
  <c r="V91" i="17"/>
  <c r="U91" i="17"/>
  <c r="T91" i="17"/>
  <c r="S91" i="17"/>
  <c r="R91" i="17"/>
  <c r="Q91" i="17"/>
  <c r="P91" i="17"/>
  <c r="O91" i="17"/>
  <c r="N91" i="17"/>
  <c r="M91" i="17"/>
  <c r="L91" i="17"/>
  <c r="K91" i="17"/>
  <c r="J91" i="17"/>
  <c r="I91" i="17"/>
  <c r="BL91" i="17"/>
  <c r="H91" i="17" s="1"/>
  <c r="BK91" i="17"/>
  <c r="G91" i="17" s="1"/>
  <c r="BJ91" i="17"/>
  <c r="F91" i="17" s="1"/>
  <c r="BI91" i="17"/>
  <c r="E91" i="17" s="1"/>
  <c r="BH91" i="17"/>
  <c r="D91" i="17" s="1"/>
  <c r="BG91" i="17"/>
  <c r="C91" i="17"/>
  <c r="B91" i="17"/>
  <c r="W92" i="17"/>
  <c r="V92" i="17"/>
  <c r="U92" i="17"/>
  <c r="T92" i="17"/>
  <c r="S92" i="17"/>
  <c r="R92" i="17"/>
  <c r="Q92" i="17"/>
  <c r="P92" i="17"/>
  <c r="O92" i="17"/>
  <c r="N92" i="17"/>
  <c r="M92" i="17"/>
  <c r="L92" i="17"/>
  <c r="K92" i="17"/>
  <c r="J92" i="17"/>
  <c r="I92" i="17"/>
  <c r="BL92" i="17"/>
  <c r="H92" i="17" s="1"/>
  <c r="BK92" i="17"/>
  <c r="G92" i="17" s="1"/>
  <c r="BJ92" i="17"/>
  <c r="F92" i="17" s="1"/>
  <c r="BI92" i="17"/>
  <c r="E92" i="17" s="1"/>
  <c r="BH92" i="17"/>
  <c r="D92" i="17" s="1"/>
  <c r="BG92" i="17"/>
  <c r="C92" i="17"/>
  <c r="B92" i="17"/>
  <c r="W93" i="17"/>
  <c r="V93" i="17"/>
  <c r="U93" i="17"/>
  <c r="T93" i="17"/>
  <c r="S93" i="17"/>
  <c r="R93" i="17"/>
  <c r="Q93" i="17"/>
  <c r="P93" i="17"/>
  <c r="O93" i="17"/>
  <c r="N93" i="17"/>
  <c r="M93" i="17"/>
  <c r="L93" i="17"/>
  <c r="K93" i="17"/>
  <c r="J93" i="17"/>
  <c r="I93" i="17"/>
  <c r="BL93" i="17"/>
  <c r="H93" i="17" s="1"/>
  <c r="BK93" i="17"/>
  <c r="G93" i="17" s="1"/>
  <c r="BJ93" i="17"/>
  <c r="F93" i="17" s="1"/>
  <c r="BI93" i="17"/>
  <c r="E93" i="17" s="1"/>
  <c r="BH93" i="17"/>
  <c r="D93" i="17" s="1"/>
  <c r="BG93" i="17"/>
  <c r="C93" i="17"/>
  <c r="B93" i="17"/>
  <c r="W94" i="17"/>
  <c r="V94" i="17"/>
  <c r="U94" i="17"/>
  <c r="T94" i="17"/>
  <c r="S94" i="17"/>
  <c r="R94" i="17"/>
  <c r="Q94" i="17"/>
  <c r="P94" i="17"/>
  <c r="O94" i="17"/>
  <c r="N94" i="17"/>
  <c r="M94" i="17"/>
  <c r="L94" i="17"/>
  <c r="K94" i="17"/>
  <c r="J94" i="17"/>
  <c r="I94" i="17"/>
  <c r="BL94" i="17"/>
  <c r="H94" i="17" s="1"/>
  <c r="BK94" i="17"/>
  <c r="G94" i="17" s="1"/>
  <c r="BJ94" i="17"/>
  <c r="F94" i="17" s="1"/>
  <c r="BI94" i="17"/>
  <c r="E94" i="17" s="1"/>
  <c r="BH94" i="17"/>
  <c r="D94" i="17" s="1"/>
  <c r="BG94" i="17"/>
  <c r="C94" i="17"/>
  <c r="B94" i="17"/>
  <c r="W95" i="17"/>
  <c r="V95" i="17"/>
  <c r="U95" i="17"/>
  <c r="T95" i="17"/>
  <c r="S95" i="17"/>
  <c r="R95" i="17"/>
  <c r="Q95" i="17"/>
  <c r="P95" i="17"/>
  <c r="O95" i="17"/>
  <c r="N95" i="17"/>
  <c r="M95" i="17"/>
  <c r="L95" i="17"/>
  <c r="K95" i="17"/>
  <c r="J95" i="17"/>
  <c r="I95" i="17"/>
  <c r="BL95" i="17"/>
  <c r="H95" i="17" s="1"/>
  <c r="BK95" i="17"/>
  <c r="G95" i="17" s="1"/>
  <c r="BJ95" i="17"/>
  <c r="F95" i="17" s="1"/>
  <c r="BI95" i="17"/>
  <c r="E95" i="17" s="1"/>
  <c r="BH95" i="17"/>
  <c r="D95" i="17" s="1"/>
  <c r="BG95" i="17"/>
  <c r="C95" i="17"/>
  <c r="B95" i="17"/>
  <c r="W96" i="17"/>
  <c r="V96" i="17"/>
  <c r="U96" i="17"/>
  <c r="T96" i="17"/>
  <c r="S96" i="17"/>
  <c r="R96" i="17"/>
  <c r="Q96" i="17"/>
  <c r="P96" i="17"/>
  <c r="O96" i="17"/>
  <c r="N96" i="17"/>
  <c r="M96" i="17"/>
  <c r="L96" i="17"/>
  <c r="K96" i="17"/>
  <c r="J96" i="17"/>
  <c r="I96" i="17"/>
  <c r="BL96" i="17"/>
  <c r="H96" i="17" s="1"/>
  <c r="BK96" i="17"/>
  <c r="G96" i="17" s="1"/>
  <c r="BJ96" i="17"/>
  <c r="F96" i="17" s="1"/>
  <c r="BI96" i="17"/>
  <c r="E96" i="17" s="1"/>
  <c r="BH96" i="17"/>
  <c r="D96" i="17" s="1"/>
  <c r="BG96" i="17"/>
  <c r="C96" i="17"/>
  <c r="B96" i="17"/>
  <c r="W97" i="17"/>
  <c r="V97" i="17"/>
  <c r="U97" i="17"/>
  <c r="T97" i="17"/>
  <c r="S97" i="17"/>
  <c r="R97" i="17"/>
  <c r="Q97" i="17"/>
  <c r="P97" i="17"/>
  <c r="O97" i="17"/>
  <c r="N97" i="17"/>
  <c r="M97" i="17"/>
  <c r="L97" i="17"/>
  <c r="K97" i="17"/>
  <c r="J97" i="17"/>
  <c r="I97" i="17"/>
  <c r="BL97" i="17"/>
  <c r="H97" i="17" s="1"/>
  <c r="BK97" i="17"/>
  <c r="G97" i="17" s="1"/>
  <c r="BJ97" i="17"/>
  <c r="F97" i="17" s="1"/>
  <c r="BI97" i="17"/>
  <c r="E97" i="17" s="1"/>
  <c r="BH97" i="17"/>
  <c r="D97" i="17" s="1"/>
  <c r="BG97" i="17"/>
  <c r="C97" i="17"/>
  <c r="B97" i="17"/>
  <c r="W98" i="17"/>
  <c r="V98" i="17"/>
  <c r="U98" i="17"/>
  <c r="T98" i="17"/>
  <c r="S98" i="17"/>
  <c r="R98" i="17"/>
  <c r="Q98" i="17"/>
  <c r="P98" i="17"/>
  <c r="O98" i="17"/>
  <c r="N98" i="17"/>
  <c r="M98" i="17"/>
  <c r="L98" i="17"/>
  <c r="K98" i="17"/>
  <c r="J98" i="17"/>
  <c r="I98" i="17"/>
  <c r="BL98" i="17"/>
  <c r="H98" i="17" s="1"/>
  <c r="BK98" i="17"/>
  <c r="G98" i="17" s="1"/>
  <c r="BJ98" i="17"/>
  <c r="F98" i="17" s="1"/>
  <c r="BI98" i="17"/>
  <c r="E98" i="17" s="1"/>
  <c r="BH98" i="17"/>
  <c r="D98" i="17" s="1"/>
  <c r="BG98" i="17"/>
  <c r="C98" i="17"/>
  <c r="B98" i="17"/>
  <c r="W99" i="17"/>
  <c r="V99" i="17"/>
  <c r="U99" i="17"/>
  <c r="T99" i="17"/>
  <c r="S99" i="17"/>
  <c r="R99" i="17"/>
  <c r="Q99" i="17"/>
  <c r="P99" i="17"/>
  <c r="O99" i="17"/>
  <c r="N99" i="17"/>
  <c r="M99" i="17"/>
  <c r="L99" i="17"/>
  <c r="K99" i="17"/>
  <c r="J99" i="17"/>
  <c r="I99" i="17"/>
  <c r="BL99" i="17"/>
  <c r="H99" i="17" s="1"/>
  <c r="BK99" i="17"/>
  <c r="G99" i="17" s="1"/>
  <c r="BJ99" i="17"/>
  <c r="F99" i="17" s="1"/>
  <c r="BI99" i="17"/>
  <c r="E99" i="17" s="1"/>
  <c r="BH99" i="17"/>
  <c r="D99" i="17" s="1"/>
  <c r="BG99" i="17"/>
  <c r="C99" i="17"/>
  <c r="B99" i="17"/>
  <c r="W100" i="17"/>
  <c r="V100" i="17"/>
  <c r="U100" i="17"/>
  <c r="T100" i="17"/>
  <c r="S100" i="17"/>
  <c r="R100" i="17"/>
  <c r="Q100" i="17"/>
  <c r="P100" i="17"/>
  <c r="O100" i="17"/>
  <c r="N100" i="17"/>
  <c r="M100" i="17"/>
  <c r="L100" i="17"/>
  <c r="K100" i="17"/>
  <c r="J100" i="17"/>
  <c r="I100" i="17"/>
  <c r="BL100" i="17"/>
  <c r="H100" i="17" s="1"/>
  <c r="BK100" i="17"/>
  <c r="G100" i="17" s="1"/>
  <c r="BJ100" i="17"/>
  <c r="F100" i="17" s="1"/>
  <c r="BI100" i="17"/>
  <c r="E100" i="17" s="1"/>
  <c r="BH100" i="17"/>
  <c r="D100" i="17" s="1"/>
  <c r="BG100" i="17"/>
  <c r="C100" i="17"/>
  <c r="B100" i="17"/>
  <c r="W101" i="17"/>
  <c r="V101" i="17"/>
  <c r="U101" i="17"/>
  <c r="T101" i="17"/>
  <c r="S101" i="17"/>
  <c r="R101" i="17"/>
  <c r="Q101" i="17"/>
  <c r="P101" i="17"/>
  <c r="O101" i="17"/>
  <c r="N101" i="17"/>
  <c r="M101" i="17"/>
  <c r="L101" i="17"/>
  <c r="K101" i="17"/>
  <c r="J101" i="17"/>
  <c r="I101" i="17"/>
  <c r="BL101" i="17"/>
  <c r="H101" i="17" s="1"/>
  <c r="BK101" i="17"/>
  <c r="G101" i="17" s="1"/>
  <c r="BJ101" i="17"/>
  <c r="F101" i="17" s="1"/>
  <c r="BI101" i="17"/>
  <c r="E101" i="17" s="1"/>
  <c r="BH101" i="17"/>
  <c r="D101" i="17" s="1"/>
  <c r="BG101" i="17"/>
  <c r="C101" i="17"/>
  <c r="B101" i="17"/>
  <c r="W102" i="17"/>
  <c r="V102" i="17"/>
  <c r="U102" i="17"/>
  <c r="T102" i="17"/>
  <c r="S102" i="17"/>
  <c r="R102" i="17"/>
  <c r="Q102" i="17"/>
  <c r="P102" i="17"/>
  <c r="O102" i="17"/>
  <c r="N102" i="17"/>
  <c r="M102" i="17"/>
  <c r="L102" i="17"/>
  <c r="K102" i="17"/>
  <c r="J102" i="17"/>
  <c r="I102" i="17"/>
  <c r="BL102" i="17"/>
  <c r="H102" i="17" s="1"/>
  <c r="BK102" i="17"/>
  <c r="G102" i="17" s="1"/>
  <c r="BJ102" i="17"/>
  <c r="F102" i="17" s="1"/>
  <c r="BI102" i="17"/>
  <c r="E102" i="17" s="1"/>
  <c r="BH102" i="17"/>
  <c r="D102" i="17" s="1"/>
  <c r="BG102" i="17"/>
  <c r="C102" i="17"/>
  <c r="B102" i="17"/>
  <c r="W103" i="17"/>
  <c r="V103" i="17"/>
  <c r="U103" i="17"/>
  <c r="T103" i="17"/>
  <c r="S103" i="17"/>
  <c r="R103" i="17"/>
  <c r="Q103" i="17"/>
  <c r="P103" i="17"/>
  <c r="O103" i="17"/>
  <c r="N103" i="17"/>
  <c r="M103" i="17"/>
  <c r="L103" i="17"/>
  <c r="K103" i="17"/>
  <c r="J103" i="17"/>
  <c r="I103" i="17"/>
  <c r="BL103" i="17"/>
  <c r="H103" i="17" s="1"/>
  <c r="BK103" i="17"/>
  <c r="G103" i="17" s="1"/>
  <c r="BJ103" i="17"/>
  <c r="F103" i="17" s="1"/>
  <c r="BI103" i="17"/>
  <c r="E103" i="17" s="1"/>
  <c r="BH103" i="17"/>
  <c r="D103" i="17" s="1"/>
  <c r="BG103" i="17"/>
  <c r="C103" i="17"/>
  <c r="B103" i="17"/>
  <c r="W104" i="17"/>
  <c r="V104" i="17"/>
  <c r="U104" i="17"/>
  <c r="T104" i="17"/>
  <c r="S104" i="17"/>
  <c r="R104" i="17"/>
  <c r="Q104" i="17"/>
  <c r="P104" i="17"/>
  <c r="O104" i="17"/>
  <c r="N104" i="17"/>
  <c r="M104" i="17"/>
  <c r="L104" i="17"/>
  <c r="K104" i="17"/>
  <c r="J104" i="17"/>
  <c r="I104" i="17"/>
  <c r="BL104" i="17"/>
  <c r="H104" i="17" s="1"/>
  <c r="BK104" i="17"/>
  <c r="G104" i="17" s="1"/>
  <c r="BJ104" i="17"/>
  <c r="F104" i="17" s="1"/>
  <c r="BI104" i="17"/>
  <c r="E104" i="17" s="1"/>
  <c r="BH104" i="17"/>
  <c r="D104" i="17" s="1"/>
  <c r="BG104" i="17"/>
  <c r="C104" i="17"/>
  <c r="B104" i="17"/>
  <c r="W105" i="17"/>
  <c r="V105" i="17"/>
  <c r="U105" i="17"/>
  <c r="T105" i="17"/>
  <c r="S105" i="17"/>
  <c r="R105" i="17"/>
  <c r="Q105" i="17"/>
  <c r="P105" i="17"/>
  <c r="O105" i="17"/>
  <c r="N105" i="17"/>
  <c r="M105" i="17"/>
  <c r="L105" i="17"/>
  <c r="K105" i="17"/>
  <c r="J105" i="17"/>
  <c r="I105" i="17"/>
  <c r="BL105" i="17"/>
  <c r="H105" i="17" s="1"/>
  <c r="BK105" i="17"/>
  <c r="G105" i="17" s="1"/>
  <c r="BJ105" i="17"/>
  <c r="F105" i="17" s="1"/>
  <c r="BI105" i="17"/>
  <c r="E105" i="17" s="1"/>
  <c r="BH105" i="17"/>
  <c r="D105" i="17" s="1"/>
  <c r="BG105" i="17"/>
  <c r="C105" i="17"/>
  <c r="B105" i="17"/>
  <c r="W106" i="17"/>
  <c r="V106" i="17"/>
  <c r="U106" i="17"/>
  <c r="T106" i="17"/>
  <c r="S106" i="17"/>
  <c r="R106" i="17"/>
  <c r="Q106" i="17"/>
  <c r="P106" i="17"/>
  <c r="O106" i="17"/>
  <c r="N106" i="17"/>
  <c r="M106" i="17"/>
  <c r="L106" i="17"/>
  <c r="K106" i="17"/>
  <c r="J106" i="17"/>
  <c r="I106" i="17"/>
  <c r="BL106" i="17"/>
  <c r="H106" i="17" s="1"/>
  <c r="BK106" i="17"/>
  <c r="G106" i="17" s="1"/>
  <c r="BJ106" i="17"/>
  <c r="F106" i="17" s="1"/>
  <c r="BI106" i="17"/>
  <c r="E106" i="17" s="1"/>
  <c r="BH106" i="17"/>
  <c r="D106" i="17" s="1"/>
  <c r="BG106" i="17"/>
  <c r="C106" i="17"/>
  <c r="B106" i="17"/>
  <c r="W107" i="17"/>
  <c r="V107" i="17"/>
  <c r="U107" i="17"/>
  <c r="T107" i="17"/>
  <c r="S107" i="17"/>
  <c r="R107" i="17"/>
  <c r="Q107" i="17"/>
  <c r="P107" i="17"/>
  <c r="O107" i="17"/>
  <c r="N107" i="17"/>
  <c r="M107" i="17"/>
  <c r="L107" i="17"/>
  <c r="K107" i="17"/>
  <c r="J107" i="17"/>
  <c r="I107" i="17"/>
  <c r="BL107" i="17"/>
  <c r="H107" i="17" s="1"/>
  <c r="BK107" i="17"/>
  <c r="G107" i="17" s="1"/>
  <c r="BJ107" i="17"/>
  <c r="F107" i="17" s="1"/>
  <c r="BI107" i="17"/>
  <c r="E107" i="17" s="1"/>
  <c r="BH107" i="17"/>
  <c r="D107" i="17" s="1"/>
  <c r="BG107" i="17"/>
  <c r="C107" i="17"/>
  <c r="B107" i="17"/>
  <c r="W108" i="17"/>
  <c r="V108" i="17"/>
  <c r="U108" i="17"/>
  <c r="T108" i="17"/>
  <c r="S108" i="17"/>
  <c r="R108" i="17"/>
  <c r="Q108" i="17"/>
  <c r="P108" i="17"/>
  <c r="O108" i="17"/>
  <c r="N108" i="17"/>
  <c r="M108" i="17"/>
  <c r="L108" i="17"/>
  <c r="K108" i="17"/>
  <c r="J108" i="17"/>
  <c r="I108" i="17"/>
  <c r="BL108" i="17"/>
  <c r="H108" i="17" s="1"/>
  <c r="BK108" i="17"/>
  <c r="G108" i="17" s="1"/>
  <c r="BJ108" i="17"/>
  <c r="F108" i="17" s="1"/>
  <c r="BI108" i="17"/>
  <c r="E108" i="17" s="1"/>
  <c r="BH108" i="17"/>
  <c r="D108" i="17" s="1"/>
  <c r="BG108" i="17"/>
  <c r="C108" i="17"/>
  <c r="B108" i="17"/>
  <c r="W109" i="17"/>
  <c r="V109" i="17"/>
  <c r="U109" i="17"/>
  <c r="T109" i="17"/>
  <c r="S109" i="17"/>
  <c r="R109" i="17"/>
  <c r="Q109" i="17"/>
  <c r="P109" i="17"/>
  <c r="O109" i="17"/>
  <c r="N109" i="17"/>
  <c r="M109" i="17"/>
  <c r="L109" i="17"/>
  <c r="K109" i="17"/>
  <c r="J109" i="17"/>
  <c r="I109" i="17"/>
  <c r="BL109" i="17"/>
  <c r="H109" i="17" s="1"/>
  <c r="BK109" i="17"/>
  <c r="G109" i="17" s="1"/>
  <c r="BJ109" i="17"/>
  <c r="F109" i="17" s="1"/>
  <c r="BI109" i="17"/>
  <c r="E109" i="17" s="1"/>
  <c r="BH109" i="17"/>
  <c r="D109" i="17" s="1"/>
  <c r="BG109" i="17"/>
  <c r="C109" i="17"/>
  <c r="B109" i="17"/>
  <c r="W110" i="17"/>
  <c r="V110" i="17"/>
  <c r="U110" i="17"/>
  <c r="T110" i="17"/>
  <c r="S110" i="17"/>
  <c r="R110" i="17"/>
  <c r="Q110" i="17"/>
  <c r="P110" i="17"/>
  <c r="O110" i="17"/>
  <c r="N110" i="17"/>
  <c r="M110" i="17"/>
  <c r="L110" i="17"/>
  <c r="K110" i="17"/>
  <c r="J110" i="17"/>
  <c r="I110" i="17"/>
  <c r="BL110" i="17"/>
  <c r="H110" i="17" s="1"/>
  <c r="BK110" i="17"/>
  <c r="G110" i="17" s="1"/>
  <c r="BJ110" i="17"/>
  <c r="F110" i="17" s="1"/>
  <c r="BI110" i="17"/>
  <c r="E110" i="17" s="1"/>
  <c r="BH110" i="17"/>
  <c r="D110" i="17" s="1"/>
  <c r="BG110" i="17"/>
  <c r="C110" i="17"/>
  <c r="B110" i="17"/>
  <c r="W111" i="17"/>
  <c r="V111" i="17"/>
  <c r="U111" i="17"/>
  <c r="T111" i="17"/>
  <c r="S111" i="17"/>
  <c r="R111" i="17"/>
  <c r="Q111" i="17"/>
  <c r="P111" i="17"/>
  <c r="O111" i="17"/>
  <c r="N111" i="17"/>
  <c r="M111" i="17"/>
  <c r="L111" i="17"/>
  <c r="K111" i="17"/>
  <c r="J111" i="17"/>
  <c r="I111" i="17"/>
  <c r="BL111" i="17"/>
  <c r="H111" i="17" s="1"/>
  <c r="BK111" i="17"/>
  <c r="G111" i="17" s="1"/>
  <c r="BJ111" i="17"/>
  <c r="F111" i="17" s="1"/>
  <c r="BI111" i="17"/>
  <c r="E111" i="17" s="1"/>
  <c r="BH111" i="17"/>
  <c r="D111" i="17" s="1"/>
  <c r="BG111" i="17"/>
  <c r="C111" i="17"/>
  <c r="B111" i="17"/>
  <c r="W112" i="17"/>
  <c r="V112" i="17"/>
  <c r="U112" i="17"/>
  <c r="T112" i="17"/>
  <c r="S112" i="17"/>
  <c r="R112" i="17"/>
  <c r="Q112" i="17"/>
  <c r="P112" i="17"/>
  <c r="O112" i="17"/>
  <c r="N112" i="17"/>
  <c r="M112" i="17"/>
  <c r="L112" i="17"/>
  <c r="K112" i="17"/>
  <c r="J112" i="17"/>
  <c r="I112" i="17"/>
  <c r="BL112" i="17"/>
  <c r="H112" i="17" s="1"/>
  <c r="BK112" i="17"/>
  <c r="G112" i="17" s="1"/>
  <c r="BJ112" i="17"/>
  <c r="F112" i="17" s="1"/>
  <c r="BI112" i="17"/>
  <c r="E112" i="17" s="1"/>
  <c r="BH112" i="17"/>
  <c r="D112" i="17" s="1"/>
  <c r="BG112" i="17"/>
  <c r="C112" i="17"/>
  <c r="B112" i="17"/>
  <c r="A8" i="45"/>
  <c r="B30" i="45"/>
  <c r="D30" i="45" s="1"/>
  <c r="B29" i="45"/>
  <c r="C29" i="45" s="1"/>
  <c r="B28" i="45"/>
  <c r="C28" i="45" s="1"/>
  <c r="B27" i="45"/>
  <c r="C27" i="45" s="1"/>
  <c r="B26" i="45"/>
  <c r="B25" i="45"/>
  <c r="C25" i="45" s="1"/>
  <c r="B24" i="45"/>
  <c r="D24" i="45" s="1"/>
  <c r="B23" i="45"/>
  <c r="D23" i="45" s="1"/>
  <c r="B22" i="45"/>
  <c r="D22" i="45" s="1"/>
  <c r="B21" i="45"/>
  <c r="C21" i="45" s="1"/>
  <c r="B20" i="45"/>
  <c r="D20" i="45" s="1"/>
  <c r="B19" i="45"/>
  <c r="D19" i="45" s="1"/>
  <c r="B18" i="45"/>
  <c r="B17" i="45"/>
  <c r="D17" i="45" s="1"/>
  <c r="B16" i="45"/>
  <c r="C16" i="45" s="1"/>
  <c r="B15" i="45"/>
  <c r="C15" i="45" s="1"/>
  <c r="B14" i="45"/>
  <c r="C14" i="45" s="1"/>
  <c r="B13" i="45"/>
  <c r="C13" i="45" s="1"/>
  <c r="B12" i="45"/>
  <c r="C12" i="45" s="1"/>
  <c r="B11" i="45"/>
  <c r="C11" i="45" s="1"/>
  <c r="B10" i="45"/>
  <c r="C10" i="45" s="1"/>
  <c r="B9" i="45"/>
  <c r="C9" i="45" s="1"/>
  <c r="A31" i="45"/>
  <c r="B53" i="45"/>
  <c r="C53" i="45" s="1"/>
  <c r="B52" i="45"/>
  <c r="C52" i="45" s="1"/>
  <c r="B51" i="45"/>
  <c r="C51" i="45" s="1"/>
  <c r="B50" i="45"/>
  <c r="C50" i="45" s="1"/>
  <c r="B49" i="45"/>
  <c r="C49" i="45" s="1"/>
  <c r="B48" i="45"/>
  <c r="B47" i="45"/>
  <c r="C47" i="45" s="1"/>
  <c r="B46" i="45"/>
  <c r="C46" i="45" s="1"/>
  <c r="B45" i="45"/>
  <c r="C45" i="45" s="1"/>
  <c r="B44" i="45"/>
  <c r="C44" i="45" s="1"/>
  <c r="B43" i="45"/>
  <c r="C43" i="45" s="1"/>
  <c r="B42" i="45"/>
  <c r="C42" i="45" s="1"/>
  <c r="B41" i="45"/>
  <c r="D41" i="45" s="1"/>
  <c r="B40" i="45"/>
  <c r="B39" i="45"/>
  <c r="C39" i="45" s="1"/>
  <c r="B38" i="45"/>
  <c r="C38" i="45" s="1"/>
  <c r="B37" i="45"/>
  <c r="C37" i="45" s="1"/>
  <c r="B36" i="45"/>
  <c r="C36" i="45" s="1"/>
  <c r="B35" i="45"/>
  <c r="C35" i="45" s="1"/>
  <c r="B34" i="45"/>
  <c r="C34" i="45" s="1"/>
  <c r="B33" i="45"/>
  <c r="D33" i="45" s="1"/>
  <c r="B32" i="45"/>
  <c r="A54" i="45"/>
  <c r="B76" i="45"/>
  <c r="C76" i="45" s="1"/>
  <c r="B75" i="45"/>
  <c r="C75" i="45" s="1"/>
  <c r="B74" i="45"/>
  <c r="C74" i="45" s="1"/>
  <c r="B73" i="45"/>
  <c r="C73" i="45" s="1"/>
  <c r="B72" i="45"/>
  <c r="C72" i="45" s="1"/>
  <c r="B71" i="45"/>
  <c r="C71" i="45" s="1"/>
  <c r="B70" i="45"/>
  <c r="B69" i="45"/>
  <c r="C69" i="45" s="1"/>
  <c r="B68" i="45"/>
  <c r="C68" i="45" s="1"/>
  <c r="B67" i="45"/>
  <c r="C67" i="45" s="1"/>
  <c r="B66" i="45"/>
  <c r="C66" i="45" s="1"/>
  <c r="B65" i="45"/>
  <c r="C65" i="45" s="1"/>
  <c r="B64" i="45"/>
  <c r="D64" i="45" s="1"/>
  <c r="B63" i="45"/>
  <c r="D63" i="45" s="1"/>
  <c r="B62" i="45"/>
  <c r="B61" i="45"/>
  <c r="D61" i="45" s="1"/>
  <c r="B60" i="45"/>
  <c r="C60" i="45" s="1"/>
  <c r="B59" i="45"/>
  <c r="C59" i="45" s="1"/>
  <c r="B58" i="45"/>
  <c r="C58" i="45" s="1"/>
  <c r="B57" i="45"/>
  <c r="D57" i="45" s="1"/>
  <c r="B56" i="45"/>
  <c r="C56" i="45" s="1"/>
  <c r="B55" i="45"/>
  <c r="D55" i="45" s="1"/>
  <c r="BF63" i="17"/>
  <c r="BM63" i="17"/>
  <c r="BN63" i="17"/>
  <c r="BO63" i="17"/>
  <c r="BP63" i="17"/>
  <c r="BQ63" i="17"/>
  <c r="BR63" i="17"/>
  <c r="BS63" i="17"/>
  <c r="BT63" i="17"/>
  <c r="BU63" i="17"/>
  <c r="BV63" i="17"/>
  <c r="BW63" i="17"/>
  <c r="BX63" i="17"/>
  <c r="BY63" i="17"/>
  <c r="BZ63" i="17"/>
  <c r="CA63" i="17"/>
  <c r="BF64" i="17"/>
  <c r="BM64" i="17"/>
  <c r="BN64" i="17"/>
  <c r="BO64" i="17"/>
  <c r="BP64" i="17"/>
  <c r="BQ64" i="17"/>
  <c r="BR64" i="17"/>
  <c r="BS64" i="17"/>
  <c r="BT64" i="17"/>
  <c r="BU64" i="17"/>
  <c r="BV64" i="17"/>
  <c r="BW64" i="17"/>
  <c r="BX64" i="17"/>
  <c r="BY64" i="17"/>
  <c r="BZ64" i="17"/>
  <c r="CA64" i="17"/>
  <c r="BF65" i="17"/>
  <c r="BM65" i="17"/>
  <c r="BN65" i="17"/>
  <c r="BO65" i="17"/>
  <c r="BP65" i="17"/>
  <c r="BQ65" i="17"/>
  <c r="BR65" i="17"/>
  <c r="BS65" i="17"/>
  <c r="BT65" i="17"/>
  <c r="BU65" i="17"/>
  <c r="BV65" i="17"/>
  <c r="BW65" i="17"/>
  <c r="BX65" i="17"/>
  <c r="BY65" i="17"/>
  <c r="BZ65" i="17"/>
  <c r="CA65" i="17"/>
  <c r="BF66" i="17"/>
  <c r="BM66" i="17"/>
  <c r="BN66" i="17"/>
  <c r="BO66" i="17"/>
  <c r="BP66" i="17"/>
  <c r="BQ66" i="17"/>
  <c r="BR66" i="17"/>
  <c r="BS66" i="17"/>
  <c r="BT66" i="17"/>
  <c r="BU66" i="17"/>
  <c r="BV66" i="17"/>
  <c r="BW66" i="17"/>
  <c r="BX66" i="17"/>
  <c r="BY66" i="17"/>
  <c r="BZ66" i="17"/>
  <c r="CA66" i="17"/>
  <c r="BF67" i="17"/>
  <c r="BM67" i="17"/>
  <c r="BN67" i="17"/>
  <c r="BO67" i="17"/>
  <c r="BP67" i="17"/>
  <c r="BQ67" i="17"/>
  <c r="BR67" i="17"/>
  <c r="BS67" i="17"/>
  <c r="BT67" i="17"/>
  <c r="BU67" i="17"/>
  <c r="BV67" i="17"/>
  <c r="BW67" i="17"/>
  <c r="BX67" i="17"/>
  <c r="BY67" i="17"/>
  <c r="BZ67" i="17"/>
  <c r="CA67" i="17"/>
  <c r="BF68" i="17"/>
  <c r="BM68" i="17"/>
  <c r="BN68" i="17"/>
  <c r="BO68" i="17"/>
  <c r="BP68" i="17"/>
  <c r="BQ68" i="17"/>
  <c r="BR68" i="17"/>
  <c r="BS68" i="17"/>
  <c r="BT68" i="17"/>
  <c r="BU68" i="17"/>
  <c r="BV68" i="17"/>
  <c r="BW68" i="17"/>
  <c r="BX68" i="17"/>
  <c r="BY68" i="17"/>
  <c r="BZ68" i="17"/>
  <c r="CA68" i="17"/>
  <c r="BF69" i="17"/>
  <c r="BM69" i="17"/>
  <c r="BN69" i="17"/>
  <c r="BO69" i="17"/>
  <c r="BP69" i="17"/>
  <c r="BQ69" i="17"/>
  <c r="BR69" i="17"/>
  <c r="BS69" i="17"/>
  <c r="BT69" i="17"/>
  <c r="BU69" i="17"/>
  <c r="BV69" i="17"/>
  <c r="BW69" i="17"/>
  <c r="BX69" i="17"/>
  <c r="BY69" i="17"/>
  <c r="BZ69" i="17"/>
  <c r="CA69" i="17"/>
  <c r="BF70" i="17"/>
  <c r="BM70" i="17"/>
  <c r="BN70" i="17"/>
  <c r="BO70" i="17"/>
  <c r="BP70" i="17"/>
  <c r="BQ70" i="17"/>
  <c r="BR70" i="17"/>
  <c r="BS70" i="17"/>
  <c r="BT70" i="17"/>
  <c r="BU70" i="17"/>
  <c r="BV70" i="17"/>
  <c r="BW70" i="17"/>
  <c r="BX70" i="17"/>
  <c r="BY70" i="17"/>
  <c r="BZ70" i="17"/>
  <c r="CA70" i="17"/>
  <c r="BF71" i="17"/>
  <c r="BM71" i="17"/>
  <c r="BN71" i="17"/>
  <c r="BO71" i="17"/>
  <c r="BP71" i="17"/>
  <c r="BQ71" i="17"/>
  <c r="BR71" i="17"/>
  <c r="BS71" i="17"/>
  <c r="BT71" i="17"/>
  <c r="BU71" i="17"/>
  <c r="BV71" i="17"/>
  <c r="BW71" i="17"/>
  <c r="BX71" i="17"/>
  <c r="BY71" i="17"/>
  <c r="BZ71" i="17"/>
  <c r="CA71" i="17"/>
  <c r="BF72" i="17"/>
  <c r="BM72" i="17"/>
  <c r="BN72" i="17"/>
  <c r="BO72" i="17"/>
  <c r="BP72" i="17"/>
  <c r="BQ72" i="17"/>
  <c r="BR72" i="17"/>
  <c r="BS72" i="17"/>
  <c r="BT72" i="17"/>
  <c r="BU72" i="17"/>
  <c r="BV72" i="17"/>
  <c r="BW72" i="17"/>
  <c r="BX72" i="17"/>
  <c r="BY72" i="17"/>
  <c r="BZ72" i="17"/>
  <c r="CA72" i="17"/>
  <c r="BF73" i="17"/>
  <c r="BM73" i="17"/>
  <c r="BN73" i="17"/>
  <c r="BO73" i="17"/>
  <c r="BP73" i="17"/>
  <c r="BQ73" i="17"/>
  <c r="BR73" i="17"/>
  <c r="BS73" i="17"/>
  <c r="BT73" i="17"/>
  <c r="BU73" i="17"/>
  <c r="BV73" i="17"/>
  <c r="BW73" i="17"/>
  <c r="BX73" i="17"/>
  <c r="BY73" i="17"/>
  <c r="BZ73" i="17"/>
  <c r="CA73" i="17"/>
  <c r="BF74" i="17"/>
  <c r="BM74" i="17"/>
  <c r="BN74" i="17"/>
  <c r="BO74" i="17"/>
  <c r="BP74" i="17"/>
  <c r="BQ74" i="17"/>
  <c r="BR74" i="17"/>
  <c r="BS74" i="17"/>
  <c r="BT74" i="17"/>
  <c r="BU74" i="17"/>
  <c r="BV74" i="17"/>
  <c r="BW74" i="17"/>
  <c r="BX74" i="17"/>
  <c r="BY74" i="17"/>
  <c r="BZ74" i="17"/>
  <c r="CA74" i="17"/>
  <c r="BF75" i="17"/>
  <c r="BM75" i="17"/>
  <c r="BN75" i="17"/>
  <c r="BO75" i="17"/>
  <c r="BP75" i="17"/>
  <c r="BQ75" i="17"/>
  <c r="BR75" i="17"/>
  <c r="BS75" i="17"/>
  <c r="BT75" i="17"/>
  <c r="BU75" i="17"/>
  <c r="BV75" i="17"/>
  <c r="BW75" i="17"/>
  <c r="BX75" i="17"/>
  <c r="BY75" i="17"/>
  <c r="BZ75" i="17"/>
  <c r="CA75" i="17"/>
  <c r="BF76" i="17"/>
  <c r="BM76" i="17"/>
  <c r="BN76" i="17"/>
  <c r="BO76" i="17"/>
  <c r="BP76" i="17"/>
  <c r="BQ76" i="17"/>
  <c r="BR76" i="17"/>
  <c r="BS76" i="17"/>
  <c r="BT76" i="17"/>
  <c r="BU76" i="17"/>
  <c r="BV76" i="17"/>
  <c r="BW76" i="17"/>
  <c r="BX76" i="17"/>
  <c r="BY76" i="17"/>
  <c r="BZ76" i="17"/>
  <c r="CA76" i="17"/>
  <c r="BF77" i="17"/>
  <c r="BM77" i="17"/>
  <c r="BN77" i="17"/>
  <c r="BO77" i="17"/>
  <c r="BP77" i="17"/>
  <c r="BQ77" i="17"/>
  <c r="BR77" i="17"/>
  <c r="BS77" i="17"/>
  <c r="BT77" i="17"/>
  <c r="BU77" i="17"/>
  <c r="BV77" i="17"/>
  <c r="BW77" i="17"/>
  <c r="BX77" i="17"/>
  <c r="BY77" i="17"/>
  <c r="BZ77" i="17"/>
  <c r="CA77" i="17"/>
  <c r="BF78" i="17"/>
  <c r="BM78" i="17"/>
  <c r="BN78" i="17"/>
  <c r="BO78" i="17"/>
  <c r="BP78" i="17"/>
  <c r="BQ78" i="17"/>
  <c r="BR78" i="17"/>
  <c r="BS78" i="17"/>
  <c r="BT78" i="17"/>
  <c r="BU78" i="17"/>
  <c r="BV78" i="17"/>
  <c r="BW78" i="17"/>
  <c r="BX78" i="17"/>
  <c r="BY78" i="17"/>
  <c r="BZ78" i="17"/>
  <c r="CA78" i="17"/>
  <c r="BF79" i="17"/>
  <c r="BM79" i="17"/>
  <c r="BN79" i="17"/>
  <c r="BO79" i="17"/>
  <c r="BP79" i="17"/>
  <c r="BQ79" i="17"/>
  <c r="BR79" i="17"/>
  <c r="BS79" i="17"/>
  <c r="BT79" i="17"/>
  <c r="BU79" i="17"/>
  <c r="BV79" i="17"/>
  <c r="BW79" i="17"/>
  <c r="BX79" i="17"/>
  <c r="BY79" i="17"/>
  <c r="BZ79" i="17"/>
  <c r="CA79" i="17"/>
  <c r="BF80" i="17"/>
  <c r="BM80" i="17"/>
  <c r="BN80" i="17"/>
  <c r="BO80" i="17"/>
  <c r="BP80" i="17"/>
  <c r="BQ80" i="17"/>
  <c r="BR80" i="17"/>
  <c r="BS80" i="17"/>
  <c r="BT80" i="17"/>
  <c r="BU80" i="17"/>
  <c r="BV80" i="17"/>
  <c r="BW80" i="17"/>
  <c r="BX80" i="17"/>
  <c r="BY80" i="17"/>
  <c r="BZ80" i="17"/>
  <c r="CA80" i="17"/>
  <c r="BF81" i="17"/>
  <c r="BM81" i="17"/>
  <c r="BN81" i="17"/>
  <c r="BO81" i="17"/>
  <c r="BP81" i="17"/>
  <c r="BQ81" i="17"/>
  <c r="BR81" i="17"/>
  <c r="BS81" i="17"/>
  <c r="BT81" i="17"/>
  <c r="BU81" i="17"/>
  <c r="BV81" i="17"/>
  <c r="BW81" i="17"/>
  <c r="BX81" i="17"/>
  <c r="BY81" i="17"/>
  <c r="BZ81" i="17"/>
  <c r="CA81" i="17"/>
  <c r="BF82" i="17"/>
  <c r="BM82" i="17"/>
  <c r="BN82" i="17"/>
  <c r="BO82" i="17"/>
  <c r="BP82" i="17"/>
  <c r="BQ82" i="17"/>
  <c r="BR82" i="17"/>
  <c r="BS82" i="17"/>
  <c r="BT82" i="17"/>
  <c r="BU82" i="17"/>
  <c r="BV82" i="17"/>
  <c r="BW82" i="17"/>
  <c r="BX82" i="17"/>
  <c r="BY82" i="17"/>
  <c r="BZ82" i="17"/>
  <c r="CA82" i="17"/>
  <c r="BF83" i="17"/>
  <c r="BM83" i="17"/>
  <c r="BN83" i="17"/>
  <c r="BO83" i="17"/>
  <c r="BP83" i="17"/>
  <c r="BQ83" i="17"/>
  <c r="BR83" i="17"/>
  <c r="BS83" i="17"/>
  <c r="BT83" i="17"/>
  <c r="BU83" i="17"/>
  <c r="BV83" i="17"/>
  <c r="BW83" i="17"/>
  <c r="BX83" i="17"/>
  <c r="BY83" i="17"/>
  <c r="BZ83" i="17"/>
  <c r="CA83" i="17"/>
  <c r="BF84" i="17"/>
  <c r="BM84" i="17"/>
  <c r="BN84" i="17"/>
  <c r="BO84" i="17"/>
  <c r="BP84" i="17"/>
  <c r="BQ84" i="17"/>
  <c r="BR84" i="17"/>
  <c r="BS84" i="17"/>
  <c r="BT84" i="17"/>
  <c r="BU84" i="17"/>
  <c r="BV84" i="17"/>
  <c r="BW84" i="17"/>
  <c r="BX84" i="17"/>
  <c r="BY84" i="17"/>
  <c r="BZ84" i="17"/>
  <c r="CA84" i="17"/>
  <c r="BF85" i="17"/>
  <c r="BM85" i="17"/>
  <c r="BN85" i="17"/>
  <c r="BO85" i="17"/>
  <c r="BP85" i="17"/>
  <c r="BQ85" i="17"/>
  <c r="BR85" i="17"/>
  <c r="BS85" i="17"/>
  <c r="BT85" i="17"/>
  <c r="BU85" i="17"/>
  <c r="BV85" i="17"/>
  <c r="BW85" i="17"/>
  <c r="BX85" i="17"/>
  <c r="BY85" i="17"/>
  <c r="BZ85" i="17"/>
  <c r="CA85" i="17"/>
  <c r="BF86" i="17"/>
  <c r="BM86" i="17"/>
  <c r="BN86" i="17"/>
  <c r="BO86" i="17"/>
  <c r="BP86" i="17"/>
  <c r="BQ86" i="17"/>
  <c r="BR86" i="17"/>
  <c r="BS86" i="17"/>
  <c r="BT86" i="17"/>
  <c r="BU86" i="17"/>
  <c r="BV86" i="17"/>
  <c r="BW86" i="17"/>
  <c r="BX86" i="17"/>
  <c r="BY86" i="17"/>
  <c r="BZ86" i="17"/>
  <c r="CA86" i="17"/>
  <c r="BF87" i="17"/>
  <c r="BM87" i="17"/>
  <c r="BN87" i="17"/>
  <c r="BO87" i="17"/>
  <c r="BP87" i="17"/>
  <c r="BQ87" i="17"/>
  <c r="BR87" i="17"/>
  <c r="BS87" i="17"/>
  <c r="BT87" i="17"/>
  <c r="BU87" i="17"/>
  <c r="BV87" i="17"/>
  <c r="BW87" i="17"/>
  <c r="BX87" i="17"/>
  <c r="BY87" i="17"/>
  <c r="BZ87" i="17"/>
  <c r="CA87" i="17"/>
  <c r="BF88" i="17"/>
  <c r="BM88" i="17"/>
  <c r="BN88" i="17"/>
  <c r="BO88" i="17"/>
  <c r="BP88" i="17"/>
  <c r="BQ88" i="17"/>
  <c r="BR88" i="17"/>
  <c r="BS88" i="17"/>
  <c r="BT88" i="17"/>
  <c r="BU88" i="17"/>
  <c r="BV88" i="17"/>
  <c r="BW88" i="17"/>
  <c r="BX88" i="17"/>
  <c r="BY88" i="17"/>
  <c r="BZ88" i="17"/>
  <c r="CA88" i="17"/>
  <c r="BF89" i="17"/>
  <c r="BM89" i="17"/>
  <c r="BN89" i="17"/>
  <c r="BO89" i="17"/>
  <c r="BP89" i="17"/>
  <c r="BQ89" i="17"/>
  <c r="BR89" i="17"/>
  <c r="BS89" i="17"/>
  <c r="BT89" i="17"/>
  <c r="BU89" i="17"/>
  <c r="BV89" i="17"/>
  <c r="BW89" i="17"/>
  <c r="BX89" i="17"/>
  <c r="BY89" i="17"/>
  <c r="BZ89" i="17"/>
  <c r="CA89" i="17"/>
  <c r="BF90" i="17"/>
  <c r="BM90" i="17"/>
  <c r="BN90" i="17"/>
  <c r="BO90" i="17"/>
  <c r="BP90" i="17"/>
  <c r="BQ90" i="17"/>
  <c r="BR90" i="17"/>
  <c r="BS90" i="17"/>
  <c r="BT90" i="17"/>
  <c r="BU90" i="17"/>
  <c r="BV90" i="17"/>
  <c r="BW90" i="17"/>
  <c r="BX90" i="17"/>
  <c r="BY90" i="17"/>
  <c r="BZ90" i="17"/>
  <c r="CA90" i="17"/>
  <c r="BF91" i="17"/>
  <c r="BM91" i="17"/>
  <c r="BN91" i="17"/>
  <c r="BO91" i="17"/>
  <c r="BP91" i="17"/>
  <c r="BQ91" i="17"/>
  <c r="BR91" i="17"/>
  <c r="BS91" i="17"/>
  <c r="BT91" i="17"/>
  <c r="BU91" i="17"/>
  <c r="BV91" i="17"/>
  <c r="BW91" i="17"/>
  <c r="BX91" i="17"/>
  <c r="BY91" i="17"/>
  <c r="BZ91" i="17"/>
  <c r="CA91" i="17"/>
  <c r="BF92" i="17"/>
  <c r="BM92" i="17"/>
  <c r="BN92" i="17"/>
  <c r="BO92" i="17"/>
  <c r="BP92" i="17"/>
  <c r="BQ92" i="17"/>
  <c r="BR92" i="17"/>
  <c r="BS92" i="17"/>
  <c r="BT92" i="17"/>
  <c r="BU92" i="17"/>
  <c r="BV92" i="17"/>
  <c r="BW92" i="17"/>
  <c r="BX92" i="17"/>
  <c r="BY92" i="17"/>
  <c r="BZ92" i="17"/>
  <c r="CA92" i="17"/>
  <c r="BF93" i="17"/>
  <c r="BM93" i="17"/>
  <c r="BN93" i="17"/>
  <c r="BO93" i="17"/>
  <c r="BP93" i="17"/>
  <c r="BQ93" i="17"/>
  <c r="BR93" i="17"/>
  <c r="BS93" i="17"/>
  <c r="BT93" i="17"/>
  <c r="BU93" i="17"/>
  <c r="BV93" i="17"/>
  <c r="BW93" i="17"/>
  <c r="BX93" i="17"/>
  <c r="BY93" i="17"/>
  <c r="BZ93" i="17"/>
  <c r="CA93" i="17"/>
  <c r="BF94" i="17"/>
  <c r="BM94" i="17"/>
  <c r="BN94" i="17"/>
  <c r="BO94" i="17"/>
  <c r="BP94" i="17"/>
  <c r="BQ94" i="17"/>
  <c r="BR94" i="17"/>
  <c r="BS94" i="17"/>
  <c r="BT94" i="17"/>
  <c r="BU94" i="17"/>
  <c r="BV94" i="17"/>
  <c r="BW94" i="17"/>
  <c r="BX94" i="17"/>
  <c r="BY94" i="17"/>
  <c r="BZ94" i="17"/>
  <c r="CA94" i="17"/>
  <c r="BF95" i="17"/>
  <c r="BM95" i="17"/>
  <c r="BN95" i="17"/>
  <c r="BO95" i="17"/>
  <c r="BP95" i="17"/>
  <c r="BQ95" i="17"/>
  <c r="BR95" i="17"/>
  <c r="BS95" i="17"/>
  <c r="BT95" i="17"/>
  <c r="BU95" i="17"/>
  <c r="BV95" i="17"/>
  <c r="BW95" i="17"/>
  <c r="BX95" i="17"/>
  <c r="BY95" i="17"/>
  <c r="BZ95" i="17"/>
  <c r="CA95" i="17"/>
  <c r="BF96" i="17"/>
  <c r="BM96" i="17"/>
  <c r="BN96" i="17"/>
  <c r="BO96" i="17"/>
  <c r="BP96" i="17"/>
  <c r="BQ96" i="17"/>
  <c r="BR96" i="17"/>
  <c r="BS96" i="17"/>
  <c r="BT96" i="17"/>
  <c r="BU96" i="17"/>
  <c r="BV96" i="17"/>
  <c r="BW96" i="17"/>
  <c r="BX96" i="17"/>
  <c r="BY96" i="17"/>
  <c r="BZ96" i="17"/>
  <c r="CA96" i="17"/>
  <c r="BF97" i="17"/>
  <c r="BM97" i="17"/>
  <c r="BN97" i="17"/>
  <c r="BO97" i="17"/>
  <c r="BP97" i="17"/>
  <c r="BQ97" i="17"/>
  <c r="BR97" i="17"/>
  <c r="BS97" i="17"/>
  <c r="BT97" i="17"/>
  <c r="BU97" i="17"/>
  <c r="BV97" i="17"/>
  <c r="BW97" i="17"/>
  <c r="BX97" i="17"/>
  <c r="BY97" i="17"/>
  <c r="BZ97" i="17"/>
  <c r="CA97" i="17"/>
  <c r="BF98" i="17"/>
  <c r="BM98" i="17"/>
  <c r="BN98" i="17"/>
  <c r="BO98" i="17"/>
  <c r="BP98" i="17"/>
  <c r="BQ98" i="17"/>
  <c r="BR98" i="17"/>
  <c r="BS98" i="17"/>
  <c r="BT98" i="17"/>
  <c r="BU98" i="17"/>
  <c r="BV98" i="17"/>
  <c r="BW98" i="17"/>
  <c r="BX98" i="17"/>
  <c r="BY98" i="17"/>
  <c r="BZ98" i="17"/>
  <c r="CA98" i="17"/>
  <c r="BF99" i="17"/>
  <c r="BM99" i="17"/>
  <c r="BN99" i="17"/>
  <c r="BO99" i="17"/>
  <c r="BP99" i="17"/>
  <c r="BQ99" i="17"/>
  <c r="BR99" i="17"/>
  <c r="BS99" i="17"/>
  <c r="BT99" i="17"/>
  <c r="BU99" i="17"/>
  <c r="BV99" i="17"/>
  <c r="BW99" i="17"/>
  <c r="BX99" i="17"/>
  <c r="BY99" i="17"/>
  <c r="BZ99" i="17"/>
  <c r="CA99" i="17"/>
  <c r="BF100" i="17"/>
  <c r="BM100" i="17"/>
  <c r="BN100" i="17"/>
  <c r="BO100" i="17"/>
  <c r="BP100" i="17"/>
  <c r="BQ100" i="17"/>
  <c r="BR100" i="17"/>
  <c r="BS100" i="17"/>
  <c r="BT100" i="17"/>
  <c r="BU100" i="17"/>
  <c r="BV100" i="17"/>
  <c r="BW100" i="17"/>
  <c r="BX100" i="17"/>
  <c r="BY100" i="17"/>
  <c r="BZ100" i="17"/>
  <c r="CA100" i="17"/>
  <c r="BF101" i="17"/>
  <c r="BM101" i="17"/>
  <c r="BN101" i="17"/>
  <c r="BO101" i="17"/>
  <c r="BP101" i="17"/>
  <c r="BQ101" i="17"/>
  <c r="BR101" i="17"/>
  <c r="BS101" i="17"/>
  <c r="BT101" i="17"/>
  <c r="BU101" i="17"/>
  <c r="BV101" i="17"/>
  <c r="BW101" i="17"/>
  <c r="BX101" i="17"/>
  <c r="BY101" i="17"/>
  <c r="BZ101" i="17"/>
  <c r="CA101" i="17"/>
  <c r="BF102" i="17"/>
  <c r="BM102" i="17"/>
  <c r="BN102" i="17"/>
  <c r="BO102" i="17"/>
  <c r="BP102" i="17"/>
  <c r="BQ102" i="17"/>
  <c r="BR102" i="17"/>
  <c r="BS102" i="17"/>
  <c r="BT102" i="17"/>
  <c r="BU102" i="17"/>
  <c r="BV102" i="17"/>
  <c r="BW102" i="17"/>
  <c r="BX102" i="17"/>
  <c r="BY102" i="17"/>
  <c r="BZ102" i="17"/>
  <c r="CA102" i="17"/>
  <c r="BF103" i="17"/>
  <c r="BM103" i="17"/>
  <c r="BN103" i="17"/>
  <c r="BO103" i="17"/>
  <c r="BP103" i="17"/>
  <c r="BQ103" i="17"/>
  <c r="BR103" i="17"/>
  <c r="BS103" i="17"/>
  <c r="BT103" i="17"/>
  <c r="BU103" i="17"/>
  <c r="BV103" i="17"/>
  <c r="BW103" i="17"/>
  <c r="BX103" i="17"/>
  <c r="BY103" i="17"/>
  <c r="BZ103" i="17"/>
  <c r="CA103" i="17"/>
  <c r="BF104" i="17"/>
  <c r="BM104" i="17"/>
  <c r="BN104" i="17"/>
  <c r="BO104" i="17"/>
  <c r="BP104" i="17"/>
  <c r="BQ104" i="17"/>
  <c r="BR104" i="17"/>
  <c r="BS104" i="17"/>
  <c r="BT104" i="17"/>
  <c r="BU104" i="17"/>
  <c r="BV104" i="17"/>
  <c r="BW104" i="17"/>
  <c r="BX104" i="17"/>
  <c r="BY104" i="17"/>
  <c r="BZ104" i="17"/>
  <c r="CA104" i="17"/>
  <c r="BF105" i="17"/>
  <c r="BM105" i="17"/>
  <c r="BN105" i="17"/>
  <c r="BO105" i="17"/>
  <c r="BP105" i="17"/>
  <c r="BQ105" i="17"/>
  <c r="BR105" i="17"/>
  <c r="BS105" i="17"/>
  <c r="BT105" i="17"/>
  <c r="BU105" i="17"/>
  <c r="BV105" i="17"/>
  <c r="BW105" i="17"/>
  <c r="BX105" i="17"/>
  <c r="BY105" i="17"/>
  <c r="BZ105" i="17"/>
  <c r="CA105" i="17"/>
  <c r="BF106" i="17"/>
  <c r="BM106" i="17"/>
  <c r="BN106" i="17"/>
  <c r="BO106" i="17"/>
  <c r="BP106" i="17"/>
  <c r="BQ106" i="17"/>
  <c r="BR106" i="17"/>
  <c r="BS106" i="17"/>
  <c r="BT106" i="17"/>
  <c r="BU106" i="17"/>
  <c r="BV106" i="17"/>
  <c r="BW106" i="17"/>
  <c r="BX106" i="17"/>
  <c r="BY106" i="17"/>
  <c r="BZ106" i="17"/>
  <c r="CA106" i="17"/>
  <c r="BF107" i="17"/>
  <c r="BM107" i="17"/>
  <c r="BN107" i="17"/>
  <c r="BO107" i="17"/>
  <c r="BP107" i="17"/>
  <c r="BQ107" i="17"/>
  <c r="BR107" i="17"/>
  <c r="BS107" i="17"/>
  <c r="BT107" i="17"/>
  <c r="BU107" i="17"/>
  <c r="BV107" i="17"/>
  <c r="BW107" i="17"/>
  <c r="BX107" i="17"/>
  <c r="BY107" i="17"/>
  <c r="BZ107" i="17"/>
  <c r="CA107" i="17"/>
  <c r="BF108" i="17"/>
  <c r="BM108" i="17"/>
  <c r="BN108" i="17"/>
  <c r="BO108" i="17"/>
  <c r="BP108" i="17"/>
  <c r="BQ108" i="17"/>
  <c r="BR108" i="17"/>
  <c r="BS108" i="17"/>
  <c r="BT108" i="17"/>
  <c r="BU108" i="17"/>
  <c r="BV108" i="17"/>
  <c r="BW108" i="17"/>
  <c r="BX108" i="17"/>
  <c r="BY108" i="17"/>
  <c r="BZ108" i="17"/>
  <c r="CA108" i="17"/>
  <c r="BF109" i="17"/>
  <c r="BM109" i="17"/>
  <c r="BN109" i="17"/>
  <c r="BO109" i="17"/>
  <c r="BP109" i="17"/>
  <c r="BQ109" i="17"/>
  <c r="BR109" i="17"/>
  <c r="BS109" i="17"/>
  <c r="BT109" i="17"/>
  <c r="BU109" i="17"/>
  <c r="BV109" i="17"/>
  <c r="BW109" i="17"/>
  <c r="BX109" i="17"/>
  <c r="BY109" i="17"/>
  <c r="BZ109" i="17"/>
  <c r="CA109" i="17"/>
  <c r="BF110" i="17"/>
  <c r="BM110" i="17"/>
  <c r="BN110" i="17"/>
  <c r="BO110" i="17"/>
  <c r="BP110" i="17"/>
  <c r="BQ110" i="17"/>
  <c r="BR110" i="17"/>
  <c r="BS110" i="17"/>
  <c r="BT110" i="17"/>
  <c r="BU110" i="17"/>
  <c r="BV110" i="17"/>
  <c r="BW110" i="17"/>
  <c r="BX110" i="17"/>
  <c r="BY110" i="17"/>
  <c r="BZ110" i="17"/>
  <c r="CA110" i="17"/>
  <c r="BF111" i="17"/>
  <c r="BM111" i="17"/>
  <c r="BN111" i="17"/>
  <c r="BO111" i="17"/>
  <c r="BP111" i="17"/>
  <c r="BQ111" i="17"/>
  <c r="BR111" i="17"/>
  <c r="BS111" i="17"/>
  <c r="BT111" i="17"/>
  <c r="BU111" i="17"/>
  <c r="BV111" i="17"/>
  <c r="BW111" i="17"/>
  <c r="BX111" i="17"/>
  <c r="BY111" i="17"/>
  <c r="BZ111" i="17"/>
  <c r="CA111" i="17"/>
  <c r="BF112" i="17"/>
  <c r="BM112" i="17"/>
  <c r="BN112" i="17"/>
  <c r="BO112" i="17"/>
  <c r="BP112" i="17"/>
  <c r="BQ112" i="17"/>
  <c r="BR112" i="17"/>
  <c r="BS112" i="17"/>
  <c r="BT112" i="17"/>
  <c r="BU112" i="17"/>
  <c r="BV112" i="17"/>
  <c r="BW112" i="17"/>
  <c r="BX112" i="17"/>
  <c r="BY112" i="17"/>
  <c r="BZ112" i="17"/>
  <c r="CA112" i="17"/>
  <c r="B131" i="17"/>
  <c r="B116" i="17"/>
  <c r="C131" i="17"/>
  <c r="C116" i="17" s="1"/>
  <c r="D131" i="17"/>
  <c r="D116" i="17" s="1"/>
  <c r="E131" i="17"/>
  <c r="E116" i="17" s="1"/>
  <c r="F131" i="17"/>
  <c r="F116" i="17" s="1"/>
  <c r="G131" i="17"/>
  <c r="G116" i="17" s="1"/>
  <c r="H131" i="17"/>
  <c r="H116" i="17" s="1"/>
  <c r="I131" i="17"/>
  <c r="I116" i="17"/>
  <c r="J131" i="17"/>
  <c r="J116" i="17"/>
  <c r="K131" i="17"/>
  <c r="K116" i="17"/>
  <c r="L131" i="17"/>
  <c r="L116" i="17"/>
  <c r="M131" i="17"/>
  <c r="M116" i="17"/>
  <c r="N131" i="17"/>
  <c r="N116" i="17"/>
  <c r="O131" i="17"/>
  <c r="O116" i="17"/>
  <c r="P131" i="17"/>
  <c r="P116" i="17"/>
  <c r="Q131" i="17"/>
  <c r="Q116" i="17"/>
  <c r="R131" i="17"/>
  <c r="R116" i="17"/>
  <c r="S131" i="17"/>
  <c r="S116" i="17"/>
  <c r="T131" i="17"/>
  <c r="T116" i="17"/>
  <c r="U131" i="17"/>
  <c r="U116" i="17"/>
  <c r="V131" i="17"/>
  <c r="V116" i="17"/>
  <c r="W131" i="17"/>
  <c r="W116" i="17"/>
  <c r="B132" i="17"/>
  <c r="B117" i="17"/>
  <c r="C132" i="17"/>
  <c r="C117" i="17" s="1"/>
  <c r="D132" i="17"/>
  <c r="D117" i="17" s="1"/>
  <c r="E132" i="17"/>
  <c r="E117" i="17" s="1"/>
  <c r="F132" i="17"/>
  <c r="F117" i="17" s="1"/>
  <c r="G132" i="17"/>
  <c r="G117" i="17" s="1"/>
  <c r="H132" i="17"/>
  <c r="H117" i="17" s="1"/>
  <c r="I132" i="17"/>
  <c r="I117" i="17"/>
  <c r="J132" i="17"/>
  <c r="J117" i="17"/>
  <c r="K132" i="17"/>
  <c r="K117" i="17"/>
  <c r="L132" i="17"/>
  <c r="L117" i="17"/>
  <c r="M132" i="17"/>
  <c r="M117" i="17"/>
  <c r="N132" i="17"/>
  <c r="N117" i="17"/>
  <c r="O132" i="17"/>
  <c r="O117" i="17"/>
  <c r="P132" i="17"/>
  <c r="P117" i="17"/>
  <c r="Q132" i="17"/>
  <c r="Q117" i="17"/>
  <c r="R132" i="17"/>
  <c r="R117" i="17"/>
  <c r="S132" i="17"/>
  <c r="S117" i="17"/>
  <c r="T132" i="17"/>
  <c r="T117" i="17"/>
  <c r="U132" i="17"/>
  <c r="U117" i="17"/>
  <c r="V132" i="17"/>
  <c r="V117" i="17"/>
  <c r="W132" i="17"/>
  <c r="W117" i="17"/>
  <c r="B133" i="17"/>
  <c r="B118" i="17"/>
  <c r="C133" i="17"/>
  <c r="C118" i="17" s="1"/>
  <c r="D133" i="17"/>
  <c r="D118" i="17" s="1"/>
  <c r="E133" i="17"/>
  <c r="E118" i="17" s="1"/>
  <c r="F133" i="17"/>
  <c r="F118" i="17" s="1"/>
  <c r="G133" i="17"/>
  <c r="G118" i="17" s="1"/>
  <c r="H133" i="17"/>
  <c r="H118" i="17" s="1"/>
  <c r="I133" i="17"/>
  <c r="I118" i="17"/>
  <c r="J133" i="17"/>
  <c r="J118" i="17"/>
  <c r="K133" i="17"/>
  <c r="K118" i="17"/>
  <c r="L133" i="17"/>
  <c r="L118" i="17"/>
  <c r="M133" i="17"/>
  <c r="M118" i="17"/>
  <c r="N133" i="17"/>
  <c r="N118" i="17"/>
  <c r="O133" i="17"/>
  <c r="O118" i="17"/>
  <c r="P133" i="17"/>
  <c r="P118" i="17"/>
  <c r="Q133" i="17"/>
  <c r="Q118" i="17"/>
  <c r="R133" i="17"/>
  <c r="R118" i="17"/>
  <c r="S133" i="17"/>
  <c r="S118" i="17"/>
  <c r="T133" i="17"/>
  <c r="T118" i="17"/>
  <c r="U133" i="17"/>
  <c r="U118" i="17"/>
  <c r="V133" i="17"/>
  <c r="V118" i="17"/>
  <c r="W133" i="17"/>
  <c r="W118" i="17"/>
  <c r="B134" i="17"/>
  <c r="B119" i="17"/>
  <c r="C134" i="17"/>
  <c r="C119" i="17" s="1"/>
  <c r="D134" i="17"/>
  <c r="D119" i="17" s="1"/>
  <c r="E134" i="17"/>
  <c r="E119" i="17" s="1"/>
  <c r="F134" i="17"/>
  <c r="F119" i="17" s="1"/>
  <c r="G134" i="17"/>
  <c r="G119" i="17" s="1"/>
  <c r="H134" i="17"/>
  <c r="H119" i="17" s="1"/>
  <c r="I134" i="17"/>
  <c r="I119" i="17"/>
  <c r="J134" i="17"/>
  <c r="J119" i="17"/>
  <c r="K134" i="17"/>
  <c r="K119" i="17"/>
  <c r="L134" i="17"/>
  <c r="L119" i="17"/>
  <c r="M134" i="17"/>
  <c r="M119" i="17"/>
  <c r="N134" i="17"/>
  <c r="N119" i="17"/>
  <c r="O134" i="17"/>
  <c r="O119" i="17"/>
  <c r="P134" i="17"/>
  <c r="P119" i="17"/>
  <c r="Q134" i="17"/>
  <c r="Q119" i="17"/>
  <c r="R134" i="17"/>
  <c r="R119" i="17"/>
  <c r="S134" i="17"/>
  <c r="S119" i="17"/>
  <c r="T134" i="17"/>
  <c r="T119" i="17"/>
  <c r="U134" i="17"/>
  <c r="U119" i="17"/>
  <c r="V134" i="17"/>
  <c r="V119" i="17"/>
  <c r="W134" i="17"/>
  <c r="W119" i="17"/>
  <c r="B135" i="17"/>
  <c r="B120" i="17"/>
  <c r="C135" i="17"/>
  <c r="C120" i="17" s="1"/>
  <c r="D135" i="17"/>
  <c r="D120" i="17" s="1"/>
  <c r="E135" i="17"/>
  <c r="E120" i="17" s="1"/>
  <c r="F135" i="17"/>
  <c r="F120" i="17" s="1"/>
  <c r="G135" i="17"/>
  <c r="G120" i="17" s="1"/>
  <c r="H135" i="17"/>
  <c r="H120" i="17" s="1"/>
  <c r="I135" i="17"/>
  <c r="I120" i="17"/>
  <c r="J135" i="17"/>
  <c r="J120" i="17"/>
  <c r="K135" i="17"/>
  <c r="K120" i="17"/>
  <c r="L135" i="17"/>
  <c r="L120" i="17"/>
  <c r="M135" i="17"/>
  <c r="M120" i="17"/>
  <c r="N135" i="17"/>
  <c r="N120" i="17"/>
  <c r="O135" i="17"/>
  <c r="O120" i="17"/>
  <c r="P135" i="17"/>
  <c r="P120" i="17"/>
  <c r="Q135" i="17"/>
  <c r="Q120" i="17"/>
  <c r="R135" i="17"/>
  <c r="R120" i="17"/>
  <c r="S135" i="17"/>
  <c r="S120" i="17"/>
  <c r="T135" i="17"/>
  <c r="T120" i="17"/>
  <c r="U135" i="17"/>
  <c r="U120" i="17"/>
  <c r="V135" i="17"/>
  <c r="V120" i="17"/>
  <c r="W135" i="17"/>
  <c r="W120" i="17"/>
  <c r="B136" i="17"/>
  <c r="B121" i="17"/>
  <c r="C136" i="17"/>
  <c r="C121" i="17" s="1"/>
  <c r="D136" i="17"/>
  <c r="D121" i="17" s="1"/>
  <c r="E136" i="17"/>
  <c r="E121" i="17" s="1"/>
  <c r="F136" i="17"/>
  <c r="F121" i="17" s="1"/>
  <c r="G136" i="17"/>
  <c r="G121" i="17" s="1"/>
  <c r="H136" i="17"/>
  <c r="H121" i="17" s="1"/>
  <c r="I136" i="17"/>
  <c r="I121" i="17"/>
  <c r="J136" i="17"/>
  <c r="J121" i="17"/>
  <c r="K136" i="17"/>
  <c r="K121" i="17"/>
  <c r="L136" i="17"/>
  <c r="L121" i="17"/>
  <c r="M136" i="17"/>
  <c r="M121" i="17"/>
  <c r="N136" i="17"/>
  <c r="N121" i="17"/>
  <c r="O136" i="17"/>
  <c r="O121" i="17"/>
  <c r="P136" i="17"/>
  <c r="P121" i="17"/>
  <c r="Q136" i="17"/>
  <c r="Q121" i="17"/>
  <c r="R136" i="17"/>
  <c r="R121" i="17"/>
  <c r="S136" i="17"/>
  <c r="S121" i="17"/>
  <c r="T136" i="17"/>
  <c r="T121" i="17"/>
  <c r="U136" i="17"/>
  <c r="U121" i="17"/>
  <c r="V136" i="17"/>
  <c r="V121" i="17"/>
  <c r="W136" i="17"/>
  <c r="W121" i="17"/>
  <c r="B137" i="17"/>
  <c r="B122" i="17"/>
  <c r="C137" i="17"/>
  <c r="C122" i="17" s="1"/>
  <c r="D137" i="17"/>
  <c r="D122" i="17" s="1"/>
  <c r="E137" i="17"/>
  <c r="E122" i="17" s="1"/>
  <c r="F137" i="17"/>
  <c r="F122" i="17" s="1"/>
  <c r="G137" i="17"/>
  <c r="G122" i="17" s="1"/>
  <c r="H137" i="17"/>
  <c r="H122" i="17" s="1"/>
  <c r="I137" i="17"/>
  <c r="I122" i="17"/>
  <c r="J137" i="17"/>
  <c r="J122" i="17"/>
  <c r="K137" i="17"/>
  <c r="K122" i="17"/>
  <c r="L137" i="17"/>
  <c r="L122" i="17"/>
  <c r="M137" i="17"/>
  <c r="M122" i="17"/>
  <c r="N137" i="17"/>
  <c r="N122" i="17"/>
  <c r="O137" i="17"/>
  <c r="O122" i="17"/>
  <c r="P137" i="17"/>
  <c r="P122" i="17"/>
  <c r="Q137" i="17"/>
  <c r="Q122" i="17"/>
  <c r="R137" i="17"/>
  <c r="R122" i="17"/>
  <c r="S137" i="17"/>
  <c r="S122" i="17"/>
  <c r="T137" i="17"/>
  <c r="T122" i="17"/>
  <c r="U137" i="17"/>
  <c r="U122" i="17"/>
  <c r="V137" i="17"/>
  <c r="V122" i="17"/>
  <c r="W137" i="17"/>
  <c r="W122" i="17"/>
  <c r="B138" i="17"/>
  <c r="B123" i="17"/>
  <c r="C138" i="17"/>
  <c r="C123" i="17" s="1"/>
  <c r="D138" i="17"/>
  <c r="E138" i="17"/>
  <c r="E123" i="17" s="1"/>
  <c r="F138" i="17"/>
  <c r="F123" i="17" s="1"/>
  <c r="G138" i="17"/>
  <c r="G123" i="17" s="1"/>
  <c r="H138" i="17"/>
  <c r="H123" i="17" s="1"/>
  <c r="I138" i="17"/>
  <c r="I123" i="17"/>
  <c r="J138" i="17"/>
  <c r="J123" i="17"/>
  <c r="K138" i="17"/>
  <c r="K123" i="17"/>
  <c r="L138" i="17"/>
  <c r="L123" i="17"/>
  <c r="M138" i="17"/>
  <c r="M123" i="17"/>
  <c r="N138" i="17"/>
  <c r="N123" i="17"/>
  <c r="O138" i="17"/>
  <c r="O123" i="17"/>
  <c r="P138" i="17"/>
  <c r="P123" i="17"/>
  <c r="Q138" i="17"/>
  <c r="Q123" i="17"/>
  <c r="R138" i="17"/>
  <c r="R123" i="17"/>
  <c r="S138" i="17"/>
  <c r="S123" i="17"/>
  <c r="T138" i="17"/>
  <c r="T123" i="17"/>
  <c r="U138" i="17"/>
  <c r="U123" i="17"/>
  <c r="V138" i="17"/>
  <c r="V123" i="17"/>
  <c r="W138" i="17"/>
  <c r="W123" i="17"/>
  <c r="B139" i="17"/>
  <c r="B124" i="17"/>
  <c r="C139" i="17"/>
  <c r="C124" i="17" s="1"/>
  <c r="D139" i="17"/>
  <c r="D124" i="17" s="1"/>
  <c r="E139" i="17"/>
  <c r="E124" i="17" s="1"/>
  <c r="F139" i="17"/>
  <c r="F124" i="17" s="1"/>
  <c r="G139" i="17"/>
  <c r="G124" i="17" s="1"/>
  <c r="H139" i="17"/>
  <c r="H124" i="17" s="1"/>
  <c r="I139" i="17"/>
  <c r="I124" i="17"/>
  <c r="J139" i="17"/>
  <c r="J124" i="17"/>
  <c r="K139" i="17"/>
  <c r="K124" i="17"/>
  <c r="L139" i="17"/>
  <c r="L124" i="17"/>
  <c r="M139" i="17"/>
  <c r="M124" i="17"/>
  <c r="N139" i="17"/>
  <c r="N124" i="17"/>
  <c r="O139" i="17"/>
  <c r="O124" i="17"/>
  <c r="P139" i="17"/>
  <c r="P124" i="17"/>
  <c r="Q139" i="17"/>
  <c r="Q124" i="17"/>
  <c r="R139" i="17"/>
  <c r="R124" i="17"/>
  <c r="S139" i="17"/>
  <c r="S124" i="17"/>
  <c r="T139" i="17"/>
  <c r="T124" i="17"/>
  <c r="U139" i="17"/>
  <c r="U124" i="17"/>
  <c r="V139" i="17"/>
  <c r="V124" i="17"/>
  <c r="W139" i="17"/>
  <c r="W124" i="17"/>
  <c r="B140" i="17"/>
  <c r="B125" i="17"/>
  <c r="C140" i="17"/>
  <c r="C125" i="17" s="1"/>
  <c r="D140" i="17"/>
  <c r="D125" i="17" s="1"/>
  <c r="E140" i="17"/>
  <c r="E125" i="17" s="1"/>
  <c r="F140" i="17"/>
  <c r="F125" i="17" s="1"/>
  <c r="G140" i="17"/>
  <c r="G125" i="17" s="1"/>
  <c r="H140" i="17"/>
  <c r="H125" i="17" s="1"/>
  <c r="I140" i="17"/>
  <c r="I125" i="17"/>
  <c r="J140" i="17"/>
  <c r="J125" i="17"/>
  <c r="K140" i="17"/>
  <c r="K125" i="17"/>
  <c r="L140" i="17"/>
  <c r="L125" i="17"/>
  <c r="M140" i="17"/>
  <c r="M125" i="17"/>
  <c r="N140" i="17"/>
  <c r="N125" i="17"/>
  <c r="O140" i="17"/>
  <c r="O125" i="17"/>
  <c r="P140" i="17"/>
  <c r="P125" i="17"/>
  <c r="Q140" i="17"/>
  <c r="Q125" i="17"/>
  <c r="R140" i="17"/>
  <c r="R125" i="17"/>
  <c r="S140" i="17"/>
  <c r="S125" i="17"/>
  <c r="T140" i="17"/>
  <c r="T125" i="17"/>
  <c r="U140" i="17"/>
  <c r="U125" i="17"/>
  <c r="V140" i="17"/>
  <c r="V125" i="17"/>
  <c r="W140" i="17"/>
  <c r="W125" i="17"/>
  <c r="B126" i="17"/>
  <c r="I126" i="17"/>
  <c r="J126" i="17"/>
  <c r="K126" i="17"/>
  <c r="L126" i="17"/>
  <c r="M126" i="17"/>
  <c r="N126" i="17"/>
  <c r="O126" i="17"/>
  <c r="P126" i="17"/>
  <c r="Q126" i="17"/>
  <c r="R126" i="17"/>
  <c r="S126" i="17"/>
  <c r="T126" i="17"/>
  <c r="U126" i="17"/>
  <c r="V126" i="17"/>
  <c r="W126" i="17"/>
  <c r="X126" i="17"/>
  <c r="B148" i="70" s="1"/>
  <c r="B141" i="17"/>
  <c r="C141" i="17"/>
  <c r="D141" i="17"/>
  <c r="E141" i="17"/>
  <c r="F141" i="17"/>
  <c r="G141" i="17"/>
  <c r="H141" i="17"/>
  <c r="I141" i="17"/>
  <c r="J141" i="17"/>
  <c r="K141" i="17"/>
  <c r="L141" i="17"/>
  <c r="M141" i="17"/>
  <c r="N141" i="17"/>
  <c r="O141" i="17"/>
  <c r="P141" i="17"/>
  <c r="Q141" i="17"/>
  <c r="R141" i="17"/>
  <c r="S141" i="17"/>
  <c r="T141" i="17"/>
  <c r="U141" i="17"/>
  <c r="V141" i="17"/>
  <c r="W141" i="17"/>
  <c r="B142" i="17"/>
  <c r="C142" i="17"/>
  <c r="D142" i="17"/>
  <c r="E142" i="17"/>
  <c r="F142" i="17"/>
  <c r="G142" i="17"/>
  <c r="H142" i="17"/>
  <c r="I142" i="17"/>
  <c r="J142" i="17"/>
  <c r="K142" i="17"/>
  <c r="L142" i="17"/>
  <c r="M142" i="17"/>
  <c r="N142" i="17"/>
  <c r="O142" i="17"/>
  <c r="P142" i="17"/>
  <c r="Q142" i="17"/>
  <c r="R142" i="17"/>
  <c r="S142" i="17"/>
  <c r="T142" i="17"/>
  <c r="U142" i="17"/>
  <c r="V142" i="17"/>
  <c r="W142" i="17"/>
  <c r="B147" i="17"/>
  <c r="BG147" i="17"/>
  <c r="C147" i="17"/>
  <c r="BH147" i="17"/>
  <c r="D147" i="17" s="1"/>
  <c r="BI147" i="17"/>
  <c r="E147" i="17" s="1"/>
  <c r="BJ147" i="17"/>
  <c r="F147" i="17" s="1"/>
  <c r="BK147" i="17"/>
  <c r="G147" i="17" s="1"/>
  <c r="BL147" i="17"/>
  <c r="H147" i="17" s="1"/>
  <c r="I147" i="17"/>
  <c r="J147" i="17"/>
  <c r="K147" i="17"/>
  <c r="L147" i="17"/>
  <c r="M147" i="17"/>
  <c r="N147" i="17"/>
  <c r="O147" i="17"/>
  <c r="P147" i="17"/>
  <c r="Q147" i="17"/>
  <c r="R147" i="17"/>
  <c r="S147" i="17"/>
  <c r="T147" i="17"/>
  <c r="U147" i="17"/>
  <c r="V147" i="17"/>
  <c r="W147" i="17"/>
  <c r="BF147" i="17"/>
  <c r="BM147" i="17"/>
  <c r="BN147" i="17"/>
  <c r="BO147" i="17"/>
  <c r="BP147" i="17"/>
  <c r="BQ147" i="17"/>
  <c r="BR147" i="17"/>
  <c r="BS147" i="17"/>
  <c r="BT147" i="17"/>
  <c r="BU147" i="17"/>
  <c r="BV147" i="17"/>
  <c r="BW147" i="17"/>
  <c r="BX147" i="17"/>
  <c r="BY147" i="17"/>
  <c r="BZ147" i="17"/>
  <c r="CA147" i="17"/>
  <c r="B148" i="17"/>
  <c r="BG148" i="17"/>
  <c r="C148" i="17"/>
  <c r="BH148" i="17"/>
  <c r="D148" i="17" s="1"/>
  <c r="BI148" i="17"/>
  <c r="E148" i="17" s="1"/>
  <c r="BJ148" i="17"/>
  <c r="F148" i="17" s="1"/>
  <c r="BK148" i="17"/>
  <c r="G148" i="17" s="1"/>
  <c r="BL148" i="17"/>
  <c r="H148" i="17" s="1"/>
  <c r="I148" i="17"/>
  <c r="J148" i="17"/>
  <c r="K148" i="17"/>
  <c r="L148" i="17"/>
  <c r="M148" i="17"/>
  <c r="N148" i="17"/>
  <c r="O148" i="17"/>
  <c r="P148" i="17"/>
  <c r="Q148" i="17"/>
  <c r="R148" i="17"/>
  <c r="S148" i="17"/>
  <c r="T148" i="17"/>
  <c r="U148" i="17"/>
  <c r="V148" i="17"/>
  <c r="W148" i="17"/>
  <c r="BF148" i="17"/>
  <c r="BM148" i="17"/>
  <c r="BN148" i="17"/>
  <c r="BO148" i="17"/>
  <c r="BP148" i="17"/>
  <c r="BQ148" i="17"/>
  <c r="BR148" i="17"/>
  <c r="BS148" i="17"/>
  <c r="BT148" i="17"/>
  <c r="BU148" i="17"/>
  <c r="BV148" i="17"/>
  <c r="BW148" i="17"/>
  <c r="BX148" i="17"/>
  <c r="BY148" i="17"/>
  <c r="BZ148" i="17"/>
  <c r="CA148" i="17"/>
  <c r="B149" i="17"/>
  <c r="BG149" i="17"/>
  <c r="C149" i="17"/>
  <c r="BH149" i="17"/>
  <c r="D149" i="17" s="1"/>
  <c r="BI149" i="17"/>
  <c r="E149" i="17" s="1"/>
  <c r="BJ149" i="17"/>
  <c r="F149" i="17" s="1"/>
  <c r="BK149" i="17"/>
  <c r="G149" i="17" s="1"/>
  <c r="BL149" i="17"/>
  <c r="H149" i="17" s="1"/>
  <c r="I149" i="17"/>
  <c r="J149" i="17"/>
  <c r="K149" i="17"/>
  <c r="L149" i="17"/>
  <c r="M149" i="17"/>
  <c r="N149" i="17"/>
  <c r="O149" i="17"/>
  <c r="P149" i="17"/>
  <c r="Q149" i="17"/>
  <c r="R149" i="17"/>
  <c r="S149" i="17"/>
  <c r="T149" i="17"/>
  <c r="U149" i="17"/>
  <c r="V149" i="17"/>
  <c r="W149" i="17"/>
  <c r="BF149" i="17"/>
  <c r="BM149" i="17"/>
  <c r="BN149" i="17"/>
  <c r="BO149" i="17"/>
  <c r="BP149" i="17"/>
  <c r="BQ149" i="17"/>
  <c r="BR149" i="17"/>
  <c r="BS149" i="17"/>
  <c r="BT149" i="17"/>
  <c r="BU149" i="17"/>
  <c r="BV149" i="17"/>
  <c r="BW149" i="17"/>
  <c r="BX149" i="17"/>
  <c r="BY149" i="17"/>
  <c r="BZ149" i="17"/>
  <c r="CA149" i="17"/>
  <c r="B150" i="17"/>
  <c r="BG150" i="17"/>
  <c r="C150" i="17"/>
  <c r="BH150" i="17"/>
  <c r="D150" i="17" s="1"/>
  <c r="BI150" i="17"/>
  <c r="E150" i="17" s="1"/>
  <c r="BJ150" i="17"/>
  <c r="F150" i="17" s="1"/>
  <c r="BK150" i="17"/>
  <c r="G150" i="17" s="1"/>
  <c r="BL150" i="17"/>
  <c r="H150" i="17" s="1"/>
  <c r="I150" i="17"/>
  <c r="J150" i="17"/>
  <c r="K150" i="17"/>
  <c r="L150" i="17"/>
  <c r="M150" i="17"/>
  <c r="N150" i="17"/>
  <c r="O150" i="17"/>
  <c r="P150" i="17"/>
  <c r="Q150" i="17"/>
  <c r="R150" i="17"/>
  <c r="S150" i="17"/>
  <c r="T150" i="17"/>
  <c r="U150" i="17"/>
  <c r="V150" i="17"/>
  <c r="W150" i="17"/>
  <c r="BF150" i="17"/>
  <c r="BM150" i="17"/>
  <c r="BN150" i="17"/>
  <c r="BO150" i="17"/>
  <c r="BP150" i="17"/>
  <c r="BQ150" i="17"/>
  <c r="BR150" i="17"/>
  <c r="BS150" i="17"/>
  <c r="BT150" i="17"/>
  <c r="BU150" i="17"/>
  <c r="BV150" i="17"/>
  <c r="BW150" i="17"/>
  <c r="BX150" i="17"/>
  <c r="BY150" i="17"/>
  <c r="BZ150" i="17"/>
  <c r="CA150" i="17"/>
  <c r="B151" i="17"/>
  <c r="BG151" i="17"/>
  <c r="C151" i="17"/>
  <c r="BH151" i="17"/>
  <c r="D151" i="17" s="1"/>
  <c r="BI151" i="17"/>
  <c r="E151" i="17" s="1"/>
  <c r="BJ151" i="17"/>
  <c r="F151" i="17" s="1"/>
  <c r="BK151" i="17"/>
  <c r="G151" i="17" s="1"/>
  <c r="BL151" i="17"/>
  <c r="H151" i="17" s="1"/>
  <c r="I151" i="17"/>
  <c r="J151" i="17"/>
  <c r="K151" i="17"/>
  <c r="L151" i="17"/>
  <c r="M151" i="17"/>
  <c r="N151" i="17"/>
  <c r="O151" i="17"/>
  <c r="P151" i="17"/>
  <c r="Q151" i="17"/>
  <c r="R151" i="17"/>
  <c r="S151" i="17"/>
  <c r="T151" i="17"/>
  <c r="U151" i="17"/>
  <c r="V151" i="17"/>
  <c r="W151" i="17"/>
  <c r="BF151" i="17"/>
  <c r="BM151" i="17"/>
  <c r="BN151" i="17"/>
  <c r="BO151" i="17"/>
  <c r="BP151" i="17"/>
  <c r="BQ151" i="17"/>
  <c r="BR151" i="17"/>
  <c r="BS151" i="17"/>
  <c r="BT151" i="17"/>
  <c r="BU151" i="17"/>
  <c r="BV151" i="17"/>
  <c r="BW151" i="17"/>
  <c r="BX151" i="17"/>
  <c r="BY151" i="17"/>
  <c r="BZ151" i="17"/>
  <c r="CA151" i="17"/>
  <c r="B152" i="17"/>
  <c r="BG152" i="17"/>
  <c r="C152" i="17"/>
  <c r="BH152" i="17"/>
  <c r="D152" i="17" s="1"/>
  <c r="BI152" i="17"/>
  <c r="E152" i="17" s="1"/>
  <c r="BJ152" i="17"/>
  <c r="F152" i="17" s="1"/>
  <c r="BK152" i="17"/>
  <c r="G152" i="17" s="1"/>
  <c r="BL152" i="17"/>
  <c r="H152" i="17" s="1"/>
  <c r="I152" i="17"/>
  <c r="J152" i="17"/>
  <c r="K152" i="17"/>
  <c r="L152" i="17"/>
  <c r="M152" i="17"/>
  <c r="N152" i="17"/>
  <c r="O152" i="17"/>
  <c r="P152" i="17"/>
  <c r="Q152" i="17"/>
  <c r="R152" i="17"/>
  <c r="S152" i="17"/>
  <c r="T152" i="17"/>
  <c r="U152" i="17"/>
  <c r="V152" i="17"/>
  <c r="W152" i="17"/>
  <c r="BF152" i="17"/>
  <c r="BM152" i="17"/>
  <c r="BN152" i="17"/>
  <c r="BO152" i="17"/>
  <c r="BP152" i="17"/>
  <c r="BQ152" i="17"/>
  <c r="BR152" i="17"/>
  <c r="BS152" i="17"/>
  <c r="BT152" i="17"/>
  <c r="BU152" i="17"/>
  <c r="BV152" i="17"/>
  <c r="BW152" i="17"/>
  <c r="BX152" i="17"/>
  <c r="BY152" i="17"/>
  <c r="BZ152" i="17"/>
  <c r="CA152" i="17"/>
  <c r="B153" i="17"/>
  <c r="BG153" i="17"/>
  <c r="C153" i="17"/>
  <c r="BH153" i="17"/>
  <c r="D153" i="17" s="1"/>
  <c r="BI153" i="17"/>
  <c r="E153" i="17" s="1"/>
  <c r="BJ153" i="17"/>
  <c r="F153" i="17" s="1"/>
  <c r="BK153" i="17"/>
  <c r="G153" i="17" s="1"/>
  <c r="BL153" i="17"/>
  <c r="H153" i="17" s="1"/>
  <c r="I153" i="17"/>
  <c r="J153" i="17"/>
  <c r="K153" i="17"/>
  <c r="L153" i="17"/>
  <c r="M153" i="17"/>
  <c r="N153" i="17"/>
  <c r="O153" i="17"/>
  <c r="P153" i="17"/>
  <c r="Q153" i="17"/>
  <c r="R153" i="17"/>
  <c r="S153" i="17"/>
  <c r="T153" i="17"/>
  <c r="U153" i="17"/>
  <c r="V153" i="17"/>
  <c r="W153" i="17"/>
  <c r="BF153" i="17"/>
  <c r="BM153" i="17"/>
  <c r="BN153" i="17"/>
  <c r="BO153" i="17"/>
  <c r="BP153" i="17"/>
  <c r="BQ153" i="17"/>
  <c r="BR153" i="17"/>
  <c r="BS153" i="17"/>
  <c r="BT153" i="17"/>
  <c r="BU153" i="17"/>
  <c r="BV153" i="17"/>
  <c r="BW153" i="17"/>
  <c r="BX153" i="17"/>
  <c r="BY153" i="17"/>
  <c r="BZ153" i="17"/>
  <c r="CA153" i="17"/>
  <c r="B154" i="17"/>
  <c r="BG154" i="17"/>
  <c r="C154" i="17"/>
  <c r="BH154" i="17"/>
  <c r="D154" i="17" s="1"/>
  <c r="BI154" i="17"/>
  <c r="E154" i="17" s="1"/>
  <c r="BJ154" i="17"/>
  <c r="F154" i="17" s="1"/>
  <c r="BK154" i="17"/>
  <c r="G154" i="17" s="1"/>
  <c r="BL154" i="17"/>
  <c r="H154" i="17" s="1"/>
  <c r="I154" i="17"/>
  <c r="J154" i="17"/>
  <c r="K154" i="17"/>
  <c r="L154" i="17"/>
  <c r="M154" i="17"/>
  <c r="N154" i="17"/>
  <c r="O154" i="17"/>
  <c r="P154" i="17"/>
  <c r="Q154" i="17"/>
  <c r="R154" i="17"/>
  <c r="S154" i="17"/>
  <c r="T154" i="17"/>
  <c r="U154" i="17"/>
  <c r="V154" i="17"/>
  <c r="W154" i="17"/>
  <c r="BF154" i="17"/>
  <c r="BM154" i="17"/>
  <c r="BN154" i="17"/>
  <c r="BO154" i="17"/>
  <c r="BP154" i="17"/>
  <c r="BQ154" i="17"/>
  <c r="BR154" i="17"/>
  <c r="BS154" i="17"/>
  <c r="BT154" i="17"/>
  <c r="BU154" i="17"/>
  <c r="BV154" i="17"/>
  <c r="BW154" i="17"/>
  <c r="BX154" i="17"/>
  <c r="BY154" i="17"/>
  <c r="BZ154" i="17"/>
  <c r="CA154" i="17"/>
  <c r="B155" i="17"/>
  <c r="BG155" i="17"/>
  <c r="C155" i="17"/>
  <c r="BH155" i="17"/>
  <c r="D155" i="17" s="1"/>
  <c r="BI155" i="17"/>
  <c r="E155" i="17" s="1"/>
  <c r="BJ155" i="17"/>
  <c r="F155" i="17" s="1"/>
  <c r="BK155" i="17"/>
  <c r="G155" i="17" s="1"/>
  <c r="BL155" i="17"/>
  <c r="H155" i="17" s="1"/>
  <c r="I155" i="17"/>
  <c r="J155" i="17"/>
  <c r="K155" i="17"/>
  <c r="L155" i="17"/>
  <c r="M155" i="17"/>
  <c r="N155" i="17"/>
  <c r="O155" i="17"/>
  <c r="P155" i="17"/>
  <c r="Q155" i="17"/>
  <c r="R155" i="17"/>
  <c r="S155" i="17"/>
  <c r="T155" i="17"/>
  <c r="U155" i="17"/>
  <c r="V155" i="17"/>
  <c r="W155" i="17"/>
  <c r="BF155" i="17"/>
  <c r="BM155" i="17"/>
  <c r="BN155" i="17"/>
  <c r="BO155" i="17"/>
  <c r="BP155" i="17"/>
  <c r="BQ155" i="17"/>
  <c r="BR155" i="17"/>
  <c r="BS155" i="17"/>
  <c r="BT155" i="17"/>
  <c r="BU155" i="17"/>
  <c r="BV155" i="17"/>
  <c r="BW155" i="17"/>
  <c r="BX155" i="17"/>
  <c r="BY155" i="17"/>
  <c r="BZ155" i="17"/>
  <c r="CA155" i="17"/>
  <c r="B156" i="17"/>
  <c r="BG156" i="17"/>
  <c r="C156" i="17"/>
  <c r="BH156" i="17"/>
  <c r="D156" i="17" s="1"/>
  <c r="BI156" i="17"/>
  <c r="E156" i="17" s="1"/>
  <c r="BJ156" i="17"/>
  <c r="F156" i="17" s="1"/>
  <c r="BK156" i="17"/>
  <c r="G156" i="17" s="1"/>
  <c r="BL156" i="17"/>
  <c r="H156" i="17" s="1"/>
  <c r="I156" i="17"/>
  <c r="J156" i="17"/>
  <c r="K156" i="17"/>
  <c r="L156" i="17"/>
  <c r="M156" i="17"/>
  <c r="N156" i="17"/>
  <c r="O156" i="17"/>
  <c r="P156" i="17"/>
  <c r="Q156" i="17"/>
  <c r="R156" i="17"/>
  <c r="S156" i="17"/>
  <c r="T156" i="17"/>
  <c r="U156" i="17"/>
  <c r="V156" i="17"/>
  <c r="W156" i="17"/>
  <c r="BF156" i="17"/>
  <c r="BM156" i="17"/>
  <c r="BN156" i="17"/>
  <c r="BO156" i="17"/>
  <c r="BP156" i="17"/>
  <c r="BQ156" i="17"/>
  <c r="BR156" i="17"/>
  <c r="BS156" i="17"/>
  <c r="BT156" i="17"/>
  <c r="BU156" i="17"/>
  <c r="BV156" i="17"/>
  <c r="BW156" i="17"/>
  <c r="BX156" i="17"/>
  <c r="BY156" i="17"/>
  <c r="BZ156" i="17"/>
  <c r="CA156" i="17"/>
  <c r="B157" i="17"/>
  <c r="BG157" i="17"/>
  <c r="C157" i="17"/>
  <c r="BH157" i="17"/>
  <c r="D157" i="17" s="1"/>
  <c r="BI157" i="17"/>
  <c r="E157" i="17" s="1"/>
  <c r="BJ157" i="17"/>
  <c r="F157" i="17" s="1"/>
  <c r="BK157" i="17"/>
  <c r="G157" i="17" s="1"/>
  <c r="BL157" i="17"/>
  <c r="H157" i="17" s="1"/>
  <c r="I157" i="17"/>
  <c r="J157" i="17"/>
  <c r="K157" i="17"/>
  <c r="L157" i="17"/>
  <c r="M157" i="17"/>
  <c r="N157" i="17"/>
  <c r="O157" i="17"/>
  <c r="P157" i="17"/>
  <c r="Q157" i="17"/>
  <c r="R157" i="17"/>
  <c r="S157" i="17"/>
  <c r="T157" i="17"/>
  <c r="U157" i="17"/>
  <c r="V157" i="17"/>
  <c r="W157" i="17"/>
  <c r="BF157" i="17"/>
  <c r="BM157" i="17"/>
  <c r="BN157" i="17"/>
  <c r="BO157" i="17"/>
  <c r="BP157" i="17"/>
  <c r="BQ157" i="17"/>
  <c r="BR157" i="17"/>
  <c r="BS157" i="17"/>
  <c r="BT157" i="17"/>
  <c r="BU157" i="17"/>
  <c r="BV157" i="17"/>
  <c r="BW157" i="17"/>
  <c r="BX157" i="17"/>
  <c r="BY157" i="17"/>
  <c r="BZ157" i="17"/>
  <c r="CA157" i="17"/>
  <c r="B158" i="17"/>
  <c r="BG158" i="17"/>
  <c r="C158" i="17"/>
  <c r="BH158" i="17"/>
  <c r="D158" i="17" s="1"/>
  <c r="BI158" i="17"/>
  <c r="E158" i="17" s="1"/>
  <c r="BJ158" i="17"/>
  <c r="F158" i="17" s="1"/>
  <c r="BK158" i="17"/>
  <c r="G158" i="17" s="1"/>
  <c r="BL158" i="17"/>
  <c r="H158" i="17" s="1"/>
  <c r="I158" i="17"/>
  <c r="J158" i="17"/>
  <c r="K158" i="17"/>
  <c r="L158" i="17"/>
  <c r="M158" i="17"/>
  <c r="N158" i="17"/>
  <c r="O158" i="17"/>
  <c r="P158" i="17"/>
  <c r="Q158" i="17"/>
  <c r="R158" i="17"/>
  <c r="S158" i="17"/>
  <c r="T158" i="17"/>
  <c r="U158" i="17"/>
  <c r="V158" i="17"/>
  <c r="W158" i="17"/>
  <c r="BF158" i="17"/>
  <c r="BM158" i="17"/>
  <c r="BN158" i="17"/>
  <c r="BO158" i="17"/>
  <c r="BP158" i="17"/>
  <c r="BQ158" i="17"/>
  <c r="BR158" i="17"/>
  <c r="BS158" i="17"/>
  <c r="BT158" i="17"/>
  <c r="BU158" i="17"/>
  <c r="BV158" i="17"/>
  <c r="BW158" i="17"/>
  <c r="BX158" i="17"/>
  <c r="BY158" i="17"/>
  <c r="BZ158" i="17"/>
  <c r="CA158" i="17"/>
  <c r="B159" i="17"/>
  <c r="BG159" i="17"/>
  <c r="C159" i="17"/>
  <c r="BH159" i="17"/>
  <c r="D159" i="17" s="1"/>
  <c r="BI159" i="17"/>
  <c r="E159" i="17" s="1"/>
  <c r="BJ159" i="17"/>
  <c r="F159" i="17" s="1"/>
  <c r="BK159" i="17"/>
  <c r="G159" i="17" s="1"/>
  <c r="BL159" i="17"/>
  <c r="H159" i="17" s="1"/>
  <c r="I159" i="17"/>
  <c r="J159" i="17"/>
  <c r="K159" i="17"/>
  <c r="L159" i="17"/>
  <c r="M159" i="17"/>
  <c r="N159" i="17"/>
  <c r="O159" i="17"/>
  <c r="P159" i="17"/>
  <c r="Q159" i="17"/>
  <c r="R159" i="17"/>
  <c r="S159" i="17"/>
  <c r="T159" i="17"/>
  <c r="U159" i="17"/>
  <c r="V159" i="17"/>
  <c r="W159" i="17"/>
  <c r="BF159" i="17"/>
  <c r="BM159" i="17"/>
  <c r="BN159" i="17"/>
  <c r="BO159" i="17"/>
  <c r="BP159" i="17"/>
  <c r="BQ159" i="17"/>
  <c r="BR159" i="17"/>
  <c r="BS159" i="17"/>
  <c r="BT159" i="17"/>
  <c r="BU159" i="17"/>
  <c r="BV159" i="17"/>
  <c r="BW159" i="17"/>
  <c r="BX159" i="17"/>
  <c r="BY159" i="17"/>
  <c r="BZ159" i="17"/>
  <c r="CA159" i="17"/>
  <c r="B160" i="17"/>
  <c r="BG160" i="17"/>
  <c r="C160" i="17"/>
  <c r="BH160" i="17"/>
  <c r="D160" i="17" s="1"/>
  <c r="BI160" i="17"/>
  <c r="E160" i="17" s="1"/>
  <c r="BJ160" i="17"/>
  <c r="F160" i="17" s="1"/>
  <c r="BK160" i="17"/>
  <c r="G160" i="17" s="1"/>
  <c r="BL160" i="17"/>
  <c r="H160" i="17" s="1"/>
  <c r="I160" i="17"/>
  <c r="J160" i="17"/>
  <c r="K160" i="17"/>
  <c r="L160" i="17"/>
  <c r="M160" i="17"/>
  <c r="N160" i="17"/>
  <c r="O160" i="17"/>
  <c r="P160" i="17"/>
  <c r="Q160" i="17"/>
  <c r="R160" i="17"/>
  <c r="S160" i="17"/>
  <c r="T160" i="17"/>
  <c r="U160" i="17"/>
  <c r="V160" i="17"/>
  <c r="W160" i="17"/>
  <c r="BF160" i="17"/>
  <c r="BM160" i="17"/>
  <c r="BN160" i="17"/>
  <c r="BO160" i="17"/>
  <c r="BP160" i="17"/>
  <c r="BQ160" i="17"/>
  <c r="BR160" i="17"/>
  <c r="BS160" i="17"/>
  <c r="BT160" i="17"/>
  <c r="BU160" i="17"/>
  <c r="BV160" i="17"/>
  <c r="BW160" i="17"/>
  <c r="BX160" i="17"/>
  <c r="BY160" i="17"/>
  <c r="BZ160" i="17"/>
  <c r="CA160" i="17"/>
  <c r="B161" i="17"/>
  <c r="BG161" i="17"/>
  <c r="C161" i="17"/>
  <c r="BH161" i="17"/>
  <c r="D161" i="17" s="1"/>
  <c r="BI161" i="17"/>
  <c r="E161" i="17" s="1"/>
  <c r="BJ161" i="17"/>
  <c r="F161" i="17" s="1"/>
  <c r="BK161" i="17"/>
  <c r="G161" i="17" s="1"/>
  <c r="BL161" i="17"/>
  <c r="H161" i="17" s="1"/>
  <c r="I161" i="17"/>
  <c r="J161" i="17"/>
  <c r="K161" i="17"/>
  <c r="L161" i="17"/>
  <c r="M161" i="17"/>
  <c r="N161" i="17"/>
  <c r="O161" i="17"/>
  <c r="P161" i="17"/>
  <c r="Q161" i="17"/>
  <c r="R161" i="17"/>
  <c r="S161" i="17"/>
  <c r="T161" i="17"/>
  <c r="U161" i="17"/>
  <c r="V161" i="17"/>
  <c r="W161" i="17"/>
  <c r="BF161" i="17"/>
  <c r="BM161" i="17"/>
  <c r="BN161" i="17"/>
  <c r="BO161" i="17"/>
  <c r="BP161" i="17"/>
  <c r="BQ161" i="17"/>
  <c r="BR161" i="17"/>
  <c r="BS161" i="17"/>
  <c r="BT161" i="17"/>
  <c r="BU161" i="17"/>
  <c r="BV161" i="17"/>
  <c r="BW161" i="17"/>
  <c r="BX161" i="17"/>
  <c r="BY161" i="17"/>
  <c r="BZ161" i="17"/>
  <c r="CA161" i="17"/>
  <c r="B162" i="17"/>
  <c r="BG162" i="17"/>
  <c r="C162" i="17"/>
  <c r="BH162" i="17"/>
  <c r="D162" i="17" s="1"/>
  <c r="BI162" i="17"/>
  <c r="E162" i="17" s="1"/>
  <c r="BJ162" i="17"/>
  <c r="F162" i="17" s="1"/>
  <c r="BK162" i="17"/>
  <c r="G162" i="17" s="1"/>
  <c r="BL162" i="17"/>
  <c r="H162" i="17" s="1"/>
  <c r="I162" i="17"/>
  <c r="J162" i="17"/>
  <c r="K162" i="17"/>
  <c r="L162" i="17"/>
  <c r="M162" i="17"/>
  <c r="N162" i="17"/>
  <c r="O162" i="17"/>
  <c r="P162" i="17"/>
  <c r="Q162" i="17"/>
  <c r="R162" i="17"/>
  <c r="S162" i="17"/>
  <c r="T162" i="17"/>
  <c r="U162" i="17"/>
  <c r="V162" i="17"/>
  <c r="W162" i="17"/>
  <c r="BF162" i="17"/>
  <c r="BM162" i="17"/>
  <c r="BN162" i="17"/>
  <c r="BO162" i="17"/>
  <c r="BP162" i="17"/>
  <c r="BQ162" i="17"/>
  <c r="BR162" i="17"/>
  <c r="BS162" i="17"/>
  <c r="BT162" i="17"/>
  <c r="BU162" i="17"/>
  <c r="BV162" i="17"/>
  <c r="BW162" i="17"/>
  <c r="BX162" i="17"/>
  <c r="BY162" i="17"/>
  <c r="BZ162" i="17"/>
  <c r="CA162" i="17"/>
  <c r="B163" i="17"/>
  <c r="BG163" i="17"/>
  <c r="C163" i="17"/>
  <c r="BH163" i="17"/>
  <c r="D163" i="17" s="1"/>
  <c r="BI163" i="17"/>
  <c r="E163" i="17" s="1"/>
  <c r="BJ163" i="17"/>
  <c r="F163" i="17" s="1"/>
  <c r="BK163" i="17"/>
  <c r="G163" i="17" s="1"/>
  <c r="BL163" i="17"/>
  <c r="H163" i="17" s="1"/>
  <c r="I163" i="17"/>
  <c r="J163" i="17"/>
  <c r="K163" i="17"/>
  <c r="L163" i="17"/>
  <c r="M163" i="17"/>
  <c r="N163" i="17"/>
  <c r="O163" i="17"/>
  <c r="P163" i="17"/>
  <c r="Q163" i="17"/>
  <c r="R163" i="17"/>
  <c r="S163" i="17"/>
  <c r="T163" i="17"/>
  <c r="U163" i="17"/>
  <c r="V163" i="17"/>
  <c r="W163" i="17"/>
  <c r="BF163" i="17"/>
  <c r="BM163" i="17"/>
  <c r="BN163" i="17"/>
  <c r="BO163" i="17"/>
  <c r="BP163" i="17"/>
  <c r="BQ163" i="17"/>
  <c r="BR163" i="17"/>
  <c r="BS163" i="17"/>
  <c r="BT163" i="17"/>
  <c r="BU163" i="17"/>
  <c r="BV163" i="17"/>
  <c r="BW163" i="17"/>
  <c r="BX163" i="17"/>
  <c r="BY163" i="17"/>
  <c r="BZ163" i="17"/>
  <c r="CA163" i="17"/>
  <c r="B164" i="17"/>
  <c r="BG164" i="17"/>
  <c r="C164" i="17"/>
  <c r="BH164" i="17"/>
  <c r="D164" i="17" s="1"/>
  <c r="BI164" i="17"/>
  <c r="E164" i="17" s="1"/>
  <c r="BJ164" i="17"/>
  <c r="F164" i="17" s="1"/>
  <c r="BK164" i="17"/>
  <c r="G164" i="17" s="1"/>
  <c r="BL164" i="17"/>
  <c r="H164" i="17" s="1"/>
  <c r="I164" i="17"/>
  <c r="J164" i="17"/>
  <c r="K164" i="17"/>
  <c r="L164" i="17"/>
  <c r="M164" i="17"/>
  <c r="N164" i="17"/>
  <c r="O164" i="17"/>
  <c r="P164" i="17"/>
  <c r="Q164" i="17"/>
  <c r="R164" i="17"/>
  <c r="S164" i="17"/>
  <c r="T164" i="17"/>
  <c r="U164" i="17"/>
  <c r="V164" i="17"/>
  <c r="W164" i="17"/>
  <c r="BF164" i="17"/>
  <c r="BM164" i="17"/>
  <c r="BN164" i="17"/>
  <c r="BO164" i="17"/>
  <c r="BP164" i="17"/>
  <c r="BQ164" i="17"/>
  <c r="BR164" i="17"/>
  <c r="BS164" i="17"/>
  <c r="BT164" i="17"/>
  <c r="BU164" i="17"/>
  <c r="BV164" i="17"/>
  <c r="BW164" i="17"/>
  <c r="BX164" i="17"/>
  <c r="BY164" i="17"/>
  <c r="BZ164" i="17"/>
  <c r="CA164" i="17"/>
  <c r="B165" i="17"/>
  <c r="BG165" i="17"/>
  <c r="C165" i="17"/>
  <c r="BH165" i="17"/>
  <c r="D165" i="17" s="1"/>
  <c r="BI165" i="17"/>
  <c r="E165" i="17" s="1"/>
  <c r="BJ165" i="17"/>
  <c r="F165" i="17" s="1"/>
  <c r="BK165" i="17"/>
  <c r="G165" i="17" s="1"/>
  <c r="BL165" i="17"/>
  <c r="H165" i="17" s="1"/>
  <c r="I165" i="17"/>
  <c r="J165" i="17"/>
  <c r="K165" i="17"/>
  <c r="L165" i="17"/>
  <c r="M165" i="17"/>
  <c r="N165" i="17"/>
  <c r="O165" i="17"/>
  <c r="P165" i="17"/>
  <c r="Q165" i="17"/>
  <c r="R165" i="17"/>
  <c r="S165" i="17"/>
  <c r="T165" i="17"/>
  <c r="U165" i="17"/>
  <c r="V165" i="17"/>
  <c r="W165" i="17"/>
  <c r="BF165" i="17"/>
  <c r="BM165" i="17"/>
  <c r="BN165" i="17"/>
  <c r="BO165" i="17"/>
  <c r="BP165" i="17"/>
  <c r="BQ165" i="17"/>
  <c r="BR165" i="17"/>
  <c r="BS165" i="17"/>
  <c r="BT165" i="17"/>
  <c r="BU165" i="17"/>
  <c r="BV165" i="17"/>
  <c r="BW165" i="17"/>
  <c r="BX165" i="17"/>
  <c r="BY165" i="17"/>
  <c r="BZ165" i="17"/>
  <c r="CA165" i="17"/>
  <c r="B166" i="17"/>
  <c r="BG166" i="17"/>
  <c r="C166" i="17"/>
  <c r="BH166" i="17"/>
  <c r="D166" i="17" s="1"/>
  <c r="BI166" i="17"/>
  <c r="E166" i="17" s="1"/>
  <c r="BJ166" i="17"/>
  <c r="F166" i="17" s="1"/>
  <c r="BK166" i="17"/>
  <c r="G166" i="17" s="1"/>
  <c r="BL166" i="17"/>
  <c r="H166" i="17" s="1"/>
  <c r="I166" i="17"/>
  <c r="J166" i="17"/>
  <c r="K166" i="17"/>
  <c r="L166" i="17"/>
  <c r="M166" i="17"/>
  <c r="N166" i="17"/>
  <c r="O166" i="17"/>
  <c r="P166" i="17"/>
  <c r="Q166" i="17"/>
  <c r="R166" i="17"/>
  <c r="S166" i="17"/>
  <c r="T166" i="17"/>
  <c r="U166" i="17"/>
  <c r="V166" i="17"/>
  <c r="W166" i="17"/>
  <c r="BF166" i="17"/>
  <c r="BM166" i="17"/>
  <c r="BN166" i="17"/>
  <c r="BO166" i="17"/>
  <c r="BP166" i="17"/>
  <c r="BQ166" i="17"/>
  <c r="BR166" i="17"/>
  <c r="BS166" i="17"/>
  <c r="BT166" i="17"/>
  <c r="BU166" i="17"/>
  <c r="BV166" i="17"/>
  <c r="BW166" i="17"/>
  <c r="BX166" i="17"/>
  <c r="BY166" i="17"/>
  <c r="BZ166" i="17"/>
  <c r="CA166" i="17"/>
  <c r="B167" i="17"/>
  <c r="BG167" i="17"/>
  <c r="C167" i="17"/>
  <c r="BH167" i="17"/>
  <c r="D167" i="17" s="1"/>
  <c r="BI167" i="17"/>
  <c r="E167" i="17" s="1"/>
  <c r="BJ167" i="17"/>
  <c r="F167" i="17" s="1"/>
  <c r="BK167" i="17"/>
  <c r="G167" i="17" s="1"/>
  <c r="BL167" i="17"/>
  <c r="H167" i="17" s="1"/>
  <c r="I167" i="17"/>
  <c r="J167" i="17"/>
  <c r="K167" i="17"/>
  <c r="L167" i="17"/>
  <c r="M167" i="17"/>
  <c r="N167" i="17"/>
  <c r="O167" i="17"/>
  <c r="P167" i="17"/>
  <c r="Q167" i="17"/>
  <c r="R167" i="17"/>
  <c r="S167" i="17"/>
  <c r="T167" i="17"/>
  <c r="U167" i="17"/>
  <c r="V167" i="17"/>
  <c r="W167" i="17"/>
  <c r="BF167" i="17"/>
  <c r="BM167" i="17"/>
  <c r="BN167" i="17"/>
  <c r="BO167" i="17"/>
  <c r="BP167" i="17"/>
  <c r="BQ167" i="17"/>
  <c r="BR167" i="17"/>
  <c r="BS167" i="17"/>
  <c r="BT167" i="17"/>
  <c r="BU167" i="17"/>
  <c r="BV167" i="17"/>
  <c r="BW167" i="17"/>
  <c r="BX167" i="17"/>
  <c r="BY167" i="17"/>
  <c r="BZ167" i="17"/>
  <c r="CA167" i="17"/>
  <c r="B168" i="17"/>
  <c r="BG168" i="17"/>
  <c r="C168" i="17"/>
  <c r="BH168" i="17"/>
  <c r="D168" i="17" s="1"/>
  <c r="BI168" i="17"/>
  <c r="E168" i="17" s="1"/>
  <c r="BJ168" i="17"/>
  <c r="F168" i="17" s="1"/>
  <c r="BK168" i="17"/>
  <c r="G168" i="17" s="1"/>
  <c r="BL168" i="17"/>
  <c r="H168" i="17" s="1"/>
  <c r="I168" i="17"/>
  <c r="J168" i="17"/>
  <c r="K168" i="17"/>
  <c r="L168" i="17"/>
  <c r="M168" i="17"/>
  <c r="N168" i="17"/>
  <c r="O168" i="17"/>
  <c r="P168" i="17"/>
  <c r="Q168" i="17"/>
  <c r="R168" i="17"/>
  <c r="S168" i="17"/>
  <c r="T168" i="17"/>
  <c r="U168" i="17"/>
  <c r="V168" i="17"/>
  <c r="W168" i="17"/>
  <c r="BF168" i="17"/>
  <c r="BM168" i="17"/>
  <c r="BN168" i="17"/>
  <c r="BO168" i="17"/>
  <c r="BP168" i="17"/>
  <c r="BQ168" i="17"/>
  <c r="BR168" i="17"/>
  <c r="BS168" i="17"/>
  <c r="BT168" i="17"/>
  <c r="BU168" i="17"/>
  <c r="BV168" i="17"/>
  <c r="BW168" i="17"/>
  <c r="BX168" i="17"/>
  <c r="BY168" i="17"/>
  <c r="BZ168" i="17"/>
  <c r="CA168" i="17"/>
  <c r="B169" i="17"/>
  <c r="BG169" i="17"/>
  <c r="C169" i="17"/>
  <c r="BH169" i="17"/>
  <c r="D169" i="17" s="1"/>
  <c r="BI169" i="17"/>
  <c r="E169" i="17" s="1"/>
  <c r="BJ169" i="17"/>
  <c r="F169" i="17" s="1"/>
  <c r="BK169" i="17"/>
  <c r="G169" i="17" s="1"/>
  <c r="BL169" i="17"/>
  <c r="H169" i="17" s="1"/>
  <c r="I169" i="17"/>
  <c r="J169" i="17"/>
  <c r="K169" i="17"/>
  <c r="L169" i="17"/>
  <c r="M169" i="17"/>
  <c r="N169" i="17"/>
  <c r="O169" i="17"/>
  <c r="P169" i="17"/>
  <c r="Q169" i="17"/>
  <c r="R169" i="17"/>
  <c r="S169" i="17"/>
  <c r="T169" i="17"/>
  <c r="U169" i="17"/>
  <c r="V169" i="17"/>
  <c r="W169" i="17"/>
  <c r="BF169" i="17"/>
  <c r="BM169" i="17"/>
  <c r="BN169" i="17"/>
  <c r="BO169" i="17"/>
  <c r="BP169" i="17"/>
  <c r="BQ169" i="17"/>
  <c r="BR169" i="17"/>
  <c r="BS169" i="17"/>
  <c r="BT169" i="17"/>
  <c r="BU169" i="17"/>
  <c r="BV169" i="17"/>
  <c r="BW169" i="17"/>
  <c r="BX169" i="17"/>
  <c r="BY169" i="17"/>
  <c r="BZ169" i="17"/>
  <c r="CA169" i="17"/>
  <c r="B170" i="17"/>
  <c r="BG170" i="17"/>
  <c r="C170" i="17"/>
  <c r="BH170" i="17"/>
  <c r="D170" i="17" s="1"/>
  <c r="BI170" i="17"/>
  <c r="E170" i="17" s="1"/>
  <c r="BJ170" i="17"/>
  <c r="F170" i="17" s="1"/>
  <c r="BK170" i="17"/>
  <c r="G170" i="17" s="1"/>
  <c r="BL170" i="17"/>
  <c r="H170" i="17" s="1"/>
  <c r="I170" i="17"/>
  <c r="J170" i="17"/>
  <c r="K170" i="17"/>
  <c r="L170" i="17"/>
  <c r="M170" i="17"/>
  <c r="N170" i="17"/>
  <c r="O170" i="17"/>
  <c r="P170" i="17"/>
  <c r="Q170" i="17"/>
  <c r="R170" i="17"/>
  <c r="S170" i="17"/>
  <c r="T170" i="17"/>
  <c r="U170" i="17"/>
  <c r="V170" i="17"/>
  <c r="W170" i="17"/>
  <c r="BF170" i="17"/>
  <c r="BM170" i="17"/>
  <c r="BN170" i="17"/>
  <c r="BO170" i="17"/>
  <c r="BP170" i="17"/>
  <c r="BQ170" i="17"/>
  <c r="BR170" i="17"/>
  <c r="BS170" i="17"/>
  <c r="BT170" i="17"/>
  <c r="BU170" i="17"/>
  <c r="BV170" i="17"/>
  <c r="BW170" i="17"/>
  <c r="BX170" i="17"/>
  <c r="BY170" i="17"/>
  <c r="BZ170" i="17"/>
  <c r="CA170" i="17"/>
  <c r="B171" i="17"/>
  <c r="BG171" i="17"/>
  <c r="C171" i="17"/>
  <c r="BH171" i="17"/>
  <c r="D171" i="17" s="1"/>
  <c r="BI171" i="17"/>
  <c r="E171" i="17" s="1"/>
  <c r="BJ171" i="17"/>
  <c r="F171" i="17" s="1"/>
  <c r="BK171" i="17"/>
  <c r="G171" i="17" s="1"/>
  <c r="BL171" i="17"/>
  <c r="H171" i="17" s="1"/>
  <c r="I171" i="17"/>
  <c r="J171" i="17"/>
  <c r="K171" i="17"/>
  <c r="L171" i="17"/>
  <c r="M171" i="17"/>
  <c r="N171" i="17"/>
  <c r="O171" i="17"/>
  <c r="P171" i="17"/>
  <c r="Q171" i="17"/>
  <c r="R171" i="17"/>
  <c r="S171" i="17"/>
  <c r="T171" i="17"/>
  <c r="U171" i="17"/>
  <c r="V171" i="17"/>
  <c r="W171" i="17"/>
  <c r="BF171" i="17"/>
  <c r="BM171" i="17"/>
  <c r="BN171" i="17"/>
  <c r="BO171" i="17"/>
  <c r="BP171" i="17"/>
  <c r="BQ171" i="17"/>
  <c r="BR171" i="17"/>
  <c r="BS171" i="17"/>
  <c r="BT171" i="17"/>
  <c r="BU171" i="17"/>
  <c r="BV171" i="17"/>
  <c r="BW171" i="17"/>
  <c r="BX171" i="17"/>
  <c r="BY171" i="17"/>
  <c r="BZ171" i="17"/>
  <c r="CA171" i="17"/>
  <c r="B172" i="17"/>
  <c r="BG172" i="17"/>
  <c r="C172" i="17"/>
  <c r="BH172" i="17"/>
  <c r="D172" i="17" s="1"/>
  <c r="BI172" i="17"/>
  <c r="E172" i="17" s="1"/>
  <c r="BJ172" i="17"/>
  <c r="F172" i="17" s="1"/>
  <c r="BK172" i="17"/>
  <c r="G172" i="17" s="1"/>
  <c r="BL172" i="17"/>
  <c r="H172" i="17" s="1"/>
  <c r="I172" i="17"/>
  <c r="J172" i="17"/>
  <c r="K172" i="17"/>
  <c r="L172" i="17"/>
  <c r="M172" i="17"/>
  <c r="N172" i="17"/>
  <c r="O172" i="17"/>
  <c r="P172" i="17"/>
  <c r="Q172" i="17"/>
  <c r="R172" i="17"/>
  <c r="S172" i="17"/>
  <c r="T172" i="17"/>
  <c r="U172" i="17"/>
  <c r="V172" i="17"/>
  <c r="W172" i="17"/>
  <c r="BF172" i="17"/>
  <c r="BM172" i="17"/>
  <c r="BN172" i="17"/>
  <c r="BO172" i="17"/>
  <c r="BP172" i="17"/>
  <c r="BQ172" i="17"/>
  <c r="BR172" i="17"/>
  <c r="BS172" i="17"/>
  <c r="BT172" i="17"/>
  <c r="BU172" i="17"/>
  <c r="BV172" i="17"/>
  <c r="BW172" i="17"/>
  <c r="BX172" i="17"/>
  <c r="BY172" i="17"/>
  <c r="BZ172" i="17"/>
  <c r="CA172" i="17"/>
  <c r="B173" i="17"/>
  <c r="BG173" i="17"/>
  <c r="C173" i="17"/>
  <c r="BH173" i="17"/>
  <c r="D173" i="17" s="1"/>
  <c r="BI173" i="17"/>
  <c r="E173" i="17" s="1"/>
  <c r="BJ173" i="17"/>
  <c r="F173" i="17" s="1"/>
  <c r="BK173" i="17"/>
  <c r="G173" i="17" s="1"/>
  <c r="BL173" i="17"/>
  <c r="H173" i="17" s="1"/>
  <c r="I173" i="17"/>
  <c r="J173" i="17"/>
  <c r="K173" i="17"/>
  <c r="L173" i="17"/>
  <c r="M173" i="17"/>
  <c r="N173" i="17"/>
  <c r="O173" i="17"/>
  <c r="P173" i="17"/>
  <c r="Q173" i="17"/>
  <c r="R173" i="17"/>
  <c r="S173" i="17"/>
  <c r="T173" i="17"/>
  <c r="U173" i="17"/>
  <c r="V173" i="17"/>
  <c r="W173" i="17"/>
  <c r="BF173" i="17"/>
  <c r="BM173" i="17"/>
  <c r="BN173" i="17"/>
  <c r="BO173" i="17"/>
  <c r="BP173" i="17"/>
  <c r="BQ173" i="17"/>
  <c r="BR173" i="17"/>
  <c r="BS173" i="17"/>
  <c r="BT173" i="17"/>
  <c r="BU173" i="17"/>
  <c r="BV173" i="17"/>
  <c r="BW173" i="17"/>
  <c r="BX173" i="17"/>
  <c r="BY173" i="17"/>
  <c r="BZ173" i="17"/>
  <c r="CA173" i="17"/>
  <c r="B174" i="17"/>
  <c r="BG174" i="17"/>
  <c r="C174" i="17"/>
  <c r="BH174" i="17"/>
  <c r="D174" i="17" s="1"/>
  <c r="BI174" i="17"/>
  <c r="E174" i="17" s="1"/>
  <c r="BJ174" i="17"/>
  <c r="F174" i="17" s="1"/>
  <c r="BK174" i="17"/>
  <c r="G174" i="17" s="1"/>
  <c r="BL174" i="17"/>
  <c r="H174" i="17" s="1"/>
  <c r="I174" i="17"/>
  <c r="J174" i="17"/>
  <c r="K174" i="17"/>
  <c r="L174" i="17"/>
  <c r="M174" i="17"/>
  <c r="N174" i="17"/>
  <c r="O174" i="17"/>
  <c r="P174" i="17"/>
  <c r="Q174" i="17"/>
  <c r="R174" i="17"/>
  <c r="S174" i="17"/>
  <c r="T174" i="17"/>
  <c r="U174" i="17"/>
  <c r="V174" i="17"/>
  <c r="W174" i="17"/>
  <c r="BF174" i="17"/>
  <c r="BM174" i="17"/>
  <c r="BN174" i="17"/>
  <c r="BO174" i="17"/>
  <c r="BP174" i="17"/>
  <c r="BQ174" i="17"/>
  <c r="BR174" i="17"/>
  <c r="BS174" i="17"/>
  <c r="BT174" i="17"/>
  <c r="BU174" i="17"/>
  <c r="BV174" i="17"/>
  <c r="BW174" i="17"/>
  <c r="BX174" i="17"/>
  <c r="BY174" i="17"/>
  <c r="BZ174" i="17"/>
  <c r="CA174" i="17"/>
  <c r="B175" i="17"/>
  <c r="BG175" i="17"/>
  <c r="C175" i="17"/>
  <c r="BH175" i="17"/>
  <c r="D175" i="17" s="1"/>
  <c r="BI175" i="17"/>
  <c r="E175" i="17" s="1"/>
  <c r="BJ175" i="17"/>
  <c r="F175" i="17" s="1"/>
  <c r="BK175" i="17"/>
  <c r="G175" i="17" s="1"/>
  <c r="BL175" i="17"/>
  <c r="H175" i="17" s="1"/>
  <c r="I175" i="17"/>
  <c r="J175" i="17"/>
  <c r="K175" i="17"/>
  <c r="L175" i="17"/>
  <c r="M175" i="17"/>
  <c r="N175" i="17"/>
  <c r="O175" i="17"/>
  <c r="P175" i="17"/>
  <c r="Q175" i="17"/>
  <c r="R175" i="17"/>
  <c r="S175" i="17"/>
  <c r="T175" i="17"/>
  <c r="U175" i="17"/>
  <c r="V175" i="17"/>
  <c r="W175" i="17"/>
  <c r="BF175" i="17"/>
  <c r="BM175" i="17"/>
  <c r="BN175" i="17"/>
  <c r="BO175" i="17"/>
  <c r="BP175" i="17"/>
  <c r="BQ175" i="17"/>
  <c r="BR175" i="17"/>
  <c r="BS175" i="17"/>
  <c r="BT175" i="17"/>
  <c r="BU175" i="17"/>
  <c r="BV175" i="17"/>
  <c r="BW175" i="17"/>
  <c r="BX175" i="17"/>
  <c r="BY175" i="17"/>
  <c r="BZ175" i="17"/>
  <c r="CA175" i="17"/>
  <c r="B176" i="17"/>
  <c r="BG176" i="17"/>
  <c r="C176" i="17"/>
  <c r="BH176" i="17"/>
  <c r="D176" i="17" s="1"/>
  <c r="BI176" i="17"/>
  <c r="E176" i="17" s="1"/>
  <c r="BJ176" i="17"/>
  <c r="F176" i="17" s="1"/>
  <c r="BK176" i="17"/>
  <c r="G176" i="17" s="1"/>
  <c r="BL176" i="17"/>
  <c r="H176" i="17" s="1"/>
  <c r="I176" i="17"/>
  <c r="J176" i="17"/>
  <c r="K176" i="17"/>
  <c r="L176" i="17"/>
  <c r="M176" i="17"/>
  <c r="N176" i="17"/>
  <c r="O176" i="17"/>
  <c r="P176" i="17"/>
  <c r="Q176" i="17"/>
  <c r="R176" i="17"/>
  <c r="S176" i="17"/>
  <c r="T176" i="17"/>
  <c r="U176" i="17"/>
  <c r="V176" i="17"/>
  <c r="W176" i="17"/>
  <c r="BF176" i="17"/>
  <c r="BM176" i="17"/>
  <c r="BN176" i="17"/>
  <c r="BO176" i="17"/>
  <c r="BP176" i="17"/>
  <c r="BQ176" i="17"/>
  <c r="BR176" i="17"/>
  <c r="BS176" i="17"/>
  <c r="BT176" i="17"/>
  <c r="BU176" i="17"/>
  <c r="BV176" i="17"/>
  <c r="BW176" i="17"/>
  <c r="BX176" i="17"/>
  <c r="BY176" i="17"/>
  <c r="BZ176" i="17"/>
  <c r="CA176" i="17"/>
  <c r="B177" i="17"/>
  <c r="BG177" i="17"/>
  <c r="C177" i="17"/>
  <c r="BH177" i="17"/>
  <c r="D177" i="17" s="1"/>
  <c r="BI177" i="17"/>
  <c r="E177" i="17" s="1"/>
  <c r="BJ177" i="17"/>
  <c r="F177" i="17" s="1"/>
  <c r="BK177" i="17"/>
  <c r="G177" i="17" s="1"/>
  <c r="BL177" i="17"/>
  <c r="H177" i="17" s="1"/>
  <c r="I177" i="17"/>
  <c r="J177" i="17"/>
  <c r="K177" i="17"/>
  <c r="L177" i="17"/>
  <c r="M177" i="17"/>
  <c r="N177" i="17"/>
  <c r="O177" i="17"/>
  <c r="P177" i="17"/>
  <c r="Q177" i="17"/>
  <c r="R177" i="17"/>
  <c r="S177" i="17"/>
  <c r="T177" i="17"/>
  <c r="U177" i="17"/>
  <c r="V177" i="17"/>
  <c r="W177" i="17"/>
  <c r="BF177" i="17"/>
  <c r="BM177" i="17"/>
  <c r="BN177" i="17"/>
  <c r="BO177" i="17"/>
  <c r="BP177" i="17"/>
  <c r="BQ177" i="17"/>
  <c r="BR177" i="17"/>
  <c r="BS177" i="17"/>
  <c r="BT177" i="17"/>
  <c r="BU177" i="17"/>
  <c r="BV177" i="17"/>
  <c r="BW177" i="17"/>
  <c r="BX177" i="17"/>
  <c r="BY177" i="17"/>
  <c r="BZ177" i="17"/>
  <c r="CA177" i="17"/>
  <c r="B178" i="17"/>
  <c r="BG178" i="17"/>
  <c r="C178" i="17"/>
  <c r="BH178" i="17"/>
  <c r="D178" i="17" s="1"/>
  <c r="BI178" i="17"/>
  <c r="E178" i="17" s="1"/>
  <c r="BJ178" i="17"/>
  <c r="F178" i="17" s="1"/>
  <c r="BK178" i="17"/>
  <c r="G178" i="17" s="1"/>
  <c r="BL178" i="17"/>
  <c r="H178" i="17" s="1"/>
  <c r="I178" i="17"/>
  <c r="J178" i="17"/>
  <c r="K178" i="17"/>
  <c r="L178" i="17"/>
  <c r="M178" i="17"/>
  <c r="N178" i="17"/>
  <c r="O178" i="17"/>
  <c r="P178" i="17"/>
  <c r="Q178" i="17"/>
  <c r="R178" i="17"/>
  <c r="S178" i="17"/>
  <c r="T178" i="17"/>
  <c r="U178" i="17"/>
  <c r="V178" i="17"/>
  <c r="W178" i="17"/>
  <c r="BF178" i="17"/>
  <c r="BM178" i="17"/>
  <c r="BN178" i="17"/>
  <c r="BO178" i="17"/>
  <c r="BP178" i="17"/>
  <c r="BQ178" i="17"/>
  <c r="BR178" i="17"/>
  <c r="BS178" i="17"/>
  <c r="BT178" i="17"/>
  <c r="BU178" i="17"/>
  <c r="BV178" i="17"/>
  <c r="BW178" i="17"/>
  <c r="BX178" i="17"/>
  <c r="BY178" i="17"/>
  <c r="BZ178" i="17"/>
  <c r="CA178" i="17"/>
  <c r="B179" i="17"/>
  <c r="BG179" i="17"/>
  <c r="C179" i="17"/>
  <c r="BH179" i="17"/>
  <c r="D179" i="17" s="1"/>
  <c r="BI179" i="17"/>
  <c r="E179" i="17" s="1"/>
  <c r="BJ179" i="17"/>
  <c r="F179" i="17" s="1"/>
  <c r="BK179" i="17"/>
  <c r="G179" i="17" s="1"/>
  <c r="BL179" i="17"/>
  <c r="H179" i="17" s="1"/>
  <c r="I179" i="17"/>
  <c r="J179" i="17"/>
  <c r="K179" i="17"/>
  <c r="L179" i="17"/>
  <c r="M179" i="17"/>
  <c r="N179" i="17"/>
  <c r="O179" i="17"/>
  <c r="P179" i="17"/>
  <c r="Q179" i="17"/>
  <c r="R179" i="17"/>
  <c r="S179" i="17"/>
  <c r="T179" i="17"/>
  <c r="U179" i="17"/>
  <c r="V179" i="17"/>
  <c r="W179" i="17"/>
  <c r="BF179" i="17"/>
  <c r="BM179" i="17"/>
  <c r="BN179" i="17"/>
  <c r="BO179" i="17"/>
  <c r="BP179" i="17"/>
  <c r="BQ179" i="17"/>
  <c r="BR179" i="17"/>
  <c r="BS179" i="17"/>
  <c r="BT179" i="17"/>
  <c r="BU179" i="17"/>
  <c r="BV179" i="17"/>
  <c r="BW179" i="17"/>
  <c r="BX179" i="17"/>
  <c r="BY179" i="17"/>
  <c r="BZ179" i="17"/>
  <c r="CA179" i="17"/>
  <c r="B180" i="17"/>
  <c r="BG180" i="17"/>
  <c r="C180" i="17"/>
  <c r="BH180" i="17"/>
  <c r="D180" i="17" s="1"/>
  <c r="BI180" i="17"/>
  <c r="E180" i="17" s="1"/>
  <c r="BJ180" i="17"/>
  <c r="F180" i="17" s="1"/>
  <c r="BK180" i="17"/>
  <c r="G180" i="17" s="1"/>
  <c r="BL180" i="17"/>
  <c r="H180" i="17" s="1"/>
  <c r="I180" i="17"/>
  <c r="J180" i="17"/>
  <c r="K180" i="17"/>
  <c r="L180" i="17"/>
  <c r="M180" i="17"/>
  <c r="N180" i="17"/>
  <c r="O180" i="17"/>
  <c r="P180" i="17"/>
  <c r="Q180" i="17"/>
  <c r="R180" i="17"/>
  <c r="S180" i="17"/>
  <c r="T180" i="17"/>
  <c r="U180" i="17"/>
  <c r="V180" i="17"/>
  <c r="W180" i="17"/>
  <c r="BF180" i="17"/>
  <c r="BM180" i="17"/>
  <c r="BN180" i="17"/>
  <c r="BO180" i="17"/>
  <c r="BP180" i="17"/>
  <c r="BQ180" i="17"/>
  <c r="BR180" i="17"/>
  <c r="BS180" i="17"/>
  <c r="BT180" i="17"/>
  <c r="BU180" i="17"/>
  <c r="BV180" i="17"/>
  <c r="BW180" i="17"/>
  <c r="BX180" i="17"/>
  <c r="BY180" i="17"/>
  <c r="BZ180" i="17"/>
  <c r="CA180" i="17"/>
  <c r="B181" i="17"/>
  <c r="BG181" i="17"/>
  <c r="C181" i="17"/>
  <c r="BH181" i="17"/>
  <c r="D181" i="17" s="1"/>
  <c r="BI181" i="17"/>
  <c r="E181" i="17" s="1"/>
  <c r="BJ181" i="17"/>
  <c r="F181" i="17" s="1"/>
  <c r="BK181" i="17"/>
  <c r="G181" i="17" s="1"/>
  <c r="BL181" i="17"/>
  <c r="H181" i="17" s="1"/>
  <c r="I181" i="17"/>
  <c r="J181" i="17"/>
  <c r="K181" i="17"/>
  <c r="L181" i="17"/>
  <c r="M181" i="17"/>
  <c r="N181" i="17"/>
  <c r="O181" i="17"/>
  <c r="P181" i="17"/>
  <c r="Q181" i="17"/>
  <c r="R181" i="17"/>
  <c r="S181" i="17"/>
  <c r="T181" i="17"/>
  <c r="U181" i="17"/>
  <c r="V181" i="17"/>
  <c r="W181" i="17"/>
  <c r="BF181" i="17"/>
  <c r="BM181" i="17"/>
  <c r="BN181" i="17"/>
  <c r="BO181" i="17"/>
  <c r="BP181" i="17"/>
  <c r="BQ181" i="17"/>
  <c r="BR181" i="17"/>
  <c r="BS181" i="17"/>
  <c r="BT181" i="17"/>
  <c r="BU181" i="17"/>
  <c r="BV181" i="17"/>
  <c r="BW181" i="17"/>
  <c r="BX181" i="17"/>
  <c r="BY181" i="17"/>
  <c r="BZ181" i="17"/>
  <c r="CA181" i="17"/>
  <c r="B182" i="17"/>
  <c r="BG182" i="17"/>
  <c r="C182" i="17"/>
  <c r="BH182" i="17"/>
  <c r="D182" i="17" s="1"/>
  <c r="BI182" i="17"/>
  <c r="E182" i="17" s="1"/>
  <c r="BJ182" i="17"/>
  <c r="F182" i="17" s="1"/>
  <c r="BK182" i="17"/>
  <c r="G182" i="17" s="1"/>
  <c r="BL182" i="17"/>
  <c r="H182" i="17" s="1"/>
  <c r="I182" i="17"/>
  <c r="J182" i="17"/>
  <c r="K182" i="17"/>
  <c r="L182" i="17"/>
  <c r="M182" i="17"/>
  <c r="N182" i="17"/>
  <c r="O182" i="17"/>
  <c r="P182" i="17"/>
  <c r="Q182" i="17"/>
  <c r="R182" i="17"/>
  <c r="S182" i="17"/>
  <c r="T182" i="17"/>
  <c r="U182" i="17"/>
  <c r="V182" i="17"/>
  <c r="W182" i="17"/>
  <c r="BF182" i="17"/>
  <c r="BM182" i="17"/>
  <c r="BN182" i="17"/>
  <c r="BO182" i="17"/>
  <c r="BP182" i="17"/>
  <c r="BQ182" i="17"/>
  <c r="BR182" i="17"/>
  <c r="BS182" i="17"/>
  <c r="BT182" i="17"/>
  <c r="BU182" i="17"/>
  <c r="BV182" i="17"/>
  <c r="BW182" i="17"/>
  <c r="BX182" i="17"/>
  <c r="BY182" i="17"/>
  <c r="BZ182" i="17"/>
  <c r="CA182" i="17"/>
  <c r="B183" i="17"/>
  <c r="BG183" i="17"/>
  <c r="C183" i="17"/>
  <c r="BH183" i="17"/>
  <c r="D183" i="17" s="1"/>
  <c r="BI183" i="17"/>
  <c r="E183" i="17" s="1"/>
  <c r="BJ183" i="17"/>
  <c r="F183" i="17" s="1"/>
  <c r="BK183" i="17"/>
  <c r="G183" i="17" s="1"/>
  <c r="BL183" i="17"/>
  <c r="H183" i="17" s="1"/>
  <c r="I183" i="17"/>
  <c r="J183" i="17"/>
  <c r="K183" i="17"/>
  <c r="L183" i="17"/>
  <c r="M183" i="17"/>
  <c r="N183" i="17"/>
  <c r="O183" i="17"/>
  <c r="P183" i="17"/>
  <c r="Q183" i="17"/>
  <c r="R183" i="17"/>
  <c r="S183" i="17"/>
  <c r="T183" i="17"/>
  <c r="U183" i="17"/>
  <c r="V183" i="17"/>
  <c r="W183" i="17"/>
  <c r="BF183" i="17"/>
  <c r="BM183" i="17"/>
  <c r="BN183" i="17"/>
  <c r="BO183" i="17"/>
  <c r="BP183" i="17"/>
  <c r="BQ183" i="17"/>
  <c r="BR183" i="17"/>
  <c r="BS183" i="17"/>
  <c r="BT183" i="17"/>
  <c r="BU183" i="17"/>
  <c r="BV183" i="17"/>
  <c r="BW183" i="17"/>
  <c r="BX183" i="17"/>
  <c r="BY183" i="17"/>
  <c r="BZ183" i="17"/>
  <c r="CA183" i="17"/>
  <c r="B184" i="17"/>
  <c r="BG184" i="17"/>
  <c r="C184" i="17"/>
  <c r="BH184" i="17"/>
  <c r="D184" i="17" s="1"/>
  <c r="BI184" i="17"/>
  <c r="E184" i="17" s="1"/>
  <c r="BJ184" i="17"/>
  <c r="F184" i="17" s="1"/>
  <c r="BK184" i="17"/>
  <c r="G184" i="17" s="1"/>
  <c r="BL184" i="17"/>
  <c r="H184" i="17" s="1"/>
  <c r="I184" i="17"/>
  <c r="J184" i="17"/>
  <c r="K184" i="17"/>
  <c r="L184" i="17"/>
  <c r="M184" i="17"/>
  <c r="N184" i="17"/>
  <c r="O184" i="17"/>
  <c r="P184" i="17"/>
  <c r="Q184" i="17"/>
  <c r="R184" i="17"/>
  <c r="S184" i="17"/>
  <c r="T184" i="17"/>
  <c r="U184" i="17"/>
  <c r="V184" i="17"/>
  <c r="W184" i="17"/>
  <c r="BF184" i="17"/>
  <c r="BM184" i="17"/>
  <c r="BN184" i="17"/>
  <c r="BO184" i="17"/>
  <c r="BP184" i="17"/>
  <c r="BQ184" i="17"/>
  <c r="BR184" i="17"/>
  <c r="BS184" i="17"/>
  <c r="BT184" i="17"/>
  <c r="BU184" i="17"/>
  <c r="BV184" i="17"/>
  <c r="BW184" i="17"/>
  <c r="BX184" i="17"/>
  <c r="BY184" i="17"/>
  <c r="BZ184" i="17"/>
  <c r="CA184" i="17"/>
  <c r="B185" i="17"/>
  <c r="BG185" i="17"/>
  <c r="C185" i="17"/>
  <c r="BH185" i="17"/>
  <c r="D185" i="17" s="1"/>
  <c r="BI185" i="17"/>
  <c r="E185" i="17" s="1"/>
  <c r="BJ185" i="17"/>
  <c r="F185" i="17" s="1"/>
  <c r="BK185" i="17"/>
  <c r="G185" i="17" s="1"/>
  <c r="BL185" i="17"/>
  <c r="H185" i="17" s="1"/>
  <c r="I185" i="17"/>
  <c r="J185" i="17"/>
  <c r="K185" i="17"/>
  <c r="L185" i="17"/>
  <c r="M185" i="17"/>
  <c r="N185" i="17"/>
  <c r="O185" i="17"/>
  <c r="P185" i="17"/>
  <c r="Q185" i="17"/>
  <c r="R185" i="17"/>
  <c r="S185" i="17"/>
  <c r="T185" i="17"/>
  <c r="U185" i="17"/>
  <c r="V185" i="17"/>
  <c r="W185" i="17"/>
  <c r="BF185" i="17"/>
  <c r="BM185" i="17"/>
  <c r="BN185" i="17"/>
  <c r="BO185" i="17"/>
  <c r="BP185" i="17"/>
  <c r="BQ185" i="17"/>
  <c r="BR185" i="17"/>
  <c r="BS185" i="17"/>
  <c r="BT185" i="17"/>
  <c r="BU185" i="17"/>
  <c r="BV185" i="17"/>
  <c r="BW185" i="17"/>
  <c r="BX185" i="17"/>
  <c r="BY185" i="17"/>
  <c r="BZ185" i="17"/>
  <c r="CA185" i="17"/>
  <c r="B186" i="17"/>
  <c r="BG186" i="17"/>
  <c r="C186" i="17"/>
  <c r="BH186" i="17"/>
  <c r="D186" i="17" s="1"/>
  <c r="BI186" i="17"/>
  <c r="E186" i="17" s="1"/>
  <c r="BJ186" i="17"/>
  <c r="F186" i="17" s="1"/>
  <c r="BK186" i="17"/>
  <c r="G186" i="17" s="1"/>
  <c r="BL186" i="17"/>
  <c r="H186" i="17" s="1"/>
  <c r="I186" i="17"/>
  <c r="J186" i="17"/>
  <c r="K186" i="17"/>
  <c r="L186" i="17"/>
  <c r="M186" i="17"/>
  <c r="N186" i="17"/>
  <c r="O186" i="17"/>
  <c r="P186" i="17"/>
  <c r="Q186" i="17"/>
  <c r="R186" i="17"/>
  <c r="S186" i="17"/>
  <c r="T186" i="17"/>
  <c r="U186" i="17"/>
  <c r="V186" i="17"/>
  <c r="W186" i="17"/>
  <c r="BF186" i="17"/>
  <c r="BM186" i="17"/>
  <c r="BN186" i="17"/>
  <c r="BO186" i="17"/>
  <c r="BP186" i="17"/>
  <c r="BQ186" i="17"/>
  <c r="BR186" i="17"/>
  <c r="BS186" i="17"/>
  <c r="BT186" i="17"/>
  <c r="BU186" i="17"/>
  <c r="BV186" i="17"/>
  <c r="BW186" i="17"/>
  <c r="BX186" i="17"/>
  <c r="BY186" i="17"/>
  <c r="BZ186" i="17"/>
  <c r="CA186" i="17"/>
  <c r="B187" i="17"/>
  <c r="BG187" i="17"/>
  <c r="C187" i="17"/>
  <c r="BH187" i="17"/>
  <c r="D187" i="17" s="1"/>
  <c r="BI187" i="17"/>
  <c r="E187" i="17" s="1"/>
  <c r="BJ187" i="17"/>
  <c r="F187" i="17" s="1"/>
  <c r="BK187" i="17"/>
  <c r="G187" i="17" s="1"/>
  <c r="BL187" i="17"/>
  <c r="H187" i="17" s="1"/>
  <c r="I187" i="17"/>
  <c r="J187" i="17"/>
  <c r="K187" i="17"/>
  <c r="L187" i="17"/>
  <c r="M187" i="17"/>
  <c r="N187" i="17"/>
  <c r="O187" i="17"/>
  <c r="P187" i="17"/>
  <c r="Q187" i="17"/>
  <c r="R187" i="17"/>
  <c r="S187" i="17"/>
  <c r="T187" i="17"/>
  <c r="U187" i="17"/>
  <c r="V187" i="17"/>
  <c r="W187" i="17"/>
  <c r="BF187" i="17"/>
  <c r="BM187" i="17"/>
  <c r="BN187" i="17"/>
  <c r="BO187" i="17"/>
  <c r="BP187" i="17"/>
  <c r="BQ187" i="17"/>
  <c r="BR187" i="17"/>
  <c r="BS187" i="17"/>
  <c r="BT187" i="17"/>
  <c r="BU187" i="17"/>
  <c r="BV187" i="17"/>
  <c r="BW187" i="17"/>
  <c r="BX187" i="17"/>
  <c r="BY187" i="17"/>
  <c r="BZ187" i="17"/>
  <c r="CA187" i="17"/>
  <c r="B188" i="17"/>
  <c r="BG188" i="17"/>
  <c r="C188" i="17"/>
  <c r="BH188" i="17"/>
  <c r="D188" i="17" s="1"/>
  <c r="BI188" i="17"/>
  <c r="E188" i="17" s="1"/>
  <c r="BJ188" i="17"/>
  <c r="F188" i="17" s="1"/>
  <c r="BK188" i="17"/>
  <c r="G188" i="17" s="1"/>
  <c r="BL188" i="17"/>
  <c r="H188" i="17" s="1"/>
  <c r="I188" i="17"/>
  <c r="J188" i="17"/>
  <c r="K188" i="17"/>
  <c r="L188" i="17"/>
  <c r="M188" i="17"/>
  <c r="N188" i="17"/>
  <c r="O188" i="17"/>
  <c r="P188" i="17"/>
  <c r="Q188" i="17"/>
  <c r="R188" i="17"/>
  <c r="S188" i="17"/>
  <c r="T188" i="17"/>
  <c r="U188" i="17"/>
  <c r="V188" i="17"/>
  <c r="W188" i="17"/>
  <c r="BF188" i="17"/>
  <c r="BM188" i="17"/>
  <c r="BN188" i="17"/>
  <c r="BO188" i="17"/>
  <c r="BP188" i="17"/>
  <c r="BQ188" i="17"/>
  <c r="BR188" i="17"/>
  <c r="BS188" i="17"/>
  <c r="BT188" i="17"/>
  <c r="BU188" i="17"/>
  <c r="BV188" i="17"/>
  <c r="BW188" i="17"/>
  <c r="BX188" i="17"/>
  <c r="BY188" i="17"/>
  <c r="BZ188" i="17"/>
  <c r="CA188" i="17"/>
  <c r="B189" i="17"/>
  <c r="BG189" i="17"/>
  <c r="C189" i="17"/>
  <c r="BH189" i="17"/>
  <c r="D189" i="17" s="1"/>
  <c r="BI189" i="17"/>
  <c r="E189" i="17" s="1"/>
  <c r="BJ189" i="17"/>
  <c r="F189" i="17" s="1"/>
  <c r="BK189" i="17"/>
  <c r="G189" i="17" s="1"/>
  <c r="BL189" i="17"/>
  <c r="H189" i="17" s="1"/>
  <c r="I189" i="17"/>
  <c r="J189" i="17"/>
  <c r="K189" i="17"/>
  <c r="L189" i="17"/>
  <c r="M189" i="17"/>
  <c r="N189" i="17"/>
  <c r="O189" i="17"/>
  <c r="P189" i="17"/>
  <c r="Q189" i="17"/>
  <c r="R189" i="17"/>
  <c r="S189" i="17"/>
  <c r="T189" i="17"/>
  <c r="U189" i="17"/>
  <c r="V189" i="17"/>
  <c r="W189" i="17"/>
  <c r="BF189" i="17"/>
  <c r="BM189" i="17"/>
  <c r="BN189" i="17"/>
  <c r="BO189" i="17"/>
  <c r="BP189" i="17"/>
  <c r="BQ189" i="17"/>
  <c r="BR189" i="17"/>
  <c r="BS189" i="17"/>
  <c r="BT189" i="17"/>
  <c r="BU189" i="17"/>
  <c r="BV189" i="17"/>
  <c r="BW189" i="17"/>
  <c r="BX189" i="17"/>
  <c r="BY189" i="17"/>
  <c r="BZ189" i="17"/>
  <c r="CA189" i="17"/>
  <c r="B190" i="17"/>
  <c r="BG190" i="17"/>
  <c r="C190" i="17"/>
  <c r="BH190" i="17"/>
  <c r="D190" i="17" s="1"/>
  <c r="BI190" i="17"/>
  <c r="E190" i="17" s="1"/>
  <c r="BJ190" i="17"/>
  <c r="F190" i="17" s="1"/>
  <c r="BK190" i="17"/>
  <c r="G190" i="17" s="1"/>
  <c r="BL190" i="17"/>
  <c r="H190" i="17" s="1"/>
  <c r="I190" i="17"/>
  <c r="J190" i="17"/>
  <c r="K190" i="17"/>
  <c r="L190" i="17"/>
  <c r="M190" i="17"/>
  <c r="N190" i="17"/>
  <c r="O190" i="17"/>
  <c r="P190" i="17"/>
  <c r="Q190" i="17"/>
  <c r="R190" i="17"/>
  <c r="S190" i="17"/>
  <c r="T190" i="17"/>
  <c r="U190" i="17"/>
  <c r="V190" i="17"/>
  <c r="W190" i="17"/>
  <c r="BF190" i="17"/>
  <c r="BM190" i="17"/>
  <c r="BN190" i="17"/>
  <c r="BO190" i="17"/>
  <c r="BP190" i="17"/>
  <c r="BQ190" i="17"/>
  <c r="BR190" i="17"/>
  <c r="BS190" i="17"/>
  <c r="BT190" i="17"/>
  <c r="BU190" i="17"/>
  <c r="BV190" i="17"/>
  <c r="BW190" i="17"/>
  <c r="BX190" i="17"/>
  <c r="BY190" i="17"/>
  <c r="BZ190" i="17"/>
  <c r="CA190" i="17"/>
  <c r="B191" i="17"/>
  <c r="BG191" i="17"/>
  <c r="C191" i="17"/>
  <c r="BH191" i="17"/>
  <c r="D191" i="17" s="1"/>
  <c r="BI191" i="17"/>
  <c r="E191" i="17" s="1"/>
  <c r="BJ191" i="17"/>
  <c r="F191" i="17" s="1"/>
  <c r="BK191" i="17"/>
  <c r="G191" i="17" s="1"/>
  <c r="BL191" i="17"/>
  <c r="H191" i="17" s="1"/>
  <c r="I191" i="17"/>
  <c r="J191" i="17"/>
  <c r="K191" i="17"/>
  <c r="L191" i="17"/>
  <c r="M191" i="17"/>
  <c r="N191" i="17"/>
  <c r="O191" i="17"/>
  <c r="P191" i="17"/>
  <c r="Q191" i="17"/>
  <c r="R191" i="17"/>
  <c r="S191" i="17"/>
  <c r="T191" i="17"/>
  <c r="U191" i="17"/>
  <c r="V191" i="17"/>
  <c r="W191" i="17"/>
  <c r="BF191" i="17"/>
  <c r="BM191" i="17"/>
  <c r="BN191" i="17"/>
  <c r="BO191" i="17"/>
  <c r="BP191" i="17"/>
  <c r="BQ191" i="17"/>
  <c r="BR191" i="17"/>
  <c r="BS191" i="17"/>
  <c r="BT191" i="17"/>
  <c r="BU191" i="17"/>
  <c r="BV191" i="17"/>
  <c r="BW191" i="17"/>
  <c r="BX191" i="17"/>
  <c r="BY191" i="17"/>
  <c r="BZ191" i="17"/>
  <c r="CA191" i="17"/>
  <c r="B192" i="17"/>
  <c r="BG192" i="17"/>
  <c r="C192" i="17"/>
  <c r="BH192" i="17"/>
  <c r="D192" i="17" s="1"/>
  <c r="BI192" i="17"/>
  <c r="E192" i="17" s="1"/>
  <c r="BJ192" i="17"/>
  <c r="F192" i="17" s="1"/>
  <c r="BK192" i="17"/>
  <c r="G192" i="17" s="1"/>
  <c r="BL192" i="17"/>
  <c r="H192" i="17" s="1"/>
  <c r="I192" i="17"/>
  <c r="J192" i="17"/>
  <c r="K192" i="17"/>
  <c r="L192" i="17"/>
  <c r="M192" i="17"/>
  <c r="N192" i="17"/>
  <c r="O192" i="17"/>
  <c r="P192" i="17"/>
  <c r="Q192" i="17"/>
  <c r="R192" i="17"/>
  <c r="S192" i="17"/>
  <c r="T192" i="17"/>
  <c r="U192" i="17"/>
  <c r="V192" i="17"/>
  <c r="W192" i="17"/>
  <c r="BF192" i="17"/>
  <c r="BM192" i="17"/>
  <c r="BN192" i="17"/>
  <c r="BO192" i="17"/>
  <c r="BP192" i="17"/>
  <c r="BQ192" i="17"/>
  <c r="BR192" i="17"/>
  <c r="BS192" i="17"/>
  <c r="BT192" i="17"/>
  <c r="BU192" i="17"/>
  <c r="BV192" i="17"/>
  <c r="BW192" i="17"/>
  <c r="BX192" i="17"/>
  <c r="BY192" i="17"/>
  <c r="BZ192" i="17"/>
  <c r="CA192" i="17"/>
  <c r="B193" i="17"/>
  <c r="BG193" i="17"/>
  <c r="C193" i="17"/>
  <c r="BH193" i="17"/>
  <c r="D193" i="17" s="1"/>
  <c r="BI193" i="17"/>
  <c r="E193" i="17" s="1"/>
  <c r="BJ193" i="17"/>
  <c r="F193" i="17" s="1"/>
  <c r="BK193" i="17"/>
  <c r="G193" i="17" s="1"/>
  <c r="BL193" i="17"/>
  <c r="H193" i="17" s="1"/>
  <c r="I193" i="17"/>
  <c r="J193" i="17"/>
  <c r="K193" i="17"/>
  <c r="L193" i="17"/>
  <c r="M193" i="17"/>
  <c r="N193" i="17"/>
  <c r="O193" i="17"/>
  <c r="P193" i="17"/>
  <c r="Q193" i="17"/>
  <c r="R193" i="17"/>
  <c r="S193" i="17"/>
  <c r="T193" i="17"/>
  <c r="U193" i="17"/>
  <c r="V193" i="17"/>
  <c r="W193" i="17"/>
  <c r="BF193" i="17"/>
  <c r="BM193" i="17"/>
  <c r="BN193" i="17"/>
  <c r="BO193" i="17"/>
  <c r="BP193" i="17"/>
  <c r="BQ193" i="17"/>
  <c r="BR193" i="17"/>
  <c r="BS193" i="17"/>
  <c r="BT193" i="17"/>
  <c r="BU193" i="17"/>
  <c r="BV193" i="17"/>
  <c r="BW193" i="17"/>
  <c r="BX193" i="17"/>
  <c r="BY193" i="17"/>
  <c r="BZ193" i="17"/>
  <c r="CA193" i="17"/>
  <c r="B194" i="17"/>
  <c r="BG194" i="17"/>
  <c r="C194" i="17"/>
  <c r="BH194" i="17"/>
  <c r="D194" i="17" s="1"/>
  <c r="BI194" i="17"/>
  <c r="E194" i="17" s="1"/>
  <c r="BJ194" i="17"/>
  <c r="F194" i="17" s="1"/>
  <c r="BK194" i="17"/>
  <c r="G194" i="17" s="1"/>
  <c r="BL194" i="17"/>
  <c r="H194" i="17" s="1"/>
  <c r="I194" i="17"/>
  <c r="J194" i="17"/>
  <c r="K194" i="17"/>
  <c r="L194" i="17"/>
  <c r="M194" i="17"/>
  <c r="N194" i="17"/>
  <c r="O194" i="17"/>
  <c r="P194" i="17"/>
  <c r="Q194" i="17"/>
  <c r="R194" i="17"/>
  <c r="S194" i="17"/>
  <c r="T194" i="17"/>
  <c r="U194" i="17"/>
  <c r="V194" i="17"/>
  <c r="W194" i="17"/>
  <c r="BF194" i="17"/>
  <c r="BM194" i="17"/>
  <c r="BN194" i="17"/>
  <c r="BO194" i="17"/>
  <c r="BP194" i="17"/>
  <c r="BQ194" i="17"/>
  <c r="BR194" i="17"/>
  <c r="BS194" i="17"/>
  <c r="BT194" i="17"/>
  <c r="BU194" i="17"/>
  <c r="BV194" i="17"/>
  <c r="BW194" i="17"/>
  <c r="BX194" i="17"/>
  <c r="BY194" i="17"/>
  <c r="BZ194" i="17"/>
  <c r="CA194" i="17"/>
  <c r="B195" i="17"/>
  <c r="BG195" i="17"/>
  <c r="C195" i="17"/>
  <c r="BH195" i="17"/>
  <c r="D195" i="17" s="1"/>
  <c r="BI195" i="17"/>
  <c r="E195" i="17" s="1"/>
  <c r="BJ195" i="17"/>
  <c r="F195" i="17" s="1"/>
  <c r="BK195" i="17"/>
  <c r="G195" i="17" s="1"/>
  <c r="BL195" i="17"/>
  <c r="H195" i="17" s="1"/>
  <c r="I195" i="17"/>
  <c r="J195" i="17"/>
  <c r="K195" i="17"/>
  <c r="L195" i="17"/>
  <c r="M195" i="17"/>
  <c r="N195" i="17"/>
  <c r="O195" i="17"/>
  <c r="P195" i="17"/>
  <c r="Q195" i="17"/>
  <c r="R195" i="17"/>
  <c r="S195" i="17"/>
  <c r="T195" i="17"/>
  <c r="U195" i="17"/>
  <c r="V195" i="17"/>
  <c r="W195" i="17"/>
  <c r="BF195" i="17"/>
  <c r="BM195" i="17"/>
  <c r="BN195" i="17"/>
  <c r="BO195" i="17"/>
  <c r="BP195" i="17"/>
  <c r="BQ195" i="17"/>
  <c r="BR195" i="17"/>
  <c r="BS195" i="17"/>
  <c r="BT195" i="17"/>
  <c r="BU195" i="17"/>
  <c r="BV195" i="17"/>
  <c r="BW195" i="17"/>
  <c r="BX195" i="17"/>
  <c r="BY195" i="17"/>
  <c r="BZ195" i="17"/>
  <c r="CA195" i="17"/>
  <c r="B196" i="17"/>
  <c r="BG196" i="17"/>
  <c r="C196" i="17"/>
  <c r="BH196" i="17"/>
  <c r="D196" i="17" s="1"/>
  <c r="BI196" i="17"/>
  <c r="E196" i="17" s="1"/>
  <c r="BJ196" i="17"/>
  <c r="F196" i="17" s="1"/>
  <c r="BK196" i="17"/>
  <c r="G196" i="17" s="1"/>
  <c r="BL196" i="17"/>
  <c r="H196" i="17" s="1"/>
  <c r="I196" i="17"/>
  <c r="J196" i="17"/>
  <c r="K196" i="17"/>
  <c r="L196" i="17"/>
  <c r="M196" i="17"/>
  <c r="N196" i="17"/>
  <c r="O196" i="17"/>
  <c r="P196" i="17"/>
  <c r="Q196" i="17"/>
  <c r="R196" i="17"/>
  <c r="S196" i="17"/>
  <c r="T196" i="17"/>
  <c r="U196" i="17"/>
  <c r="V196" i="17"/>
  <c r="W196" i="17"/>
  <c r="BF196" i="17"/>
  <c r="BM196" i="17"/>
  <c r="BN196" i="17"/>
  <c r="BO196" i="17"/>
  <c r="BP196" i="17"/>
  <c r="BQ196" i="17"/>
  <c r="BR196" i="17"/>
  <c r="BS196" i="17"/>
  <c r="BT196" i="17"/>
  <c r="BU196" i="17"/>
  <c r="BV196" i="17"/>
  <c r="BW196" i="17"/>
  <c r="BX196" i="17"/>
  <c r="BY196" i="17"/>
  <c r="BZ196" i="17"/>
  <c r="CA196" i="17"/>
  <c r="A1" i="71"/>
  <c r="D12" i="71"/>
  <c r="E12" i="71"/>
  <c r="F12" i="71"/>
  <c r="G12" i="71"/>
  <c r="H12" i="71"/>
  <c r="I12" i="71"/>
  <c r="J12" i="71"/>
  <c r="K12" i="71"/>
  <c r="L12" i="71"/>
  <c r="M12" i="71"/>
  <c r="N12" i="71"/>
  <c r="O12" i="71"/>
  <c r="P12" i="71"/>
  <c r="Q12" i="71"/>
  <c r="R12" i="71"/>
  <c r="S12" i="71"/>
  <c r="T12" i="71"/>
  <c r="U12" i="71"/>
  <c r="V12" i="71"/>
  <c r="W12" i="71"/>
  <c r="X12" i="71"/>
  <c r="Y12" i="71"/>
  <c r="Z12" i="71"/>
  <c r="AA12" i="71"/>
  <c r="AB12" i="71"/>
  <c r="AC12" i="71"/>
  <c r="AD12" i="71"/>
  <c r="AE12" i="71"/>
  <c r="AF12" i="71"/>
  <c r="AG12" i="71"/>
  <c r="AH12" i="71"/>
  <c r="AI12" i="71"/>
  <c r="AJ12" i="71"/>
  <c r="AK12" i="71"/>
  <c r="AL12" i="71"/>
  <c r="AM12" i="71"/>
  <c r="AN12" i="71"/>
  <c r="AO12" i="71"/>
  <c r="AP12" i="71"/>
  <c r="AQ12" i="71"/>
  <c r="AR12" i="71"/>
  <c r="AS12" i="71"/>
  <c r="AT12" i="71"/>
  <c r="AU12" i="71"/>
  <c r="AV12" i="71"/>
  <c r="AW12" i="71"/>
  <c r="AX12" i="71"/>
  <c r="AY12" i="71"/>
  <c r="AZ12" i="71"/>
  <c r="BA12" i="71"/>
  <c r="C13" i="71"/>
  <c r="C14" i="71"/>
  <c r="C15" i="71"/>
  <c r="C16" i="71"/>
  <c r="C17" i="71"/>
  <c r="C18" i="71"/>
  <c r="C19" i="71"/>
  <c r="D23" i="71"/>
  <c r="E23" i="71"/>
  <c r="F23" i="71"/>
  <c r="G23" i="71"/>
  <c r="H23" i="71"/>
  <c r="I23" i="71"/>
  <c r="J23" i="71"/>
  <c r="K23" i="71"/>
  <c r="L23" i="71"/>
  <c r="M23" i="71"/>
  <c r="N23" i="71"/>
  <c r="O23" i="71"/>
  <c r="P23" i="71"/>
  <c r="Q23" i="71"/>
  <c r="R23" i="71"/>
  <c r="S23" i="71"/>
  <c r="T23" i="71"/>
  <c r="U23" i="71"/>
  <c r="V23" i="71"/>
  <c r="W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D28" i="71"/>
  <c r="E28" i="71"/>
  <c r="F28" i="71"/>
  <c r="G28" i="71"/>
  <c r="H28" i="71"/>
  <c r="I28" i="71"/>
  <c r="J28" i="71"/>
  <c r="K28" i="71"/>
  <c r="L28" i="71"/>
  <c r="M28" i="71"/>
  <c r="N28" i="71"/>
  <c r="O28" i="71"/>
  <c r="P28" i="71"/>
  <c r="Q28" i="71"/>
  <c r="R28" i="71"/>
  <c r="S28" i="71"/>
  <c r="T28" i="71"/>
  <c r="U28" i="71"/>
  <c r="V28" i="71"/>
  <c r="W28" i="71"/>
  <c r="X28" i="71"/>
  <c r="Y28" i="71"/>
  <c r="Z28" i="71"/>
  <c r="AA28" i="71"/>
  <c r="AB28" i="71"/>
  <c r="AC28" i="71"/>
  <c r="AD28" i="71"/>
  <c r="AE28" i="71"/>
  <c r="AF28" i="71"/>
  <c r="AG28" i="71"/>
  <c r="AH28" i="71"/>
  <c r="AI28" i="71"/>
  <c r="AJ28" i="71"/>
  <c r="AK28" i="71"/>
  <c r="AL28" i="71"/>
  <c r="AM28" i="71"/>
  <c r="AN28" i="71"/>
  <c r="AO28" i="71"/>
  <c r="AP28" i="71"/>
  <c r="AQ28" i="71"/>
  <c r="AR28" i="71"/>
  <c r="AS28" i="71"/>
  <c r="AT28" i="71"/>
  <c r="AU28" i="71"/>
  <c r="AV28" i="71"/>
  <c r="AW28" i="71"/>
  <c r="AX28" i="71"/>
  <c r="AY28" i="71"/>
  <c r="AZ28" i="71"/>
  <c r="BA28" i="71"/>
  <c r="D36" i="71"/>
  <c r="E36" i="71"/>
  <c r="F36" i="71"/>
  <c r="G36" i="71"/>
  <c r="H36" i="71"/>
  <c r="I36" i="71"/>
  <c r="J36" i="71"/>
  <c r="K36" i="71"/>
  <c r="L36" i="71"/>
  <c r="M36" i="71"/>
  <c r="N36" i="71"/>
  <c r="O36" i="71"/>
  <c r="P36" i="71"/>
  <c r="Q36" i="71"/>
  <c r="R36" i="71"/>
  <c r="S36" i="71"/>
  <c r="T36" i="71"/>
  <c r="U36" i="71"/>
  <c r="V36" i="71"/>
  <c r="W36" i="71"/>
  <c r="X36" i="71"/>
  <c r="Y36" i="71"/>
  <c r="Z36" i="71"/>
  <c r="AA36" i="71"/>
  <c r="AB36" i="71"/>
  <c r="AC36" i="71"/>
  <c r="AD36" i="71"/>
  <c r="AE36" i="71"/>
  <c r="AF36" i="71"/>
  <c r="AG36" i="71"/>
  <c r="AH36" i="71"/>
  <c r="AI36" i="71"/>
  <c r="AJ36" i="71"/>
  <c r="AK36" i="71"/>
  <c r="AL36" i="71"/>
  <c r="AM36" i="71"/>
  <c r="AN36" i="71"/>
  <c r="AO36" i="71"/>
  <c r="AP36" i="71"/>
  <c r="AQ36" i="71"/>
  <c r="AR36" i="71"/>
  <c r="AS36" i="71"/>
  <c r="AT36" i="71"/>
  <c r="AU36" i="71"/>
  <c r="AV36" i="71"/>
  <c r="AW36" i="71"/>
  <c r="AX36" i="71"/>
  <c r="AY36" i="71"/>
  <c r="AZ36" i="71"/>
  <c r="BA36" i="71"/>
  <c r="D42" i="71"/>
  <c r="E42" i="71"/>
  <c r="F42" i="71"/>
  <c r="G42" i="71"/>
  <c r="H42" i="71"/>
  <c r="I42" i="71"/>
  <c r="J42" i="71"/>
  <c r="K42" i="71"/>
  <c r="L42" i="71"/>
  <c r="M42" i="71"/>
  <c r="N42" i="71"/>
  <c r="O42" i="71"/>
  <c r="P42" i="71"/>
  <c r="Q42" i="71"/>
  <c r="R42" i="71"/>
  <c r="S42" i="71"/>
  <c r="T42" i="71"/>
  <c r="U42" i="71"/>
  <c r="V42" i="71"/>
  <c r="W42" i="71"/>
  <c r="X42" i="71"/>
  <c r="Y42" i="71"/>
  <c r="Z42" i="71"/>
  <c r="AA42" i="71"/>
  <c r="AB42" i="71"/>
  <c r="AC42" i="71"/>
  <c r="AD42" i="71"/>
  <c r="AE42" i="71"/>
  <c r="AF42" i="71"/>
  <c r="AG42" i="71"/>
  <c r="AH42" i="71"/>
  <c r="AI42" i="71"/>
  <c r="AJ42" i="71"/>
  <c r="AK42" i="71"/>
  <c r="AL42" i="71"/>
  <c r="AM42" i="71"/>
  <c r="AN42" i="71"/>
  <c r="AO42" i="71"/>
  <c r="AP42" i="71"/>
  <c r="AQ42" i="71"/>
  <c r="AR42" i="71"/>
  <c r="AS42" i="71"/>
  <c r="AT42" i="71"/>
  <c r="AU42" i="71"/>
  <c r="AV42" i="71"/>
  <c r="AW42" i="71"/>
  <c r="AX42" i="71"/>
  <c r="AY42" i="71"/>
  <c r="AZ42" i="71"/>
  <c r="BA42" i="71"/>
  <c r="D48" i="71"/>
  <c r="E48" i="71"/>
  <c r="F48" i="71"/>
  <c r="G48" i="71"/>
  <c r="H48" i="71"/>
  <c r="I48" i="71"/>
  <c r="J48" i="71"/>
  <c r="K48" i="71"/>
  <c r="L48" i="71"/>
  <c r="M48" i="71"/>
  <c r="N48" i="71"/>
  <c r="O48" i="71"/>
  <c r="P48" i="71"/>
  <c r="Q48" i="71"/>
  <c r="R48" i="71"/>
  <c r="S48" i="71"/>
  <c r="T48" i="71"/>
  <c r="U48" i="71"/>
  <c r="V48" i="71"/>
  <c r="W48" i="71"/>
  <c r="X48" i="71"/>
  <c r="Y48" i="71"/>
  <c r="Z48" i="71"/>
  <c r="AA48" i="71"/>
  <c r="AB48" i="71"/>
  <c r="AC48" i="71"/>
  <c r="AD48" i="71"/>
  <c r="AE48" i="71"/>
  <c r="AF48" i="71"/>
  <c r="AG48" i="71"/>
  <c r="AH48" i="71"/>
  <c r="AI48" i="71"/>
  <c r="AJ48" i="71"/>
  <c r="AK48" i="71"/>
  <c r="AL48" i="71"/>
  <c r="AM48" i="71"/>
  <c r="AN48" i="71"/>
  <c r="AO48" i="71"/>
  <c r="AP48" i="71"/>
  <c r="AQ48" i="71"/>
  <c r="AR48" i="71"/>
  <c r="AS48" i="71"/>
  <c r="AT48" i="71"/>
  <c r="AU48" i="71"/>
  <c r="AV48" i="71"/>
  <c r="AW48" i="71"/>
  <c r="AX48" i="71"/>
  <c r="AY48" i="71"/>
  <c r="AZ48" i="71"/>
  <c r="BA48" i="71"/>
  <c r="D80" i="71"/>
  <c r="E80" i="71"/>
  <c r="F80" i="71"/>
  <c r="G80" i="71"/>
  <c r="H80" i="71"/>
  <c r="I80" i="71"/>
  <c r="J80" i="71"/>
  <c r="K80" i="71"/>
  <c r="L80" i="71"/>
  <c r="M80" i="71"/>
  <c r="N80" i="71"/>
  <c r="O80" i="71"/>
  <c r="P80" i="71"/>
  <c r="Q80" i="71"/>
  <c r="R80" i="71"/>
  <c r="S80" i="71"/>
  <c r="T80" i="71"/>
  <c r="U80" i="71"/>
  <c r="V80" i="71"/>
  <c r="W80" i="71"/>
  <c r="X80" i="71"/>
  <c r="Y80" i="71"/>
  <c r="Z80" i="71"/>
  <c r="AA80" i="71"/>
  <c r="AB80" i="71"/>
  <c r="AC80" i="71"/>
  <c r="AD80" i="71"/>
  <c r="AE80" i="71"/>
  <c r="AF80" i="71"/>
  <c r="AG80" i="71"/>
  <c r="AH80" i="71"/>
  <c r="AI80" i="71"/>
  <c r="AJ80" i="71"/>
  <c r="AK80" i="71"/>
  <c r="AL80" i="71"/>
  <c r="AM80" i="71"/>
  <c r="AN80" i="71"/>
  <c r="AO80" i="71"/>
  <c r="AP80" i="71"/>
  <c r="AQ80" i="71"/>
  <c r="AR80" i="71"/>
  <c r="AS80" i="71"/>
  <c r="AT80" i="71"/>
  <c r="AU80" i="71"/>
  <c r="AV80" i="71"/>
  <c r="AW80" i="71"/>
  <c r="AX80" i="71"/>
  <c r="AY80" i="71"/>
  <c r="AZ80" i="71"/>
  <c r="BA80" i="71"/>
  <c r="A1" i="70"/>
  <c r="B153" i="70"/>
  <c r="F166" i="70"/>
  <c r="F153" i="70" s="1"/>
  <c r="G166" i="70"/>
  <c r="G153" i="70" s="1"/>
  <c r="H166" i="70"/>
  <c r="H153" i="70" s="1"/>
  <c r="I166" i="70"/>
  <c r="I153" i="70" s="1"/>
  <c r="J166" i="70"/>
  <c r="J153" i="70" s="1"/>
  <c r="B154" i="70"/>
  <c r="F167" i="70"/>
  <c r="F154" i="70" s="1"/>
  <c r="G167" i="70"/>
  <c r="G154" i="70" s="1"/>
  <c r="H167" i="70"/>
  <c r="H154" i="70" s="1"/>
  <c r="I167" i="70"/>
  <c r="I154" i="70" s="1"/>
  <c r="J167" i="70"/>
  <c r="J154" i="70" s="1"/>
  <c r="B155" i="70"/>
  <c r="F168" i="70"/>
  <c r="F155" i="70" s="1"/>
  <c r="G168" i="70"/>
  <c r="G155" i="70" s="1"/>
  <c r="H168" i="70"/>
  <c r="H155" i="70" s="1"/>
  <c r="I168" i="70"/>
  <c r="I155" i="70" s="1"/>
  <c r="J168" i="70"/>
  <c r="J155" i="70" s="1"/>
  <c r="B156" i="70"/>
  <c r="F169" i="70"/>
  <c r="F156" i="70" s="1"/>
  <c r="G169" i="70"/>
  <c r="G156" i="70" s="1"/>
  <c r="H169" i="70"/>
  <c r="H156" i="70" s="1"/>
  <c r="I169" i="70"/>
  <c r="I156" i="70" s="1"/>
  <c r="J169" i="70"/>
  <c r="J156" i="70" s="1"/>
  <c r="B157" i="70"/>
  <c r="F170" i="70"/>
  <c r="F157" i="70" s="1"/>
  <c r="G170" i="70"/>
  <c r="G157" i="70" s="1"/>
  <c r="H170" i="70"/>
  <c r="H157" i="70" s="1"/>
  <c r="I170" i="70"/>
  <c r="I157" i="70" s="1"/>
  <c r="J170" i="70"/>
  <c r="J157" i="70" s="1"/>
  <c r="B158" i="70"/>
  <c r="F171" i="70"/>
  <c r="G171" i="70"/>
  <c r="G158" i="70" s="1"/>
  <c r="H171" i="70"/>
  <c r="H158" i="70" s="1"/>
  <c r="I171" i="70"/>
  <c r="I158" i="70" s="1"/>
  <c r="J171" i="70"/>
  <c r="J158" i="70" s="1"/>
  <c r="B159" i="70"/>
  <c r="F172" i="70"/>
  <c r="F159" i="70" s="1"/>
  <c r="G172" i="70"/>
  <c r="G159" i="70" s="1"/>
  <c r="H172" i="70"/>
  <c r="H159" i="70" s="1"/>
  <c r="I172" i="70"/>
  <c r="I159" i="70" s="1"/>
  <c r="J172" i="70"/>
  <c r="J159" i="70" s="1"/>
  <c r="B160" i="70"/>
  <c r="F173" i="70"/>
  <c r="G173" i="70"/>
  <c r="G160" i="70" s="1"/>
  <c r="H173" i="70"/>
  <c r="H160" i="70" s="1"/>
  <c r="I173" i="70"/>
  <c r="I160" i="70" s="1"/>
  <c r="J173" i="70"/>
  <c r="J160" i="70" s="1"/>
  <c r="B161" i="70"/>
  <c r="F174" i="70"/>
  <c r="G174" i="70"/>
  <c r="G161" i="70" s="1"/>
  <c r="H174" i="70"/>
  <c r="H161" i="70" s="1"/>
  <c r="I174" i="70"/>
  <c r="I161" i="70" s="1"/>
  <c r="J174" i="70"/>
  <c r="J161" i="70" s="1"/>
  <c r="B162" i="70"/>
  <c r="F175" i="70"/>
  <c r="F162" i="70" s="1"/>
  <c r="G175" i="70"/>
  <c r="G162" i="70" s="1"/>
  <c r="H175" i="70"/>
  <c r="H162" i="70" s="1"/>
  <c r="I175" i="70"/>
  <c r="I162" i="70" s="1"/>
  <c r="J175" i="70"/>
  <c r="J162" i="70" s="1"/>
  <c r="C198" i="70"/>
  <c r="C199" i="70"/>
  <c r="C200" i="70"/>
  <c r="C201" i="70"/>
  <c r="C202" i="70"/>
  <c r="C203" i="70"/>
  <c r="C204" i="70"/>
  <c r="C205" i="70"/>
  <c r="C206" i="70"/>
  <c r="C207" i="70"/>
  <c r="C208" i="70"/>
  <c r="C209" i="70"/>
  <c r="C215" i="70"/>
  <c r="O215" i="70"/>
  <c r="C216" i="70"/>
  <c r="C217" i="70"/>
  <c r="C218" i="70"/>
  <c r="C219" i="70"/>
  <c r="C220" i="70"/>
  <c r="C221" i="70"/>
  <c r="C222" i="70"/>
  <c r="C223" i="70"/>
  <c r="C224" i="70"/>
  <c r="C225" i="70"/>
  <c r="C226" i="70"/>
  <c r="A1" i="45"/>
  <c r="B7" i="45"/>
  <c r="C7" i="45" s="1"/>
  <c r="B8" i="45"/>
  <c r="C8" i="45" s="1"/>
  <c r="A9" i="45"/>
  <c r="D9" i="45"/>
  <c r="E9" i="45"/>
  <c r="A10" i="45"/>
  <c r="E10" i="45"/>
  <c r="A11" i="45"/>
  <c r="E11" i="45"/>
  <c r="A12" i="45"/>
  <c r="E12" i="45"/>
  <c r="A13" i="45"/>
  <c r="E13" i="45"/>
  <c r="A14" i="45"/>
  <c r="E14" i="45"/>
  <c r="A15" i="45"/>
  <c r="E15" i="45"/>
  <c r="A16" i="45"/>
  <c r="E16" i="45"/>
  <c r="A17" i="45"/>
  <c r="C17" i="45"/>
  <c r="E17" i="45"/>
  <c r="A18" i="45"/>
  <c r="C18" i="45"/>
  <c r="D18" i="45"/>
  <c r="E18" i="45"/>
  <c r="A19" i="45"/>
  <c r="E19" i="45"/>
  <c r="A20" i="45"/>
  <c r="E20" i="45"/>
  <c r="A21" i="45"/>
  <c r="E21" i="45"/>
  <c r="A22" i="45"/>
  <c r="E22" i="45"/>
  <c r="A23" i="45"/>
  <c r="E23" i="45"/>
  <c r="A24" i="45"/>
  <c r="E24" i="45"/>
  <c r="A25" i="45"/>
  <c r="E25" i="45"/>
  <c r="A26" i="45"/>
  <c r="C26" i="45"/>
  <c r="D26" i="45"/>
  <c r="E26" i="45"/>
  <c r="A27" i="45"/>
  <c r="E27" i="45"/>
  <c r="A28" i="45"/>
  <c r="E28" i="45"/>
  <c r="A29" i="45"/>
  <c r="E29" i="45"/>
  <c r="A30" i="45"/>
  <c r="E30" i="45"/>
  <c r="B31" i="45"/>
  <c r="C31" i="45" s="1"/>
  <c r="D31" i="45"/>
  <c r="A32" i="45"/>
  <c r="C32" i="45"/>
  <c r="D32" i="45"/>
  <c r="E32" i="45"/>
  <c r="A33" i="45"/>
  <c r="E33" i="45"/>
  <c r="A34" i="45"/>
  <c r="E34" i="45"/>
  <c r="A35" i="45"/>
  <c r="E35" i="45"/>
  <c r="A36" i="45"/>
  <c r="E36" i="45"/>
  <c r="A37" i="45"/>
  <c r="E37" i="45"/>
  <c r="A38" i="45"/>
  <c r="E38" i="45"/>
  <c r="A39" i="45"/>
  <c r="E39" i="45"/>
  <c r="A40" i="45"/>
  <c r="C40" i="45"/>
  <c r="D40" i="45"/>
  <c r="E40" i="45"/>
  <c r="A41" i="45"/>
  <c r="E41" i="45"/>
  <c r="A42" i="45"/>
  <c r="E42" i="45"/>
  <c r="A43" i="45"/>
  <c r="E43" i="45"/>
  <c r="A44" i="45"/>
  <c r="E44" i="45"/>
  <c r="A45" i="45"/>
  <c r="E45" i="45"/>
  <c r="A46" i="45"/>
  <c r="E46" i="45"/>
  <c r="A47" i="45"/>
  <c r="D47" i="45"/>
  <c r="E47" i="45"/>
  <c r="A48" i="45"/>
  <c r="C48" i="45"/>
  <c r="D48" i="45"/>
  <c r="E48" i="45"/>
  <c r="A49" i="45"/>
  <c r="E49" i="45"/>
  <c r="A50" i="45"/>
  <c r="E50" i="45"/>
  <c r="A51" i="45"/>
  <c r="E51" i="45"/>
  <c r="A52" i="45"/>
  <c r="E52" i="45"/>
  <c r="A53" i="45"/>
  <c r="E53" i="45"/>
  <c r="B54" i="45"/>
  <c r="C54" i="45" s="1"/>
  <c r="A55" i="45"/>
  <c r="C55" i="45"/>
  <c r="E55" i="45"/>
  <c r="A56" i="45"/>
  <c r="E56" i="45"/>
  <c r="A57" i="45"/>
  <c r="E57" i="45"/>
  <c r="A58" i="45"/>
  <c r="E58" i="45"/>
  <c r="A59" i="45"/>
  <c r="E59" i="45"/>
  <c r="A60" i="45"/>
  <c r="E60" i="45"/>
  <c r="A61" i="45"/>
  <c r="C61" i="45"/>
  <c r="E61" i="45"/>
  <c r="A62" i="45"/>
  <c r="C62" i="45"/>
  <c r="D62" i="45"/>
  <c r="E62" i="45"/>
  <c r="A63" i="45"/>
  <c r="C63" i="45"/>
  <c r="E63" i="45"/>
  <c r="A64" i="45"/>
  <c r="E64" i="45"/>
  <c r="A65" i="45"/>
  <c r="E65" i="45"/>
  <c r="A66" i="45"/>
  <c r="E66" i="45"/>
  <c r="A67" i="45"/>
  <c r="E67" i="45"/>
  <c r="A68" i="45"/>
  <c r="E68" i="45"/>
  <c r="A69" i="45"/>
  <c r="E69" i="45"/>
  <c r="A70" i="45"/>
  <c r="C70" i="45"/>
  <c r="D70" i="45"/>
  <c r="E70" i="45"/>
  <c r="A71" i="45"/>
  <c r="E71" i="45"/>
  <c r="A72" i="45"/>
  <c r="E72" i="45"/>
  <c r="A73" i="45"/>
  <c r="D73" i="45"/>
  <c r="E73" i="45"/>
  <c r="A74" i="45"/>
  <c r="E74" i="45"/>
  <c r="A75" i="45"/>
  <c r="E75" i="45"/>
  <c r="A76" i="45"/>
  <c r="E76" i="45"/>
  <c r="A77" i="45"/>
  <c r="B77" i="45"/>
  <c r="C77" i="45" s="1"/>
  <c r="A78" i="45"/>
  <c r="B78" i="45"/>
  <c r="C78" i="45" s="1"/>
  <c r="E78" i="45"/>
  <c r="A79" i="45"/>
  <c r="B79" i="45"/>
  <c r="C79" i="45" s="1"/>
  <c r="E79" i="45"/>
  <c r="A80" i="45"/>
  <c r="B80" i="45"/>
  <c r="C80" i="45" s="1"/>
  <c r="E80" i="45"/>
  <c r="A81" i="45"/>
  <c r="B81" i="45"/>
  <c r="C81" i="45" s="1"/>
  <c r="E81" i="45"/>
  <c r="A82" i="45"/>
  <c r="B82" i="45"/>
  <c r="C82" i="45" s="1"/>
  <c r="E82" i="45"/>
  <c r="A83" i="45"/>
  <c r="B83" i="45"/>
  <c r="D83" i="45" s="1"/>
  <c r="E83" i="45"/>
  <c r="A84" i="45"/>
  <c r="B84" i="45"/>
  <c r="C84" i="45" s="1"/>
  <c r="E84" i="45"/>
  <c r="A85" i="45"/>
  <c r="B85" i="45"/>
  <c r="C85" i="45" s="1"/>
  <c r="E85" i="45"/>
  <c r="A86" i="45"/>
  <c r="B86" i="45"/>
  <c r="C86" i="45" s="1"/>
  <c r="E86" i="45"/>
  <c r="A87" i="45"/>
  <c r="B87" i="45"/>
  <c r="D87" i="45" s="1"/>
  <c r="E87" i="45"/>
  <c r="A88" i="45"/>
  <c r="B88" i="45"/>
  <c r="C88" i="45" s="1"/>
  <c r="E88" i="45"/>
  <c r="A89" i="45"/>
  <c r="B89" i="45"/>
  <c r="C89" i="45" s="1"/>
  <c r="E89" i="45"/>
  <c r="A90" i="45"/>
  <c r="B90" i="45"/>
  <c r="E90" i="45"/>
  <c r="A91" i="45"/>
  <c r="B91" i="45"/>
  <c r="D91" i="45" s="1"/>
  <c r="E91" i="45"/>
  <c r="A92" i="45"/>
  <c r="B92" i="45"/>
  <c r="D92" i="45" s="1"/>
  <c r="E92" i="45"/>
  <c r="A93" i="45"/>
  <c r="B93" i="45"/>
  <c r="C93" i="45" s="1"/>
  <c r="E93" i="45"/>
  <c r="A94" i="45"/>
  <c r="B94" i="45"/>
  <c r="E94" i="45"/>
  <c r="A95" i="45"/>
  <c r="B95" i="45"/>
  <c r="E95" i="45"/>
  <c r="A96" i="45"/>
  <c r="B96" i="45"/>
  <c r="C96" i="45" s="1"/>
  <c r="E96" i="45"/>
  <c r="A97" i="45"/>
  <c r="B97" i="45"/>
  <c r="C97" i="45" s="1"/>
  <c r="E97" i="45"/>
  <c r="A98" i="45"/>
  <c r="B98" i="45"/>
  <c r="E98" i="45"/>
  <c r="A99" i="45"/>
  <c r="B99" i="45"/>
  <c r="D99" i="45" s="1"/>
  <c r="E99" i="45"/>
  <c r="A100" i="45"/>
  <c r="A101" i="45"/>
  <c r="B101" i="45"/>
  <c r="E101" i="45"/>
  <c r="A102" i="45"/>
  <c r="B102" i="45"/>
  <c r="C102" i="45" s="1"/>
  <c r="E102" i="45"/>
  <c r="A103" i="45"/>
  <c r="B103" i="45"/>
  <c r="C103" i="45" s="1"/>
  <c r="E103" i="45"/>
  <c r="A104" i="45"/>
  <c r="B104" i="45"/>
  <c r="D104" i="45" s="1"/>
  <c r="E104" i="45"/>
  <c r="A105" i="45"/>
  <c r="B105" i="45"/>
  <c r="E105" i="45"/>
  <c r="A106" i="45"/>
  <c r="B106" i="45"/>
  <c r="E106" i="45"/>
  <c r="A107" i="45"/>
  <c r="B107" i="45"/>
  <c r="C107" i="45" s="1"/>
  <c r="E107" i="45"/>
  <c r="A108" i="45"/>
  <c r="B108" i="45"/>
  <c r="D108" i="45" s="1"/>
  <c r="E108" i="45"/>
  <c r="A109" i="45"/>
  <c r="B109" i="45"/>
  <c r="E109" i="45"/>
  <c r="A110" i="45"/>
  <c r="B110" i="45"/>
  <c r="C110" i="45" s="1"/>
  <c r="E110" i="45"/>
  <c r="A111" i="45"/>
  <c r="B111" i="45"/>
  <c r="C111" i="45" s="1"/>
  <c r="E111" i="45"/>
  <c r="A112" i="45"/>
  <c r="B112" i="45"/>
  <c r="D112" i="45" s="1"/>
  <c r="E112" i="45"/>
  <c r="A113" i="45"/>
  <c r="B113" i="45"/>
  <c r="E113" i="45"/>
  <c r="A114" i="45"/>
  <c r="B114" i="45"/>
  <c r="E114" i="45"/>
  <c r="A115" i="45"/>
  <c r="B115" i="45"/>
  <c r="C115" i="45" s="1"/>
  <c r="E115" i="45"/>
  <c r="A116" i="45"/>
  <c r="B116" i="45"/>
  <c r="D116" i="45" s="1"/>
  <c r="E116" i="45"/>
  <c r="A117" i="45"/>
  <c r="B117" i="45"/>
  <c r="E117" i="45"/>
  <c r="A118" i="45"/>
  <c r="B118" i="45"/>
  <c r="E118" i="45"/>
  <c r="A119" i="45"/>
  <c r="B119" i="45"/>
  <c r="C119" i="45" s="1"/>
  <c r="E119" i="45"/>
  <c r="A120" i="45"/>
  <c r="B120" i="45"/>
  <c r="D120" i="45" s="1"/>
  <c r="E120" i="45"/>
  <c r="A121" i="45"/>
  <c r="B121" i="45"/>
  <c r="C121" i="45" s="1"/>
  <c r="E121" i="45"/>
  <c r="A122" i="45"/>
  <c r="B122" i="45"/>
  <c r="C122" i="45" s="1"/>
  <c r="E122" i="45"/>
  <c r="A123" i="45"/>
  <c r="B123" i="45"/>
  <c r="C123" i="45" s="1"/>
  <c r="A124" i="45"/>
  <c r="B124" i="45"/>
  <c r="D124" i="45" s="1"/>
  <c r="E124" i="45"/>
  <c r="A125" i="45"/>
  <c r="B125" i="45"/>
  <c r="C125" i="45" s="1"/>
  <c r="E125" i="45"/>
  <c r="A126" i="45"/>
  <c r="B126" i="45"/>
  <c r="D126" i="45" s="1"/>
  <c r="E126" i="45"/>
  <c r="A127" i="45"/>
  <c r="B127" i="45"/>
  <c r="C127" i="45" s="1"/>
  <c r="E127" i="45"/>
  <c r="A128" i="45"/>
  <c r="B128" i="45"/>
  <c r="C128" i="45" s="1"/>
  <c r="E128" i="45"/>
  <c r="A129" i="45"/>
  <c r="B129" i="45"/>
  <c r="E129" i="45"/>
  <c r="A130" i="45"/>
  <c r="B130" i="45"/>
  <c r="D130" i="45" s="1"/>
  <c r="E130" i="45"/>
  <c r="A131" i="45"/>
  <c r="B131" i="45"/>
  <c r="C131" i="45" s="1"/>
  <c r="E131" i="45"/>
  <c r="A132" i="45"/>
  <c r="B132" i="45"/>
  <c r="C132" i="45" s="1"/>
  <c r="E132" i="45"/>
  <c r="A133" i="45"/>
  <c r="B133" i="45"/>
  <c r="E133" i="45"/>
  <c r="A134" i="45"/>
  <c r="B134" i="45"/>
  <c r="E134" i="45"/>
  <c r="A135" i="45"/>
  <c r="B135" i="45"/>
  <c r="C135" i="45" s="1"/>
  <c r="E135" i="45"/>
  <c r="A136" i="45"/>
  <c r="B136" i="45"/>
  <c r="E136" i="45"/>
  <c r="A137" i="45"/>
  <c r="B137" i="45"/>
  <c r="E137" i="45"/>
  <c r="A138" i="45"/>
  <c r="B138" i="45"/>
  <c r="C138" i="45" s="1"/>
  <c r="E138" i="45"/>
  <c r="A139" i="45"/>
  <c r="B139" i="45"/>
  <c r="E139" i="45"/>
  <c r="A140" i="45"/>
  <c r="B140" i="45"/>
  <c r="C140" i="45" s="1"/>
  <c r="E140" i="45"/>
  <c r="A141" i="45"/>
  <c r="B141" i="45"/>
  <c r="E141" i="45"/>
  <c r="A142" i="45"/>
  <c r="B142" i="45"/>
  <c r="C142" i="45" s="1"/>
  <c r="E142" i="45"/>
  <c r="A143" i="45"/>
  <c r="B143" i="45"/>
  <c r="C143" i="45" s="1"/>
  <c r="E143" i="45"/>
  <c r="A144" i="45"/>
  <c r="B144" i="45"/>
  <c r="E144" i="45"/>
  <c r="A145" i="45"/>
  <c r="B145" i="45"/>
  <c r="E145" i="45"/>
  <c r="A146" i="45"/>
  <c r="B146" i="45"/>
  <c r="C146" i="45"/>
  <c r="F146" i="45" s="1"/>
  <c r="D146" i="45"/>
  <c r="A147" i="45"/>
  <c r="B147" i="45"/>
  <c r="C147" i="45" s="1"/>
  <c r="E147" i="45"/>
  <c r="A148" i="45"/>
  <c r="B148" i="45"/>
  <c r="C148" i="45" s="1"/>
  <c r="E148" i="45"/>
  <c r="A149" i="45"/>
  <c r="B149" i="45"/>
  <c r="D149" i="45" s="1"/>
  <c r="E149" i="45"/>
  <c r="A150" i="45"/>
  <c r="B150" i="45"/>
  <c r="E150" i="45"/>
  <c r="A151" i="45"/>
  <c r="B151" i="45"/>
  <c r="E151" i="45"/>
  <c r="A152" i="45"/>
  <c r="B152" i="45"/>
  <c r="C152" i="45" s="1"/>
  <c r="E152" i="45"/>
  <c r="A153" i="45"/>
  <c r="B153" i="45"/>
  <c r="E153" i="45"/>
  <c r="A154" i="45"/>
  <c r="B154" i="45"/>
  <c r="C154" i="45" s="1"/>
  <c r="E154" i="45"/>
  <c r="A155" i="45"/>
  <c r="B155" i="45"/>
  <c r="E155" i="45"/>
  <c r="A156" i="45"/>
  <c r="B156" i="45"/>
  <c r="C156" i="45" s="1"/>
  <c r="E156" i="45"/>
  <c r="A157" i="45"/>
  <c r="B157" i="45"/>
  <c r="C157" i="45" s="1"/>
  <c r="E157" i="45"/>
  <c r="A158" i="45"/>
  <c r="B158" i="45"/>
  <c r="E158" i="45"/>
  <c r="A159" i="45"/>
  <c r="B159" i="45"/>
  <c r="E159" i="45"/>
  <c r="A160" i="45"/>
  <c r="B160" i="45"/>
  <c r="D160" i="45" s="1"/>
  <c r="E160" i="45"/>
  <c r="A161" i="45"/>
  <c r="B161" i="45"/>
  <c r="C161" i="45" s="1"/>
  <c r="E161" i="45"/>
  <c r="A162" i="45"/>
  <c r="B162" i="45"/>
  <c r="E162" i="45"/>
  <c r="A163" i="45"/>
  <c r="B163" i="45"/>
  <c r="E163" i="45"/>
  <c r="A164" i="45"/>
  <c r="B164" i="45"/>
  <c r="C164" i="45" s="1"/>
  <c r="E164" i="45"/>
  <c r="A165" i="45"/>
  <c r="B165" i="45"/>
  <c r="C165" i="45" s="1"/>
  <c r="E165" i="45"/>
  <c r="A166" i="45"/>
  <c r="B166" i="45"/>
  <c r="E166" i="45"/>
  <c r="A167" i="45"/>
  <c r="B167" i="45"/>
  <c r="E167" i="45"/>
  <c r="A168" i="45"/>
  <c r="B168" i="45"/>
  <c r="D168" i="45" s="1"/>
  <c r="E168" i="45"/>
  <c r="A169" i="45"/>
  <c r="B169" i="45"/>
  <c r="C169" i="45"/>
  <c r="F169" i="45" s="1"/>
  <c r="D169" i="45"/>
  <c r="A170" i="45"/>
  <c r="B170" i="45"/>
  <c r="C170" i="45" s="1"/>
  <c r="E170" i="45"/>
  <c r="A171" i="45"/>
  <c r="B171" i="45"/>
  <c r="C171" i="45" s="1"/>
  <c r="E171" i="45"/>
  <c r="A172" i="45"/>
  <c r="B172" i="45"/>
  <c r="C172" i="45" s="1"/>
  <c r="E172" i="45"/>
  <c r="A173" i="45"/>
  <c r="B173" i="45"/>
  <c r="D173" i="45" s="1"/>
  <c r="E173" i="45"/>
  <c r="A174" i="45"/>
  <c r="B174" i="45"/>
  <c r="D174" i="45" s="1"/>
  <c r="E174" i="45"/>
  <c r="A175" i="45"/>
  <c r="B175" i="45"/>
  <c r="C175" i="45" s="1"/>
  <c r="E175" i="45"/>
  <c r="A176" i="45"/>
  <c r="B176" i="45"/>
  <c r="C176" i="45" s="1"/>
  <c r="E176" i="45"/>
  <c r="A177" i="45"/>
  <c r="B177" i="45"/>
  <c r="E177" i="45"/>
  <c r="A178" i="45"/>
  <c r="B178" i="45"/>
  <c r="D178" i="45" s="1"/>
  <c r="E178" i="45"/>
  <c r="A179" i="45"/>
  <c r="B179" i="45"/>
  <c r="C179" i="45" s="1"/>
  <c r="E179" i="45"/>
  <c r="A180" i="45"/>
  <c r="B180" i="45"/>
  <c r="E180" i="45"/>
  <c r="A181" i="45"/>
  <c r="B181" i="45"/>
  <c r="C181" i="45" s="1"/>
  <c r="E181" i="45"/>
  <c r="A182" i="45"/>
  <c r="B182" i="45"/>
  <c r="C182" i="45" s="1"/>
  <c r="E182" i="45"/>
  <c r="A183" i="45"/>
  <c r="B183" i="45"/>
  <c r="E183" i="45"/>
  <c r="A184" i="45"/>
  <c r="B184" i="45"/>
  <c r="E184" i="45"/>
  <c r="A185" i="45"/>
  <c r="B185" i="45"/>
  <c r="C185" i="45" s="1"/>
  <c r="E185" i="45"/>
  <c r="A186" i="45"/>
  <c r="B186" i="45"/>
  <c r="E186" i="45"/>
  <c r="A187" i="45"/>
  <c r="B187" i="45"/>
  <c r="C187" i="45" s="1"/>
  <c r="E187" i="45"/>
  <c r="A188" i="45"/>
  <c r="B188" i="45"/>
  <c r="C188" i="45" s="1"/>
  <c r="E188" i="45"/>
  <c r="A189" i="45"/>
  <c r="B189" i="45"/>
  <c r="E189" i="45"/>
  <c r="A190" i="45"/>
  <c r="B190" i="45"/>
  <c r="E190" i="45"/>
  <c r="A191" i="45"/>
  <c r="B191" i="45"/>
  <c r="C191" i="45" s="1"/>
  <c r="E191" i="45"/>
  <c r="A192" i="45"/>
  <c r="B192" i="45"/>
  <c r="C192" i="45"/>
  <c r="F192" i="45" s="1"/>
  <c r="D192" i="45"/>
  <c r="A193" i="45"/>
  <c r="B193" i="45"/>
  <c r="E193" i="45"/>
  <c r="A194" i="45"/>
  <c r="B194" i="45"/>
  <c r="C194" i="45" s="1"/>
  <c r="E194" i="45"/>
  <c r="A195" i="45"/>
  <c r="B195" i="45"/>
  <c r="C195" i="45" s="1"/>
  <c r="E195" i="45"/>
  <c r="A196" i="45"/>
  <c r="B196" i="45"/>
  <c r="C196" i="45" s="1"/>
  <c r="E196" i="45"/>
  <c r="A197" i="45"/>
  <c r="B197" i="45"/>
  <c r="C197" i="45" s="1"/>
  <c r="E197" i="45"/>
  <c r="A198" i="45"/>
  <c r="B198" i="45"/>
  <c r="E198" i="45"/>
  <c r="A199" i="45"/>
  <c r="B199" i="45"/>
  <c r="C199" i="45" s="1"/>
  <c r="E199" i="45"/>
  <c r="A200" i="45"/>
  <c r="B200" i="45"/>
  <c r="C200" i="45" s="1"/>
  <c r="E200" i="45"/>
  <c r="A201" i="45"/>
  <c r="B201" i="45"/>
  <c r="E201" i="45"/>
  <c r="A202" i="45"/>
  <c r="B202" i="45"/>
  <c r="E202" i="45"/>
  <c r="A203" i="45"/>
  <c r="B203" i="45"/>
  <c r="C203" i="45" s="1"/>
  <c r="E203" i="45"/>
  <c r="A204" i="45"/>
  <c r="B204" i="45"/>
  <c r="E204" i="45"/>
  <c r="A205" i="45"/>
  <c r="B205" i="45"/>
  <c r="C205" i="45" s="1"/>
  <c r="E205" i="45"/>
  <c r="A206" i="45"/>
  <c r="B206" i="45"/>
  <c r="C206" i="45" s="1"/>
  <c r="E206" i="45"/>
  <c r="A207" i="45"/>
  <c r="B207" i="45"/>
  <c r="E207" i="45"/>
  <c r="A208" i="45"/>
  <c r="B208" i="45"/>
  <c r="E208" i="45"/>
  <c r="A209" i="45"/>
  <c r="B209" i="45"/>
  <c r="C209" i="45" s="1"/>
  <c r="E209" i="45"/>
  <c r="A210" i="45"/>
  <c r="B210" i="45"/>
  <c r="C210" i="45" s="1"/>
  <c r="E210" i="45"/>
  <c r="A211" i="45"/>
  <c r="B211" i="45"/>
  <c r="E211" i="45"/>
  <c r="A212" i="45"/>
  <c r="B212" i="45"/>
  <c r="C212" i="45" s="1"/>
  <c r="E212" i="45"/>
  <c r="A213" i="45"/>
  <c r="B213" i="45"/>
  <c r="C213" i="45" s="1"/>
  <c r="E213" i="45"/>
  <c r="A214" i="45"/>
  <c r="B214" i="45"/>
  <c r="C214" i="45" s="1"/>
  <c r="E214" i="45"/>
  <c r="A215" i="45"/>
  <c r="B215" i="45"/>
  <c r="C215" i="45"/>
  <c r="F215" i="45" s="1"/>
  <c r="D215" i="45"/>
  <c r="A216" i="45"/>
  <c r="B216" i="45"/>
  <c r="C216" i="45" s="1"/>
  <c r="E216" i="45"/>
  <c r="A217" i="45"/>
  <c r="B217" i="45"/>
  <c r="D217" i="45" s="1"/>
  <c r="E217" i="45"/>
  <c r="A218" i="45"/>
  <c r="B218" i="45"/>
  <c r="C218" i="45" s="1"/>
  <c r="E218" i="45"/>
  <c r="A219" i="45"/>
  <c r="B219" i="45"/>
  <c r="E219" i="45"/>
  <c r="A220" i="45"/>
  <c r="B220" i="45"/>
  <c r="C220" i="45" s="1"/>
  <c r="E220" i="45"/>
  <c r="A221" i="45"/>
  <c r="B221" i="45"/>
  <c r="E221" i="45"/>
  <c r="A222" i="45"/>
  <c r="B222" i="45"/>
  <c r="E222" i="45"/>
  <c r="A223" i="45"/>
  <c r="B223" i="45"/>
  <c r="C223" i="45" s="1"/>
  <c r="E223" i="45"/>
  <c r="A224" i="45"/>
  <c r="B224" i="45"/>
  <c r="E224" i="45"/>
  <c r="A225" i="45"/>
  <c r="B225" i="45"/>
  <c r="E225" i="45"/>
  <c r="A226" i="45"/>
  <c r="B226" i="45"/>
  <c r="C226" i="45" s="1"/>
  <c r="E226" i="45"/>
  <c r="A227" i="45"/>
  <c r="B227" i="45"/>
  <c r="C227" i="45" s="1"/>
  <c r="E227" i="45"/>
  <c r="A228" i="45"/>
  <c r="B228" i="45"/>
  <c r="E228" i="45"/>
  <c r="A229" i="45"/>
  <c r="B229" i="45"/>
  <c r="C229" i="45" s="1"/>
  <c r="E229" i="45"/>
  <c r="A230" i="45"/>
  <c r="B230" i="45"/>
  <c r="C230" i="45" s="1"/>
  <c r="E230" i="45"/>
  <c r="A231" i="45"/>
  <c r="B231" i="45"/>
  <c r="C231" i="45" s="1"/>
  <c r="E231" i="45"/>
  <c r="A232" i="45"/>
  <c r="B232" i="45"/>
  <c r="E232" i="45"/>
  <c r="A233" i="45"/>
  <c r="B233" i="45"/>
  <c r="C233" i="45" s="1"/>
  <c r="E233" i="45"/>
  <c r="A234" i="45"/>
  <c r="B234" i="45"/>
  <c r="C234" i="45" s="1"/>
  <c r="E234" i="45"/>
  <c r="A235" i="45"/>
  <c r="B235" i="45"/>
  <c r="E235" i="45"/>
  <c r="A236" i="45"/>
  <c r="B236" i="45"/>
  <c r="C236" i="45" s="1"/>
  <c r="E236" i="45"/>
  <c r="A237" i="45"/>
  <c r="B237" i="45"/>
  <c r="E237" i="45"/>
  <c r="A238" i="45"/>
  <c r="B238" i="45"/>
  <c r="C238" i="45"/>
  <c r="F238" i="45" s="1"/>
  <c r="D238" i="45"/>
  <c r="A239" i="45"/>
  <c r="B239" i="45"/>
  <c r="C239" i="45" s="1"/>
  <c r="E239" i="45"/>
  <c r="A240" i="45"/>
  <c r="B240" i="45"/>
  <c r="D240" i="45" s="1"/>
  <c r="E240" i="45"/>
  <c r="A241" i="45"/>
  <c r="B241" i="45"/>
  <c r="D241" i="45" s="1"/>
  <c r="E241" i="45"/>
  <c r="A242" i="45"/>
  <c r="B242" i="45"/>
  <c r="C242" i="45" s="1"/>
  <c r="E242" i="45"/>
  <c r="A243" i="45"/>
  <c r="B243" i="45"/>
  <c r="D243" i="45" s="1"/>
  <c r="E243" i="45"/>
  <c r="A244" i="45"/>
  <c r="B244" i="45"/>
  <c r="D244" i="45" s="1"/>
  <c r="E244" i="45"/>
  <c r="A245" i="45"/>
  <c r="B245" i="45"/>
  <c r="E245" i="45"/>
  <c r="A246" i="45"/>
  <c r="B246" i="45"/>
  <c r="E246" i="45"/>
  <c r="A247" i="45"/>
  <c r="B247" i="45"/>
  <c r="D247" i="45" s="1"/>
  <c r="E247" i="45"/>
  <c r="A248" i="45"/>
  <c r="B248" i="45"/>
  <c r="D248" i="45" s="1"/>
  <c r="E248" i="45"/>
  <c r="A249" i="45"/>
  <c r="B249" i="45"/>
  <c r="E249" i="45"/>
  <c r="A250" i="45"/>
  <c r="B250" i="45"/>
  <c r="C250" i="45" s="1"/>
  <c r="E250" i="45"/>
  <c r="A251" i="45"/>
  <c r="B251" i="45"/>
  <c r="C251" i="45" s="1"/>
  <c r="E251" i="45"/>
  <c r="A252" i="45"/>
  <c r="B252" i="45"/>
  <c r="D252" i="45" s="1"/>
  <c r="E252" i="45"/>
  <c r="A253" i="45"/>
  <c r="B253" i="45"/>
  <c r="C253" i="45" s="1"/>
  <c r="E253" i="45"/>
  <c r="A254" i="45"/>
  <c r="B254" i="45"/>
  <c r="C254" i="45" s="1"/>
  <c r="E254" i="45"/>
  <c r="A255" i="45"/>
  <c r="B255" i="45"/>
  <c r="E255" i="45"/>
  <c r="A256" i="45"/>
  <c r="B256" i="45"/>
  <c r="C256" i="45" s="1"/>
  <c r="E256" i="45"/>
  <c r="A257" i="45"/>
  <c r="B257" i="45"/>
  <c r="C257" i="45" s="1"/>
  <c r="E257" i="45"/>
  <c r="A258" i="45"/>
  <c r="B258" i="45"/>
  <c r="C258" i="45" s="1"/>
  <c r="E258" i="45"/>
  <c r="A259" i="45"/>
  <c r="B259" i="45"/>
  <c r="D259" i="45" s="1"/>
  <c r="E259" i="45"/>
  <c r="A260" i="45"/>
  <c r="B260" i="45"/>
  <c r="E260" i="45"/>
  <c r="A261" i="45"/>
  <c r="B261" i="45"/>
  <c r="C261" i="45"/>
  <c r="F261" i="45" s="1"/>
  <c r="D261" i="45"/>
  <c r="A262" i="45"/>
  <c r="B262" i="45"/>
  <c r="E262" i="45"/>
  <c r="A263" i="45"/>
  <c r="B263" i="45"/>
  <c r="C263" i="45" s="1"/>
  <c r="E263" i="45"/>
  <c r="A264" i="45"/>
  <c r="B264" i="45"/>
  <c r="C264" i="45" s="1"/>
  <c r="E264" i="45"/>
  <c r="A265" i="45"/>
  <c r="B265" i="45"/>
  <c r="E265" i="45"/>
  <c r="A266" i="45"/>
  <c r="B266" i="45"/>
  <c r="C266" i="45" s="1"/>
  <c r="E266" i="45"/>
  <c r="A267" i="45"/>
  <c r="B267" i="45"/>
  <c r="E267" i="45"/>
  <c r="A268" i="45"/>
  <c r="B268" i="45"/>
  <c r="C268" i="45" s="1"/>
  <c r="E268" i="45"/>
  <c r="A269" i="45"/>
  <c r="B269" i="45"/>
  <c r="D269" i="45" s="1"/>
  <c r="E269" i="45"/>
  <c r="A270" i="45"/>
  <c r="B270" i="45"/>
  <c r="D270" i="45" s="1"/>
  <c r="E270" i="45"/>
  <c r="A271" i="45"/>
  <c r="B271" i="45"/>
  <c r="C271" i="45" s="1"/>
  <c r="E271" i="45"/>
  <c r="A272" i="45"/>
  <c r="B272" i="45"/>
  <c r="C272" i="45" s="1"/>
  <c r="E272" i="45"/>
  <c r="A273" i="45"/>
  <c r="B273" i="45"/>
  <c r="E273" i="45"/>
  <c r="A274" i="45"/>
  <c r="B274" i="45"/>
  <c r="E274" i="45"/>
  <c r="A275" i="45"/>
  <c r="B275" i="45"/>
  <c r="C275" i="45" s="1"/>
  <c r="E275" i="45"/>
  <c r="A276" i="45"/>
  <c r="B276" i="45"/>
  <c r="E276" i="45"/>
  <c r="A277" i="45"/>
  <c r="B277" i="45"/>
  <c r="E277" i="45"/>
  <c r="A278" i="45"/>
  <c r="B278" i="45"/>
  <c r="C278" i="45" s="1"/>
  <c r="E278" i="45"/>
  <c r="A279" i="45"/>
  <c r="B279" i="45"/>
  <c r="D279" i="45" s="1"/>
  <c r="E279" i="45"/>
  <c r="A280" i="45"/>
  <c r="B280" i="45"/>
  <c r="C280" i="45" s="1"/>
  <c r="E280" i="45"/>
  <c r="A281" i="45"/>
  <c r="B281" i="45"/>
  <c r="E281" i="45"/>
  <c r="A282" i="45"/>
  <c r="B282" i="45"/>
  <c r="C282" i="45" s="1"/>
  <c r="E282" i="45"/>
  <c r="A283" i="45"/>
  <c r="B283" i="45"/>
  <c r="E283" i="45"/>
  <c r="A284" i="45"/>
  <c r="B284" i="45"/>
  <c r="C284" i="45"/>
  <c r="F284" i="45" s="1"/>
  <c r="D284" i="45"/>
  <c r="A285" i="45"/>
  <c r="B285" i="45"/>
  <c r="C285" i="45" s="1"/>
  <c r="E285" i="45"/>
  <c r="A286" i="45"/>
  <c r="B286" i="45"/>
  <c r="E286" i="45"/>
  <c r="A287" i="45"/>
  <c r="B287" i="45"/>
  <c r="C287" i="45" s="1"/>
  <c r="E287" i="45"/>
  <c r="A288" i="45"/>
  <c r="B288" i="45"/>
  <c r="D288" i="45" s="1"/>
  <c r="E288" i="45"/>
  <c r="A289" i="45"/>
  <c r="B289" i="45"/>
  <c r="E289" i="45"/>
  <c r="A290" i="45"/>
  <c r="B290" i="45"/>
  <c r="E290" i="45"/>
  <c r="A291" i="45"/>
  <c r="B291" i="45"/>
  <c r="C291" i="45" s="1"/>
  <c r="E291" i="45"/>
  <c r="A292" i="45"/>
  <c r="B292" i="45"/>
  <c r="E292" i="45"/>
  <c r="A293" i="45"/>
  <c r="B293" i="45"/>
  <c r="E293" i="45"/>
  <c r="A294" i="45"/>
  <c r="B294" i="45"/>
  <c r="E294" i="45"/>
  <c r="A295" i="45"/>
  <c r="B295" i="45"/>
  <c r="D295" i="45" s="1"/>
  <c r="E295" i="45"/>
  <c r="A296" i="45"/>
  <c r="B296" i="45"/>
  <c r="C296" i="45" s="1"/>
  <c r="E296" i="45"/>
  <c r="A297" i="45"/>
  <c r="B297" i="45"/>
  <c r="E297" i="45"/>
  <c r="A298" i="45"/>
  <c r="B298" i="45"/>
  <c r="C298" i="45" s="1"/>
  <c r="E298" i="45"/>
  <c r="A299" i="45"/>
  <c r="B299" i="45"/>
  <c r="E299" i="45"/>
  <c r="A300" i="45"/>
  <c r="B300" i="45"/>
  <c r="C300" i="45" s="1"/>
  <c r="E300" i="45"/>
  <c r="A301" i="45"/>
  <c r="B301" i="45"/>
  <c r="E301" i="45"/>
  <c r="A302" i="45"/>
  <c r="B302" i="45"/>
  <c r="C302" i="45" s="1"/>
  <c r="E302" i="45"/>
  <c r="A303" i="45"/>
  <c r="B303" i="45"/>
  <c r="D303" i="45" s="1"/>
  <c r="E303" i="45"/>
  <c r="A304" i="45"/>
  <c r="B304" i="45"/>
  <c r="E304" i="45"/>
  <c r="A305" i="45"/>
  <c r="B305" i="45"/>
  <c r="D305" i="45" s="1"/>
  <c r="E305" i="45"/>
  <c r="A306" i="45"/>
  <c r="B306" i="45"/>
  <c r="C306" i="45" s="1"/>
  <c r="E306" i="45"/>
  <c r="A307" i="45"/>
  <c r="B307" i="45"/>
  <c r="C307" i="45"/>
  <c r="F307" i="45" s="1"/>
  <c r="D307" i="45"/>
  <c r="A308" i="45"/>
  <c r="B308" i="45"/>
  <c r="C308" i="45" s="1"/>
  <c r="E308" i="45"/>
  <c r="A309" i="45"/>
  <c r="B309" i="45"/>
  <c r="C309" i="45" s="1"/>
  <c r="E309" i="45"/>
  <c r="A310" i="45"/>
  <c r="B310" i="45"/>
  <c r="D310" i="45" s="1"/>
  <c r="E310" i="45"/>
  <c r="A311" i="45"/>
  <c r="B311" i="45"/>
  <c r="E311" i="45"/>
  <c r="A312" i="45"/>
  <c r="B312" i="45"/>
  <c r="E312" i="45"/>
  <c r="A313" i="45"/>
  <c r="B313" i="45"/>
  <c r="D313" i="45" s="1"/>
  <c r="E313" i="45"/>
  <c r="A314" i="45"/>
  <c r="B314" i="45"/>
  <c r="D314" i="45" s="1"/>
  <c r="E314" i="45"/>
  <c r="A315" i="45"/>
  <c r="B315" i="45"/>
  <c r="E315" i="45"/>
  <c r="A316" i="45"/>
  <c r="B316" i="45"/>
  <c r="C316" i="45" s="1"/>
  <c r="E316" i="45"/>
  <c r="A317" i="45"/>
  <c r="B317" i="45"/>
  <c r="E317" i="45"/>
  <c r="A318" i="45"/>
  <c r="B318" i="45"/>
  <c r="C318" i="45" s="1"/>
  <c r="E318" i="45"/>
  <c r="A319" i="45"/>
  <c r="B319" i="45"/>
  <c r="C319" i="45" s="1"/>
  <c r="E319" i="45"/>
  <c r="A320" i="45"/>
  <c r="B320" i="45"/>
  <c r="C320" i="45" s="1"/>
  <c r="E320" i="45"/>
  <c r="A321" i="45"/>
  <c r="B321" i="45"/>
  <c r="D321" i="45" s="1"/>
  <c r="E321" i="45"/>
  <c r="A322" i="45"/>
  <c r="B322" i="45"/>
  <c r="D322" i="45" s="1"/>
  <c r="E322" i="45"/>
  <c r="A323" i="45"/>
  <c r="B323" i="45"/>
  <c r="E323" i="45"/>
  <c r="A324" i="45"/>
  <c r="B324" i="45"/>
  <c r="E324" i="45"/>
  <c r="A325" i="45"/>
  <c r="B325" i="45"/>
  <c r="C325" i="45" s="1"/>
  <c r="E325" i="45"/>
  <c r="A326" i="45"/>
  <c r="B326" i="45"/>
  <c r="C326" i="45" s="1"/>
  <c r="E326" i="45"/>
  <c r="A327" i="45"/>
  <c r="B327" i="45"/>
  <c r="E327" i="45"/>
  <c r="A328" i="45"/>
  <c r="B328" i="45"/>
  <c r="E328" i="45"/>
  <c r="A329" i="45"/>
  <c r="B329" i="45"/>
  <c r="D329" i="45" s="1"/>
  <c r="E329" i="45"/>
  <c r="A330" i="45"/>
  <c r="B330" i="45"/>
  <c r="C330" i="45"/>
  <c r="F330" i="45" s="1"/>
  <c r="D330" i="45"/>
  <c r="A331" i="45"/>
  <c r="B331" i="45"/>
  <c r="E331" i="45"/>
  <c r="A332" i="45"/>
  <c r="B332" i="45"/>
  <c r="E332" i="45"/>
  <c r="A333" i="45"/>
  <c r="B333" i="45"/>
  <c r="D333" i="45" s="1"/>
  <c r="E333" i="45"/>
  <c r="A334" i="45"/>
  <c r="B334" i="45"/>
  <c r="E334" i="45"/>
  <c r="A335" i="45"/>
  <c r="B335" i="45"/>
  <c r="D335" i="45" s="1"/>
  <c r="E335" i="45"/>
  <c r="A336" i="45"/>
  <c r="B336" i="45"/>
  <c r="E336" i="45"/>
  <c r="A337" i="45"/>
  <c r="B337" i="45"/>
  <c r="D337" i="45" s="1"/>
  <c r="E337" i="45"/>
  <c r="A338" i="45"/>
  <c r="B338" i="45"/>
  <c r="C338" i="45" s="1"/>
  <c r="E338" i="45"/>
  <c r="A339" i="45"/>
  <c r="B339" i="45"/>
  <c r="E339" i="45"/>
  <c r="A340" i="45"/>
  <c r="B340" i="45"/>
  <c r="C340" i="45" s="1"/>
  <c r="E340" i="45"/>
  <c r="A341" i="45"/>
  <c r="B341" i="45"/>
  <c r="E341" i="45"/>
  <c r="A342" i="45"/>
  <c r="B342" i="45"/>
  <c r="E342" i="45"/>
  <c r="A343" i="45"/>
  <c r="B343" i="45"/>
  <c r="D343" i="45" s="1"/>
  <c r="E343" i="45"/>
  <c r="A344" i="45"/>
  <c r="B344" i="45"/>
  <c r="C344" i="45" s="1"/>
  <c r="E344" i="45"/>
  <c r="A345" i="45"/>
  <c r="B345" i="45"/>
  <c r="E345" i="45"/>
  <c r="A346" i="45"/>
  <c r="B346" i="45"/>
  <c r="C346" i="45" s="1"/>
  <c r="E346" i="45"/>
  <c r="A347" i="45"/>
  <c r="B347" i="45"/>
  <c r="E347" i="45"/>
  <c r="A348" i="45"/>
  <c r="B348" i="45"/>
  <c r="C348" i="45" s="1"/>
  <c r="E348" i="45"/>
  <c r="A349" i="45"/>
  <c r="B349" i="45"/>
  <c r="C349" i="45" s="1"/>
  <c r="E349" i="45"/>
  <c r="A350" i="45"/>
  <c r="B350" i="45"/>
  <c r="E350" i="45"/>
  <c r="A351" i="45"/>
  <c r="B351" i="45"/>
  <c r="E351" i="45"/>
  <c r="A352" i="45"/>
  <c r="B352" i="45"/>
  <c r="E352" i="45"/>
  <c r="A353" i="45"/>
  <c r="B353" i="45"/>
  <c r="C353" i="45"/>
  <c r="F353" i="45" s="1"/>
  <c r="D353" i="45"/>
  <c r="A354" i="45"/>
  <c r="B354" i="45"/>
  <c r="E354" i="45"/>
  <c r="A355" i="45"/>
  <c r="B355" i="45"/>
  <c r="D355" i="45" s="1"/>
  <c r="E355" i="45"/>
  <c r="A356" i="45"/>
  <c r="B356" i="45"/>
  <c r="C356" i="45" s="1"/>
  <c r="E356" i="45"/>
  <c r="A357" i="45"/>
  <c r="B357" i="45"/>
  <c r="C357" i="45" s="1"/>
  <c r="E357" i="45"/>
  <c r="A358" i="45"/>
  <c r="B358" i="45"/>
  <c r="E358" i="45"/>
  <c r="A359" i="45"/>
  <c r="B359" i="45"/>
  <c r="C359" i="45" s="1"/>
  <c r="E359" i="45"/>
  <c r="A360" i="45"/>
  <c r="B360" i="45"/>
  <c r="C360" i="45" s="1"/>
  <c r="E360" i="45"/>
  <c r="A361" i="45"/>
  <c r="B361" i="45"/>
  <c r="C361" i="45" s="1"/>
  <c r="E361" i="45"/>
  <c r="A362" i="45"/>
  <c r="B362" i="45"/>
  <c r="C362" i="45" s="1"/>
  <c r="E362" i="45"/>
  <c r="A363" i="45"/>
  <c r="B363" i="45"/>
  <c r="C363" i="45" s="1"/>
  <c r="E363" i="45"/>
  <c r="A364" i="45"/>
  <c r="B364" i="45"/>
  <c r="C364" i="45" s="1"/>
  <c r="E364" i="45"/>
  <c r="A365" i="45"/>
  <c r="B365" i="45"/>
  <c r="C365" i="45" s="1"/>
  <c r="E365" i="45"/>
  <c r="A366" i="45"/>
  <c r="B366" i="45"/>
  <c r="E366" i="45"/>
  <c r="A367" i="45"/>
  <c r="B367" i="45"/>
  <c r="C367" i="45" s="1"/>
  <c r="E367" i="45"/>
  <c r="A368" i="45"/>
  <c r="B368" i="45"/>
  <c r="C368" i="45" s="1"/>
  <c r="E368" i="45"/>
  <c r="A369" i="45"/>
  <c r="B369" i="45"/>
  <c r="C369" i="45" s="1"/>
  <c r="E369" i="45"/>
  <c r="A370" i="45"/>
  <c r="B370" i="45"/>
  <c r="C370" i="45" s="1"/>
  <c r="E370" i="45"/>
  <c r="A371" i="45"/>
  <c r="B371" i="45"/>
  <c r="C371" i="45" s="1"/>
  <c r="E371" i="45"/>
  <c r="A372" i="45"/>
  <c r="B372" i="45"/>
  <c r="C372" i="45" s="1"/>
  <c r="E372" i="45"/>
  <c r="A373" i="45"/>
  <c r="B373" i="45"/>
  <c r="C373" i="45" s="1"/>
  <c r="E373" i="45"/>
  <c r="A374" i="45"/>
  <c r="B374" i="45"/>
  <c r="E374" i="45"/>
  <c r="A375" i="45"/>
  <c r="B375" i="45"/>
  <c r="C375" i="45" s="1"/>
  <c r="E375" i="45"/>
  <c r="A376" i="45"/>
  <c r="B376" i="45"/>
  <c r="C376" i="45"/>
  <c r="F376" i="45" s="1"/>
  <c r="D376" i="45"/>
  <c r="A377" i="45"/>
  <c r="B377" i="45"/>
  <c r="D377" i="45" s="1"/>
  <c r="E377" i="45"/>
  <c r="A378" i="45"/>
  <c r="B378" i="45"/>
  <c r="C378" i="45" s="1"/>
  <c r="E378" i="45"/>
  <c r="A379" i="45"/>
  <c r="B379" i="45"/>
  <c r="D379" i="45" s="1"/>
  <c r="E379" i="45"/>
  <c r="A380" i="45"/>
  <c r="B380" i="45"/>
  <c r="C380" i="45" s="1"/>
  <c r="E380" i="45"/>
  <c r="A381" i="45"/>
  <c r="B381" i="45"/>
  <c r="C381" i="45" s="1"/>
  <c r="E381" i="45"/>
  <c r="A382" i="45"/>
  <c r="B382" i="45"/>
  <c r="C382" i="45" s="1"/>
  <c r="E382" i="45"/>
  <c r="A383" i="45"/>
  <c r="B383" i="45"/>
  <c r="E383" i="45"/>
  <c r="A384" i="45"/>
  <c r="B384" i="45"/>
  <c r="E384" i="45"/>
  <c r="A385" i="45"/>
  <c r="B385" i="45"/>
  <c r="C385" i="45" s="1"/>
  <c r="E385" i="45"/>
  <c r="A386" i="45"/>
  <c r="B386" i="45"/>
  <c r="E386" i="45"/>
  <c r="A387" i="45"/>
  <c r="B387" i="45"/>
  <c r="E387" i="45"/>
  <c r="A388" i="45"/>
  <c r="B388" i="45"/>
  <c r="C388" i="45" s="1"/>
  <c r="E388" i="45"/>
  <c r="A389" i="45"/>
  <c r="B389" i="45"/>
  <c r="E389" i="45"/>
  <c r="A390" i="45"/>
  <c r="B390" i="45"/>
  <c r="E390" i="45"/>
  <c r="A391" i="45"/>
  <c r="B391" i="45"/>
  <c r="C391" i="45" s="1"/>
  <c r="E391" i="45"/>
  <c r="A392" i="45"/>
  <c r="B392" i="45"/>
  <c r="D392" i="45" s="1"/>
  <c r="E392" i="45"/>
  <c r="A393" i="45"/>
  <c r="B393" i="45"/>
  <c r="E393" i="45"/>
  <c r="A394" i="45"/>
  <c r="B394" i="45"/>
  <c r="C394" i="45" s="1"/>
  <c r="E394" i="45"/>
  <c r="A395" i="45"/>
  <c r="B395" i="45"/>
  <c r="E395" i="45"/>
  <c r="A396" i="45"/>
  <c r="B396" i="45"/>
  <c r="E396" i="45"/>
  <c r="A397" i="45"/>
  <c r="B397" i="45"/>
  <c r="C397" i="45" s="1"/>
  <c r="E397" i="45"/>
  <c r="A398" i="45"/>
  <c r="B398" i="45"/>
  <c r="C398" i="45" s="1"/>
  <c r="E398" i="45"/>
  <c r="A399" i="45"/>
  <c r="B399" i="45"/>
  <c r="C399" i="45"/>
  <c r="F399" i="45" s="1"/>
  <c r="D399" i="45"/>
  <c r="A400" i="45"/>
  <c r="B400" i="45"/>
  <c r="C400" i="45" s="1"/>
  <c r="E400" i="45"/>
  <c r="A401" i="45"/>
  <c r="B401" i="45"/>
  <c r="D401" i="45" s="1"/>
  <c r="E401" i="45"/>
  <c r="A402" i="45"/>
  <c r="B402" i="45"/>
  <c r="C402" i="45" s="1"/>
  <c r="E402" i="45"/>
  <c r="A403" i="45"/>
  <c r="B403" i="45"/>
  <c r="C403" i="45" s="1"/>
  <c r="E403" i="45"/>
  <c r="A404" i="45"/>
  <c r="B404" i="45"/>
  <c r="C404" i="45" s="1"/>
  <c r="E404" i="45"/>
  <c r="A405" i="45"/>
  <c r="B405" i="45"/>
  <c r="E405" i="45"/>
  <c r="A406" i="45"/>
  <c r="B406" i="45"/>
  <c r="C406" i="45" s="1"/>
  <c r="E406" i="45"/>
  <c r="A407" i="45"/>
  <c r="B407" i="45"/>
  <c r="C407" i="45" s="1"/>
  <c r="E407" i="45"/>
  <c r="A408" i="45"/>
  <c r="B408" i="45"/>
  <c r="E408" i="45"/>
  <c r="A409" i="45"/>
  <c r="B409" i="45"/>
  <c r="E409" i="45"/>
  <c r="A410" i="45"/>
  <c r="B410" i="45"/>
  <c r="C410" i="45" s="1"/>
  <c r="E410" i="45"/>
  <c r="A411" i="45"/>
  <c r="B411" i="45"/>
  <c r="E411" i="45"/>
  <c r="A412" i="45"/>
  <c r="B412" i="45"/>
  <c r="E412" i="45"/>
  <c r="A413" i="45"/>
  <c r="B413" i="45"/>
  <c r="C413" i="45" s="1"/>
  <c r="E413" i="45"/>
  <c r="A414" i="45"/>
  <c r="B414" i="45"/>
  <c r="E414" i="45"/>
  <c r="A415" i="45"/>
  <c r="B415" i="45"/>
  <c r="E415" i="45"/>
  <c r="A416" i="45"/>
  <c r="B416" i="45"/>
  <c r="C416" i="45" s="1"/>
  <c r="E416" i="45"/>
  <c r="A417" i="45"/>
  <c r="B417" i="45"/>
  <c r="C417" i="45" s="1"/>
  <c r="E417" i="45"/>
  <c r="A418" i="45"/>
  <c r="B418" i="45"/>
  <c r="C418" i="45" s="1"/>
  <c r="E418" i="45"/>
  <c r="A419" i="45"/>
  <c r="B419" i="45"/>
  <c r="C419" i="45" s="1"/>
  <c r="E419" i="45"/>
  <c r="A420" i="45"/>
  <c r="B420" i="45"/>
  <c r="C420" i="45" s="1"/>
  <c r="E420" i="45"/>
  <c r="A421" i="45"/>
  <c r="B421" i="45"/>
  <c r="C421" i="45" s="1"/>
  <c r="E421" i="45"/>
  <c r="A422" i="45"/>
  <c r="B422" i="45"/>
  <c r="C422" i="45"/>
  <c r="F422" i="45" s="1"/>
  <c r="D422" i="45"/>
  <c r="A423" i="45"/>
  <c r="B423" i="45"/>
  <c r="D423" i="45" s="1"/>
  <c r="E423" i="45"/>
  <c r="A424" i="45"/>
  <c r="B424" i="45"/>
  <c r="C424" i="45" s="1"/>
  <c r="E424" i="45"/>
  <c r="A425" i="45"/>
  <c r="B425" i="45"/>
  <c r="D425" i="45" s="1"/>
  <c r="E425" i="45"/>
  <c r="A426" i="45"/>
  <c r="B426" i="45"/>
  <c r="C426" i="45" s="1"/>
  <c r="E426" i="45"/>
  <c r="A427" i="45"/>
  <c r="B427" i="45"/>
  <c r="E427" i="45"/>
  <c r="A428" i="45"/>
  <c r="B428" i="45"/>
  <c r="C428" i="45" s="1"/>
  <c r="E428" i="45"/>
  <c r="A429" i="45"/>
  <c r="B429" i="45"/>
  <c r="C429" i="45" s="1"/>
  <c r="E429" i="45"/>
  <c r="A430" i="45"/>
  <c r="B430" i="45"/>
  <c r="E430" i="45"/>
  <c r="A431" i="45"/>
  <c r="B431" i="45"/>
  <c r="E431" i="45"/>
  <c r="A432" i="45"/>
  <c r="B432" i="45"/>
  <c r="C432" i="45" s="1"/>
  <c r="E432" i="45"/>
  <c r="A433" i="45"/>
  <c r="B433" i="45"/>
  <c r="E433" i="45"/>
  <c r="A434" i="45"/>
  <c r="B434" i="45"/>
  <c r="E434" i="45"/>
  <c r="A435" i="45"/>
  <c r="B435" i="45"/>
  <c r="C435" i="45" s="1"/>
  <c r="E435" i="45"/>
  <c r="A436" i="45"/>
  <c r="B436" i="45"/>
  <c r="D436" i="45" s="1"/>
  <c r="E436" i="45"/>
  <c r="A437" i="45"/>
  <c r="B437" i="45"/>
  <c r="E437" i="45"/>
  <c r="A438" i="45"/>
  <c r="B438" i="45"/>
  <c r="C438" i="45" s="1"/>
  <c r="E438" i="45"/>
  <c r="A439" i="45"/>
  <c r="B439" i="45"/>
  <c r="C439" i="45" s="1"/>
  <c r="E439" i="45"/>
  <c r="A440" i="45"/>
  <c r="B440" i="45"/>
  <c r="C440" i="45" s="1"/>
  <c r="E440" i="45"/>
  <c r="A441" i="45"/>
  <c r="B441" i="45"/>
  <c r="C441" i="45" s="1"/>
  <c r="E441" i="45"/>
  <c r="A442" i="45"/>
  <c r="B442" i="45"/>
  <c r="E442" i="45"/>
  <c r="A443" i="45"/>
  <c r="B443" i="45"/>
  <c r="C443" i="45" s="1"/>
  <c r="E443" i="45"/>
  <c r="A444" i="45"/>
  <c r="B444" i="45"/>
  <c r="D444" i="45" s="1"/>
  <c r="E444" i="45"/>
  <c r="A445" i="45"/>
  <c r="B445" i="45"/>
  <c r="C445" i="45"/>
  <c r="D445" i="45"/>
  <c r="F445" i="45"/>
  <c r="A446" i="45"/>
  <c r="B446" i="45"/>
  <c r="C446" i="45" s="1"/>
  <c r="E446" i="45"/>
  <c r="A447" i="45"/>
  <c r="B447" i="45"/>
  <c r="D447" i="45" s="1"/>
  <c r="E447" i="45"/>
  <c r="A448" i="45"/>
  <c r="B448" i="45"/>
  <c r="C448" i="45" s="1"/>
  <c r="E448" i="45"/>
  <c r="A449" i="45"/>
  <c r="B449" i="45"/>
  <c r="E449" i="45"/>
  <c r="A450" i="45"/>
  <c r="B450" i="45"/>
  <c r="E450" i="45"/>
  <c r="A451" i="45"/>
  <c r="B451" i="45"/>
  <c r="C451" i="45" s="1"/>
  <c r="E451" i="45"/>
  <c r="A452" i="45"/>
  <c r="B452" i="45"/>
  <c r="E452" i="45"/>
  <c r="A453" i="45"/>
  <c r="B453" i="45"/>
  <c r="E453" i="45"/>
  <c r="A454" i="45"/>
  <c r="B454" i="45"/>
  <c r="C454" i="45" s="1"/>
  <c r="E454" i="45"/>
  <c r="A455" i="45"/>
  <c r="B455" i="45"/>
  <c r="E455" i="45"/>
  <c r="A456" i="45"/>
  <c r="B456" i="45"/>
  <c r="E456" i="45"/>
  <c r="A457" i="45"/>
  <c r="B457" i="45"/>
  <c r="E457" i="45"/>
  <c r="A458" i="45"/>
  <c r="B458" i="45"/>
  <c r="D458" i="45" s="1"/>
  <c r="E458" i="45"/>
  <c r="A459" i="45"/>
  <c r="B459" i="45"/>
  <c r="E459" i="45"/>
  <c r="A460" i="45"/>
  <c r="B460" i="45"/>
  <c r="E460" i="45"/>
  <c r="A461" i="45"/>
  <c r="B461" i="45"/>
  <c r="C461" i="45" s="1"/>
  <c r="E461" i="45"/>
  <c r="A462" i="45"/>
  <c r="B462" i="45"/>
  <c r="C462" i="45" s="1"/>
  <c r="E462" i="45"/>
  <c r="A463" i="45"/>
  <c r="B463" i="45"/>
  <c r="E463" i="45"/>
  <c r="A464" i="45"/>
  <c r="B464" i="45"/>
  <c r="C464" i="45" s="1"/>
  <c r="E464" i="45"/>
  <c r="A465" i="45"/>
  <c r="B465" i="45"/>
  <c r="C465" i="45" s="1"/>
  <c r="E465" i="45"/>
  <c r="A466" i="45"/>
  <c r="B466" i="45"/>
  <c r="D466" i="45" s="1"/>
  <c r="E466" i="45"/>
  <c r="A467" i="45"/>
  <c r="B467" i="45"/>
  <c r="E467" i="45"/>
  <c r="A468" i="45"/>
  <c r="B468" i="45"/>
  <c r="C468" i="45"/>
  <c r="F468" i="45" s="1"/>
  <c r="D468" i="45"/>
  <c r="A469" i="45"/>
  <c r="B469" i="45"/>
  <c r="D469" i="45" s="1"/>
  <c r="E469" i="45"/>
  <c r="A470" i="45"/>
  <c r="B470" i="45"/>
  <c r="C470" i="45" s="1"/>
  <c r="E470" i="45"/>
  <c r="A471" i="45"/>
  <c r="B471" i="45"/>
  <c r="C471" i="45" s="1"/>
  <c r="E471" i="45"/>
  <c r="A472" i="45"/>
  <c r="B472" i="45"/>
  <c r="C472" i="45" s="1"/>
  <c r="E472" i="45"/>
  <c r="A473" i="45"/>
  <c r="B473" i="45"/>
  <c r="C473" i="45" s="1"/>
  <c r="E473" i="45"/>
  <c r="A474" i="45"/>
  <c r="B474" i="45"/>
  <c r="E474" i="45"/>
  <c r="A475" i="45"/>
  <c r="B475" i="45"/>
  <c r="E475" i="45"/>
  <c r="A476" i="45"/>
  <c r="B476" i="45"/>
  <c r="E476" i="45"/>
  <c r="A477" i="45"/>
  <c r="B477" i="45"/>
  <c r="E477" i="45"/>
  <c r="A478" i="45"/>
  <c r="B478" i="45"/>
  <c r="C478" i="45" s="1"/>
  <c r="E478" i="45"/>
  <c r="A479" i="45"/>
  <c r="B479" i="45"/>
  <c r="C479" i="45" s="1"/>
  <c r="E479" i="45"/>
  <c r="A480" i="45"/>
  <c r="B480" i="45"/>
  <c r="C480" i="45" s="1"/>
  <c r="E480" i="45"/>
  <c r="A481" i="45"/>
  <c r="B481" i="45"/>
  <c r="C481" i="45" s="1"/>
  <c r="E481" i="45"/>
  <c r="A482" i="45"/>
  <c r="B482" i="45"/>
  <c r="C482" i="45" s="1"/>
  <c r="E482" i="45"/>
  <c r="A483" i="45"/>
  <c r="B483" i="45"/>
  <c r="C483" i="45" s="1"/>
  <c r="E483" i="45"/>
  <c r="A484" i="45"/>
  <c r="B484" i="45"/>
  <c r="C484" i="45" s="1"/>
  <c r="E484" i="45"/>
  <c r="A485" i="45"/>
  <c r="B485" i="45"/>
  <c r="C485" i="45" s="1"/>
  <c r="E485" i="45"/>
  <c r="A486" i="45"/>
  <c r="B486" i="45"/>
  <c r="D486" i="45" s="1"/>
  <c r="E486" i="45"/>
  <c r="A487" i="45"/>
  <c r="B487" i="45"/>
  <c r="C487" i="45" s="1"/>
  <c r="E487" i="45"/>
  <c r="A488" i="45"/>
  <c r="B488" i="45"/>
  <c r="D488" i="45" s="1"/>
  <c r="E488" i="45"/>
  <c r="A489" i="45"/>
  <c r="B489" i="45"/>
  <c r="E489" i="45"/>
  <c r="A490" i="45"/>
  <c r="B490" i="45"/>
  <c r="D490" i="45" s="1"/>
  <c r="E490" i="45"/>
  <c r="A491" i="45"/>
  <c r="B491" i="45"/>
  <c r="C491" i="45"/>
  <c r="D491" i="45"/>
  <c r="F491" i="45" s="1"/>
  <c r="A492" i="45"/>
  <c r="B492" i="45"/>
  <c r="E492" i="45"/>
  <c r="A493" i="45"/>
  <c r="B493" i="45"/>
  <c r="D493" i="45" s="1"/>
  <c r="E493" i="45"/>
  <c r="A494" i="45"/>
  <c r="B494" i="45"/>
  <c r="D494" i="45" s="1"/>
  <c r="E494" i="45"/>
  <c r="A495" i="45"/>
  <c r="B495" i="45"/>
  <c r="C495" i="45" s="1"/>
  <c r="E495" i="45"/>
  <c r="A496" i="45"/>
  <c r="B496" i="45"/>
  <c r="D496" i="45" s="1"/>
  <c r="E496" i="45"/>
  <c r="A497" i="45"/>
  <c r="B497" i="45"/>
  <c r="D497" i="45" s="1"/>
  <c r="E497" i="45"/>
  <c r="A498" i="45"/>
  <c r="B498" i="45"/>
  <c r="E498" i="45"/>
  <c r="A499" i="45"/>
  <c r="B499" i="45"/>
  <c r="C499" i="45" s="1"/>
  <c r="E499" i="45"/>
  <c r="A500" i="45"/>
  <c r="B500" i="45"/>
  <c r="D500" i="45" s="1"/>
  <c r="E500" i="45"/>
  <c r="A501" i="45"/>
  <c r="B501" i="45"/>
  <c r="E501" i="45"/>
  <c r="A502" i="45"/>
  <c r="B502" i="45"/>
  <c r="E502" i="45"/>
  <c r="A503" i="45"/>
  <c r="B503" i="45"/>
  <c r="E503" i="45"/>
  <c r="A504" i="45"/>
  <c r="B504" i="45"/>
  <c r="E504" i="45"/>
  <c r="A505" i="45"/>
  <c r="B505" i="45"/>
  <c r="C505" i="45" s="1"/>
  <c r="E505" i="45"/>
  <c r="A506" i="45"/>
  <c r="B506" i="45"/>
  <c r="E506" i="45"/>
  <c r="A507" i="45"/>
  <c r="B507" i="45"/>
  <c r="C507" i="45" s="1"/>
  <c r="E507" i="45"/>
  <c r="A508" i="45"/>
  <c r="B508" i="45"/>
  <c r="D508" i="45" s="1"/>
  <c r="E508" i="45"/>
  <c r="A509" i="45"/>
  <c r="B509" i="45"/>
  <c r="C509" i="45" s="1"/>
  <c r="E509" i="45"/>
  <c r="A510" i="45"/>
  <c r="B510" i="45"/>
  <c r="E510" i="45"/>
  <c r="A511" i="45"/>
  <c r="B511" i="45"/>
  <c r="C511" i="45" s="1"/>
  <c r="E511" i="45"/>
  <c r="A512" i="45"/>
  <c r="B512" i="45"/>
  <c r="C512" i="45" s="1"/>
  <c r="E512" i="45"/>
  <c r="A513" i="45"/>
  <c r="B513" i="45"/>
  <c r="D513" i="45" s="1"/>
  <c r="E513" i="45"/>
  <c r="A514" i="45"/>
  <c r="B514" i="45"/>
  <c r="C514" i="45"/>
  <c r="F514" i="45" s="1"/>
  <c r="D514" i="45"/>
  <c r="A515" i="45"/>
  <c r="B515" i="45"/>
  <c r="D515" i="45" s="1"/>
  <c r="E515" i="45"/>
  <c r="A516" i="45"/>
  <c r="B516" i="45"/>
  <c r="C516" i="45" s="1"/>
  <c r="E516" i="45"/>
  <c r="A517" i="45"/>
  <c r="B517" i="45"/>
  <c r="D517" i="45" s="1"/>
  <c r="E517" i="45"/>
  <c r="A518" i="45"/>
  <c r="B518" i="45"/>
  <c r="C518" i="45" s="1"/>
  <c r="E518" i="45"/>
  <c r="A519" i="45"/>
  <c r="B519" i="45"/>
  <c r="C519" i="45" s="1"/>
  <c r="E519" i="45"/>
  <c r="A520" i="45"/>
  <c r="B520" i="45"/>
  <c r="E520" i="45"/>
  <c r="A521" i="45"/>
  <c r="B521" i="45"/>
  <c r="C521" i="45" s="1"/>
  <c r="E521" i="45"/>
  <c r="A522" i="45"/>
  <c r="B522" i="45"/>
  <c r="C522" i="45" s="1"/>
  <c r="E522" i="45"/>
  <c r="A523" i="45"/>
  <c r="B523" i="45"/>
  <c r="C523" i="45" s="1"/>
  <c r="E523" i="45"/>
  <c r="A524" i="45"/>
  <c r="B524" i="45"/>
  <c r="E524" i="45"/>
  <c r="A525" i="45"/>
  <c r="B525" i="45"/>
  <c r="C525" i="45" s="1"/>
  <c r="E525" i="45"/>
  <c r="A526" i="45"/>
  <c r="B526" i="45"/>
  <c r="E526" i="45"/>
  <c r="A527" i="45"/>
  <c r="B527" i="45"/>
  <c r="C527" i="45" s="1"/>
  <c r="E527" i="45"/>
  <c r="A528" i="45"/>
  <c r="B528" i="45"/>
  <c r="E528" i="45"/>
  <c r="A529" i="45"/>
  <c r="B529" i="45"/>
  <c r="C529" i="45" s="1"/>
  <c r="E529" i="45"/>
  <c r="A530" i="45"/>
  <c r="B530" i="45"/>
  <c r="C530" i="45" s="1"/>
  <c r="E530" i="45"/>
  <c r="A531" i="45"/>
  <c r="B531" i="45"/>
  <c r="D531" i="45" s="1"/>
  <c r="E531" i="45"/>
  <c r="A532" i="45"/>
  <c r="B532" i="45"/>
  <c r="E532" i="45"/>
  <c r="A533" i="45"/>
  <c r="B533" i="45"/>
  <c r="C533" i="45" s="1"/>
  <c r="E533" i="45"/>
  <c r="A534" i="45"/>
  <c r="B534" i="45"/>
  <c r="C534" i="45" s="1"/>
  <c r="E534" i="45"/>
  <c r="A535" i="45"/>
  <c r="B535" i="45"/>
  <c r="D535" i="45" s="1"/>
  <c r="E535" i="45"/>
  <c r="A536" i="45"/>
  <c r="B536" i="45"/>
  <c r="C536" i="45" s="1"/>
  <c r="E536" i="45"/>
  <c r="A537" i="45"/>
  <c r="B537" i="45"/>
  <c r="C537" i="45"/>
  <c r="F537" i="45" s="1"/>
  <c r="D537" i="45"/>
  <c r="A538" i="45"/>
  <c r="B538" i="45"/>
  <c r="C538" i="45" s="1"/>
  <c r="E538" i="45"/>
  <c r="A539" i="45"/>
  <c r="B539" i="45"/>
  <c r="C539" i="45" s="1"/>
  <c r="E539" i="45"/>
  <c r="A540" i="45"/>
  <c r="B540" i="45"/>
  <c r="C540" i="45" s="1"/>
  <c r="E540" i="45"/>
  <c r="A541" i="45"/>
  <c r="B541" i="45"/>
  <c r="C541" i="45" s="1"/>
  <c r="E541" i="45"/>
  <c r="A542" i="45"/>
  <c r="B542" i="45"/>
  <c r="E542" i="45"/>
  <c r="A543" i="45"/>
  <c r="B543" i="45"/>
  <c r="C543" i="45" s="1"/>
  <c r="E543" i="45"/>
  <c r="A544" i="45"/>
  <c r="B544" i="45"/>
  <c r="C544" i="45" s="1"/>
  <c r="E544" i="45"/>
  <c r="A545" i="45"/>
  <c r="B545" i="45"/>
  <c r="E545" i="45"/>
  <c r="A546" i="45"/>
  <c r="B546" i="45"/>
  <c r="C546" i="45" s="1"/>
  <c r="E546" i="45"/>
  <c r="A547" i="45"/>
  <c r="B547" i="45"/>
  <c r="C547" i="45" s="1"/>
  <c r="E547" i="45"/>
  <c r="A548" i="45"/>
  <c r="B548" i="45"/>
  <c r="E548" i="45"/>
  <c r="A549" i="45"/>
  <c r="B549" i="45"/>
  <c r="C549" i="45" s="1"/>
  <c r="E549" i="45"/>
  <c r="A550" i="45"/>
  <c r="B550" i="45"/>
  <c r="C550" i="45" s="1"/>
  <c r="E550" i="45"/>
  <c r="A551" i="45"/>
  <c r="B551" i="45"/>
  <c r="C551" i="45" s="1"/>
  <c r="E551" i="45"/>
  <c r="A552" i="45"/>
  <c r="B552" i="45"/>
  <c r="C552" i="45" s="1"/>
  <c r="E552" i="45"/>
  <c r="A553" i="45"/>
  <c r="B553" i="45"/>
  <c r="C553" i="45" s="1"/>
  <c r="E553" i="45"/>
  <c r="A554" i="45"/>
  <c r="B554" i="45"/>
  <c r="C554" i="45" s="1"/>
  <c r="E554" i="45"/>
  <c r="A555" i="45"/>
  <c r="B555" i="45"/>
  <c r="C555" i="45" s="1"/>
  <c r="E555" i="45"/>
  <c r="A556" i="45"/>
  <c r="B556" i="45"/>
  <c r="C556" i="45" s="1"/>
  <c r="E556" i="45"/>
  <c r="A557" i="45"/>
  <c r="B557" i="45"/>
  <c r="C557" i="45" s="1"/>
  <c r="E557" i="45"/>
  <c r="A558" i="45"/>
  <c r="B558" i="45"/>
  <c r="E558" i="45"/>
  <c r="A559" i="45"/>
  <c r="B559" i="45"/>
  <c r="C559" i="45" s="1"/>
  <c r="E559" i="45"/>
  <c r="A560" i="45"/>
  <c r="B560" i="45"/>
  <c r="C560" i="45"/>
  <c r="D560" i="45"/>
  <c r="F560" i="45" s="1"/>
  <c r="A561" i="45"/>
  <c r="B561" i="45"/>
  <c r="C561" i="45" s="1"/>
  <c r="E561" i="45"/>
  <c r="A562" i="45"/>
  <c r="B562" i="45"/>
  <c r="D562" i="45" s="1"/>
  <c r="E562" i="45"/>
  <c r="A563" i="45"/>
  <c r="B563" i="45"/>
  <c r="C563" i="45" s="1"/>
  <c r="E563" i="45"/>
  <c r="A564" i="45"/>
  <c r="B564" i="45"/>
  <c r="C564" i="45" s="1"/>
  <c r="E564" i="45"/>
  <c r="A565" i="45"/>
  <c r="B565" i="45"/>
  <c r="C565" i="45" s="1"/>
  <c r="E565" i="45"/>
  <c r="A566" i="45"/>
  <c r="B566" i="45"/>
  <c r="E566" i="45"/>
  <c r="A567" i="45"/>
  <c r="B567" i="45"/>
  <c r="C567" i="45" s="1"/>
  <c r="E567" i="45"/>
  <c r="A568" i="45"/>
  <c r="B568" i="45"/>
  <c r="C568" i="45" s="1"/>
  <c r="E568" i="45"/>
  <c r="A569" i="45"/>
  <c r="B569" i="45"/>
  <c r="C569" i="45" s="1"/>
  <c r="E569" i="45"/>
  <c r="A570" i="45"/>
  <c r="B570" i="45"/>
  <c r="D570" i="45" s="1"/>
  <c r="E570" i="45"/>
  <c r="A571" i="45"/>
  <c r="B571" i="45"/>
  <c r="E571" i="45"/>
  <c r="A572" i="45"/>
  <c r="B572" i="45"/>
  <c r="C572" i="45" s="1"/>
  <c r="E572" i="45"/>
  <c r="A573" i="45"/>
  <c r="B573" i="45"/>
  <c r="E573" i="45"/>
  <c r="A574" i="45"/>
  <c r="B574" i="45"/>
  <c r="C574" i="45" s="1"/>
  <c r="E574" i="45"/>
  <c r="A575" i="45"/>
  <c r="B575" i="45"/>
  <c r="C575" i="45" s="1"/>
  <c r="E575" i="45"/>
  <c r="A576" i="45"/>
  <c r="B576" i="45"/>
  <c r="C576" i="45" s="1"/>
  <c r="E576" i="45"/>
  <c r="A577" i="45"/>
  <c r="B577" i="45"/>
  <c r="E577" i="45"/>
  <c r="A578" i="45"/>
  <c r="B578" i="45"/>
  <c r="C578" i="45" s="1"/>
  <c r="E578" i="45"/>
  <c r="A579" i="45"/>
  <c r="B579" i="45"/>
  <c r="C579" i="45" s="1"/>
  <c r="E579" i="45"/>
  <c r="A580" i="45"/>
  <c r="B580" i="45"/>
  <c r="C580" i="45" s="1"/>
  <c r="E580" i="45"/>
  <c r="A581" i="45"/>
  <c r="B581" i="45"/>
  <c r="E581" i="45"/>
  <c r="A582" i="45"/>
  <c r="B582" i="45"/>
  <c r="C582" i="45" s="1"/>
  <c r="E582" i="45"/>
  <c r="A583" i="45"/>
  <c r="B583" i="45"/>
  <c r="C583" i="45"/>
  <c r="F583" i="45" s="1"/>
  <c r="D583" i="45"/>
  <c r="A584" i="45"/>
  <c r="B584" i="45"/>
  <c r="D584" i="45" s="1"/>
  <c r="E584" i="45"/>
  <c r="A585" i="45"/>
  <c r="B585" i="45"/>
  <c r="C585" i="45" s="1"/>
  <c r="E585" i="45"/>
  <c r="A586" i="45"/>
  <c r="B586" i="45"/>
  <c r="C586" i="45" s="1"/>
  <c r="E586" i="45"/>
  <c r="A587" i="45"/>
  <c r="B587" i="45"/>
  <c r="E587" i="45"/>
  <c r="A588" i="45"/>
  <c r="B588" i="45"/>
  <c r="C588" i="45" s="1"/>
  <c r="E588" i="45"/>
  <c r="A589" i="45"/>
  <c r="B589" i="45"/>
  <c r="C589" i="45" s="1"/>
  <c r="E589" i="45"/>
  <c r="A590" i="45"/>
  <c r="B590" i="45"/>
  <c r="C590" i="45" s="1"/>
  <c r="E590" i="45"/>
  <c r="A591" i="45"/>
  <c r="B591" i="45"/>
  <c r="E591" i="45"/>
  <c r="A592" i="45"/>
  <c r="B592" i="45"/>
  <c r="C592" i="45" s="1"/>
  <c r="E592" i="45"/>
  <c r="A593" i="45"/>
  <c r="B593" i="45"/>
  <c r="D593" i="45" s="1"/>
  <c r="E593" i="45"/>
  <c r="A594" i="45"/>
  <c r="B594" i="45"/>
  <c r="C594" i="45" s="1"/>
  <c r="E594" i="45"/>
  <c r="A595" i="45"/>
  <c r="B595" i="45"/>
  <c r="E595" i="45"/>
  <c r="A596" i="45"/>
  <c r="B596" i="45"/>
  <c r="C596" i="45" s="1"/>
  <c r="E596" i="45"/>
  <c r="A597" i="45"/>
  <c r="B597" i="45"/>
  <c r="C597" i="45" s="1"/>
  <c r="E597" i="45"/>
  <c r="A598" i="45"/>
  <c r="B598" i="45"/>
  <c r="C598" i="45" s="1"/>
  <c r="E598" i="45"/>
  <c r="A599" i="45"/>
  <c r="B599" i="45"/>
  <c r="C599" i="45" s="1"/>
  <c r="E599" i="45"/>
  <c r="A600" i="45"/>
  <c r="B600" i="45"/>
  <c r="C600" i="45" s="1"/>
  <c r="E600" i="45"/>
  <c r="A601" i="45"/>
  <c r="B601" i="45"/>
  <c r="C601" i="45" s="1"/>
  <c r="E601" i="45"/>
  <c r="A602" i="45"/>
  <c r="B602" i="45"/>
  <c r="E602" i="45"/>
  <c r="A603" i="45"/>
  <c r="B603" i="45"/>
  <c r="C603" i="45" s="1"/>
  <c r="E603" i="45"/>
  <c r="A604" i="45"/>
  <c r="B604" i="45"/>
  <c r="E604" i="45"/>
  <c r="A605" i="45"/>
  <c r="B605" i="45"/>
  <c r="C605" i="45" s="1"/>
  <c r="E605" i="45"/>
  <c r="A606" i="45"/>
  <c r="B606" i="45"/>
  <c r="C606" i="45"/>
  <c r="D606" i="45"/>
  <c r="F606" i="45" s="1"/>
  <c r="A607" i="45"/>
  <c r="B607" i="45"/>
  <c r="D607" i="45" s="1"/>
  <c r="E607" i="45"/>
  <c r="A608" i="45"/>
  <c r="B608" i="45"/>
  <c r="D608" i="45" s="1"/>
  <c r="E608" i="45"/>
  <c r="A609" i="45"/>
  <c r="B609" i="45"/>
  <c r="D609" i="45" s="1"/>
  <c r="E609" i="45"/>
  <c r="A610" i="45"/>
  <c r="B610" i="45"/>
  <c r="C610" i="45" s="1"/>
  <c r="E610" i="45"/>
  <c r="A611" i="45"/>
  <c r="B611" i="45"/>
  <c r="C611" i="45" s="1"/>
  <c r="E611" i="45"/>
  <c r="A612" i="45"/>
  <c r="B612" i="45"/>
  <c r="E612" i="45"/>
  <c r="A613" i="45"/>
  <c r="B613" i="45"/>
  <c r="C613" i="45" s="1"/>
  <c r="E613" i="45"/>
  <c r="A614" i="45"/>
  <c r="B614" i="45"/>
  <c r="C614" i="45" s="1"/>
  <c r="E614" i="45"/>
  <c r="A615" i="45"/>
  <c r="B615" i="45"/>
  <c r="C615" i="45" s="1"/>
  <c r="E615" i="45"/>
  <c r="A616" i="45"/>
  <c r="B616" i="45"/>
  <c r="E616" i="45"/>
  <c r="A617" i="45"/>
  <c r="B617" i="45"/>
  <c r="C617" i="45" s="1"/>
  <c r="E617" i="45"/>
  <c r="A618" i="45"/>
  <c r="B618" i="45"/>
  <c r="E618" i="45"/>
  <c r="A619" i="45"/>
  <c r="B619" i="45"/>
  <c r="D619" i="45" s="1"/>
  <c r="E619" i="45"/>
  <c r="A620" i="45"/>
  <c r="B620" i="45"/>
  <c r="E620" i="45"/>
  <c r="A621" i="45"/>
  <c r="B621" i="45"/>
  <c r="C621" i="45" s="1"/>
  <c r="E621" i="45"/>
  <c r="A622" i="45"/>
  <c r="B622" i="45"/>
  <c r="C622" i="45" s="1"/>
  <c r="E622" i="45"/>
  <c r="A623" i="45"/>
  <c r="B623" i="45"/>
  <c r="C623" i="45" s="1"/>
  <c r="E623" i="45"/>
  <c r="A624" i="45"/>
  <c r="B624" i="45"/>
  <c r="E624" i="45"/>
  <c r="A625" i="45"/>
  <c r="B625" i="45"/>
  <c r="C625" i="45" s="1"/>
  <c r="E625" i="45"/>
  <c r="A626" i="45"/>
  <c r="B626" i="45"/>
  <c r="E626" i="45"/>
  <c r="A627" i="45"/>
  <c r="B627" i="45"/>
  <c r="D627" i="45" s="1"/>
  <c r="E627" i="45"/>
  <c r="A628" i="45"/>
  <c r="B628" i="45"/>
  <c r="E628" i="45"/>
  <c r="A629" i="45"/>
  <c r="B629" i="45"/>
  <c r="C629" i="45"/>
  <c r="F629" i="45" s="1"/>
  <c r="D629" i="45"/>
  <c r="A630" i="45"/>
  <c r="B630" i="45"/>
  <c r="E630" i="45"/>
  <c r="A631" i="45"/>
  <c r="B631" i="45"/>
  <c r="C631" i="45" s="1"/>
  <c r="E631" i="45"/>
  <c r="A632" i="45"/>
  <c r="B632" i="45"/>
  <c r="C632" i="45" s="1"/>
  <c r="E632" i="45"/>
  <c r="A633" i="45"/>
  <c r="B633" i="45"/>
  <c r="D633" i="45" s="1"/>
  <c r="E633" i="45"/>
  <c r="A634" i="45"/>
  <c r="B634" i="45"/>
  <c r="E634" i="45"/>
  <c r="A635" i="45"/>
  <c r="B635" i="45"/>
  <c r="E635" i="45"/>
  <c r="A636" i="45"/>
  <c r="B636" i="45"/>
  <c r="C636" i="45" s="1"/>
  <c r="E636" i="45"/>
  <c r="A637" i="45"/>
  <c r="B637" i="45"/>
  <c r="C637" i="45" s="1"/>
  <c r="E637" i="45"/>
  <c r="A638" i="45"/>
  <c r="B638" i="45"/>
  <c r="E638" i="45"/>
  <c r="A639" i="45"/>
  <c r="B639" i="45"/>
  <c r="C639" i="45" s="1"/>
  <c r="E639" i="45"/>
  <c r="A640" i="45"/>
  <c r="B640" i="45"/>
  <c r="C640" i="45" s="1"/>
  <c r="E640" i="45"/>
  <c r="A641" i="45"/>
  <c r="B641" i="45"/>
  <c r="C641" i="45" s="1"/>
  <c r="E641" i="45"/>
  <c r="A642" i="45"/>
  <c r="B642" i="45"/>
  <c r="E642" i="45"/>
  <c r="A643" i="45"/>
  <c r="B643" i="45"/>
  <c r="C643" i="45" s="1"/>
  <c r="E643" i="45"/>
  <c r="A644" i="45"/>
  <c r="B644" i="45"/>
  <c r="E644" i="45"/>
  <c r="A645" i="45"/>
  <c r="B645" i="45"/>
  <c r="C645" i="45" s="1"/>
  <c r="E645" i="45"/>
  <c r="A646" i="45"/>
  <c r="B646" i="45"/>
  <c r="E646" i="45"/>
  <c r="A647" i="45"/>
  <c r="B647" i="45"/>
  <c r="C647" i="45" s="1"/>
  <c r="E647" i="45"/>
  <c r="A648" i="45"/>
  <c r="B648" i="45"/>
  <c r="C648" i="45" s="1"/>
  <c r="E648" i="45"/>
  <c r="A649" i="45"/>
  <c r="B649" i="45"/>
  <c r="C649" i="45" s="1"/>
  <c r="E649" i="45"/>
  <c r="A650" i="45"/>
  <c r="B650" i="45"/>
  <c r="E650" i="45"/>
  <c r="A651" i="45"/>
  <c r="B651" i="45"/>
  <c r="C651" i="45" s="1"/>
  <c r="E651" i="45"/>
  <c r="A652" i="45"/>
  <c r="B652" i="45"/>
  <c r="C652" i="45"/>
  <c r="F652" i="45" s="1"/>
  <c r="D652" i="45"/>
  <c r="A653" i="45"/>
  <c r="B653" i="45"/>
  <c r="C653" i="45" s="1"/>
  <c r="E653" i="45"/>
  <c r="A654" i="45"/>
  <c r="B654" i="45"/>
  <c r="D654" i="45" s="1"/>
  <c r="E654" i="45"/>
  <c r="A655" i="45"/>
  <c r="B655" i="45"/>
  <c r="C655" i="45" s="1"/>
  <c r="E655" i="45"/>
  <c r="A656" i="45"/>
  <c r="B656" i="45"/>
  <c r="E656" i="45"/>
  <c r="A657" i="45"/>
  <c r="B657" i="45"/>
  <c r="C657" i="45" s="1"/>
  <c r="E657" i="45"/>
  <c r="A658" i="45"/>
  <c r="B658" i="45"/>
  <c r="E658" i="45"/>
  <c r="A659" i="45"/>
  <c r="B659" i="45"/>
  <c r="E659" i="45"/>
  <c r="A660" i="45"/>
  <c r="B660" i="45"/>
  <c r="E660" i="45"/>
  <c r="A661" i="45"/>
  <c r="B661" i="45"/>
  <c r="C661" i="45" s="1"/>
  <c r="E661" i="45"/>
  <c r="A662" i="45"/>
  <c r="B662" i="45"/>
  <c r="E662" i="45"/>
  <c r="A663" i="45"/>
  <c r="B663" i="45"/>
  <c r="C663" i="45" s="1"/>
  <c r="E663" i="45"/>
  <c r="A664" i="45"/>
  <c r="B664" i="45"/>
  <c r="E664" i="45"/>
  <c r="A665" i="45"/>
  <c r="B665" i="45"/>
  <c r="E665" i="45"/>
  <c r="A666" i="45"/>
  <c r="B666" i="45"/>
  <c r="C666" i="45" s="1"/>
  <c r="E666" i="45"/>
  <c r="A667" i="45"/>
  <c r="B667" i="45"/>
  <c r="C667" i="45" s="1"/>
  <c r="E667" i="45"/>
  <c r="A668" i="45"/>
  <c r="B668" i="45"/>
  <c r="E668" i="45"/>
  <c r="A669" i="45"/>
  <c r="B669" i="45"/>
  <c r="E669" i="45"/>
  <c r="A670" i="45"/>
  <c r="B670" i="45"/>
  <c r="E670" i="45"/>
  <c r="A671" i="45"/>
  <c r="B671" i="45"/>
  <c r="E671" i="45"/>
  <c r="A672" i="45"/>
  <c r="B672" i="45"/>
  <c r="E672" i="45"/>
  <c r="A673" i="45"/>
  <c r="B673" i="45"/>
  <c r="C673" i="45" s="1"/>
  <c r="E673" i="45"/>
  <c r="A674" i="45"/>
  <c r="B674" i="45"/>
  <c r="E674" i="45"/>
  <c r="A675" i="45"/>
  <c r="B675" i="45"/>
  <c r="C675" i="45"/>
  <c r="F675" i="45" s="1"/>
  <c r="D675" i="45"/>
  <c r="A676" i="45"/>
  <c r="B676" i="45"/>
  <c r="D676" i="45" s="1"/>
  <c r="E676" i="45"/>
  <c r="A677" i="45"/>
  <c r="B677" i="45"/>
  <c r="D677" i="45" s="1"/>
  <c r="E677" i="45"/>
  <c r="A678" i="45"/>
  <c r="B678" i="45"/>
  <c r="D678" i="45" s="1"/>
  <c r="E678" i="45"/>
  <c r="A679" i="45"/>
  <c r="B679" i="45"/>
  <c r="C679" i="45" s="1"/>
  <c r="E679" i="45"/>
  <c r="A680" i="45"/>
  <c r="B680" i="45"/>
  <c r="C680" i="45" s="1"/>
  <c r="E680" i="45"/>
  <c r="A681" i="45"/>
  <c r="B681" i="45"/>
  <c r="C681" i="45" s="1"/>
  <c r="E681" i="45"/>
  <c r="A682" i="45"/>
  <c r="B682" i="45"/>
  <c r="E682" i="45"/>
  <c r="A683" i="45"/>
  <c r="B683" i="45"/>
  <c r="C683" i="45" s="1"/>
  <c r="E683" i="45"/>
  <c r="A684" i="45"/>
  <c r="B684" i="45"/>
  <c r="C684" i="45" s="1"/>
  <c r="E684" i="45"/>
  <c r="A685" i="45"/>
  <c r="B685" i="45"/>
  <c r="C685" i="45" s="1"/>
  <c r="E685" i="45"/>
  <c r="A686" i="45"/>
  <c r="B686" i="45"/>
  <c r="E686" i="45"/>
  <c r="A687" i="45"/>
  <c r="B687" i="45"/>
  <c r="C687" i="45" s="1"/>
  <c r="E687" i="45"/>
  <c r="A688" i="45"/>
  <c r="B688" i="45"/>
  <c r="C688" i="45" s="1"/>
  <c r="E688" i="45"/>
  <c r="A689" i="45"/>
  <c r="B689" i="45"/>
  <c r="C689" i="45" s="1"/>
  <c r="E689" i="45"/>
  <c r="A690" i="45"/>
  <c r="B690" i="45"/>
  <c r="E690" i="45"/>
  <c r="A691" i="45"/>
  <c r="B691" i="45"/>
  <c r="C691" i="45" s="1"/>
  <c r="E691" i="45"/>
  <c r="A692" i="45"/>
  <c r="B692" i="45"/>
  <c r="C692" i="45" s="1"/>
  <c r="E692" i="45"/>
  <c r="A693" i="45"/>
  <c r="B693" i="45"/>
  <c r="C693" i="45" s="1"/>
  <c r="E693" i="45"/>
  <c r="A694" i="45"/>
  <c r="B694" i="45"/>
  <c r="E694" i="45"/>
  <c r="A695" i="45"/>
  <c r="B695" i="45"/>
  <c r="C695" i="45" s="1"/>
  <c r="E695" i="45"/>
  <c r="A696" i="45"/>
  <c r="B696" i="45"/>
  <c r="C696" i="45" s="1"/>
  <c r="E696" i="45"/>
  <c r="A697" i="45"/>
  <c r="B697" i="45"/>
  <c r="E697" i="45"/>
  <c r="A698" i="45"/>
  <c r="B698" i="45"/>
  <c r="C698" i="45"/>
  <c r="F698" i="45" s="1"/>
  <c r="D698" i="45"/>
  <c r="A699" i="45"/>
  <c r="B699" i="45"/>
  <c r="C699" i="45" s="1"/>
  <c r="E699" i="45"/>
  <c r="A700" i="45"/>
  <c r="B700" i="45"/>
  <c r="D700" i="45" s="1"/>
  <c r="E700" i="45"/>
  <c r="A701" i="45"/>
  <c r="B701" i="45"/>
  <c r="D701" i="45" s="1"/>
  <c r="E701" i="45"/>
  <c r="A702" i="45"/>
  <c r="B702" i="45"/>
  <c r="C702" i="45" s="1"/>
  <c r="E702" i="45"/>
  <c r="A703" i="45"/>
  <c r="B703" i="45"/>
  <c r="C703" i="45" s="1"/>
  <c r="E703" i="45"/>
  <c r="A704" i="45"/>
  <c r="B704" i="45"/>
  <c r="E704" i="45"/>
  <c r="A705" i="45"/>
  <c r="B705" i="45"/>
  <c r="C705" i="45" s="1"/>
  <c r="E705" i="45"/>
  <c r="A706" i="45"/>
  <c r="B706" i="45"/>
  <c r="E706" i="45"/>
  <c r="A707" i="45"/>
  <c r="B707" i="45"/>
  <c r="E707" i="45"/>
  <c r="A708" i="45"/>
  <c r="B708" i="45"/>
  <c r="C708" i="45" s="1"/>
  <c r="E708" i="45"/>
  <c r="A709" i="45"/>
  <c r="B709" i="45"/>
  <c r="C709" i="45" s="1"/>
  <c r="E709" i="45"/>
  <c r="A710" i="45"/>
  <c r="B710" i="45"/>
  <c r="C710" i="45" s="1"/>
  <c r="E710" i="45"/>
  <c r="A711" i="45"/>
  <c r="B711" i="45"/>
  <c r="C711" i="45" s="1"/>
  <c r="E711" i="45"/>
  <c r="A712" i="45"/>
  <c r="B712" i="45"/>
  <c r="E712" i="45"/>
  <c r="A713" i="45"/>
  <c r="B713" i="45"/>
  <c r="C713" i="45" s="1"/>
  <c r="E713" i="45"/>
  <c r="A714" i="45"/>
  <c r="B714" i="45"/>
  <c r="E714" i="45"/>
  <c r="A715" i="45"/>
  <c r="B715" i="45"/>
  <c r="E715" i="45"/>
  <c r="A716" i="45"/>
  <c r="B716" i="45"/>
  <c r="C716" i="45" s="1"/>
  <c r="E716" i="45"/>
  <c r="A717" i="45"/>
  <c r="B717" i="45"/>
  <c r="C717" i="45" s="1"/>
  <c r="E717" i="45"/>
  <c r="A718" i="45"/>
  <c r="B718" i="45"/>
  <c r="C718" i="45" s="1"/>
  <c r="E718" i="45"/>
  <c r="A719" i="45"/>
  <c r="B719" i="45"/>
  <c r="C719" i="45" s="1"/>
  <c r="E719" i="45"/>
  <c r="A720" i="45"/>
  <c r="B720" i="45"/>
  <c r="E720" i="45"/>
  <c r="A721" i="45"/>
  <c r="B721" i="45"/>
  <c r="C721" i="45"/>
  <c r="D721" i="45"/>
  <c r="F721" i="45" s="1"/>
  <c r="A722" i="45"/>
  <c r="B722" i="45"/>
  <c r="D722" i="45" s="1"/>
  <c r="E722" i="45"/>
  <c r="A723" i="45"/>
  <c r="B723" i="45"/>
  <c r="D723" i="45" s="1"/>
  <c r="E723" i="45"/>
  <c r="A724" i="45"/>
  <c r="B724" i="45"/>
  <c r="C724" i="45" s="1"/>
  <c r="E724" i="45"/>
  <c r="A725" i="45"/>
  <c r="B725" i="45"/>
  <c r="E725" i="45"/>
  <c r="A726" i="45"/>
  <c r="B726" i="45"/>
  <c r="E726" i="45"/>
  <c r="A727" i="45"/>
  <c r="B727" i="45"/>
  <c r="C727" i="45" s="1"/>
  <c r="E727" i="45"/>
  <c r="A728" i="45"/>
  <c r="B728" i="45"/>
  <c r="C728" i="45" s="1"/>
  <c r="E728" i="45"/>
  <c r="A729" i="45"/>
  <c r="B729" i="45"/>
  <c r="C729" i="45" s="1"/>
  <c r="E729" i="45"/>
  <c r="A730" i="45"/>
  <c r="B730" i="45"/>
  <c r="C730" i="45" s="1"/>
  <c r="E730" i="45"/>
  <c r="A731" i="45"/>
  <c r="B731" i="45"/>
  <c r="C731" i="45" s="1"/>
  <c r="E731" i="45"/>
  <c r="A732" i="45"/>
  <c r="B732" i="45"/>
  <c r="E732" i="45"/>
  <c r="A733" i="45"/>
  <c r="B733" i="45"/>
  <c r="E733" i="45"/>
  <c r="A734" i="45"/>
  <c r="B734" i="45"/>
  <c r="E734" i="45"/>
  <c r="A735" i="45"/>
  <c r="B735" i="45"/>
  <c r="E735" i="45"/>
  <c r="A736" i="45"/>
  <c r="B736" i="45"/>
  <c r="C736" i="45" s="1"/>
  <c r="E736" i="45"/>
  <c r="A737" i="45"/>
  <c r="B737" i="45"/>
  <c r="E737" i="45"/>
  <c r="A738" i="45"/>
  <c r="B738" i="45"/>
  <c r="D738" i="45" s="1"/>
  <c r="E738" i="45"/>
  <c r="A739" i="45"/>
  <c r="B739" i="45"/>
  <c r="C739" i="45" s="1"/>
  <c r="E739" i="45"/>
  <c r="A740" i="45"/>
  <c r="B740" i="45"/>
  <c r="E740" i="45"/>
  <c r="A741" i="45"/>
  <c r="B741" i="45"/>
  <c r="C741" i="45" s="1"/>
  <c r="E741" i="45"/>
  <c r="A742" i="45"/>
  <c r="B742" i="45"/>
  <c r="C742" i="45" s="1"/>
  <c r="E742" i="45"/>
  <c r="A743" i="45"/>
  <c r="B743" i="45"/>
  <c r="E743" i="45"/>
  <c r="A744" i="45"/>
  <c r="B744" i="45"/>
  <c r="C744" i="45"/>
  <c r="F744" i="45" s="1"/>
  <c r="D744" i="45"/>
  <c r="A745" i="45"/>
  <c r="B745" i="45"/>
  <c r="D745" i="45" s="1"/>
  <c r="E745" i="45"/>
  <c r="A746" i="45"/>
  <c r="B746" i="45"/>
  <c r="C746" i="45" s="1"/>
  <c r="E746" i="45"/>
  <c r="A747" i="45"/>
  <c r="B747" i="45"/>
  <c r="C747" i="45" s="1"/>
  <c r="E747" i="45"/>
  <c r="A748" i="45"/>
  <c r="B748" i="45"/>
  <c r="C748" i="45" s="1"/>
  <c r="E748" i="45"/>
  <c r="A749" i="45"/>
  <c r="B749" i="45"/>
  <c r="C749" i="45" s="1"/>
  <c r="E749" i="45"/>
  <c r="A750" i="45"/>
  <c r="B750" i="45"/>
  <c r="C750" i="45" s="1"/>
  <c r="E750" i="45"/>
  <c r="A751" i="45"/>
  <c r="B751" i="45"/>
  <c r="E751" i="45"/>
  <c r="A752" i="45"/>
  <c r="B752" i="45"/>
  <c r="D752" i="45" s="1"/>
  <c r="E752" i="45"/>
  <c r="A753" i="45"/>
  <c r="B753" i="45"/>
  <c r="C753" i="45" s="1"/>
  <c r="E753" i="45"/>
  <c r="A754" i="45"/>
  <c r="B754" i="45"/>
  <c r="E754" i="45"/>
  <c r="A755" i="45"/>
  <c r="B755" i="45"/>
  <c r="C755" i="45" s="1"/>
  <c r="E755" i="45"/>
  <c r="A756" i="45"/>
  <c r="B756" i="45"/>
  <c r="E756" i="45"/>
  <c r="A757" i="45"/>
  <c r="B757" i="45"/>
  <c r="E757" i="45"/>
  <c r="A758" i="45"/>
  <c r="B758" i="45"/>
  <c r="E758" i="45"/>
  <c r="A759" i="45"/>
  <c r="B759" i="45"/>
  <c r="C759" i="45" s="1"/>
  <c r="E759" i="45"/>
  <c r="A760" i="45"/>
  <c r="B760" i="45"/>
  <c r="D760" i="45" s="1"/>
  <c r="E760" i="45"/>
  <c r="A761" i="45"/>
  <c r="B761" i="45"/>
  <c r="C761" i="45" s="1"/>
  <c r="E761" i="45"/>
  <c r="A762" i="45"/>
  <c r="B762" i="45"/>
  <c r="E762" i="45"/>
  <c r="A763" i="45"/>
  <c r="B763" i="45"/>
  <c r="E763" i="45"/>
  <c r="A764" i="45"/>
  <c r="B764" i="45"/>
  <c r="C764" i="45" s="1"/>
  <c r="E764" i="45"/>
  <c r="A765" i="45"/>
  <c r="B765" i="45"/>
  <c r="C765" i="45" s="1"/>
  <c r="E765" i="45"/>
  <c r="A766" i="45"/>
  <c r="B766" i="45"/>
  <c r="C766" i="45" s="1"/>
  <c r="E766" i="45"/>
  <c r="A767" i="45"/>
  <c r="B767" i="45"/>
  <c r="C767" i="45"/>
  <c r="D767" i="45"/>
  <c r="F767" i="45"/>
  <c r="A768" i="45"/>
  <c r="B768" i="45"/>
  <c r="C768" i="45" s="1"/>
  <c r="E768" i="45"/>
  <c r="A769" i="45"/>
  <c r="B769" i="45"/>
  <c r="C769" i="45" s="1"/>
  <c r="E769" i="45"/>
  <c r="A770" i="45"/>
  <c r="B770" i="45"/>
  <c r="C770" i="45" s="1"/>
  <c r="E770" i="45"/>
  <c r="A771" i="45"/>
  <c r="B771" i="45"/>
  <c r="C771" i="45" s="1"/>
  <c r="E771" i="45"/>
  <c r="A772" i="45"/>
  <c r="B772" i="45"/>
  <c r="C772" i="45" s="1"/>
  <c r="E772" i="45"/>
  <c r="A773" i="45"/>
  <c r="B773" i="45"/>
  <c r="C773" i="45" s="1"/>
  <c r="E773" i="45"/>
  <c r="A774" i="45"/>
  <c r="B774" i="45"/>
  <c r="E774" i="45"/>
  <c r="A775" i="45"/>
  <c r="B775" i="45"/>
  <c r="C775" i="45" s="1"/>
  <c r="E775" i="45"/>
  <c r="A776" i="45"/>
  <c r="B776" i="45"/>
  <c r="C776" i="45" s="1"/>
  <c r="E776" i="45"/>
  <c r="A777" i="45"/>
  <c r="B777" i="45"/>
  <c r="C777" i="45" s="1"/>
  <c r="E777" i="45"/>
  <c r="A778" i="45"/>
  <c r="B778" i="45"/>
  <c r="E778" i="45"/>
  <c r="A779" i="45"/>
  <c r="B779" i="45"/>
  <c r="C779" i="45" s="1"/>
  <c r="E779" i="45"/>
  <c r="A780" i="45"/>
  <c r="B780" i="45"/>
  <c r="C780" i="45" s="1"/>
  <c r="E780" i="45"/>
  <c r="A781" i="45"/>
  <c r="B781" i="45"/>
  <c r="E781" i="45"/>
  <c r="A782" i="45"/>
  <c r="B782" i="45"/>
  <c r="E782" i="45"/>
  <c r="A783" i="45"/>
  <c r="B783" i="45"/>
  <c r="C783" i="45" s="1"/>
  <c r="E783" i="45"/>
  <c r="A784" i="45"/>
  <c r="B784" i="45"/>
  <c r="E784" i="45"/>
  <c r="A785" i="45"/>
  <c r="B785" i="45"/>
  <c r="E785" i="45"/>
  <c r="A786" i="45"/>
  <c r="B786" i="45"/>
  <c r="C786" i="45" s="1"/>
  <c r="E786" i="45"/>
  <c r="A787" i="45"/>
  <c r="B787" i="45"/>
  <c r="E787" i="45"/>
  <c r="A788" i="45"/>
  <c r="B788" i="45"/>
  <c r="E788" i="45"/>
  <c r="A789" i="45"/>
  <c r="B789" i="45"/>
  <c r="E789" i="45"/>
  <c r="A790" i="45"/>
  <c r="B790" i="45"/>
  <c r="C790" i="45"/>
  <c r="D790" i="45"/>
  <c r="F790" i="45"/>
  <c r="A791" i="45"/>
  <c r="B791" i="45"/>
  <c r="C791" i="45" s="1"/>
  <c r="E791" i="45"/>
  <c r="A792" i="45"/>
  <c r="B792" i="45"/>
  <c r="D792" i="45" s="1"/>
  <c r="E792" i="45"/>
  <c r="A793" i="45"/>
  <c r="B793" i="45"/>
  <c r="D793" i="45" s="1"/>
  <c r="E793" i="45"/>
  <c r="A794" i="45"/>
  <c r="B794" i="45"/>
  <c r="C794" i="45" s="1"/>
  <c r="E794" i="45"/>
  <c r="A795" i="45"/>
  <c r="B795" i="45"/>
  <c r="D795" i="45" s="1"/>
  <c r="E795" i="45"/>
  <c r="A796" i="45"/>
  <c r="B796" i="45"/>
  <c r="D796" i="45" s="1"/>
  <c r="E796" i="45"/>
  <c r="A797" i="45"/>
  <c r="B797" i="45"/>
  <c r="C797" i="45" s="1"/>
  <c r="E797" i="45"/>
  <c r="A798" i="45"/>
  <c r="B798" i="45"/>
  <c r="C798" i="45" s="1"/>
  <c r="E798" i="45"/>
  <c r="A799" i="45"/>
  <c r="B799" i="45"/>
  <c r="E799" i="45"/>
  <c r="A800" i="45"/>
  <c r="B800" i="45"/>
  <c r="C800" i="45" s="1"/>
  <c r="E800" i="45"/>
  <c r="A801" i="45"/>
  <c r="B801" i="45"/>
  <c r="E801" i="45"/>
  <c r="A802" i="45"/>
  <c r="B802" i="45"/>
  <c r="E802" i="45"/>
  <c r="A803" i="45"/>
  <c r="B803" i="45"/>
  <c r="C803" i="45" s="1"/>
  <c r="E803" i="45"/>
  <c r="A804" i="45"/>
  <c r="B804" i="45"/>
  <c r="E804" i="45"/>
  <c r="A805" i="45"/>
  <c r="B805" i="45"/>
  <c r="E805" i="45"/>
  <c r="A806" i="45"/>
  <c r="B806" i="45"/>
  <c r="C806" i="45" s="1"/>
  <c r="E806" i="45"/>
  <c r="A807" i="45"/>
  <c r="B807" i="45"/>
  <c r="E807" i="45"/>
  <c r="A808" i="45"/>
  <c r="B808" i="45"/>
  <c r="C808" i="45" s="1"/>
  <c r="E808" i="45"/>
  <c r="A809" i="45"/>
  <c r="B809" i="45"/>
  <c r="C809" i="45" s="1"/>
  <c r="E809" i="45"/>
  <c r="A810" i="45"/>
  <c r="B810" i="45"/>
  <c r="C810" i="45" s="1"/>
  <c r="E810" i="45"/>
  <c r="A811" i="45"/>
  <c r="B811" i="45"/>
  <c r="C811" i="45" s="1"/>
  <c r="E811" i="45"/>
  <c r="A812" i="45"/>
  <c r="B812" i="45"/>
  <c r="D812" i="45" s="1"/>
  <c r="E812" i="45"/>
  <c r="A813" i="45"/>
  <c r="B813" i="45"/>
  <c r="C813" i="45"/>
  <c r="F813" i="45" s="1"/>
  <c r="D813" i="45"/>
  <c r="A814" i="45"/>
  <c r="B814" i="45"/>
  <c r="D814" i="45" s="1"/>
  <c r="E814" i="45"/>
  <c r="A815" i="45"/>
  <c r="B815" i="45"/>
  <c r="D815" i="45" s="1"/>
  <c r="E815" i="45"/>
  <c r="A816" i="45"/>
  <c r="B816" i="45"/>
  <c r="C816" i="45" s="1"/>
  <c r="E816" i="45"/>
  <c r="A817" i="45"/>
  <c r="B817" i="45"/>
  <c r="D817" i="45" s="1"/>
  <c r="E817" i="45"/>
  <c r="A818" i="45"/>
  <c r="B818" i="45"/>
  <c r="C818" i="45" s="1"/>
  <c r="E818" i="45"/>
  <c r="A819" i="45"/>
  <c r="B819" i="45"/>
  <c r="E819" i="45"/>
  <c r="A820" i="45"/>
  <c r="B820" i="45"/>
  <c r="C820" i="45" s="1"/>
  <c r="E820" i="45"/>
  <c r="A821" i="45"/>
  <c r="B821" i="45"/>
  <c r="C821" i="45" s="1"/>
  <c r="E821" i="45"/>
  <c r="A822" i="45"/>
  <c r="B822" i="45"/>
  <c r="D822" i="45" s="1"/>
  <c r="E822" i="45"/>
  <c r="A823" i="45"/>
  <c r="B823" i="45"/>
  <c r="E823" i="45"/>
  <c r="A824" i="45"/>
  <c r="B824" i="45"/>
  <c r="E824" i="45"/>
  <c r="A825" i="45"/>
  <c r="B825" i="45"/>
  <c r="C825" i="45" s="1"/>
  <c r="E825" i="45"/>
  <c r="A826" i="45"/>
  <c r="B826" i="45"/>
  <c r="C826" i="45" s="1"/>
  <c r="E826" i="45"/>
  <c r="A827" i="45"/>
  <c r="B827" i="45"/>
  <c r="C827" i="45" s="1"/>
  <c r="E827" i="45"/>
  <c r="A828" i="45"/>
  <c r="B828" i="45"/>
  <c r="E828" i="45"/>
  <c r="A829" i="45"/>
  <c r="B829" i="45"/>
  <c r="D829" i="45" s="1"/>
  <c r="E829" i="45"/>
  <c r="A830" i="45"/>
  <c r="B830" i="45"/>
  <c r="E830" i="45"/>
  <c r="A831" i="45"/>
  <c r="B831" i="45"/>
  <c r="D831" i="45" s="1"/>
  <c r="E831" i="45"/>
  <c r="A832" i="45"/>
  <c r="B832" i="45"/>
  <c r="C832" i="45" s="1"/>
  <c r="E832" i="45"/>
  <c r="A833" i="45"/>
  <c r="B833" i="45"/>
  <c r="C833" i="45" s="1"/>
  <c r="E833" i="45"/>
  <c r="A834" i="45"/>
  <c r="B834" i="45"/>
  <c r="C834" i="45" s="1"/>
  <c r="E834" i="45"/>
  <c r="A835" i="45"/>
  <c r="B835" i="45"/>
  <c r="C835" i="45" s="1"/>
  <c r="E835" i="45"/>
  <c r="A836" i="45"/>
  <c r="B836" i="45"/>
  <c r="C836" i="45"/>
  <c r="D836" i="45"/>
  <c r="F836" i="45"/>
  <c r="A837" i="45"/>
  <c r="B837" i="45"/>
  <c r="D837" i="45" s="1"/>
  <c r="E837" i="45"/>
  <c r="A838" i="45"/>
  <c r="B838" i="45"/>
  <c r="C838" i="45" s="1"/>
  <c r="E838" i="45"/>
  <c r="A839" i="45"/>
  <c r="B839" i="45"/>
  <c r="C839" i="45" s="1"/>
  <c r="E839" i="45"/>
  <c r="A840" i="45"/>
  <c r="B840" i="45"/>
  <c r="C840" i="45" s="1"/>
  <c r="E840" i="45"/>
  <c r="A841" i="45"/>
  <c r="B841" i="45"/>
  <c r="D841" i="45" s="1"/>
  <c r="E841" i="45"/>
  <c r="A842" i="45"/>
  <c r="B842" i="45"/>
  <c r="C842" i="45" s="1"/>
  <c r="E842" i="45"/>
  <c r="A843" i="45"/>
  <c r="B843" i="45"/>
  <c r="C843" i="45" s="1"/>
  <c r="E843" i="45"/>
  <c r="A844" i="45"/>
  <c r="B844" i="45"/>
  <c r="C844" i="45" s="1"/>
  <c r="E844" i="45"/>
  <c r="A845" i="45"/>
  <c r="B845" i="45"/>
  <c r="D845" i="45" s="1"/>
  <c r="E845" i="45"/>
  <c r="A846" i="45"/>
  <c r="B846" i="45"/>
  <c r="E846" i="45"/>
  <c r="A847" i="45"/>
  <c r="B847" i="45"/>
  <c r="D847" i="45" s="1"/>
  <c r="E847" i="45"/>
  <c r="A848" i="45"/>
  <c r="B848" i="45"/>
  <c r="E848" i="45"/>
  <c r="A849" i="45"/>
  <c r="B849" i="45"/>
  <c r="D849" i="45" s="1"/>
  <c r="E849" i="45"/>
  <c r="A850" i="45"/>
  <c r="B850" i="45"/>
  <c r="E850" i="45"/>
  <c r="A851" i="45"/>
  <c r="B851" i="45"/>
  <c r="C851" i="45" s="1"/>
  <c r="E851" i="45"/>
  <c r="A852" i="45"/>
  <c r="B852" i="45"/>
  <c r="C852" i="45" s="1"/>
  <c r="E852" i="45"/>
  <c r="A853" i="45"/>
  <c r="B853" i="45"/>
  <c r="E853" i="45"/>
  <c r="A854" i="45"/>
  <c r="B854" i="45"/>
  <c r="C854" i="45" s="1"/>
  <c r="E854" i="45"/>
  <c r="A855" i="45"/>
  <c r="B855" i="45"/>
  <c r="D855" i="45" s="1"/>
  <c r="E855" i="45"/>
  <c r="A856" i="45"/>
  <c r="B856" i="45"/>
  <c r="C856" i="45" s="1"/>
  <c r="E856" i="45"/>
  <c r="A857" i="45"/>
  <c r="B857" i="45"/>
  <c r="E857" i="45"/>
  <c r="A858" i="45"/>
  <c r="B858" i="45"/>
  <c r="C858" i="45" s="1"/>
  <c r="E858" i="45"/>
  <c r="A859" i="45"/>
  <c r="B859" i="45"/>
  <c r="C859" i="45"/>
  <c r="F859" i="45" s="1"/>
  <c r="D859" i="45"/>
  <c r="A860" i="45"/>
  <c r="B860" i="45"/>
  <c r="D860" i="45" s="1"/>
  <c r="E860" i="45"/>
  <c r="A861" i="45"/>
  <c r="B861" i="45"/>
  <c r="C861" i="45" s="1"/>
  <c r="E861" i="45"/>
  <c r="A862" i="45"/>
  <c r="B862" i="45"/>
  <c r="D862" i="45" s="1"/>
  <c r="E862" i="45"/>
  <c r="A863" i="45"/>
  <c r="B863" i="45"/>
  <c r="D863" i="45" s="1"/>
  <c r="E863" i="45"/>
  <c r="A864" i="45"/>
  <c r="B864" i="45"/>
  <c r="E864" i="45"/>
  <c r="A865" i="45"/>
  <c r="B865" i="45"/>
  <c r="C865" i="45" s="1"/>
  <c r="E865" i="45"/>
  <c r="A866" i="45"/>
  <c r="B866" i="45"/>
  <c r="E866" i="45"/>
  <c r="A867" i="45"/>
  <c r="B867" i="45"/>
  <c r="C867" i="45" s="1"/>
  <c r="E867" i="45"/>
  <c r="A868" i="45"/>
  <c r="B868" i="45"/>
  <c r="E868" i="45"/>
  <c r="A869" i="45"/>
  <c r="B869" i="45"/>
  <c r="C869" i="45" s="1"/>
  <c r="E869" i="45"/>
  <c r="A870" i="45"/>
  <c r="B870" i="45"/>
  <c r="C870" i="45" s="1"/>
  <c r="E870" i="45"/>
  <c r="A871" i="45"/>
  <c r="B871" i="45"/>
  <c r="E871" i="45"/>
  <c r="A872" i="45"/>
  <c r="B872" i="45"/>
  <c r="C872" i="45" s="1"/>
  <c r="E872" i="45"/>
  <c r="A873" i="45"/>
  <c r="B873" i="45"/>
  <c r="D873" i="45" s="1"/>
  <c r="E873" i="45"/>
  <c r="A874" i="45"/>
  <c r="B874" i="45"/>
  <c r="C874" i="45" s="1"/>
  <c r="E874" i="45"/>
  <c r="A875" i="45"/>
  <c r="B875" i="45"/>
  <c r="C875" i="45" s="1"/>
  <c r="E875" i="45"/>
  <c r="A876" i="45"/>
  <c r="B876" i="45"/>
  <c r="C876" i="45" s="1"/>
  <c r="E876" i="45"/>
  <c r="A877" i="45"/>
  <c r="B877" i="45"/>
  <c r="C877" i="45" s="1"/>
  <c r="E877" i="45"/>
  <c r="A878" i="45"/>
  <c r="B878" i="45"/>
  <c r="D878" i="45" s="1"/>
  <c r="E878" i="45"/>
  <c r="A879" i="45"/>
  <c r="B879" i="45"/>
  <c r="C879" i="45" s="1"/>
  <c r="E879" i="45"/>
  <c r="A880" i="45"/>
  <c r="B880" i="45"/>
  <c r="E880" i="45"/>
  <c r="A881" i="45"/>
  <c r="B881" i="45"/>
  <c r="D881" i="45" s="1"/>
  <c r="E881" i="45"/>
  <c r="A882" i="45"/>
  <c r="B882" i="45"/>
  <c r="C882" i="45"/>
  <c r="D882" i="45"/>
  <c r="F882" i="45" s="1"/>
  <c r="A883" i="45"/>
  <c r="B883" i="45"/>
  <c r="C883" i="45" s="1"/>
  <c r="E883" i="45"/>
  <c r="A884" i="45"/>
  <c r="B884" i="45"/>
  <c r="D884" i="45" s="1"/>
  <c r="E884" i="45"/>
  <c r="A885" i="45"/>
  <c r="B885" i="45"/>
  <c r="D885" i="45" s="1"/>
  <c r="E885" i="45"/>
  <c r="A886" i="45"/>
  <c r="B886" i="45"/>
  <c r="C886" i="45" s="1"/>
  <c r="E886" i="45"/>
  <c r="A887" i="45"/>
  <c r="B887" i="45"/>
  <c r="D887" i="45" s="1"/>
  <c r="E887" i="45"/>
  <c r="A888" i="45"/>
  <c r="B888" i="45"/>
  <c r="C888" i="45" s="1"/>
  <c r="E888" i="45"/>
  <c r="A889" i="45"/>
  <c r="B889" i="45"/>
  <c r="D889" i="45" s="1"/>
  <c r="E889" i="45"/>
  <c r="A890" i="45"/>
  <c r="B890" i="45"/>
  <c r="E890" i="45"/>
  <c r="A891" i="45"/>
  <c r="B891" i="45"/>
  <c r="D891" i="45" s="1"/>
  <c r="E891" i="45"/>
  <c r="A892" i="45"/>
  <c r="B892" i="45"/>
  <c r="C892" i="45" s="1"/>
  <c r="E892" i="45"/>
  <c r="A893" i="45"/>
  <c r="B893" i="45"/>
  <c r="E893" i="45"/>
  <c r="A894" i="45"/>
  <c r="B894" i="45"/>
  <c r="C894" i="45" s="1"/>
  <c r="E894" i="45"/>
  <c r="A895" i="45"/>
  <c r="B895" i="45"/>
  <c r="C895" i="45" s="1"/>
  <c r="E895" i="45"/>
  <c r="A896" i="45"/>
  <c r="B896" i="45"/>
  <c r="D896" i="45" s="1"/>
  <c r="E896" i="45"/>
  <c r="A897" i="45"/>
  <c r="B897" i="45"/>
  <c r="C897" i="45" s="1"/>
  <c r="E897" i="45"/>
  <c r="A898" i="45"/>
  <c r="B898" i="45"/>
  <c r="C898" i="45" s="1"/>
  <c r="E898" i="45"/>
  <c r="A899" i="45"/>
  <c r="B899" i="45"/>
  <c r="C899" i="45" s="1"/>
  <c r="E899" i="45"/>
  <c r="A900" i="45"/>
  <c r="B900" i="45"/>
  <c r="D900" i="45" s="1"/>
  <c r="E900" i="45"/>
  <c r="A901" i="45"/>
  <c r="B901" i="45"/>
  <c r="C901" i="45" s="1"/>
  <c r="E901" i="45"/>
  <c r="A902" i="45"/>
  <c r="B902" i="45"/>
  <c r="E902" i="45"/>
  <c r="A903" i="45"/>
  <c r="B903" i="45"/>
  <c r="C903" i="45" s="1"/>
  <c r="E903" i="45"/>
  <c r="A904" i="45"/>
  <c r="B904" i="45"/>
  <c r="C904" i="45" s="1"/>
  <c r="E904" i="45"/>
  <c r="A905" i="45"/>
  <c r="B905" i="45"/>
  <c r="C905" i="45"/>
  <c r="D905" i="45"/>
  <c r="F905" i="45"/>
  <c r="A906" i="45"/>
  <c r="B906" i="45"/>
  <c r="D906" i="45" s="1"/>
  <c r="E906" i="45"/>
  <c r="A907" i="45"/>
  <c r="B907" i="45"/>
  <c r="C907" i="45" s="1"/>
  <c r="E907" i="45"/>
  <c r="A908" i="45"/>
  <c r="B908" i="45"/>
  <c r="D908" i="45" s="1"/>
  <c r="E908" i="45"/>
  <c r="A909" i="45"/>
  <c r="B909" i="45"/>
  <c r="C909" i="45" s="1"/>
  <c r="E909" i="45"/>
  <c r="A910" i="45"/>
  <c r="B910" i="45"/>
  <c r="C910" i="45" s="1"/>
  <c r="E910" i="45"/>
  <c r="A911" i="45"/>
  <c r="B911" i="45"/>
  <c r="D911" i="45" s="1"/>
  <c r="E911" i="45"/>
  <c r="A912" i="45"/>
  <c r="B912" i="45"/>
  <c r="C912" i="45" s="1"/>
  <c r="E912" i="45"/>
  <c r="A913" i="45"/>
  <c r="B913" i="45"/>
  <c r="C913" i="45" s="1"/>
  <c r="E913" i="45"/>
  <c r="A914" i="45"/>
  <c r="B914" i="45"/>
  <c r="E914" i="45"/>
  <c r="A915" i="45"/>
  <c r="B915" i="45"/>
  <c r="C915" i="45" s="1"/>
  <c r="E915" i="45"/>
  <c r="A916" i="45"/>
  <c r="B916" i="45"/>
  <c r="C916" i="45" s="1"/>
  <c r="E916" i="45"/>
  <c r="A917" i="45"/>
  <c r="B917" i="45"/>
  <c r="C917" i="45" s="1"/>
  <c r="E917" i="45"/>
  <c r="A918" i="45"/>
  <c r="B918" i="45"/>
  <c r="D918" i="45" s="1"/>
  <c r="E918" i="45"/>
  <c r="A919" i="45"/>
  <c r="B919" i="45"/>
  <c r="C919" i="45" s="1"/>
  <c r="E919" i="45"/>
  <c r="A920" i="45"/>
  <c r="B920" i="45"/>
  <c r="C920" i="45" s="1"/>
  <c r="E920" i="45"/>
  <c r="A921" i="45"/>
  <c r="B921" i="45"/>
  <c r="E921" i="45"/>
  <c r="A922" i="45"/>
  <c r="B922" i="45"/>
  <c r="C922" i="45" s="1"/>
  <c r="E922" i="45"/>
  <c r="A923" i="45"/>
  <c r="B923" i="45"/>
  <c r="E923" i="45"/>
  <c r="A924" i="45"/>
  <c r="B924" i="45"/>
  <c r="C924" i="45" s="1"/>
  <c r="E924" i="45"/>
  <c r="A925" i="45"/>
  <c r="B925" i="45"/>
  <c r="D925" i="45" s="1"/>
  <c r="E925" i="45"/>
  <c r="A926" i="45"/>
  <c r="B926" i="45"/>
  <c r="D926" i="45" s="1"/>
  <c r="E926" i="45"/>
  <c r="A927" i="45"/>
  <c r="B927" i="45"/>
  <c r="C927" i="45" s="1"/>
  <c r="E927" i="45"/>
  <c r="A928" i="45"/>
  <c r="B928" i="45"/>
  <c r="C928" i="45"/>
  <c r="D928" i="45"/>
  <c r="F928" i="45"/>
  <c r="A929" i="45"/>
  <c r="B929" i="45"/>
  <c r="D929" i="45" s="1"/>
  <c r="E929" i="45"/>
  <c r="A930" i="45"/>
  <c r="B930" i="45"/>
  <c r="C930" i="45" s="1"/>
  <c r="E930" i="45"/>
  <c r="A931" i="45"/>
  <c r="B931" i="45"/>
  <c r="C931" i="45" s="1"/>
  <c r="E931" i="45"/>
  <c r="A932" i="45"/>
  <c r="B932" i="45"/>
  <c r="C932" i="45" s="1"/>
  <c r="E932" i="45"/>
  <c r="A933" i="45"/>
  <c r="B933" i="45"/>
  <c r="D933" i="45" s="1"/>
  <c r="E933" i="45"/>
  <c r="A934" i="45"/>
  <c r="B934" i="45"/>
  <c r="E934" i="45"/>
  <c r="A935" i="45"/>
  <c r="B935" i="45"/>
  <c r="C935" i="45" s="1"/>
  <c r="E935" i="45"/>
  <c r="A936" i="45"/>
  <c r="B936" i="45"/>
  <c r="C936" i="45" s="1"/>
  <c r="E936" i="45"/>
  <c r="A937" i="45"/>
  <c r="B937" i="45"/>
  <c r="C937" i="45" s="1"/>
  <c r="E937" i="45"/>
  <c r="A938" i="45"/>
  <c r="B938" i="45"/>
  <c r="C938" i="45" s="1"/>
  <c r="E938" i="45"/>
  <c r="A939" i="45"/>
  <c r="B939" i="45"/>
  <c r="C939" i="45" s="1"/>
  <c r="E939" i="45"/>
  <c r="A940" i="45"/>
  <c r="B940" i="45"/>
  <c r="C940" i="45" s="1"/>
  <c r="E940" i="45"/>
  <c r="A941" i="45"/>
  <c r="B941" i="45"/>
  <c r="E941" i="45"/>
  <c r="A942" i="45"/>
  <c r="B942" i="45"/>
  <c r="C942" i="45" s="1"/>
  <c r="E942" i="45"/>
  <c r="A943" i="45"/>
  <c r="B943" i="45"/>
  <c r="C943" i="45" s="1"/>
  <c r="E943" i="45"/>
  <c r="A944" i="45"/>
  <c r="B944" i="45"/>
  <c r="E944" i="45"/>
  <c r="A945" i="45"/>
  <c r="B945" i="45"/>
  <c r="D945" i="45" s="1"/>
  <c r="E945" i="45"/>
  <c r="A946" i="45"/>
  <c r="B946" i="45"/>
  <c r="C946" i="45" s="1"/>
  <c r="E946" i="45"/>
  <c r="A947" i="45"/>
  <c r="B947" i="45"/>
  <c r="C947" i="45" s="1"/>
  <c r="E947" i="45"/>
  <c r="A948" i="45"/>
  <c r="B948" i="45"/>
  <c r="E948" i="45"/>
  <c r="A949" i="45"/>
  <c r="B949" i="45"/>
  <c r="C949" i="45" s="1"/>
  <c r="E949" i="45"/>
  <c r="A950" i="45"/>
  <c r="B950" i="45"/>
  <c r="C950" i="45" s="1"/>
  <c r="E950" i="45"/>
  <c r="A951" i="45"/>
  <c r="B951" i="45"/>
  <c r="C951" i="45"/>
  <c r="D951" i="45"/>
  <c r="F951" i="45"/>
  <c r="A952" i="45"/>
  <c r="B952" i="45"/>
  <c r="D952" i="45" s="1"/>
  <c r="E952" i="45"/>
  <c r="A953" i="45"/>
  <c r="B953" i="45"/>
  <c r="C953" i="45" s="1"/>
  <c r="E953" i="45"/>
  <c r="A954" i="45"/>
  <c r="B954" i="45"/>
  <c r="C954" i="45" s="1"/>
  <c r="E954" i="45"/>
  <c r="A955" i="45"/>
  <c r="B955" i="45"/>
  <c r="E955" i="45"/>
  <c r="A956" i="45"/>
  <c r="B956" i="45"/>
  <c r="C956" i="45" s="1"/>
  <c r="E956" i="45"/>
  <c r="A957" i="45"/>
  <c r="B957" i="45"/>
  <c r="E957" i="45"/>
  <c r="A958" i="45"/>
  <c r="B958" i="45"/>
  <c r="D958" i="45" s="1"/>
  <c r="E958" i="45"/>
  <c r="A959" i="45"/>
  <c r="B959" i="45"/>
  <c r="C959" i="45" s="1"/>
  <c r="E959" i="45"/>
  <c r="A960" i="45"/>
  <c r="B960" i="45"/>
  <c r="C960" i="45" s="1"/>
  <c r="E960" i="45"/>
  <c r="A961" i="45"/>
  <c r="B961" i="45"/>
  <c r="D961" i="45" s="1"/>
  <c r="E961" i="45"/>
  <c r="A962" i="45"/>
  <c r="B962" i="45"/>
  <c r="C962" i="45" s="1"/>
  <c r="E962" i="45"/>
  <c r="A963" i="45"/>
  <c r="B963" i="45"/>
  <c r="C963" i="45" s="1"/>
  <c r="E963" i="45"/>
  <c r="A964" i="45"/>
  <c r="B964" i="45"/>
  <c r="C964" i="45" s="1"/>
  <c r="E964" i="45"/>
  <c r="A965" i="45"/>
  <c r="B965" i="45"/>
  <c r="D965" i="45" s="1"/>
  <c r="E965" i="45"/>
  <c r="A966" i="45"/>
  <c r="B966" i="45"/>
  <c r="C966" i="45" s="1"/>
  <c r="E966" i="45"/>
  <c r="A967" i="45"/>
  <c r="B967" i="45"/>
  <c r="D967" i="45" s="1"/>
  <c r="E967" i="45"/>
  <c r="A968" i="45"/>
  <c r="B968" i="45"/>
  <c r="E968" i="45"/>
  <c r="A969" i="45"/>
  <c r="B969" i="45"/>
  <c r="C969" i="45" s="1"/>
  <c r="E969" i="45"/>
  <c r="A970" i="45"/>
  <c r="B970" i="45"/>
  <c r="C970" i="45" s="1"/>
  <c r="E970" i="45"/>
  <c r="A971" i="45"/>
  <c r="B971" i="45"/>
  <c r="C971" i="45" s="1"/>
  <c r="E971" i="45"/>
  <c r="A972" i="45"/>
  <c r="B972" i="45"/>
  <c r="C972" i="45" s="1"/>
  <c r="E972" i="45"/>
  <c r="A973" i="45"/>
  <c r="B973" i="45"/>
  <c r="C973" i="45" s="1"/>
  <c r="E973" i="45"/>
  <c r="A974" i="45"/>
  <c r="B974" i="45"/>
  <c r="C974" i="45"/>
  <c r="F974" i="45" s="1"/>
  <c r="D974" i="45"/>
  <c r="A975" i="45"/>
  <c r="B975" i="45"/>
  <c r="D975" i="45" s="1"/>
  <c r="E975" i="45"/>
  <c r="A976" i="45"/>
  <c r="B976" i="45"/>
  <c r="D976" i="45" s="1"/>
  <c r="E976" i="45"/>
  <c r="A977" i="45"/>
  <c r="B977" i="45"/>
  <c r="D977" i="45" s="1"/>
  <c r="E977" i="45"/>
  <c r="A978" i="45"/>
  <c r="B978" i="45"/>
  <c r="C978" i="45" s="1"/>
  <c r="E978" i="45"/>
  <c r="A979" i="45"/>
  <c r="B979" i="45"/>
  <c r="C979" i="45" s="1"/>
  <c r="E979" i="45"/>
  <c r="A980" i="45"/>
  <c r="B980" i="45"/>
  <c r="E980" i="45"/>
  <c r="A981" i="45"/>
  <c r="B981" i="45"/>
  <c r="C981" i="45" s="1"/>
  <c r="E981" i="45"/>
  <c r="A982" i="45"/>
  <c r="B982" i="45"/>
  <c r="C982" i="45" s="1"/>
  <c r="E982" i="45"/>
  <c r="A983" i="45"/>
  <c r="B983" i="45"/>
  <c r="C983" i="45" s="1"/>
  <c r="E983" i="45"/>
  <c r="A984" i="45"/>
  <c r="B984" i="45"/>
  <c r="D984" i="45" s="1"/>
  <c r="E984" i="45"/>
  <c r="A985" i="45"/>
  <c r="B985" i="45"/>
  <c r="C985" i="45" s="1"/>
  <c r="E985" i="45"/>
  <c r="A986" i="45"/>
  <c r="B986" i="45"/>
  <c r="C986" i="45" s="1"/>
  <c r="E986" i="45"/>
  <c r="A987" i="45"/>
  <c r="B987" i="45"/>
  <c r="C987" i="45" s="1"/>
  <c r="E987" i="45"/>
  <c r="A988" i="45"/>
  <c r="B988" i="45"/>
  <c r="D988" i="45" s="1"/>
  <c r="E988" i="45"/>
  <c r="A989" i="45"/>
  <c r="B989" i="45"/>
  <c r="C989" i="45" s="1"/>
  <c r="E989" i="45"/>
  <c r="A990" i="45"/>
  <c r="B990" i="45"/>
  <c r="D990" i="45" s="1"/>
  <c r="E990" i="45"/>
  <c r="A991" i="45"/>
  <c r="B991" i="45"/>
  <c r="C991" i="45" s="1"/>
  <c r="E991" i="45"/>
  <c r="A992" i="45"/>
  <c r="B992" i="45"/>
  <c r="D992" i="45" s="1"/>
  <c r="E992" i="45"/>
  <c r="A993" i="45"/>
  <c r="B993" i="45"/>
  <c r="D993" i="45" s="1"/>
  <c r="E993" i="45"/>
  <c r="A994" i="45"/>
  <c r="B994" i="45"/>
  <c r="D994" i="45" s="1"/>
  <c r="E994" i="45"/>
  <c r="A995" i="45"/>
  <c r="B995" i="45"/>
  <c r="C995" i="45" s="1"/>
  <c r="E995" i="45"/>
  <c r="A996" i="45"/>
  <c r="B996" i="45"/>
  <c r="D996" i="45" s="1"/>
  <c r="E996" i="45"/>
  <c r="A997" i="45"/>
  <c r="B997" i="45"/>
  <c r="C997" i="45"/>
  <c r="D997" i="45"/>
  <c r="F997" i="45" s="1"/>
  <c r="A998" i="45"/>
  <c r="B998" i="45"/>
  <c r="C998" i="45" s="1"/>
  <c r="E998" i="45"/>
  <c r="A999" i="45"/>
  <c r="B999" i="45"/>
  <c r="E999" i="45"/>
  <c r="A1000" i="45"/>
  <c r="B1000" i="45"/>
  <c r="C1000" i="45" s="1"/>
  <c r="E1000" i="45"/>
  <c r="A1001" i="45"/>
  <c r="B1001" i="45"/>
  <c r="C1001" i="45" s="1"/>
  <c r="E1001" i="45"/>
  <c r="A1002" i="45"/>
  <c r="B1002" i="45"/>
  <c r="D1002" i="45" s="1"/>
  <c r="E1002" i="45"/>
  <c r="A1003" i="45"/>
  <c r="B1003" i="45"/>
  <c r="D1003" i="45" s="1"/>
  <c r="E1003" i="45"/>
  <c r="A1004" i="45"/>
  <c r="B1004" i="45"/>
  <c r="C1004" i="45" s="1"/>
  <c r="E1004" i="45"/>
  <c r="A1005" i="45"/>
  <c r="B1005" i="45"/>
  <c r="C1005" i="45" s="1"/>
  <c r="E1005" i="45"/>
  <c r="A1006" i="45"/>
  <c r="B1006" i="45"/>
  <c r="D1006" i="45" s="1"/>
  <c r="E1006" i="45"/>
  <c r="A1007" i="45"/>
  <c r="B1007" i="45"/>
  <c r="C1007" i="45" s="1"/>
  <c r="E1007" i="45"/>
  <c r="A1008" i="45"/>
  <c r="B1008" i="45"/>
  <c r="D1008" i="45" s="1"/>
  <c r="E1008" i="45"/>
  <c r="A1009" i="45"/>
  <c r="B1009" i="45"/>
  <c r="C1009" i="45" s="1"/>
  <c r="E1009" i="45"/>
  <c r="A1010" i="45"/>
  <c r="B1010" i="45"/>
  <c r="D1010" i="45" s="1"/>
  <c r="E1010" i="45"/>
  <c r="A1011" i="45"/>
  <c r="B1011" i="45"/>
  <c r="C1011" i="45" s="1"/>
  <c r="E1011" i="45"/>
  <c r="A1012" i="45"/>
  <c r="B1012" i="45"/>
  <c r="D1012" i="45" s="1"/>
  <c r="E1012" i="45"/>
  <c r="A1013" i="45"/>
  <c r="B1013" i="45"/>
  <c r="C1013" i="45" s="1"/>
  <c r="E1013" i="45"/>
  <c r="A1014" i="45"/>
  <c r="B1014" i="45"/>
  <c r="C1014" i="45" s="1"/>
  <c r="E1014" i="45"/>
  <c r="A1015" i="45"/>
  <c r="B1015" i="45"/>
  <c r="D1015" i="45" s="1"/>
  <c r="E1015" i="45"/>
  <c r="A1016" i="45"/>
  <c r="B1016" i="45"/>
  <c r="C1016" i="45" s="1"/>
  <c r="E1016" i="45"/>
  <c r="A1017" i="45"/>
  <c r="B1017" i="45"/>
  <c r="C1017" i="45" s="1"/>
  <c r="E1017" i="45"/>
  <c r="A1018" i="45"/>
  <c r="B1018" i="45"/>
  <c r="C1018" i="45" s="1"/>
  <c r="E1018" i="45"/>
  <c r="A1019" i="45"/>
  <c r="B1019" i="45"/>
  <c r="C1019" i="45" s="1"/>
  <c r="E1019" i="45"/>
  <c r="A1020" i="45"/>
  <c r="B1020" i="45"/>
  <c r="C1020" i="45"/>
  <c r="F1020" i="45" s="1"/>
  <c r="D1020" i="45"/>
  <c r="A1021" i="45"/>
  <c r="B1021" i="45"/>
  <c r="D1021" i="45" s="1"/>
  <c r="E1021" i="45"/>
  <c r="A1022" i="45"/>
  <c r="B1022" i="45"/>
  <c r="D1022" i="45" s="1"/>
  <c r="E1022" i="45"/>
  <c r="A1023" i="45"/>
  <c r="B1023" i="45"/>
  <c r="C1023" i="45" s="1"/>
  <c r="E1023" i="45"/>
  <c r="A1024" i="45"/>
  <c r="B1024" i="45"/>
  <c r="C1024" i="45" s="1"/>
  <c r="E1024" i="45"/>
  <c r="A1025" i="45"/>
  <c r="B1025" i="45"/>
  <c r="C1025" i="45" s="1"/>
  <c r="E1025" i="45"/>
  <c r="A1026" i="45"/>
  <c r="B1026" i="45"/>
  <c r="C1026" i="45" s="1"/>
  <c r="E1026" i="45"/>
  <c r="A1027" i="45"/>
  <c r="B1027" i="45"/>
  <c r="C1027" i="45" s="1"/>
  <c r="E1027" i="45"/>
  <c r="A1028" i="45"/>
  <c r="B1028" i="45"/>
  <c r="C1028" i="45" s="1"/>
  <c r="E1028" i="45"/>
  <c r="A1029" i="45"/>
  <c r="B1029" i="45"/>
  <c r="D1029" i="45" s="1"/>
  <c r="E1029" i="45"/>
  <c r="A1030" i="45"/>
  <c r="B1030" i="45"/>
  <c r="C1030" i="45" s="1"/>
  <c r="E1030" i="45"/>
  <c r="A1031" i="45"/>
  <c r="B1031" i="45"/>
  <c r="C1031" i="45" s="1"/>
  <c r="E1031" i="45"/>
  <c r="A1032" i="45"/>
  <c r="B1032" i="45"/>
  <c r="C1032" i="45" s="1"/>
  <c r="E1032" i="45"/>
  <c r="A1033" i="45"/>
  <c r="B1033" i="45"/>
  <c r="D1033" i="45" s="1"/>
  <c r="E1033" i="45"/>
  <c r="A1034" i="45"/>
  <c r="B1034" i="45"/>
  <c r="C1034" i="45" s="1"/>
  <c r="E1034" i="45"/>
  <c r="A1035" i="45"/>
  <c r="B1035" i="45"/>
  <c r="C1035" i="45" s="1"/>
  <c r="E1035" i="45"/>
  <c r="A1036" i="45"/>
  <c r="B1036" i="45"/>
  <c r="D1036" i="45" s="1"/>
  <c r="E1036" i="45"/>
  <c r="A1037" i="45"/>
  <c r="B1037" i="45"/>
  <c r="C1037" i="45" s="1"/>
  <c r="E1037" i="45"/>
  <c r="A1038" i="45"/>
  <c r="B1038" i="45"/>
  <c r="D1038" i="45" s="1"/>
  <c r="E1038" i="45"/>
  <c r="A1039" i="45"/>
  <c r="B1039" i="45"/>
  <c r="C1039" i="45" s="1"/>
  <c r="E1039" i="45"/>
  <c r="A1040" i="45"/>
  <c r="B1040" i="45"/>
  <c r="D1040" i="45" s="1"/>
  <c r="E1040" i="45"/>
  <c r="A1041" i="45"/>
  <c r="B1041" i="45"/>
  <c r="C1041" i="45" s="1"/>
  <c r="E1041" i="45"/>
  <c r="A1042" i="45"/>
  <c r="B1042" i="45"/>
  <c r="D1042" i="45" s="1"/>
  <c r="E1042" i="45"/>
  <c r="A1043" i="45"/>
  <c r="B1043" i="45"/>
  <c r="C1043" i="45"/>
  <c r="D1043" i="45"/>
  <c r="F1043" i="45" s="1"/>
  <c r="A1044" i="45"/>
  <c r="B1044" i="45"/>
  <c r="C1044" i="45" s="1"/>
  <c r="E1044" i="45"/>
  <c r="A1045" i="45"/>
  <c r="B1045" i="45"/>
  <c r="C1045" i="45" s="1"/>
  <c r="E1045" i="45"/>
  <c r="A1046" i="45"/>
  <c r="B1046" i="45"/>
  <c r="D1046" i="45" s="1"/>
  <c r="E1046" i="45"/>
  <c r="A1047" i="45"/>
  <c r="B1047" i="45"/>
  <c r="D1047" i="45" s="1"/>
  <c r="E1047" i="45"/>
  <c r="A1048" i="45"/>
  <c r="B1048" i="45"/>
  <c r="C1048" i="45" s="1"/>
  <c r="E1048" i="45"/>
  <c r="A1049" i="45"/>
  <c r="B1049" i="45"/>
  <c r="C1049" i="45" s="1"/>
  <c r="E1049" i="45"/>
  <c r="A1050" i="45"/>
  <c r="B1050" i="45"/>
  <c r="C1050" i="45" s="1"/>
  <c r="E1050" i="45"/>
  <c r="A1051" i="45"/>
  <c r="B1051" i="45"/>
  <c r="C1051" i="45" s="1"/>
  <c r="E1051" i="45"/>
  <c r="A1052" i="45"/>
  <c r="B1052" i="45"/>
  <c r="C1052" i="45" s="1"/>
  <c r="E1052" i="45"/>
  <c r="A1053" i="45"/>
  <c r="B1053" i="45"/>
  <c r="C1053" i="45" s="1"/>
  <c r="E1053" i="45"/>
  <c r="A1054" i="45"/>
  <c r="B1054" i="45"/>
  <c r="D1054" i="45" s="1"/>
  <c r="E1054" i="45"/>
  <c r="A1055" i="45"/>
  <c r="B1055" i="45"/>
  <c r="C1055" i="45" s="1"/>
  <c r="E1055" i="45"/>
  <c r="A1056" i="45"/>
  <c r="B1056" i="45"/>
  <c r="C1056" i="45" s="1"/>
  <c r="E1056" i="45"/>
  <c r="A1057" i="45"/>
  <c r="B1057" i="45"/>
  <c r="C1057" i="45" s="1"/>
  <c r="E1057" i="45"/>
  <c r="A1058" i="45"/>
  <c r="B1058" i="45"/>
  <c r="C1058" i="45" s="1"/>
  <c r="E1058" i="45"/>
  <c r="A1059" i="45"/>
  <c r="B1059" i="45"/>
  <c r="C1059" i="45" s="1"/>
  <c r="E1059" i="45"/>
  <c r="A1060" i="45"/>
  <c r="B1060" i="45"/>
  <c r="C1060" i="45" s="1"/>
  <c r="E1060" i="45"/>
  <c r="A1061" i="45"/>
  <c r="B1061" i="45"/>
  <c r="C1061" i="45" s="1"/>
  <c r="E1061" i="45"/>
  <c r="A1062" i="45"/>
  <c r="B1062" i="45"/>
  <c r="C1062" i="45" s="1"/>
  <c r="E1062" i="45"/>
  <c r="A1063" i="45"/>
  <c r="B1063" i="45"/>
  <c r="C1063" i="45" s="1"/>
  <c r="E1063" i="45"/>
  <c r="A1064" i="45"/>
  <c r="B1064" i="45"/>
  <c r="C1064" i="45" s="1"/>
  <c r="E1064" i="45"/>
  <c r="A1065" i="45"/>
  <c r="B1065" i="45"/>
  <c r="C1065" i="45" s="1"/>
  <c r="E1065" i="45"/>
  <c r="A1066" i="45"/>
  <c r="B1066" i="45"/>
  <c r="C1066" i="45"/>
  <c r="F1066" i="45" s="1"/>
  <c r="D1066" i="45"/>
  <c r="A1067" i="45"/>
  <c r="B1067" i="45"/>
  <c r="C1067" i="45" s="1"/>
  <c r="E1067" i="45"/>
  <c r="A1068" i="45"/>
  <c r="B1068" i="45"/>
  <c r="D1068" i="45" s="1"/>
  <c r="E1068" i="45"/>
  <c r="A1069" i="45"/>
  <c r="B1069" i="45"/>
  <c r="C1069" i="45" s="1"/>
  <c r="E1069" i="45"/>
  <c r="A1070" i="45"/>
  <c r="B1070" i="45"/>
  <c r="C1070" i="45" s="1"/>
  <c r="E1070" i="45"/>
  <c r="A1071" i="45"/>
  <c r="B1071" i="45"/>
  <c r="C1071" i="45" s="1"/>
  <c r="E1071" i="45"/>
  <c r="A1072" i="45"/>
  <c r="B1072" i="45"/>
  <c r="D1072" i="45" s="1"/>
  <c r="E1072" i="45"/>
  <c r="A1073" i="45"/>
  <c r="B1073" i="45"/>
  <c r="C1073" i="45" s="1"/>
  <c r="E1073" i="45"/>
  <c r="A1074" i="45"/>
  <c r="B1074" i="45"/>
  <c r="D1074" i="45" s="1"/>
  <c r="E1074" i="45"/>
  <c r="A1075" i="45"/>
  <c r="B1075" i="45"/>
  <c r="C1075" i="45" s="1"/>
  <c r="E1075" i="45"/>
  <c r="A1076" i="45"/>
  <c r="B1076" i="45"/>
  <c r="D1076" i="45" s="1"/>
  <c r="E1076" i="45"/>
  <c r="A1077" i="45"/>
  <c r="B1077" i="45"/>
  <c r="C1077" i="45" s="1"/>
  <c r="E1077" i="45"/>
  <c r="A1078" i="45"/>
  <c r="B1078" i="45"/>
  <c r="D1078" i="45" s="1"/>
  <c r="E1078" i="45"/>
  <c r="A1079" i="45"/>
  <c r="B1079" i="45"/>
  <c r="C1079" i="45" s="1"/>
  <c r="E1079" i="45"/>
  <c r="A1080" i="45"/>
  <c r="B1080" i="45"/>
  <c r="C1080" i="45" s="1"/>
  <c r="E1080" i="45"/>
  <c r="A1081" i="45"/>
  <c r="B1081" i="45"/>
  <c r="D1081" i="45" s="1"/>
  <c r="E1081" i="45"/>
  <c r="A1082" i="45"/>
  <c r="B1082" i="45"/>
  <c r="C1082" i="45" s="1"/>
  <c r="E1082" i="45"/>
  <c r="A1083" i="45"/>
  <c r="B1083" i="45"/>
  <c r="C1083" i="45" s="1"/>
  <c r="E1083" i="45"/>
  <c r="A1084" i="45"/>
  <c r="B1084" i="45"/>
  <c r="C1084" i="45" s="1"/>
  <c r="E1084" i="45"/>
  <c r="A1085" i="45"/>
  <c r="B1085" i="45"/>
  <c r="C1085" i="45" s="1"/>
  <c r="E1085" i="45"/>
  <c r="A1086" i="45"/>
  <c r="B1086" i="45"/>
  <c r="C1086" i="45" s="1"/>
  <c r="E1086" i="45"/>
  <c r="A1087" i="45"/>
  <c r="B1087" i="45"/>
  <c r="C1087" i="45" s="1"/>
  <c r="E1087" i="45"/>
  <c r="A1088" i="45"/>
  <c r="B1088" i="45"/>
  <c r="D1088" i="45" s="1"/>
  <c r="E1088" i="45"/>
  <c r="A1089" i="45"/>
  <c r="B1089" i="45"/>
  <c r="C1089" i="45"/>
  <c r="F1089" i="45" s="1"/>
  <c r="D1089" i="45"/>
  <c r="A1090" i="45"/>
  <c r="B1090" i="45"/>
  <c r="D1090" i="45" s="1"/>
  <c r="E1090" i="45"/>
  <c r="A1091" i="45"/>
  <c r="B1091" i="45"/>
  <c r="D1091" i="45" s="1"/>
  <c r="E1091" i="45"/>
  <c r="A1092" i="45"/>
  <c r="B1092" i="45"/>
  <c r="C1092" i="45" s="1"/>
  <c r="E1092" i="45"/>
  <c r="A1093" i="45"/>
  <c r="B1093" i="45"/>
  <c r="C1093" i="45" s="1"/>
  <c r="E1093" i="45"/>
  <c r="A1094" i="45"/>
  <c r="B1094" i="45"/>
  <c r="C1094" i="45" s="1"/>
  <c r="E1094" i="45"/>
  <c r="A1095" i="45"/>
  <c r="B1095" i="45"/>
  <c r="C1095" i="45" s="1"/>
  <c r="E1095" i="45"/>
  <c r="A1096" i="45"/>
  <c r="B1096" i="45"/>
  <c r="C1096" i="45" s="1"/>
  <c r="E1096" i="45"/>
  <c r="A1097" i="45"/>
  <c r="B1097" i="45"/>
  <c r="C1097" i="45" s="1"/>
  <c r="E1097" i="45"/>
  <c r="A1098" i="45"/>
  <c r="B1098" i="45"/>
  <c r="C1098" i="45" s="1"/>
  <c r="E1098" i="45"/>
  <c r="A1099" i="45"/>
  <c r="B1099" i="45"/>
  <c r="C1099" i="45" s="1"/>
  <c r="E1099" i="45"/>
  <c r="A1100" i="45"/>
  <c r="B1100" i="45"/>
  <c r="C1100" i="45" s="1"/>
  <c r="E1100" i="45"/>
  <c r="A1101" i="45"/>
  <c r="B1101" i="45"/>
  <c r="C1101" i="45" s="1"/>
  <c r="E1101" i="45"/>
  <c r="A1102" i="45"/>
  <c r="B1102" i="45"/>
  <c r="C1102" i="45" s="1"/>
  <c r="E1102" i="45"/>
  <c r="A1103" i="45"/>
  <c r="B1103" i="45"/>
  <c r="C1103" i="45" s="1"/>
  <c r="E1103" i="45"/>
  <c r="A1104" i="45"/>
  <c r="B1104" i="45"/>
  <c r="D1104" i="45" s="1"/>
  <c r="E1104" i="45"/>
  <c r="A1105" i="45"/>
  <c r="B1105" i="45"/>
  <c r="C1105" i="45" s="1"/>
  <c r="E1105" i="45"/>
  <c r="A1106" i="45"/>
  <c r="B1106" i="45"/>
  <c r="C1106" i="45" s="1"/>
  <c r="E1106" i="45"/>
  <c r="A1107" i="45"/>
  <c r="B1107" i="45"/>
  <c r="C1107" i="45" s="1"/>
  <c r="E1107" i="45"/>
  <c r="A1108" i="45"/>
  <c r="B1108" i="45"/>
  <c r="C1108" i="45" s="1"/>
  <c r="E1108" i="45"/>
  <c r="A1109" i="45"/>
  <c r="B1109" i="45"/>
  <c r="C1109" i="45" s="1"/>
  <c r="E1109" i="45"/>
  <c r="A1110" i="45"/>
  <c r="B1110" i="45"/>
  <c r="C1110" i="45" s="1"/>
  <c r="E1110" i="45"/>
  <c r="A1111" i="45"/>
  <c r="B1111" i="45"/>
  <c r="D1111" i="45" s="1"/>
  <c r="E1111" i="45"/>
  <c r="A1112" i="45"/>
  <c r="B1112" i="45"/>
  <c r="C1112" i="45"/>
  <c r="F1112" i="45" s="1"/>
  <c r="D1112" i="45"/>
  <c r="A1113" i="45"/>
  <c r="B1113" i="45"/>
  <c r="D1113" i="45" s="1"/>
  <c r="E1113" i="45"/>
  <c r="A1114" i="45"/>
  <c r="B1114" i="45"/>
  <c r="D1114" i="45" s="1"/>
  <c r="E1114" i="45"/>
  <c r="A1115" i="45"/>
  <c r="B1115" i="45"/>
  <c r="D1115" i="45" s="1"/>
  <c r="E1115" i="45"/>
  <c r="A1116" i="45"/>
  <c r="B1116" i="45"/>
  <c r="C1116" i="45" s="1"/>
  <c r="E1116" i="45"/>
  <c r="A1117" i="45"/>
  <c r="B1117" i="45"/>
  <c r="C1117" i="45" s="1"/>
  <c r="E1117" i="45"/>
  <c r="A1118" i="45"/>
  <c r="B1118" i="45"/>
  <c r="C1118" i="45" s="1"/>
  <c r="E1118" i="45"/>
  <c r="A1119" i="45"/>
  <c r="B1119" i="45"/>
  <c r="C1119" i="45" s="1"/>
  <c r="E1119" i="45"/>
  <c r="A1120" i="45"/>
  <c r="B1120" i="45"/>
  <c r="C1120" i="45" s="1"/>
  <c r="E1120" i="45"/>
  <c r="A1121" i="45"/>
  <c r="B1121" i="45"/>
  <c r="C1121" i="45" s="1"/>
  <c r="E1121" i="45"/>
  <c r="A1122" i="45"/>
  <c r="B1122" i="45"/>
  <c r="C1122" i="45" s="1"/>
  <c r="E1122" i="45"/>
  <c r="A1123" i="45"/>
  <c r="B1123" i="45"/>
  <c r="C1123" i="45" s="1"/>
  <c r="E1123" i="45"/>
  <c r="A1124" i="45"/>
  <c r="B1124" i="45"/>
  <c r="C1124" i="45" s="1"/>
  <c r="E1124" i="45"/>
  <c r="A1125" i="45"/>
  <c r="B1125" i="45"/>
  <c r="C1125" i="45" s="1"/>
  <c r="E1125" i="45"/>
  <c r="A1126" i="45"/>
  <c r="B1126" i="45"/>
  <c r="C1126" i="45" s="1"/>
  <c r="E1126" i="45"/>
  <c r="A1127" i="45"/>
  <c r="B1127" i="45"/>
  <c r="C1127" i="45" s="1"/>
  <c r="E1127" i="45"/>
  <c r="A1128" i="45"/>
  <c r="B1128" i="45"/>
  <c r="C1128" i="45" s="1"/>
  <c r="E1128" i="45"/>
  <c r="A1129" i="45"/>
  <c r="B1129" i="45"/>
  <c r="C1129" i="45" s="1"/>
  <c r="E1129" i="45"/>
  <c r="A1130" i="45"/>
  <c r="B1130" i="45"/>
  <c r="C1130" i="45" s="1"/>
  <c r="E1130" i="45"/>
  <c r="A1131" i="45"/>
  <c r="B1131" i="45"/>
  <c r="C1131" i="45" s="1"/>
  <c r="E1131" i="45"/>
  <c r="A1132" i="45"/>
  <c r="B1132" i="45"/>
  <c r="C1132" i="45" s="1"/>
  <c r="E1132" i="45"/>
  <c r="A1133" i="45"/>
  <c r="B1133" i="45"/>
  <c r="C1133" i="45" s="1"/>
  <c r="E1133" i="45"/>
  <c r="A1134" i="45"/>
  <c r="B1134" i="45"/>
  <c r="C1134" i="45" s="1"/>
  <c r="E1134" i="45"/>
  <c r="A1135" i="45"/>
  <c r="B1135" i="45"/>
  <c r="C1135" i="45"/>
  <c r="D1135" i="45"/>
  <c r="F1135" i="45" s="1"/>
  <c r="A1136" i="45"/>
  <c r="B1136" i="45"/>
  <c r="D1136" i="45" s="1"/>
  <c r="E1136" i="45"/>
  <c r="A1137" i="45"/>
  <c r="B1137" i="45"/>
  <c r="C1137" i="45" s="1"/>
  <c r="E1137" i="45"/>
  <c r="A1138" i="45"/>
  <c r="B1138" i="45"/>
  <c r="C1138" i="45" s="1"/>
  <c r="E1138" i="45"/>
  <c r="A1139" i="45"/>
  <c r="B1139" i="45"/>
  <c r="D1139" i="45" s="1"/>
  <c r="E1139" i="45"/>
  <c r="A1140" i="45"/>
  <c r="B1140" i="45"/>
  <c r="C1140" i="45" s="1"/>
  <c r="E1140" i="45"/>
  <c r="A1141" i="45"/>
  <c r="B1141" i="45"/>
  <c r="D1141" i="45" s="1"/>
  <c r="E1141" i="45"/>
  <c r="A1142" i="45"/>
  <c r="B1142" i="45"/>
  <c r="C1142" i="45" s="1"/>
  <c r="E1142" i="45"/>
  <c r="A1143" i="45"/>
  <c r="B1143" i="45"/>
  <c r="D1143" i="45" s="1"/>
  <c r="E1143" i="45"/>
  <c r="A1144" i="45"/>
  <c r="B1144" i="45"/>
  <c r="C1144" i="45" s="1"/>
  <c r="E1144" i="45"/>
  <c r="A1145" i="45"/>
  <c r="B1145" i="45"/>
  <c r="D1145" i="45" s="1"/>
  <c r="E1145" i="45"/>
  <c r="A1146" i="45"/>
  <c r="B1146" i="45"/>
  <c r="C1146" i="45" s="1"/>
  <c r="E1146" i="45"/>
  <c r="A1147" i="45"/>
  <c r="B1147" i="45"/>
  <c r="D1147" i="45" s="1"/>
  <c r="E1147" i="45"/>
  <c r="A1148" i="45"/>
  <c r="B1148" i="45"/>
  <c r="C1148" i="45" s="1"/>
  <c r="E1148" i="45"/>
  <c r="A1149" i="45"/>
  <c r="B1149" i="45"/>
  <c r="D1149" i="45" s="1"/>
  <c r="E1149" i="45"/>
  <c r="A1150" i="45"/>
  <c r="B1150" i="45"/>
  <c r="C1150" i="45" s="1"/>
  <c r="E1150" i="45"/>
  <c r="A1151" i="45"/>
  <c r="B1151" i="45"/>
  <c r="C1151" i="45" s="1"/>
  <c r="E1151" i="45"/>
  <c r="A1152" i="45"/>
  <c r="B1152" i="45"/>
  <c r="C1152" i="45" s="1"/>
  <c r="E1152" i="45"/>
  <c r="A1153" i="45"/>
  <c r="B1153" i="45"/>
  <c r="C1153" i="45" s="1"/>
  <c r="E1153" i="45"/>
  <c r="A1154" i="45"/>
  <c r="B1154" i="45"/>
  <c r="C1154" i="45" s="1"/>
  <c r="E1154" i="45"/>
  <c r="A1155" i="45"/>
  <c r="B1155" i="45"/>
  <c r="C1155" i="45" s="1"/>
  <c r="E1155" i="45"/>
  <c r="A1156" i="45"/>
  <c r="B1156" i="45"/>
  <c r="C1156" i="45" s="1"/>
  <c r="E1156" i="45"/>
  <c r="A1157" i="45"/>
  <c r="B1157" i="45"/>
  <c r="C1157" i="45" s="1"/>
  <c r="E1157" i="45"/>
  <c r="B1" i="65"/>
  <c r="J12" i="65"/>
  <c r="D15" i="65"/>
  <c r="G15" i="65"/>
  <c r="I15" i="65"/>
  <c r="C17" i="65"/>
  <c r="I17" i="65"/>
  <c r="J17" i="65"/>
  <c r="C19" i="65"/>
  <c r="I19" i="65"/>
  <c r="J19" i="65"/>
  <c r="C21" i="65"/>
  <c r="I21" i="65"/>
  <c r="J21" i="65"/>
  <c r="C23" i="65"/>
  <c r="I23" i="65"/>
  <c r="J23" i="65"/>
  <c r="C25" i="65"/>
  <c r="I25" i="65"/>
  <c r="J25" i="65"/>
  <c r="C27" i="65"/>
  <c r="I27" i="65"/>
  <c r="J27" i="65"/>
  <c r="C29" i="65"/>
  <c r="I29" i="65"/>
  <c r="J29" i="65"/>
  <c r="C31" i="65"/>
  <c r="I31" i="65"/>
  <c r="J31" i="65"/>
  <c r="C33" i="65"/>
  <c r="I33" i="65"/>
  <c r="J33" i="65"/>
  <c r="C35" i="65"/>
  <c r="I35" i="65"/>
  <c r="J35" i="65"/>
  <c r="B37" i="65"/>
  <c r="C37" i="65"/>
  <c r="D37" i="65"/>
  <c r="E37" i="65"/>
  <c r="F37" i="65"/>
  <c r="G37" i="65"/>
  <c r="H37" i="65"/>
  <c r="I37" i="65"/>
  <c r="J37" i="65"/>
  <c r="B39" i="65"/>
  <c r="C39" i="65"/>
  <c r="D39" i="65"/>
  <c r="E39" i="65"/>
  <c r="F39" i="65"/>
  <c r="G39" i="65"/>
  <c r="H39" i="65"/>
  <c r="I39" i="65"/>
  <c r="J39" i="65"/>
  <c r="B44" i="65"/>
  <c r="L56" i="65"/>
  <c r="L57" i="65"/>
  <c r="L58" i="65"/>
  <c r="N58" i="65" s="1"/>
  <c r="L59" i="65"/>
  <c r="L60" i="65"/>
  <c r="L61" i="65"/>
  <c r="L62" i="65"/>
  <c r="L63" i="65"/>
  <c r="L64" i="65"/>
  <c r="L65" i="65"/>
  <c r="L66" i="65"/>
  <c r="L67" i="65"/>
  <c r="L68" i="65"/>
  <c r="L69" i="65"/>
  <c r="L70" i="65"/>
  <c r="M49" i="65"/>
  <c r="M50" i="65"/>
  <c r="M51" i="65"/>
  <c r="M52" i="65"/>
  <c r="C53" i="65"/>
  <c r="M53" i="65"/>
  <c r="M54" i="65"/>
  <c r="M55" i="65"/>
  <c r="B56" i="65"/>
  <c r="C56" i="65"/>
  <c r="M56" i="65"/>
  <c r="B57" i="65"/>
  <c r="C57" i="65"/>
  <c r="M57" i="65"/>
  <c r="B58" i="65"/>
  <c r="C58" i="65"/>
  <c r="M58" i="65"/>
  <c r="B59" i="65"/>
  <c r="C59" i="65"/>
  <c r="M59" i="65"/>
  <c r="B60" i="65"/>
  <c r="C60" i="65"/>
  <c r="M60" i="65"/>
  <c r="B61" i="65"/>
  <c r="C61" i="65"/>
  <c r="M61" i="65"/>
  <c r="B62" i="65"/>
  <c r="C62" i="65"/>
  <c r="M62" i="65"/>
  <c r="N62" i="65"/>
  <c r="B63" i="65"/>
  <c r="C63" i="65"/>
  <c r="M63" i="65"/>
  <c r="N63" i="65" s="1"/>
  <c r="B64" i="65"/>
  <c r="C64" i="65"/>
  <c r="M64" i="65"/>
  <c r="N64" i="65"/>
  <c r="B65" i="65"/>
  <c r="C65" i="65"/>
  <c r="M65" i="65"/>
  <c r="N65" i="65" s="1"/>
  <c r="B66" i="65"/>
  <c r="C66" i="65"/>
  <c r="M66" i="65"/>
  <c r="N66" i="65"/>
  <c r="B67" i="65"/>
  <c r="C67" i="65"/>
  <c r="M67" i="65"/>
  <c r="N67" i="65" s="1"/>
  <c r="B68" i="65"/>
  <c r="C68" i="65"/>
  <c r="M68" i="65"/>
  <c r="N68" i="65" s="1"/>
  <c r="B69" i="65"/>
  <c r="C69" i="65"/>
  <c r="M69" i="65"/>
  <c r="N69" i="65" s="1"/>
  <c r="B70" i="65"/>
  <c r="C70" i="65"/>
  <c r="M70" i="65"/>
  <c r="N70" i="65" s="1"/>
  <c r="B71" i="65"/>
  <c r="C71" i="65"/>
  <c r="L71" i="65"/>
  <c r="M71" i="65"/>
  <c r="N71" i="65" s="1"/>
  <c r="B72" i="65"/>
  <c r="C72" i="65"/>
  <c r="L72" i="65"/>
  <c r="M72" i="65"/>
  <c r="N72" i="65" s="1"/>
  <c r="B73" i="65"/>
  <c r="C73" i="65"/>
  <c r="L73" i="65"/>
  <c r="M73" i="65"/>
  <c r="N73" i="65" s="1"/>
  <c r="B74" i="65"/>
  <c r="C74" i="65"/>
  <c r="L74" i="65"/>
  <c r="M74" i="65"/>
  <c r="N74" i="65" s="1"/>
  <c r="B75" i="65"/>
  <c r="C75" i="65"/>
  <c r="L75" i="65"/>
  <c r="M75" i="65"/>
  <c r="N75" i="65" s="1"/>
  <c r="B76" i="65"/>
  <c r="C76" i="65"/>
  <c r="L76" i="65"/>
  <c r="M76" i="65"/>
  <c r="N76" i="65"/>
  <c r="B77" i="65"/>
  <c r="C77" i="65"/>
  <c r="L77" i="65"/>
  <c r="M77" i="65"/>
  <c r="N77" i="65"/>
  <c r="B78" i="65"/>
  <c r="C78" i="65"/>
  <c r="L78" i="65"/>
  <c r="M78" i="65"/>
  <c r="N78" i="65" s="1"/>
  <c r="B79" i="65"/>
  <c r="C79" i="65"/>
  <c r="L79" i="65"/>
  <c r="M79" i="65"/>
  <c r="N79" i="65" s="1"/>
  <c r="B80" i="65"/>
  <c r="C80" i="65"/>
  <c r="L80" i="65"/>
  <c r="M80" i="65"/>
  <c r="N80" i="65" s="1"/>
  <c r="B81" i="65"/>
  <c r="C81" i="65"/>
  <c r="L81" i="65"/>
  <c r="M81" i="65"/>
  <c r="N81" i="65" s="1"/>
  <c r="B82" i="65"/>
  <c r="C82" i="65"/>
  <c r="L82" i="65"/>
  <c r="M82" i="65"/>
  <c r="N82" i="65" s="1"/>
  <c r="B83" i="65"/>
  <c r="C83" i="65"/>
  <c r="L83" i="65"/>
  <c r="M83" i="65"/>
  <c r="N83" i="65" s="1"/>
  <c r="B84" i="65"/>
  <c r="C84" i="65"/>
  <c r="L84" i="65"/>
  <c r="M84" i="65"/>
  <c r="N84" i="65"/>
  <c r="B85" i="65"/>
  <c r="C85" i="65"/>
  <c r="L85" i="65"/>
  <c r="M85" i="65"/>
  <c r="N85" i="65"/>
  <c r="B86" i="65"/>
  <c r="C86" i="65"/>
  <c r="L86" i="65"/>
  <c r="M86" i="65"/>
  <c r="N86" i="65" s="1"/>
  <c r="B87" i="65"/>
  <c r="C87" i="65"/>
  <c r="L87" i="65"/>
  <c r="M87" i="65"/>
  <c r="N87" i="65" s="1"/>
  <c r="B88" i="65"/>
  <c r="C88" i="65"/>
  <c r="L88" i="65"/>
  <c r="M88" i="65"/>
  <c r="N88" i="65" s="1"/>
  <c r="B89" i="65"/>
  <c r="C89" i="65"/>
  <c r="L89" i="65"/>
  <c r="M89" i="65"/>
  <c r="N89" i="65" s="1"/>
  <c r="B90" i="65"/>
  <c r="C90" i="65"/>
  <c r="L90" i="65"/>
  <c r="M90" i="65"/>
  <c r="N90" i="65" s="1"/>
  <c r="B91" i="65"/>
  <c r="C91" i="65"/>
  <c r="L91" i="65"/>
  <c r="M91" i="65"/>
  <c r="N91" i="65" s="1"/>
  <c r="B92" i="65"/>
  <c r="C92" i="65"/>
  <c r="L92" i="65"/>
  <c r="M92" i="65"/>
  <c r="N92" i="65"/>
  <c r="B93" i="65"/>
  <c r="C93" i="65"/>
  <c r="L93" i="65"/>
  <c r="M93" i="65"/>
  <c r="N93" i="65"/>
  <c r="B94" i="65"/>
  <c r="C94" i="65"/>
  <c r="L94" i="65"/>
  <c r="M94" i="65"/>
  <c r="N94" i="65" s="1"/>
  <c r="B95" i="65"/>
  <c r="C95" i="65"/>
  <c r="L95" i="65"/>
  <c r="M95" i="65"/>
  <c r="N95" i="65" s="1"/>
  <c r="B96" i="65"/>
  <c r="C96" i="65"/>
  <c r="L96" i="65"/>
  <c r="M96" i="65"/>
  <c r="N96" i="65" s="1"/>
  <c r="B97" i="65"/>
  <c r="C97" i="65"/>
  <c r="L97" i="65"/>
  <c r="M97" i="65"/>
  <c r="N97" i="65" s="1"/>
  <c r="B98" i="65"/>
  <c r="C98" i="65"/>
  <c r="L98" i="65"/>
  <c r="M98" i="65"/>
  <c r="N98" i="65" s="1"/>
  <c r="B99" i="65"/>
  <c r="C99" i="65"/>
  <c r="L99" i="65"/>
  <c r="M99" i="65"/>
  <c r="N99" i="65" s="1"/>
  <c r="B100" i="65"/>
  <c r="C100" i="65"/>
  <c r="L100" i="65"/>
  <c r="M100" i="65"/>
  <c r="N100" i="65"/>
  <c r="B101" i="65"/>
  <c r="C101" i="65"/>
  <c r="L101" i="65"/>
  <c r="M101" i="65"/>
  <c r="N101" i="65"/>
  <c r="B102" i="65"/>
  <c r="C102" i="65"/>
  <c r="L102" i="65"/>
  <c r="M102" i="65"/>
  <c r="N102" i="65" s="1"/>
  <c r="B103" i="65"/>
  <c r="C103" i="65"/>
  <c r="L103" i="65"/>
  <c r="M103" i="65"/>
  <c r="N103" i="65" s="1"/>
  <c r="B104" i="65"/>
  <c r="C104" i="65"/>
  <c r="L104" i="65"/>
  <c r="M104" i="65"/>
  <c r="N104" i="65" s="1"/>
  <c r="B105" i="65"/>
  <c r="C105" i="65"/>
  <c r="L105" i="65"/>
  <c r="M105" i="65"/>
  <c r="N105" i="65" s="1"/>
  <c r="M106" i="65"/>
  <c r="M107" i="65"/>
  <c r="L114" i="65"/>
  <c r="L115" i="65"/>
  <c r="L116" i="65"/>
  <c r="L117" i="65"/>
  <c r="L118" i="65"/>
  <c r="L119" i="65"/>
  <c r="L120" i="65"/>
  <c r="L121" i="65"/>
  <c r="L122" i="65"/>
  <c r="L123" i="65"/>
  <c r="L124" i="65"/>
  <c r="L125" i="65"/>
  <c r="L126" i="65"/>
  <c r="L127" i="65"/>
  <c r="L128" i="65"/>
  <c r="L129" i="65"/>
  <c r="L130" i="65"/>
  <c r="L131" i="65"/>
  <c r="L132" i="65"/>
  <c r="L110" i="65"/>
  <c r="N110" i="65" s="1"/>
  <c r="M110" i="65"/>
  <c r="L111" i="65"/>
  <c r="N111" i="65" s="1"/>
  <c r="M111" i="65"/>
  <c r="L112" i="65"/>
  <c r="M112" i="65"/>
  <c r="L113" i="65"/>
  <c r="N113" i="65" s="1"/>
  <c r="M113" i="65"/>
  <c r="C114" i="65"/>
  <c r="M114" i="65"/>
  <c r="N114" i="65"/>
  <c r="C115" i="65"/>
  <c r="M115" i="65"/>
  <c r="N115" i="65"/>
  <c r="C116" i="65"/>
  <c r="M116" i="65"/>
  <c r="N116" i="65"/>
  <c r="C117" i="65"/>
  <c r="M117" i="65"/>
  <c r="N117" i="65" s="1"/>
  <c r="C118" i="65"/>
  <c r="M118" i="65"/>
  <c r="N118" i="65"/>
  <c r="C119" i="65"/>
  <c r="M119" i="65"/>
  <c r="N119" i="65" s="1"/>
  <c r="C120" i="65"/>
  <c r="M120" i="65"/>
  <c r="N120" i="65" s="1"/>
  <c r="C121" i="65"/>
  <c r="M121" i="65"/>
  <c r="N121" i="65" s="1"/>
  <c r="C122" i="65"/>
  <c r="M122" i="65"/>
  <c r="N122" i="65"/>
  <c r="C123" i="65"/>
  <c r="M123" i="65"/>
  <c r="N123" i="65"/>
  <c r="C124" i="65"/>
  <c r="M124" i="65"/>
  <c r="N124" i="65"/>
  <c r="C125" i="65"/>
  <c r="M125" i="65"/>
  <c r="N125" i="65" s="1"/>
  <c r="C126" i="65"/>
  <c r="M126" i="65"/>
  <c r="N126" i="65"/>
  <c r="C127" i="65"/>
  <c r="M127" i="65"/>
  <c r="N127" i="65" s="1"/>
  <c r="C128" i="65"/>
  <c r="M128" i="65"/>
  <c r="N128" i="65" s="1"/>
  <c r="C129" i="65"/>
  <c r="M129" i="65"/>
  <c r="N129" i="65" s="1"/>
  <c r="C130" i="65"/>
  <c r="M130" i="65"/>
  <c r="N130" i="65"/>
  <c r="C131" i="65"/>
  <c r="M131" i="65"/>
  <c r="N131" i="65"/>
  <c r="C132" i="65"/>
  <c r="M132" i="65"/>
  <c r="N132" i="65"/>
  <c r="C133" i="65"/>
  <c r="L133" i="65"/>
  <c r="M133" i="65"/>
  <c r="N133" i="65" s="1"/>
  <c r="C134" i="65"/>
  <c r="L134" i="65"/>
  <c r="M134" i="65"/>
  <c r="N134" i="65"/>
  <c r="C135" i="65"/>
  <c r="L135" i="65"/>
  <c r="M135" i="65"/>
  <c r="N135" i="65" s="1"/>
  <c r="C136" i="65"/>
  <c r="L136" i="65"/>
  <c r="M136" i="65"/>
  <c r="N136" i="65"/>
  <c r="C137" i="65"/>
  <c r="L137" i="65"/>
  <c r="M137" i="65"/>
  <c r="N137" i="65" s="1"/>
  <c r="C138" i="65"/>
  <c r="L138" i="65"/>
  <c r="M138" i="65"/>
  <c r="N138" i="65"/>
  <c r="C139" i="65"/>
  <c r="L139" i="65"/>
  <c r="M139" i="65"/>
  <c r="N139" i="65" s="1"/>
  <c r="C140" i="65"/>
  <c r="L140" i="65"/>
  <c r="M140" i="65"/>
  <c r="N140" i="65"/>
  <c r="C141" i="65"/>
  <c r="L141" i="65"/>
  <c r="M141" i="65"/>
  <c r="N141" i="65" s="1"/>
  <c r="C142" i="65"/>
  <c r="L142" i="65"/>
  <c r="M142" i="65"/>
  <c r="N142" i="65"/>
  <c r="C143" i="65"/>
  <c r="L143" i="65"/>
  <c r="M143" i="65"/>
  <c r="N143" i="65" s="1"/>
  <c r="C144" i="65"/>
  <c r="L144" i="65"/>
  <c r="M144" i="65"/>
  <c r="N144" i="65"/>
  <c r="C145" i="65"/>
  <c r="L145" i="65"/>
  <c r="M145" i="65"/>
  <c r="N145" i="65" s="1"/>
  <c r="C146" i="65"/>
  <c r="L146" i="65"/>
  <c r="M146" i="65"/>
  <c r="N146" i="65"/>
  <c r="C147" i="65"/>
  <c r="L147" i="65"/>
  <c r="M147" i="65"/>
  <c r="N147" i="65" s="1"/>
  <c r="C148" i="65"/>
  <c r="L148" i="65"/>
  <c r="M148" i="65"/>
  <c r="N148" i="65"/>
  <c r="C149" i="65"/>
  <c r="L149" i="65"/>
  <c r="M149" i="65"/>
  <c r="N149" i="65" s="1"/>
  <c r="C150" i="65"/>
  <c r="L150" i="65"/>
  <c r="M150" i="65"/>
  <c r="N150" i="65"/>
  <c r="C151" i="65"/>
  <c r="L151" i="65"/>
  <c r="M151" i="65"/>
  <c r="N151" i="65" s="1"/>
  <c r="C152" i="65"/>
  <c r="L152" i="65"/>
  <c r="M152" i="65"/>
  <c r="N152" i="65"/>
  <c r="C153" i="65"/>
  <c r="L153" i="65"/>
  <c r="M153" i="65"/>
  <c r="N153" i="65" s="1"/>
  <c r="C154" i="65"/>
  <c r="L154" i="65"/>
  <c r="M154" i="65"/>
  <c r="N154" i="65"/>
  <c r="C155" i="65"/>
  <c r="L155" i="65"/>
  <c r="M155" i="65"/>
  <c r="N155" i="65" s="1"/>
  <c r="C156" i="65"/>
  <c r="L156" i="65"/>
  <c r="M156" i="65"/>
  <c r="N156" i="65"/>
  <c r="C157" i="65"/>
  <c r="L157" i="65"/>
  <c r="M157" i="65"/>
  <c r="N157" i="65" s="1"/>
  <c r="C158" i="65"/>
  <c r="L158" i="65"/>
  <c r="M158" i="65"/>
  <c r="N158" i="65"/>
  <c r="C159" i="65"/>
  <c r="L159" i="65"/>
  <c r="M159" i="65"/>
  <c r="N159" i="65" s="1"/>
  <c r="C160" i="65"/>
  <c r="L160" i="65"/>
  <c r="M160" i="65"/>
  <c r="N160" i="65"/>
  <c r="C161" i="65"/>
  <c r="L161" i="65"/>
  <c r="M161" i="65"/>
  <c r="N161" i="65" s="1"/>
  <c r="C162" i="65"/>
  <c r="L162" i="65"/>
  <c r="M162" i="65"/>
  <c r="N162" i="65"/>
  <c r="C163" i="65"/>
  <c r="L163" i="65"/>
  <c r="M163" i="65"/>
  <c r="N163" i="65" s="1"/>
  <c r="C164" i="65"/>
  <c r="L164" i="65"/>
  <c r="M164" i="65"/>
  <c r="N164" i="65"/>
  <c r="C165" i="65"/>
  <c r="L165" i="65"/>
  <c r="M165" i="65"/>
  <c r="N165" i="65" s="1"/>
  <c r="C166" i="65"/>
  <c r="L166" i="65"/>
  <c r="M166" i="65"/>
  <c r="N166" i="65"/>
  <c r="C167" i="65"/>
  <c r="L167" i="65"/>
  <c r="M167" i="65"/>
  <c r="N167" i="65" s="1"/>
  <c r="C168" i="65"/>
  <c r="L168" i="65"/>
  <c r="M168" i="65"/>
  <c r="N168" i="65"/>
  <c r="C169" i="65"/>
  <c r="L169" i="65"/>
  <c r="M169" i="65"/>
  <c r="N169" i="65" s="1"/>
  <c r="C170" i="65"/>
  <c r="L170" i="65"/>
  <c r="M170" i="65"/>
  <c r="N170" i="65"/>
  <c r="C171" i="65"/>
  <c r="L171" i="65"/>
  <c r="M171" i="65"/>
  <c r="N171" i="65" s="1"/>
  <c r="C172" i="65"/>
  <c r="L172" i="65"/>
  <c r="M172" i="65"/>
  <c r="N172" i="65"/>
  <c r="C173" i="65"/>
  <c r="L173" i="65"/>
  <c r="M173" i="65"/>
  <c r="N173" i="65" s="1"/>
  <c r="C174" i="65"/>
  <c r="L174" i="65"/>
  <c r="M174" i="65"/>
  <c r="N174" i="65"/>
  <c r="C175" i="65"/>
  <c r="L175" i="65"/>
  <c r="M175" i="65"/>
  <c r="N175" i="65" s="1"/>
  <c r="C176" i="65"/>
  <c r="L176" i="65"/>
  <c r="M176" i="65"/>
  <c r="N176" i="65"/>
  <c r="C177" i="65"/>
  <c r="L177" i="65"/>
  <c r="M177" i="65"/>
  <c r="N177" i="65" s="1"/>
  <c r="C178" i="65"/>
  <c r="L178" i="65"/>
  <c r="M178" i="65"/>
  <c r="N178" i="65"/>
  <c r="C179" i="65"/>
  <c r="L179" i="65"/>
  <c r="M179" i="65"/>
  <c r="N179" i="65" s="1"/>
  <c r="C180" i="65"/>
  <c r="L180" i="65"/>
  <c r="M180" i="65"/>
  <c r="N180" i="65"/>
  <c r="C181" i="65"/>
  <c r="L181" i="65"/>
  <c r="M181" i="65"/>
  <c r="N181" i="65" s="1"/>
  <c r="C182" i="65"/>
  <c r="L182" i="65"/>
  <c r="M182" i="65"/>
  <c r="N182" i="65"/>
  <c r="C183" i="65"/>
  <c r="L183" i="65"/>
  <c r="M183" i="65"/>
  <c r="N183" i="65" s="1"/>
  <c r="C184" i="65"/>
  <c r="L184" i="65"/>
  <c r="M184" i="65"/>
  <c r="N184" i="65"/>
  <c r="C185" i="65"/>
  <c r="L185" i="65"/>
  <c r="M185" i="65"/>
  <c r="N185" i="65" s="1"/>
  <c r="C186" i="65"/>
  <c r="L186" i="65"/>
  <c r="M186" i="65"/>
  <c r="N186" i="65"/>
  <c r="C187" i="65"/>
  <c r="L187" i="65"/>
  <c r="M187" i="65"/>
  <c r="N187" i="65" s="1"/>
  <c r="C188" i="65"/>
  <c r="L188" i="65"/>
  <c r="M188" i="65"/>
  <c r="N188" i="65"/>
  <c r="C189" i="65"/>
  <c r="L189" i="65"/>
  <c r="M189" i="65"/>
  <c r="N189" i="65" s="1"/>
  <c r="C190" i="65"/>
  <c r="L190" i="65"/>
  <c r="M190" i="65"/>
  <c r="N190" i="65"/>
  <c r="C191" i="65"/>
  <c r="L191" i="65"/>
  <c r="M191" i="65"/>
  <c r="N191" i="65" s="1"/>
  <c r="C192" i="65"/>
  <c r="L192" i="65"/>
  <c r="M192" i="65"/>
  <c r="N192" i="65"/>
  <c r="C193" i="65"/>
  <c r="L193" i="65"/>
  <c r="M193" i="65"/>
  <c r="N193" i="65" s="1"/>
  <c r="C194" i="65"/>
  <c r="L194" i="65"/>
  <c r="M194" i="65"/>
  <c r="N194" i="65"/>
  <c r="C195" i="65"/>
  <c r="L195" i="65"/>
  <c r="M195" i="65"/>
  <c r="N195" i="65" s="1"/>
  <c r="C196" i="65"/>
  <c r="L196" i="65"/>
  <c r="M196" i="65"/>
  <c r="N196" i="65"/>
  <c r="C197" i="65"/>
  <c r="L197" i="65"/>
  <c r="M197" i="65"/>
  <c r="N197" i="65" s="1"/>
  <c r="C198" i="65"/>
  <c r="L198" i="65"/>
  <c r="M198" i="65"/>
  <c r="N198" i="65"/>
  <c r="C199" i="65"/>
  <c r="L199" i="65"/>
  <c r="M199" i="65"/>
  <c r="N199" i="65" s="1"/>
  <c r="C200" i="65"/>
  <c r="L200" i="65"/>
  <c r="M200" i="65"/>
  <c r="N200" i="65"/>
  <c r="C201" i="65"/>
  <c r="L201" i="65"/>
  <c r="M201" i="65"/>
  <c r="N201" i="65" s="1"/>
  <c r="C202" i="65"/>
  <c r="L202" i="65"/>
  <c r="M202" i="65"/>
  <c r="N202" i="65"/>
  <c r="C203" i="65"/>
  <c r="L203" i="65"/>
  <c r="M203" i="65"/>
  <c r="N203" i="65" s="1"/>
  <c r="C204" i="65"/>
  <c r="L204" i="65"/>
  <c r="M204" i="65"/>
  <c r="N204" i="65"/>
  <c r="C205" i="65"/>
  <c r="L205" i="65"/>
  <c r="M205" i="65"/>
  <c r="N205" i="65" s="1"/>
  <c r="C206" i="65"/>
  <c r="L206" i="65"/>
  <c r="M206" i="65"/>
  <c r="N206" i="65"/>
  <c r="C207" i="65"/>
  <c r="L207" i="65"/>
  <c r="M207" i="65"/>
  <c r="N207" i="65" s="1"/>
  <c r="C208" i="65"/>
  <c r="L208" i="65"/>
  <c r="M208" i="65"/>
  <c r="N208" i="65"/>
  <c r="C209" i="65"/>
  <c r="L209" i="65"/>
  <c r="M209" i="65"/>
  <c r="N209" i="65" s="1"/>
  <c r="C210" i="65"/>
  <c r="L210" i="65"/>
  <c r="M210" i="65"/>
  <c r="N210" i="65"/>
  <c r="C211" i="65"/>
  <c r="L211" i="65"/>
  <c r="M211" i="65"/>
  <c r="N211" i="65" s="1"/>
  <c r="C212" i="65"/>
  <c r="L212" i="65"/>
  <c r="M212" i="65"/>
  <c r="N212" i="65"/>
  <c r="C213" i="65"/>
  <c r="L213" i="65"/>
  <c r="M213" i="65"/>
  <c r="N213" i="65" s="1"/>
  <c r="L214" i="65"/>
  <c r="M214" i="65"/>
  <c r="L215" i="65"/>
  <c r="M215" i="65"/>
  <c r="N215" i="65" l="1"/>
  <c r="N214" i="65"/>
  <c r="N112" i="65"/>
  <c r="N61" i="65"/>
  <c r="N60" i="65"/>
  <c r="N59" i="65"/>
  <c r="D44" i="45"/>
  <c r="C30" i="45"/>
  <c r="D52" i="45"/>
  <c r="C22" i="45"/>
  <c r="F31" i="45"/>
  <c r="D66" i="45"/>
  <c r="D699" i="45"/>
  <c r="F699" i="45" s="1"/>
  <c r="D568" i="45"/>
  <c r="F568" i="45" s="1"/>
  <c r="D306" i="45"/>
  <c r="D74" i="45"/>
  <c r="H126" i="17"/>
  <c r="D14" i="45"/>
  <c r="F14" i="45" s="1"/>
  <c r="F218" i="70"/>
  <c r="F201" i="70" s="1"/>
  <c r="G126" i="17"/>
  <c r="D36" i="45"/>
  <c r="F36" i="45" s="1"/>
  <c r="D13" i="45"/>
  <c r="F13" i="45" s="1"/>
  <c r="H218" i="70"/>
  <c r="H201" i="70" s="1"/>
  <c r="F126" i="17"/>
  <c r="D58" i="45"/>
  <c r="D12" i="45"/>
  <c r="F12" i="45" s="1"/>
  <c r="K222" i="70"/>
  <c r="K205" i="70" s="1"/>
  <c r="G222" i="70"/>
  <c r="G205" i="70" s="1"/>
  <c r="E126" i="17"/>
  <c r="L217" i="70"/>
  <c r="L200" i="70" s="1"/>
  <c r="I221" i="70"/>
  <c r="I204" i="70" s="1"/>
  <c r="H46" i="57"/>
  <c r="H30" i="57"/>
  <c r="H14" i="57"/>
  <c r="H52" i="55"/>
  <c r="H36" i="55"/>
  <c r="H20" i="55"/>
  <c r="H27" i="43"/>
  <c r="H56" i="42"/>
  <c r="B56" i="42"/>
  <c r="H44" i="42"/>
  <c r="H55" i="62"/>
  <c r="H47" i="62"/>
  <c r="H39" i="62"/>
  <c r="H31" i="62"/>
  <c r="H23" i="62"/>
  <c r="H15" i="62"/>
  <c r="H54" i="61"/>
  <c r="H46" i="61"/>
  <c r="H38" i="61"/>
  <c r="H30" i="61"/>
  <c r="H22" i="61"/>
  <c r="H14" i="61"/>
  <c r="H53" i="60"/>
  <c r="H45" i="60"/>
  <c r="H37" i="60"/>
  <c r="H29" i="60"/>
  <c r="H21" i="60"/>
  <c r="H13" i="60"/>
  <c r="H52" i="59"/>
  <c r="H44" i="59"/>
  <c r="H36" i="59"/>
  <c r="H28" i="59"/>
  <c r="H20" i="59"/>
  <c r="H12" i="59"/>
  <c r="H59" i="58"/>
  <c r="H51" i="58"/>
  <c r="H43" i="58"/>
  <c r="H35" i="58"/>
  <c r="H27" i="58"/>
  <c r="H58" i="57"/>
  <c r="H42" i="57"/>
  <c r="H26" i="57"/>
  <c r="H10" i="57"/>
  <c r="H48" i="55"/>
  <c r="H32" i="55"/>
  <c r="H16" i="55"/>
  <c r="H48" i="42"/>
  <c r="B48" i="42"/>
  <c r="H21" i="58"/>
  <c r="B18" i="58"/>
  <c r="H15" i="58"/>
  <c r="H53" i="56"/>
  <c r="H37" i="56"/>
  <c r="H21" i="56"/>
  <c r="H59" i="43"/>
  <c r="H43" i="43"/>
  <c r="H33" i="43"/>
  <c r="H19" i="43"/>
  <c r="H40" i="42"/>
  <c r="B40" i="42"/>
  <c r="H28" i="42"/>
  <c r="H20" i="42"/>
  <c r="H32" i="42"/>
  <c r="B32" i="42"/>
  <c r="H54" i="62"/>
  <c r="H46" i="62"/>
  <c r="H38" i="62"/>
  <c r="H30" i="62"/>
  <c r="H22" i="62"/>
  <c r="H14" i="62"/>
  <c r="H53" i="61"/>
  <c r="H45" i="61"/>
  <c r="H37" i="61"/>
  <c r="H29" i="61"/>
  <c r="H21" i="61"/>
  <c r="H13" i="61"/>
  <c r="H52" i="60"/>
  <c r="H44" i="60"/>
  <c r="H36" i="60"/>
  <c r="H28" i="60"/>
  <c r="H20" i="60"/>
  <c r="H12" i="60"/>
  <c r="H59" i="59"/>
  <c r="H51" i="59"/>
  <c r="H43" i="59"/>
  <c r="H35" i="59"/>
  <c r="H27" i="59"/>
  <c r="H19" i="59"/>
  <c r="H11" i="59"/>
  <c r="H58" i="58"/>
  <c r="H50" i="58"/>
  <c r="H42" i="58"/>
  <c r="H34" i="58"/>
  <c r="H23" i="58"/>
  <c r="H20" i="58"/>
  <c r="H17" i="58"/>
  <c r="H14" i="58"/>
  <c r="H55" i="56"/>
  <c r="H52" i="56"/>
  <c r="H39" i="56"/>
  <c r="H36" i="56"/>
  <c r="H23" i="56"/>
  <c r="H20" i="56"/>
  <c r="H44" i="55"/>
  <c r="H28" i="55"/>
  <c r="H12" i="55"/>
  <c r="H58" i="43"/>
  <c r="H45" i="43"/>
  <c r="B32" i="43"/>
  <c r="H11" i="43"/>
  <c r="H50" i="42"/>
  <c r="H59" i="62"/>
  <c r="H51" i="62"/>
  <c r="H43" i="62"/>
  <c r="H35" i="62"/>
  <c r="H27" i="62"/>
  <c r="H19" i="62"/>
  <c r="H11" i="62"/>
  <c r="H58" i="61"/>
  <c r="H50" i="61"/>
  <c r="H42" i="61"/>
  <c r="H34" i="61"/>
  <c r="H26" i="61"/>
  <c r="H18" i="61"/>
  <c r="H10" i="61"/>
  <c r="H57" i="60"/>
  <c r="H49" i="60"/>
  <c r="H41" i="60"/>
  <c r="H33" i="60"/>
  <c r="H25" i="60"/>
  <c r="H17" i="60"/>
  <c r="H56" i="59"/>
  <c r="H48" i="59"/>
  <c r="H40" i="59"/>
  <c r="H32" i="59"/>
  <c r="H24" i="59"/>
  <c r="H16" i="59"/>
  <c r="H55" i="58"/>
  <c r="H47" i="58"/>
  <c r="H39" i="58"/>
  <c r="H31" i="58"/>
  <c r="H50" i="57"/>
  <c r="H44" i="57"/>
  <c r="H34" i="57"/>
  <c r="H28" i="57"/>
  <c r="H18" i="57"/>
  <c r="H12" i="57"/>
  <c r="B58" i="56"/>
  <c r="B42" i="56"/>
  <c r="B26" i="56"/>
  <c r="B10" i="56"/>
  <c r="H56" i="55"/>
  <c r="H50" i="55"/>
  <c r="H40" i="55"/>
  <c r="H34" i="55"/>
  <c r="H24" i="55"/>
  <c r="H18" i="55"/>
  <c r="B48" i="43"/>
  <c r="H35" i="43"/>
  <c r="H25" i="43"/>
  <c r="H21" i="43"/>
  <c r="H42" i="42"/>
  <c r="H45" i="56"/>
  <c r="H29" i="56"/>
  <c r="H13" i="56"/>
  <c r="H51" i="43"/>
  <c r="H31" i="43"/>
  <c r="H34" i="42"/>
  <c r="B26" i="42"/>
  <c r="H26" i="42"/>
  <c r="B18" i="42"/>
  <c r="H18" i="42"/>
  <c r="B24" i="42"/>
  <c r="B16" i="42"/>
  <c r="H57" i="41"/>
  <c r="B54" i="41"/>
  <c r="B34" i="41"/>
  <c r="B31" i="41"/>
  <c r="H25" i="41"/>
  <c r="H56" i="40"/>
  <c r="H46" i="40"/>
  <c r="B29" i="40"/>
  <c r="H16" i="40"/>
  <c r="B12" i="40"/>
  <c r="B52" i="39"/>
  <c r="H39" i="39"/>
  <c r="B35" i="39"/>
  <c r="H21" i="39"/>
  <c r="B14" i="39"/>
  <c r="H14" i="39"/>
  <c r="H42" i="41"/>
  <c r="H39" i="41"/>
  <c r="H18" i="41"/>
  <c r="B28" i="39"/>
  <c r="H28" i="39"/>
  <c r="H33" i="41"/>
  <c r="B30" i="41"/>
  <c r="H24" i="41"/>
  <c r="H55" i="40"/>
  <c r="B45" i="40"/>
  <c r="H32" i="40"/>
  <c r="B28" i="40"/>
  <c r="H15" i="40"/>
  <c r="H55" i="39"/>
  <c r="B51" i="39"/>
  <c r="H38" i="39"/>
  <c r="B27" i="39"/>
  <c r="H12" i="42"/>
  <c r="H50" i="41"/>
  <c r="H47" i="41"/>
  <c r="H41" i="41"/>
  <c r="B38" i="41"/>
  <c r="H17" i="41"/>
  <c r="H48" i="40"/>
  <c r="B44" i="40"/>
  <c r="H31" i="40"/>
  <c r="H14" i="40"/>
  <c r="H54" i="39"/>
  <c r="H37" i="39"/>
  <c r="B11" i="39"/>
  <c r="H49" i="41"/>
  <c r="B46" i="41"/>
  <c r="H16" i="41"/>
  <c r="H47" i="40"/>
  <c r="H30" i="40"/>
  <c r="B13" i="40"/>
  <c r="H53" i="39"/>
  <c r="B36" i="39"/>
  <c r="B53" i="38"/>
  <c r="H53" i="38"/>
  <c r="B45" i="38"/>
  <c r="H45" i="38"/>
  <c r="B37" i="38"/>
  <c r="H37" i="38"/>
  <c r="B29" i="38"/>
  <c r="H29" i="38"/>
  <c r="B21" i="38"/>
  <c r="H21" i="38"/>
  <c r="B13" i="38"/>
  <c r="H13" i="38"/>
  <c r="B22" i="39"/>
  <c r="H22" i="39"/>
  <c r="H52" i="38"/>
  <c r="B52" i="38"/>
  <c r="H44" i="38"/>
  <c r="B44" i="38"/>
  <c r="H36" i="38"/>
  <c r="B36" i="38"/>
  <c r="H28" i="38"/>
  <c r="B28" i="38"/>
  <c r="H20" i="38"/>
  <c r="B20" i="38"/>
  <c r="B12" i="38"/>
  <c r="B59" i="37"/>
  <c r="B51" i="37"/>
  <c r="B43" i="37"/>
  <c r="B35" i="37"/>
  <c r="B27" i="37"/>
  <c r="B19" i="37"/>
  <c r="B11" i="37"/>
  <c r="B58" i="36"/>
  <c r="B50" i="36"/>
  <c r="B39" i="36"/>
  <c r="B36" i="36"/>
  <c r="H30" i="36"/>
  <c r="B27" i="36"/>
  <c r="B39" i="35"/>
  <c r="B36" i="35"/>
  <c r="B33" i="35"/>
  <c r="B18" i="35"/>
  <c r="H18" i="35"/>
  <c r="B57" i="34"/>
  <c r="H57" i="34"/>
  <c r="B40" i="34"/>
  <c r="B30" i="34"/>
  <c r="B27" i="34"/>
  <c r="H10" i="34"/>
  <c r="B56" i="33"/>
  <c r="H56" i="33"/>
  <c r="B32" i="33"/>
  <c r="H32" i="33"/>
  <c r="B33" i="34"/>
  <c r="H33" i="34"/>
  <c r="H25" i="33"/>
  <c r="B25" i="33"/>
  <c r="B21" i="33"/>
  <c r="H21" i="33"/>
  <c r="H17" i="33"/>
  <c r="B17" i="33"/>
  <c r="B13" i="33"/>
  <c r="H13" i="33"/>
  <c r="H20" i="39"/>
  <c r="H12" i="39"/>
  <c r="H59" i="38"/>
  <c r="H51" i="38"/>
  <c r="H43" i="38"/>
  <c r="H35" i="38"/>
  <c r="H27" i="38"/>
  <c r="H19" i="38"/>
  <c r="H11" i="38"/>
  <c r="H58" i="37"/>
  <c r="H50" i="37"/>
  <c r="H42" i="37"/>
  <c r="H34" i="37"/>
  <c r="H26" i="37"/>
  <c r="H18" i="37"/>
  <c r="H10" i="37"/>
  <c r="H57" i="36"/>
  <c r="H49" i="36"/>
  <c r="H38" i="36"/>
  <c r="B35" i="36"/>
  <c r="H32" i="36"/>
  <c r="H29" i="36"/>
  <c r="H26" i="36"/>
  <c r="B46" i="34"/>
  <c r="H26" i="34"/>
  <c r="B45" i="33"/>
  <c r="B24" i="33"/>
  <c r="H24" i="33"/>
  <c r="B17" i="18"/>
  <c r="H17" i="18"/>
  <c r="B10" i="35"/>
  <c r="H10" i="35"/>
  <c r="B49" i="34"/>
  <c r="H49" i="34"/>
  <c r="B48" i="33"/>
  <c r="H48" i="33"/>
  <c r="B25" i="18"/>
  <c r="H25" i="18"/>
  <c r="H16" i="18"/>
  <c r="B16" i="18"/>
  <c r="H52" i="37"/>
  <c r="H44" i="37"/>
  <c r="H36" i="37"/>
  <c r="H28" i="37"/>
  <c r="H20" i="37"/>
  <c r="H12" i="37"/>
  <c r="H59" i="36"/>
  <c r="H51" i="36"/>
  <c r="H40" i="36"/>
  <c r="H37" i="36"/>
  <c r="H34" i="36"/>
  <c r="H46" i="35"/>
  <c r="H43" i="35"/>
  <c r="H48" i="34"/>
  <c r="H35" i="34"/>
  <c r="B25" i="34"/>
  <c r="H25" i="34"/>
  <c r="H47" i="33"/>
  <c r="H34" i="33"/>
  <c r="B33" i="18"/>
  <c r="H33" i="18"/>
  <c r="H24" i="18"/>
  <c r="B24" i="18"/>
  <c r="B53" i="53"/>
  <c r="H53" i="53"/>
  <c r="H37" i="35"/>
  <c r="B34" i="35"/>
  <c r="B38" i="34"/>
  <c r="H18" i="34"/>
  <c r="B37" i="33"/>
  <c r="B57" i="18"/>
  <c r="B49" i="18"/>
  <c r="B41" i="18"/>
  <c r="H41" i="18"/>
  <c r="H32" i="18"/>
  <c r="B32" i="18"/>
  <c r="B41" i="34"/>
  <c r="H41" i="34"/>
  <c r="B40" i="33"/>
  <c r="H40" i="33"/>
  <c r="H40" i="18"/>
  <c r="B40" i="18"/>
  <c r="B17" i="34"/>
  <c r="H17" i="34"/>
  <c r="H33" i="33"/>
  <c r="B33" i="33"/>
  <c r="H56" i="18"/>
  <c r="B56" i="18"/>
  <c r="B52" i="18"/>
  <c r="H52" i="18"/>
  <c r="H48" i="18"/>
  <c r="B48" i="18"/>
  <c r="B52" i="53"/>
  <c r="B44" i="53"/>
  <c r="B36" i="53"/>
  <c r="B28" i="53"/>
  <c r="B20" i="53"/>
  <c r="B12" i="53"/>
  <c r="B53" i="54"/>
  <c r="B45" i="54"/>
  <c r="B37" i="54"/>
  <c r="B29" i="54"/>
  <c r="B21" i="54"/>
  <c r="H16" i="33"/>
  <c r="H55" i="18"/>
  <c r="H47" i="18"/>
  <c r="H39" i="18"/>
  <c r="H31" i="18"/>
  <c r="H23" i="18"/>
  <c r="H15" i="18"/>
  <c r="H59" i="53"/>
  <c r="H51" i="53"/>
  <c r="H43" i="53"/>
  <c r="H35" i="53"/>
  <c r="H27" i="53"/>
  <c r="H19" i="53"/>
  <c r="H11" i="53"/>
  <c r="H52" i="54"/>
  <c r="H44" i="54"/>
  <c r="H36" i="54"/>
  <c r="H28" i="54"/>
  <c r="H20" i="54"/>
  <c r="H44" i="18"/>
  <c r="H36" i="18"/>
  <c r="H28" i="18"/>
  <c r="H20" i="18"/>
  <c r="H12" i="18"/>
  <c r="H56" i="53"/>
  <c r="H48" i="53"/>
  <c r="H40" i="53"/>
  <c r="H32" i="53"/>
  <c r="H24" i="53"/>
  <c r="H16" i="53"/>
  <c r="H45" i="53"/>
  <c r="H37" i="53"/>
  <c r="H29" i="53"/>
  <c r="H21" i="53"/>
  <c r="H13" i="53"/>
  <c r="H54" i="54"/>
  <c r="H46" i="54"/>
  <c r="H38" i="54"/>
  <c r="H30" i="54"/>
  <c r="H22" i="54"/>
  <c r="D35" i="45"/>
  <c r="F35" i="45" s="1"/>
  <c r="D21" i="45"/>
  <c r="F21" i="45" s="1"/>
  <c r="D43" i="45"/>
  <c r="D29" i="45"/>
  <c r="F29" i="45" s="1"/>
  <c r="D51" i="45"/>
  <c r="F51" i="45" s="1"/>
  <c r="D65" i="45"/>
  <c r="F65" i="45" s="1"/>
  <c r="D123" i="45"/>
  <c r="F123" i="45" s="1"/>
  <c r="C91" i="45"/>
  <c r="F91" i="45" s="1"/>
  <c r="D683" i="45"/>
  <c r="F683" i="45" s="1"/>
  <c r="C993" i="45"/>
  <c r="F993" i="45" s="1"/>
  <c r="D75" i="45"/>
  <c r="F75" i="45" s="1"/>
  <c r="D67" i="45"/>
  <c r="F67" i="45" s="1"/>
  <c r="D53" i="45"/>
  <c r="F53" i="45" s="1"/>
  <c r="D37" i="45"/>
  <c r="F37" i="45" s="1"/>
  <c r="C1141" i="45"/>
  <c r="F1141" i="45" s="1"/>
  <c r="D236" i="45"/>
  <c r="F236" i="45" s="1"/>
  <c r="D59" i="45"/>
  <c r="F59" i="45" s="1"/>
  <c r="D45" i="45"/>
  <c r="F45" i="45" s="1"/>
  <c r="C23" i="45"/>
  <c r="F23" i="45" s="1"/>
  <c r="F18" i="45"/>
  <c r="D15" i="45"/>
  <c r="F15" i="45" s="1"/>
  <c r="D49" i="45"/>
  <c r="C619" i="45"/>
  <c r="F619" i="45" s="1"/>
  <c r="D100" i="45"/>
  <c r="F100" i="45" s="1"/>
  <c r="C41" i="45"/>
  <c r="F41" i="45" s="1"/>
  <c r="D71" i="45"/>
  <c r="F71" i="45" s="1"/>
  <c r="D27" i="45"/>
  <c r="C1006" i="45"/>
  <c r="F1006" i="45" s="1"/>
  <c r="D983" i="45"/>
  <c r="F983" i="45" s="1"/>
  <c r="C19" i="45"/>
  <c r="F19" i="45" s="1"/>
  <c r="D77" i="45"/>
  <c r="F77" i="45" s="1"/>
  <c r="C64" i="45"/>
  <c r="F64" i="45" s="1"/>
  <c r="D42" i="45"/>
  <c r="F42" i="45" s="1"/>
  <c r="C20" i="45"/>
  <c r="F20" i="45" s="1"/>
  <c r="C1139" i="45"/>
  <c r="F1139" i="45" s="1"/>
  <c r="D777" i="45"/>
  <c r="F777" i="45" s="1"/>
  <c r="F44" i="45"/>
  <c r="C849" i="45"/>
  <c r="D72" i="45"/>
  <c r="F72" i="45" s="1"/>
  <c r="D50" i="45"/>
  <c r="F50" i="45" s="1"/>
  <c r="D28" i="45"/>
  <c r="F28" i="45" s="1"/>
  <c r="F26" i="45"/>
  <c r="C627" i="45"/>
  <c r="D622" i="45"/>
  <c r="F622" i="45" s="1"/>
  <c r="D88" i="45"/>
  <c r="F88" i="45" s="1"/>
  <c r="F17" i="45"/>
  <c r="C1145" i="45"/>
  <c r="C990" i="45"/>
  <c r="F990" i="45" s="1"/>
  <c r="C967" i="45"/>
  <c r="F967" i="45" s="1"/>
  <c r="C926" i="45"/>
  <c r="D25" i="45"/>
  <c r="D667" i="45"/>
  <c r="F667" i="45" s="1"/>
  <c r="C112" i="45"/>
  <c r="F112" i="45" s="1"/>
  <c r="D54" i="45"/>
  <c r="F54" i="45" s="1"/>
  <c r="D39" i="45"/>
  <c r="F22" i="45"/>
  <c r="L107" i="65"/>
  <c r="N107" i="65" s="1"/>
  <c r="D1017" i="45"/>
  <c r="F1017" i="45" s="1"/>
  <c r="C1012" i="45"/>
  <c r="D783" i="45"/>
  <c r="F783" i="45" s="1"/>
  <c r="D773" i="45"/>
  <c r="F773" i="45" s="1"/>
  <c r="D132" i="45"/>
  <c r="F132" i="45" s="1"/>
  <c r="D122" i="45"/>
  <c r="F122" i="45" s="1"/>
  <c r="C99" i="45"/>
  <c r="F99" i="45" s="1"/>
  <c r="C1149" i="45"/>
  <c r="F1149" i="45" s="1"/>
  <c r="D909" i="45"/>
  <c r="F909" i="45" s="1"/>
  <c r="D894" i="45"/>
  <c r="D296" i="45"/>
  <c r="F296" i="45" s="1"/>
  <c r="D663" i="45"/>
  <c r="F663" i="45" s="1"/>
  <c r="D280" i="45"/>
  <c r="F280" i="45" s="1"/>
  <c r="D69" i="45"/>
  <c r="F69" i="45" s="1"/>
  <c r="F58" i="45"/>
  <c r="F55" i="45"/>
  <c r="C496" i="45"/>
  <c r="F496" i="45" s="1"/>
  <c r="C486" i="45"/>
  <c r="F486" i="45" s="1"/>
  <c r="D1085" i="45"/>
  <c r="F1085" i="45" s="1"/>
  <c r="D1005" i="45"/>
  <c r="F1005" i="45" s="1"/>
  <c r="C891" i="45"/>
  <c r="C847" i="45"/>
  <c r="F847" i="45" s="1"/>
  <c r="C752" i="45"/>
  <c r="D742" i="45"/>
  <c r="F742" i="45" s="1"/>
  <c r="D505" i="45"/>
  <c r="F505" i="45" s="1"/>
  <c r="C259" i="45"/>
  <c r="F70" i="45"/>
  <c r="L55" i="65"/>
  <c r="N55" i="65" s="1"/>
  <c r="N57" i="65"/>
  <c r="C918" i="45"/>
  <c r="F918" i="45" s="1"/>
  <c r="D739" i="45"/>
  <c r="F739" i="45" s="1"/>
  <c r="D641" i="45"/>
  <c r="F641" i="45" s="1"/>
  <c r="D611" i="45"/>
  <c r="F611" i="45" s="1"/>
  <c r="C593" i="45"/>
  <c r="D440" i="45"/>
  <c r="F440" i="45" s="1"/>
  <c r="C994" i="45"/>
  <c r="D684" i="45"/>
  <c r="F684" i="45" s="1"/>
  <c r="C120" i="45"/>
  <c r="D110" i="45"/>
  <c r="C24" i="45"/>
  <c r="F24" i="45" s="1"/>
  <c r="D1117" i="45"/>
  <c r="F1117" i="45" s="1"/>
  <c r="C1081" i="45"/>
  <c r="F1081" i="45" s="1"/>
  <c r="C329" i="45"/>
  <c r="F329" i="45" s="1"/>
  <c r="D298" i="45"/>
  <c r="F298" i="45" s="1"/>
  <c r="D1119" i="45"/>
  <c r="F1119" i="45" s="1"/>
  <c r="C1002" i="45"/>
  <c r="F1002" i="45" s="1"/>
  <c r="C965" i="45"/>
  <c r="F965" i="45" s="1"/>
  <c r="D960" i="45"/>
  <c r="F960" i="45" s="1"/>
  <c r="D937" i="45"/>
  <c r="C925" i="45"/>
  <c r="F925" i="45" s="1"/>
  <c r="D872" i="45"/>
  <c r="F872" i="45" s="1"/>
  <c r="D800" i="45"/>
  <c r="F800" i="45" s="1"/>
  <c r="D648" i="45"/>
  <c r="F648" i="45" s="1"/>
  <c r="C633" i="45"/>
  <c r="F633" i="45" s="1"/>
  <c r="D484" i="45"/>
  <c r="F484" i="45" s="1"/>
  <c r="D461" i="45"/>
  <c r="F461" i="45" s="1"/>
  <c r="D362" i="45"/>
  <c r="D278" i="45"/>
  <c r="F278" i="45" s="1"/>
  <c r="D253" i="45"/>
  <c r="F253" i="45" s="1"/>
  <c r="C248" i="45"/>
  <c r="F248" i="45" s="1"/>
  <c r="C92" i="45"/>
  <c r="F92" i="45" s="1"/>
  <c r="D76" i="45"/>
  <c r="F76" i="45" s="1"/>
  <c r="F47" i="45"/>
  <c r="D68" i="45"/>
  <c r="F68" i="45" s="1"/>
  <c r="D60" i="45"/>
  <c r="F60" i="45" s="1"/>
  <c r="D523" i="45"/>
  <c r="F523" i="45" s="1"/>
  <c r="D38" i="45"/>
  <c r="F38" i="45" s="1"/>
  <c r="L52" i="65"/>
  <c r="N52" i="65" s="1"/>
  <c r="C1143" i="45"/>
  <c r="F1143" i="45" s="1"/>
  <c r="D1080" i="45"/>
  <c r="F1080" i="45" s="1"/>
  <c r="D1049" i="45"/>
  <c r="F1049" i="45" s="1"/>
  <c r="D876" i="45"/>
  <c r="F876" i="45" s="1"/>
  <c r="D597" i="45"/>
  <c r="F597" i="45" s="1"/>
  <c r="C513" i="45"/>
  <c r="F513" i="45" s="1"/>
  <c r="D465" i="45"/>
  <c r="F465" i="45" s="1"/>
  <c r="D257" i="45"/>
  <c r="F257" i="45" s="1"/>
  <c r="D128" i="45"/>
  <c r="F128" i="45" s="1"/>
  <c r="F40" i="45"/>
  <c r="D16" i="45"/>
  <c r="F16" i="45" s="1"/>
  <c r="F9" i="45"/>
  <c r="D84" i="45"/>
  <c r="F84" i="45" s="1"/>
  <c r="D46" i="45"/>
  <c r="F46" i="45" s="1"/>
  <c r="D1157" i="45"/>
  <c r="F1157" i="45" s="1"/>
  <c r="C1147" i="45"/>
  <c r="F1147" i="45" s="1"/>
  <c r="D1056" i="45"/>
  <c r="F1056" i="45" s="1"/>
  <c r="C1015" i="45"/>
  <c r="D835" i="45"/>
  <c r="F835" i="45" s="1"/>
  <c r="D761" i="45"/>
  <c r="F761" i="45" s="1"/>
  <c r="D741" i="45"/>
  <c r="D718" i="45"/>
  <c r="F718" i="45" s="1"/>
  <c r="D592" i="45"/>
  <c r="F592" i="45" s="1"/>
  <c r="D527" i="45"/>
  <c r="F527" i="45" s="1"/>
  <c r="C337" i="45"/>
  <c r="F337" i="45" s="1"/>
  <c r="D226" i="45"/>
  <c r="F226" i="45" s="1"/>
  <c r="D200" i="45"/>
  <c r="F200" i="45" s="1"/>
  <c r="C174" i="45"/>
  <c r="F174" i="45" s="1"/>
  <c r="F61" i="45"/>
  <c r="F39" i="45"/>
  <c r="D1153" i="45"/>
  <c r="F1153" i="45" s="1"/>
  <c r="D1151" i="45"/>
  <c r="F1151" i="45" s="1"/>
  <c r="D1155" i="45"/>
  <c r="F1155" i="45" s="1"/>
  <c r="D1133" i="45"/>
  <c r="F1133" i="45" s="1"/>
  <c r="D1125" i="45"/>
  <c r="F1125" i="45" s="1"/>
  <c r="D1131" i="45"/>
  <c r="F1131" i="45" s="1"/>
  <c r="D1129" i="45"/>
  <c r="F1129" i="45" s="1"/>
  <c r="D1127" i="45"/>
  <c r="F1127" i="45" s="1"/>
  <c r="D1123" i="45"/>
  <c r="F1123" i="45" s="1"/>
  <c r="D1121" i="45"/>
  <c r="F1121" i="45" s="1"/>
  <c r="C1090" i="45"/>
  <c r="F1090" i="45" s="1"/>
  <c r="C1072" i="45"/>
  <c r="F1072" i="45" s="1"/>
  <c r="C1088" i="45"/>
  <c r="F1088" i="45" s="1"/>
  <c r="D1067" i="45"/>
  <c r="F1067" i="45" s="1"/>
  <c r="D1083" i="45"/>
  <c r="F1083" i="45" s="1"/>
  <c r="C1076" i="45"/>
  <c r="F1076" i="45" s="1"/>
  <c r="C1078" i="45"/>
  <c r="F1078" i="45" s="1"/>
  <c r="D1071" i="45"/>
  <c r="F1071" i="45" s="1"/>
  <c r="C1054" i="45"/>
  <c r="F1054" i="45" s="1"/>
  <c r="C1047" i="45"/>
  <c r="F1047" i="45" s="1"/>
  <c r="D1058" i="45"/>
  <c r="F1058" i="45" s="1"/>
  <c r="D1051" i="45"/>
  <c r="F1051" i="45" s="1"/>
  <c r="D1060" i="45"/>
  <c r="F1060" i="45" s="1"/>
  <c r="C1040" i="45"/>
  <c r="F1040" i="45" s="1"/>
  <c r="C1033" i="45"/>
  <c r="F1033" i="45" s="1"/>
  <c r="C1042" i="45"/>
  <c r="F1042" i="45" s="1"/>
  <c r="D1035" i="45"/>
  <c r="F1035" i="45" s="1"/>
  <c r="C1036" i="45"/>
  <c r="F1036" i="45" s="1"/>
  <c r="C1029" i="45"/>
  <c r="F1029" i="45" s="1"/>
  <c r="D1019" i="45"/>
  <c r="F1019" i="45" s="1"/>
  <c r="C1010" i="45"/>
  <c r="F1010" i="45" s="1"/>
  <c r="C1003" i="45"/>
  <c r="F1003" i="45" s="1"/>
  <c r="D1001" i="45"/>
  <c r="F1001" i="45" s="1"/>
  <c r="D1014" i="45"/>
  <c r="F1014" i="45" s="1"/>
  <c r="D998" i="45"/>
  <c r="F998" i="45" s="1"/>
  <c r="D995" i="45"/>
  <c r="F995" i="45" s="1"/>
  <c r="D991" i="45"/>
  <c r="F991" i="45" s="1"/>
  <c r="C984" i="45"/>
  <c r="F984" i="45" s="1"/>
  <c r="C975" i="45"/>
  <c r="F975" i="45" s="1"/>
  <c r="C952" i="45"/>
  <c r="F952" i="45" s="1"/>
  <c r="D963" i="45"/>
  <c r="F963" i="45" s="1"/>
  <c r="C929" i="45"/>
  <c r="F929" i="45" s="1"/>
  <c r="D936" i="45"/>
  <c r="F936" i="45" s="1"/>
  <c r="D940" i="45"/>
  <c r="F940" i="45" s="1"/>
  <c r="C933" i="45"/>
  <c r="F933" i="45" s="1"/>
  <c r="D917" i="45"/>
  <c r="F917" i="45" s="1"/>
  <c r="D895" i="45"/>
  <c r="F895" i="45" s="1"/>
  <c r="D899" i="45"/>
  <c r="F899" i="45" s="1"/>
  <c r="D888" i="45"/>
  <c r="F888" i="45" s="1"/>
  <c r="D886" i="45"/>
  <c r="F886" i="45" s="1"/>
  <c r="D892" i="45"/>
  <c r="F892" i="45" s="1"/>
  <c r="C900" i="45"/>
  <c r="F900" i="45" s="1"/>
  <c r="D898" i="45"/>
  <c r="F898" i="45" s="1"/>
  <c r="C889" i="45"/>
  <c r="F889" i="45" s="1"/>
  <c r="D875" i="45"/>
  <c r="F875" i="45" s="1"/>
  <c r="C881" i="45"/>
  <c r="F881" i="45" s="1"/>
  <c r="D870" i="45"/>
  <c r="F870" i="45" s="1"/>
  <c r="C878" i="45"/>
  <c r="F878" i="45" s="1"/>
  <c r="D874" i="45"/>
  <c r="F874" i="45" s="1"/>
  <c r="D843" i="45"/>
  <c r="F843" i="45" s="1"/>
  <c r="D856" i="45"/>
  <c r="D840" i="45"/>
  <c r="F840" i="45" s="1"/>
  <c r="D858" i="45"/>
  <c r="F858" i="45" s="1"/>
  <c r="D851" i="45"/>
  <c r="F851" i="45" s="1"/>
  <c r="D832" i="45"/>
  <c r="F832" i="45" s="1"/>
  <c r="C817" i="45"/>
  <c r="F817" i="45" s="1"/>
  <c r="C829" i="45"/>
  <c r="F829" i="45" s="1"/>
  <c r="C831" i="45"/>
  <c r="F831" i="45" s="1"/>
  <c r="D791" i="45"/>
  <c r="F791" i="45" s="1"/>
  <c r="D786" i="45"/>
  <c r="F786" i="45" s="1"/>
  <c r="D776" i="45"/>
  <c r="F776" i="45" s="1"/>
  <c r="D764" i="45"/>
  <c r="F764" i="45" s="1"/>
  <c r="D748" i="45"/>
  <c r="F748" i="45" s="1"/>
  <c r="D736" i="45"/>
  <c r="F736" i="45" s="1"/>
  <c r="C738" i="45"/>
  <c r="F738" i="45" s="1"/>
  <c r="D713" i="45"/>
  <c r="F713" i="45" s="1"/>
  <c r="D710" i="45"/>
  <c r="F710" i="45" s="1"/>
  <c r="D717" i="45"/>
  <c r="F717" i="45" s="1"/>
  <c r="D705" i="45"/>
  <c r="F705" i="45" s="1"/>
  <c r="D709" i="45"/>
  <c r="F709" i="45" s="1"/>
  <c r="D680" i="45"/>
  <c r="F680" i="45" s="1"/>
  <c r="C676" i="45"/>
  <c r="F676" i="45" s="1"/>
  <c r="D685" i="45"/>
  <c r="F685" i="45" s="1"/>
  <c r="D649" i="45"/>
  <c r="F649" i="45" s="1"/>
  <c r="D647" i="45"/>
  <c r="F647" i="45" s="1"/>
  <c r="D621" i="45"/>
  <c r="F621" i="45" s="1"/>
  <c r="D613" i="45"/>
  <c r="F613" i="45" s="1"/>
  <c r="D588" i="45"/>
  <c r="F588" i="45" s="1"/>
  <c r="D596" i="45"/>
  <c r="F596" i="45" s="1"/>
  <c r="D605" i="45"/>
  <c r="F605" i="45" s="1"/>
  <c r="D589" i="45"/>
  <c r="F589" i="45" s="1"/>
  <c r="D569" i="45"/>
  <c r="F569" i="45" s="1"/>
  <c r="D567" i="45"/>
  <c r="F567" i="45" s="1"/>
  <c r="D564" i="45"/>
  <c r="F564" i="45" s="1"/>
  <c r="C570" i="45"/>
  <c r="F570" i="45" s="1"/>
  <c r="D552" i="45"/>
  <c r="F552" i="45" s="1"/>
  <c r="D550" i="45"/>
  <c r="F550" i="45" s="1"/>
  <c r="D543" i="45"/>
  <c r="F543" i="45" s="1"/>
  <c r="D553" i="45"/>
  <c r="F553" i="45" s="1"/>
  <c r="D551" i="45"/>
  <c r="D549" i="45"/>
  <c r="F549" i="45" s="1"/>
  <c r="C535" i="45"/>
  <c r="F535" i="45" s="1"/>
  <c r="D534" i="45"/>
  <c r="F534" i="45" s="1"/>
  <c r="D519" i="45"/>
  <c r="F519" i="45" s="1"/>
  <c r="C497" i="45"/>
  <c r="F497" i="45" s="1"/>
  <c r="D509" i="45"/>
  <c r="F509" i="45" s="1"/>
  <c r="D485" i="45"/>
  <c r="F485" i="45" s="1"/>
  <c r="D462" i="45"/>
  <c r="F462" i="45" s="1"/>
  <c r="D464" i="45"/>
  <c r="F464" i="45" s="1"/>
  <c r="D446" i="45"/>
  <c r="F446" i="45" s="1"/>
  <c r="D428" i="45"/>
  <c r="F428" i="45" s="1"/>
  <c r="C423" i="45"/>
  <c r="F423" i="45" s="1"/>
  <c r="D418" i="45"/>
  <c r="F418" i="45" s="1"/>
  <c r="D400" i="45"/>
  <c r="F400" i="45" s="1"/>
  <c r="D406" i="45"/>
  <c r="F406" i="45" s="1"/>
  <c r="C377" i="45"/>
  <c r="F377" i="45" s="1"/>
  <c r="D372" i="45"/>
  <c r="F372" i="45" s="1"/>
  <c r="D370" i="45"/>
  <c r="F370" i="45" s="1"/>
  <c r="D363" i="45"/>
  <c r="F363" i="45" s="1"/>
  <c r="D361" i="45"/>
  <c r="F361" i="45" s="1"/>
  <c r="D371" i="45"/>
  <c r="F371" i="45" s="1"/>
  <c r="D369" i="45"/>
  <c r="F369" i="45" s="1"/>
  <c r="D364" i="45"/>
  <c r="F364" i="45" s="1"/>
  <c r="C343" i="45"/>
  <c r="F343" i="45" s="1"/>
  <c r="D338" i="45"/>
  <c r="F338" i="45" s="1"/>
  <c r="D344" i="45"/>
  <c r="F344" i="45" s="1"/>
  <c r="D346" i="45"/>
  <c r="F346" i="45" s="1"/>
  <c r="C321" i="45"/>
  <c r="F321" i="45" s="1"/>
  <c r="D316" i="45"/>
  <c r="F316" i="45" s="1"/>
  <c r="C314" i="45"/>
  <c r="F314" i="45" s="1"/>
  <c r="C322" i="45"/>
  <c r="F322" i="45" s="1"/>
  <c r="C313" i="45"/>
  <c r="F313" i="45" s="1"/>
  <c r="D308" i="45"/>
  <c r="F308" i="45" s="1"/>
  <c r="F306" i="45"/>
  <c r="D300" i="45"/>
  <c r="F300" i="45" s="1"/>
  <c r="D291" i="45"/>
  <c r="F291" i="45" s="1"/>
  <c r="C288" i="45"/>
  <c r="F288" i="45" s="1"/>
  <c r="C295" i="45"/>
  <c r="F295" i="45" s="1"/>
  <c r="D285" i="45"/>
  <c r="F285" i="45" s="1"/>
  <c r="C279" i="45"/>
  <c r="F279" i="45" s="1"/>
  <c r="D266" i="45"/>
  <c r="F266" i="45" s="1"/>
  <c r="D282" i="45"/>
  <c r="F282" i="45" s="1"/>
  <c r="D275" i="45"/>
  <c r="F275" i="45" s="1"/>
  <c r="D256" i="45"/>
  <c r="F256" i="45" s="1"/>
  <c r="D239" i="45"/>
  <c r="F239" i="45" s="1"/>
  <c r="C243" i="45"/>
  <c r="F243" i="45" s="1"/>
  <c r="C247" i="45"/>
  <c r="D216" i="45"/>
  <c r="F216" i="45" s="1"/>
  <c r="D220" i="45"/>
  <c r="F220" i="45" s="1"/>
  <c r="D229" i="45"/>
  <c r="F229" i="45" s="1"/>
  <c r="D203" i="45"/>
  <c r="F203" i="45" s="1"/>
  <c r="D182" i="45"/>
  <c r="F182" i="45" s="1"/>
  <c r="C178" i="45"/>
  <c r="D165" i="45"/>
  <c r="F165" i="45" s="1"/>
  <c r="C160" i="45"/>
  <c r="F160" i="45" s="1"/>
  <c r="D152" i="45"/>
  <c r="F152" i="45" s="1"/>
  <c r="D154" i="45"/>
  <c r="F154" i="45" s="1"/>
  <c r="D147" i="45"/>
  <c r="F147" i="45" s="1"/>
  <c r="D156" i="45"/>
  <c r="F156" i="45" s="1"/>
  <c r="D135" i="45"/>
  <c r="F135" i="45" s="1"/>
  <c r="D127" i="45"/>
  <c r="F127" i="45" s="1"/>
  <c r="D138" i="45"/>
  <c r="F138" i="45" s="1"/>
  <c r="C124" i="45"/>
  <c r="F124" i="45" s="1"/>
  <c r="D142" i="45"/>
  <c r="F142" i="45" s="1"/>
  <c r="D140" i="45"/>
  <c r="F140" i="45" s="1"/>
  <c r="F63" i="45"/>
  <c r="F49" i="45"/>
  <c r="F48" i="45"/>
  <c r="C136" i="45"/>
  <c r="D136" i="45"/>
  <c r="C725" i="45"/>
  <c r="D725" i="45"/>
  <c r="D571" i="45"/>
  <c r="C571" i="45"/>
  <c r="C503" i="45"/>
  <c r="D503" i="45"/>
  <c r="C341" i="45"/>
  <c r="D341" i="45"/>
  <c r="C290" i="45"/>
  <c r="D290" i="45"/>
  <c r="C249" i="45"/>
  <c r="D249" i="45"/>
  <c r="C202" i="45"/>
  <c r="D202" i="45"/>
  <c r="C95" i="45"/>
  <c r="D95" i="45"/>
  <c r="L51" i="65"/>
  <c r="N51" i="65" s="1"/>
  <c r="C1113" i="45"/>
  <c r="F1113" i="45" s="1"/>
  <c r="D1103" i="45"/>
  <c r="F1103" i="45" s="1"/>
  <c r="D1099" i="45"/>
  <c r="F1099" i="45" s="1"/>
  <c r="D1097" i="45"/>
  <c r="F1097" i="45" s="1"/>
  <c r="D1095" i="45"/>
  <c r="F1095" i="45" s="1"/>
  <c r="D1087" i="45"/>
  <c r="F1087" i="45" s="1"/>
  <c r="D1064" i="45"/>
  <c r="F1064" i="45" s="1"/>
  <c r="D956" i="45"/>
  <c r="F956" i="45" s="1"/>
  <c r="D947" i="45"/>
  <c r="F947" i="45" s="1"/>
  <c r="D910" i="45"/>
  <c r="F910" i="45" s="1"/>
  <c r="D904" i="45"/>
  <c r="F904" i="45" s="1"/>
  <c r="C845" i="45"/>
  <c r="F845" i="45" s="1"/>
  <c r="C822" i="45"/>
  <c r="F822" i="45" s="1"/>
  <c r="D811" i="45"/>
  <c r="F811" i="45" s="1"/>
  <c r="D809" i="45"/>
  <c r="F809" i="45" s="1"/>
  <c r="D798" i="45"/>
  <c r="C762" i="45"/>
  <c r="D762" i="45"/>
  <c r="C760" i="45"/>
  <c r="F760" i="45" s="1"/>
  <c r="D755" i="45"/>
  <c r="F755" i="45" s="1"/>
  <c r="D727" i="45"/>
  <c r="F727" i="45" s="1"/>
  <c r="C722" i="45"/>
  <c r="F722" i="45" s="1"/>
  <c r="D692" i="45"/>
  <c r="F692" i="45" s="1"/>
  <c r="D688" i="45"/>
  <c r="F688" i="45" s="1"/>
  <c r="D637" i="45"/>
  <c r="F637" i="45" s="1"/>
  <c r="D630" i="45"/>
  <c r="C630" i="45"/>
  <c r="D615" i="45"/>
  <c r="F615" i="45" s="1"/>
  <c r="D579" i="45"/>
  <c r="F579" i="45" s="1"/>
  <c r="D575" i="45"/>
  <c r="F575" i="45" s="1"/>
  <c r="D556" i="45"/>
  <c r="F556" i="45" s="1"/>
  <c r="C500" i="45"/>
  <c r="F500" i="45" s="1"/>
  <c r="D382" i="45"/>
  <c r="F382" i="45" s="1"/>
  <c r="D345" i="45"/>
  <c r="C345" i="45"/>
  <c r="C303" i="45"/>
  <c r="F303" i="45" s="1"/>
  <c r="D251" i="45"/>
  <c r="F251" i="45" s="1"/>
  <c r="C228" i="45"/>
  <c r="D228" i="45"/>
  <c r="F62" i="45"/>
  <c r="C758" i="45"/>
  <c r="D758" i="45"/>
  <c r="C323" i="45"/>
  <c r="D323" i="45"/>
  <c r="D277" i="45"/>
  <c r="C277" i="45"/>
  <c r="C1111" i="45"/>
  <c r="F1111" i="45" s="1"/>
  <c r="D1101" i="45"/>
  <c r="F1101" i="45" s="1"/>
  <c r="C1074" i="45"/>
  <c r="F1074" i="45" s="1"/>
  <c r="D1037" i="45"/>
  <c r="F1037" i="45" s="1"/>
  <c r="D1031" i="45"/>
  <c r="F1031" i="45" s="1"/>
  <c r="C1008" i="45"/>
  <c r="F1008" i="45" s="1"/>
  <c r="D987" i="45"/>
  <c r="F987" i="45" s="1"/>
  <c r="D971" i="45"/>
  <c r="F971" i="45" s="1"/>
  <c r="C958" i="45"/>
  <c r="F958" i="45" s="1"/>
  <c r="D923" i="45"/>
  <c r="C923" i="45"/>
  <c r="D912" i="45"/>
  <c r="F912" i="45" s="1"/>
  <c r="C824" i="45"/>
  <c r="D824" i="45"/>
  <c r="D768" i="45"/>
  <c r="F768" i="45" s="1"/>
  <c r="D729" i="45"/>
  <c r="F729" i="45" s="1"/>
  <c r="D681" i="45"/>
  <c r="F681" i="45" s="1"/>
  <c r="C670" i="45"/>
  <c r="D670" i="45"/>
  <c r="D623" i="45"/>
  <c r="F623" i="45" s="1"/>
  <c r="D600" i="45"/>
  <c r="F600" i="45" s="1"/>
  <c r="D538" i="45"/>
  <c r="F538" i="45" s="1"/>
  <c r="C469" i="45"/>
  <c r="F469" i="45" s="1"/>
  <c r="C395" i="45"/>
  <c r="D395" i="45"/>
  <c r="D352" i="45"/>
  <c r="C352" i="45"/>
  <c r="C305" i="45"/>
  <c r="F305" i="45" s="1"/>
  <c r="C184" i="45"/>
  <c r="D184" i="45"/>
  <c r="D157" i="45"/>
  <c r="F157" i="45" s="1"/>
  <c r="C114" i="45"/>
  <c r="D114" i="45"/>
  <c r="C180" i="45"/>
  <c r="D180" i="45"/>
  <c r="C805" i="45"/>
  <c r="D805" i="45"/>
  <c r="F1012" i="45"/>
  <c r="C715" i="45"/>
  <c r="D715" i="45"/>
  <c r="D336" i="45"/>
  <c r="C336" i="45"/>
  <c r="C327" i="45"/>
  <c r="D327" i="45"/>
  <c r="D315" i="45"/>
  <c r="C315" i="45"/>
  <c r="D289" i="45"/>
  <c r="C289" i="45"/>
  <c r="C237" i="45"/>
  <c r="D237" i="45"/>
  <c r="C211" i="45"/>
  <c r="D211" i="45"/>
  <c r="D260" i="45"/>
  <c r="C260" i="45"/>
  <c r="C450" i="45"/>
  <c r="D450" i="45"/>
  <c r="C331" i="45"/>
  <c r="D331" i="45"/>
  <c r="F259" i="45"/>
  <c r="C232" i="45"/>
  <c r="D232" i="45"/>
  <c r="C193" i="45"/>
  <c r="D193" i="45"/>
  <c r="C190" i="45"/>
  <c r="D190" i="45"/>
  <c r="C158" i="45"/>
  <c r="D158" i="45"/>
  <c r="C944" i="45"/>
  <c r="D944" i="45"/>
  <c r="D857" i="45"/>
  <c r="C857" i="45"/>
  <c r="L53" i="65"/>
  <c r="N53" i="65" s="1"/>
  <c r="D1108" i="45"/>
  <c r="F1108" i="45" s="1"/>
  <c r="D1106" i="45"/>
  <c r="F1106" i="45" s="1"/>
  <c r="C1104" i="45"/>
  <c r="D1102" i="45"/>
  <c r="F1102" i="45" s="1"/>
  <c r="D1096" i="45"/>
  <c r="F1096" i="45" s="1"/>
  <c r="D1065" i="45"/>
  <c r="F1065" i="45" s="1"/>
  <c r="D1063" i="45"/>
  <c r="F1063" i="45" s="1"/>
  <c r="D1053" i="45"/>
  <c r="F1053" i="45" s="1"/>
  <c r="D1044" i="45"/>
  <c r="F1044" i="45" s="1"/>
  <c r="D1026" i="45"/>
  <c r="F1026" i="45" s="1"/>
  <c r="D1024" i="45"/>
  <c r="F1024" i="45" s="1"/>
  <c r="D979" i="45"/>
  <c r="F979" i="45" s="1"/>
  <c r="C955" i="45"/>
  <c r="D955" i="45"/>
  <c r="D939" i="45"/>
  <c r="F939" i="45" s="1"/>
  <c r="F937" i="45"/>
  <c r="D922" i="45"/>
  <c r="F922" i="45" s="1"/>
  <c r="D913" i="45"/>
  <c r="F913" i="45" s="1"/>
  <c r="D901" i="45"/>
  <c r="F901" i="45" s="1"/>
  <c r="D883" i="45"/>
  <c r="F883" i="45" s="1"/>
  <c r="D867" i="45"/>
  <c r="F867" i="45" s="1"/>
  <c r="D865" i="45"/>
  <c r="F865" i="45" s="1"/>
  <c r="C863" i="45"/>
  <c r="F863" i="45" s="1"/>
  <c r="D842" i="45"/>
  <c r="F842" i="45" s="1"/>
  <c r="D825" i="45"/>
  <c r="F825" i="45" s="1"/>
  <c r="D821" i="45"/>
  <c r="F821" i="45" s="1"/>
  <c r="C814" i="45"/>
  <c r="F814" i="45" s="1"/>
  <c r="D808" i="45"/>
  <c r="F808" i="45" s="1"/>
  <c r="C795" i="45"/>
  <c r="F795" i="45" s="1"/>
  <c r="D779" i="45"/>
  <c r="F779" i="45" s="1"/>
  <c r="C733" i="45"/>
  <c r="D733" i="45"/>
  <c r="D693" i="45"/>
  <c r="F693" i="45" s="1"/>
  <c r="D691" i="45"/>
  <c r="F691" i="45" s="1"/>
  <c r="D689" i="45"/>
  <c r="F689" i="45" s="1"/>
  <c r="C659" i="45"/>
  <c r="D659" i="45"/>
  <c r="F627" i="45"/>
  <c r="C607" i="45"/>
  <c r="F607" i="45" s="1"/>
  <c r="D601" i="45"/>
  <c r="F601" i="45" s="1"/>
  <c r="F593" i="45"/>
  <c r="C584" i="45"/>
  <c r="F584" i="45" s="1"/>
  <c r="D561" i="45"/>
  <c r="F561" i="45" s="1"/>
  <c r="D518" i="45"/>
  <c r="F518" i="45" s="1"/>
  <c r="C504" i="45"/>
  <c r="D504" i="45"/>
  <c r="D499" i="45"/>
  <c r="F499" i="45" s="1"/>
  <c r="C488" i="45"/>
  <c r="F488" i="45" s="1"/>
  <c r="D381" i="45"/>
  <c r="F381" i="45" s="1"/>
  <c r="D351" i="45"/>
  <c r="C351" i="45"/>
  <c r="C293" i="45"/>
  <c r="D293" i="45"/>
  <c r="C252" i="45"/>
  <c r="F252" i="45" s="1"/>
  <c r="D234" i="45"/>
  <c r="F234" i="45" s="1"/>
  <c r="C208" i="45"/>
  <c r="D208" i="45"/>
  <c r="C198" i="45"/>
  <c r="D198" i="45"/>
  <c r="C166" i="45"/>
  <c r="D166" i="45"/>
  <c r="C106" i="45"/>
  <c r="D106" i="45"/>
  <c r="C83" i="45"/>
  <c r="F83" i="45" s="1"/>
  <c r="D78" i="45"/>
  <c r="F78" i="45" s="1"/>
  <c r="C671" i="45"/>
  <c r="D671" i="45"/>
  <c r="C396" i="45"/>
  <c r="D396" i="45"/>
  <c r="C526" i="45"/>
  <c r="D526" i="45"/>
  <c r="D830" i="45"/>
  <c r="C830" i="45"/>
  <c r="L54" i="65"/>
  <c r="N54" i="65" s="1"/>
  <c r="F1145" i="45"/>
  <c r="C789" i="45"/>
  <c r="D789" i="45"/>
  <c r="L106" i="65"/>
  <c r="N106" i="65" s="1"/>
  <c r="N56" i="65"/>
  <c r="C1136" i="45"/>
  <c r="F1136" i="45" s="1"/>
  <c r="D1110" i="45"/>
  <c r="F1110" i="45" s="1"/>
  <c r="D1073" i="45"/>
  <c r="F1073" i="45" s="1"/>
  <c r="C1038" i="45"/>
  <c r="F1038" i="45" s="1"/>
  <c r="D1030" i="45"/>
  <c r="F1030" i="45" s="1"/>
  <c r="D1007" i="45"/>
  <c r="F1007" i="45" s="1"/>
  <c r="C996" i="45"/>
  <c r="F996" i="45" s="1"/>
  <c r="C961" i="45"/>
  <c r="F961" i="45" s="1"/>
  <c r="D924" i="45"/>
  <c r="F924" i="45" s="1"/>
  <c r="D879" i="45"/>
  <c r="F879" i="45" s="1"/>
  <c r="D852" i="45"/>
  <c r="F852" i="45" s="1"/>
  <c r="D833" i="45"/>
  <c r="F833" i="45" s="1"/>
  <c r="D827" i="45"/>
  <c r="F827" i="45" s="1"/>
  <c r="D803" i="45"/>
  <c r="F803" i="45" s="1"/>
  <c r="D799" i="45"/>
  <c r="C799" i="45"/>
  <c r="D797" i="45"/>
  <c r="F797" i="45" s="1"/>
  <c r="C763" i="45"/>
  <c r="D763" i="45"/>
  <c r="D730" i="45"/>
  <c r="F730" i="45" s="1"/>
  <c r="C707" i="45"/>
  <c r="D707" i="45"/>
  <c r="D702" i="45"/>
  <c r="F702" i="45" s="1"/>
  <c r="D645" i="45"/>
  <c r="F645" i="45" s="1"/>
  <c r="D599" i="45"/>
  <c r="F599" i="45" s="1"/>
  <c r="D582" i="45"/>
  <c r="F582" i="45" s="1"/>
  <c r="D578" i="45"/>
  <c r="F578" i="45" s="1"/>
  <c r="D574" i="45"/>
  <c r="F574" i="45" s="1"/>
  <c r="D559" i="45"/>
  <c r="F559" i="45" s="1"/>
  <c r="D555" i="45"/>
  <c r="F555" i="45" s="1"/>
  <c r="C531" i="45"/>
  <c r="F531" i="45" s="1"/>
  <c r="C501" i="45"/>
  <c r="D501" i="45"/>
  <c r="C492" i="45"/>
  <c r="D492" i="45"/>
  <c r="C490" i="45"/>
  <c r="F490" i="45" s="1"/>
  <c r="C466" i="45"/>
  <c r="F466" i="45" s="1"/>
  <c r="C335" i="45"/>
  <c r="F335" i="45" s="1"/>
  <c r="D304" i="45"/>
  <c r="C304" i="45"/>
  <c r="D297" i="45"/>
  <c r="C297" i="45"/>
  <c r="D210" i="45"/>
  <c r="F210" i="45" s="1"/>
  <c r="D185" i="45"/>
  <c r="F185" i="45" s="1"/>
  <c r="C118" i="45"/>
  <c r="D118" i="45"/>
  <c r="C108" i="45"/>
  <c r="F108" i="45" s="1"/>
  <c r="C87" i="45"/>
  <c r="F741" i="45"/>
  <c r="F551" i="45"/>
  <c r="C508" i="45"/>
  <c r="F508" i="45" s="1"/>
  <c r="D483" i="45"/>
  <c r="F483" i="45" s="1"/>
  <c r="D481" i="45"/>
  <c r="F481" i="45" s="1"/>
  <c r="C444" i="45"/>
  <c r="F444" i="45" s="1"/>
  <c r="D421" i="45"/>
  <c r="F421" i="45" s="1"/>
  <c r="D417" i="45"/>
  <c r="D398" i="45"/>
  <c r="F398" i="45" s="1"/>
  <c r="F362" i="45"/>
  <c r="D348" i="45"/>
  <c r="F348" i="45" s="1"/>
  <c r="D325" i="45"/>
  <c r="F325" i="45" s="1"/>
  <c r="D272" i="45"/>
  <c r="F272" i="45" s="1"/>
  <c r="C270" i="45"/>
  <c r="F270" i="45" s="1"/>
  <c r="D255" i="45"/>
  <c r="C255" i="45"/>
  <c r="C244" i="45"/>
  <c r="F244" i="45" s="1"/>
  <c r="C224" i="45"/>
  <c r="D224" i="45"/>
  <c r="D206" i="45"/>
  <c r="F206" i="45" s="1"/>
  <c r="C168" i="45"/>
  <c r="F168" i="45" s="1"/>
  <c r="C144" i="45"/>
  <c r="D144" i="45"/>
  <c r="C104" i="45"/>
  <c r="F104" i="45" s="1"/>
  <c r="F73" i="45"/>
  <c r="D8" i="45"/>
  <c r="F8" i="45" s="1"/>
  <c r="C339" i="45"/>
  <c r="D339" i="45"/>
  <c r="C221" i="45"/>
  <c r="D221" i="45"/>
  <c r="C150" i="45"/>
  <c r="D150" i="45"/>
  <c r="D511" i="45"/>
  <c r="D507" i="45"/>
  <c r="F507" i="45" s="1"/>
  <c r="D482" i="45"/>
  <c r="F482" i="45" s="1"/>
  <c r="D480" i="45"/>
  <c r="F480" i="45" s="1"/>
  <c r="D443" i="45"/>
  <c r="F443" i="45" s="1"/>
  <c r="D439" i="45"/>
  <c r="D420" i="45"/>
  <c r="F420" i="45" s="1"/>
  <c r="D403" i="45"/>
  <c r="F403" i="45" s="1"/>
  <c r="C347" i="45"/>
  <c r="D347" i="45"/>
  <c r="C273" i="45"/>
  <c r="D273" i="45"/>
  <c r="D271" i="45"/>
  <c r="F271" i="45" s="1"/>
  <c r="C269" i="45"/>
  <c r="F269" i="45" s="1"/>
  <c r="D214" i="45"/>
  <c r="F214" i="45" s="1"/>
  <c r="D188" i="45"/>
  <c r="F188" i="45" s="1"/>
  <c r="D176" i="45"/>
  <c r="F176" i="45" s="1"/>
  <c r="D143" i="45"/>
  <c r="F143" i="45" s="1"/>
  <c r="C130" i="45"/>
  <c r="F130" i="45" s="1"/>
  <c r="D96" i="45"/>
  <c r="F96" i="45" s="1"/>
  <c r="C324" i="45"/>
  <c r="D324" i="45"/>
  <c r="C311" i="45"/>
  <c r="D311" i="45"/>
  <c r="C245" i="45"/>
  <c r="D245" i="45"/>
  <c r="C162" i="45"/>
  <c r="D162" i="45"/>
  <c r="F74" i="45"/>
  <c r="F43" i="45"/>
  <c r="F25" i="45"/>
  <c r="F66" i="45"/>
  <c r="F52" i="45"/>
  <c r="F30" i="45"/>
  <c r="D10" i="45"/>
  <c r="F10" i="45" s="1"/>
  <c r="C33" i="45"/>
  <c r="F33" i="45" s="1"/>
  <c r="C401" i="45"/>
  <c r="F401" i="45" s="1"/>
  <c r="D56" i="45"/>
  <c r="F56" i="45" s="1"/>
  <c r="C677" i="45"/>
  <c r="F677" i="45" s="1"/>
  <c r="C723" i="45"/>
  <c r="F723" i="45" s="1"/>
  <c r="C240" i="45"/>
  <c r="F240" i="45" s="1"/>
  <c r="D102" i="45"/>
  <c r="F102" i="45" s="1"/>
  <c r="C608" i="45"/>
  <c r="F608" i="45" s="1"/>
  <c r="C562" i="45"/>
  <c r="F562" i="45" s="1"/>
  <c r="D378" i="45"/>
  <c r="F378" i="45" s="1"/>
  <c r="D194" i="45"/>
  <c r="F194" i="45" s="1"/>
  <c r="C1068" i="45"/>
  <c r="F1068" i="45" s="1"/>
  <c r="C217" i="45"/>
  <c r="F217" i="45" s="1"/>
  <c r="D424" i="45"/>
  <c r="F424" i="45" s="1"/>
  <c r="C1022" i="45"/>
  <c r="F1022" i="45" s="1"/>
  <c r="D907" i="45"/>
  <c r="F907" i="45" s="1"/>
  <c r="C815" i="45"/>
  <c r="F815" i="45" s="1"/>
  <c r="D516" i="45"/>
  <c r="F516" i="45" s="1"/>
  <c r="D861" i="45"/>
  <c r="F861" i="45" s="1"/>
  <c r="D470" i="45"/>
  <c r="F470" i="45" s="1"/>
  <c r="C792" i="45"/>
  <c r="F792" i="45" s="1"/>
  <c r="C700" i="45"/>
  <c r="F700" i="45" s="1"/>
  <c r="C654" i="45"/>
  <c r="F654" i="45" s="1"/>
  <c r="D746" i="45"/>
  <c r="F746" i="45" s="1"/>
  <c r="D539" i="45"/>
  <c r="F539" i="45" s="1"/>
  <c r="C493" i="45"/>
  <c r="F493" i="45" s="1"/>
  <c r="D125" i="45"/>
  <c r="F125" i="45" s="1"/>
  <c r="C1114" i="45"/>
  <c r="F1114" i="45" s="1"/>
  <c r="D1045" i="45"/>
  <c r="F1045" i="45" s="1"/>
  <c r="D953" i="45"/>
  <c r="F953" i="45" s="1"/>
  <c r="D769" i="45"/>
  <c r="F769" i="45" s="1"/>
  <c r="D585" i="45"/>
  <c r="F585" i="45" s="1"/>
  <c r="C447" i="45"/>
  <c r="F447" i="45" s="1"/>
  <c r="D309" i="45"/>
  <c r="F309" i="45" s="1"/>
  <c r="C884" i="45"/>
  <c r="F884" i="45" s="1"/>
  <c r="C355" i="45"/>
  <c r="F355" i="45" s="1"/>
  <c r="G224" i="70"/>
  <c r="G207" i="70" s="1"/>
  <c r="L222" i="70"/>
  <c r="L205" i="70" s="1"/>
  <c r="L218" i="70"/>
  <c r="L201" i="70" s="1"/>
  <c r="Z138" i="17"/>
  <c r="X138" i="17" s="1"/>
  <c r="H222" i="70"/>
  <c r="H205" i="70" s="1"/>
  <c r="J218" i="70"/>
  <c r="J201" i="70" s="1"/>
  <c r="H224" i="70"/>
  <c r="H207" i="70" s="1"/>
  <c r="G218" i="70"/>
  <c r="G201" i="70" s="1"/>
  <c r="C126" i="17"/>
  <c r="Y121" i="17"/>
  <c r="Y118" i="17"/>
  <c r="Y120" i="17"/>
  <c r="Y125" i="17"/>
  <c r="Y117" i="17"/>
  <c r="Z141" i="17"/>
  <c r="X141" i="17" s="1"/>
  <c r="Y122" i="17"/>
  <c r="Y119" i="17"/>
  <c r="F226" i="70"/>
  <c r="F209" i="70" s="1"/>
  <c r="Y124" i="17"/>
  <c r="AB30" i="17"/>
  <c r="AP30" i="17" s="1"/>
  <c r="AE10" i="17"/>
  <c r="D19" i="71" s="1"/>
  <c r="I223" i="70"/>
  <c r="I206" i="70" s="1"/>
  <c r="H217" i="70"/>
  <c r="H200" i="70" s="1"/>
  <c r="K218" i="70"/>
  <c r="K201" i="70" s="1"/>
  <c r="K217" i="70"/>
  <c r="K200" i="70" s="1"/>
  <c r="K221" i="70"/>
  <c r="K204" i="70" s="1"/>
  <c r="I218" i="70"/>
  <c r="I201" i="70" s="1"/>
  <c r="F217" i="70"/>
  <c r="F200" i="70" s="1"/>
  <c r="L226" i="70"/>
  <c r="L209" i="70" s="1"/>
  <c r="H223" i="70"/>
  <c r="H206" i="70" s="1"/>
  <c r="K226" i="70"/>
  <c r="K209" i="70" s="1"/>
  <c r="G223" i="70"/>
  <c r="G206" i="70" s="1"/>
  <c r="J226" i="70"/>
  <c r="J209" i="70" s="1"/>
  <c r="F223" i="70"/>
  <c r="F206" i="70" s="1"/>
  <c r="I226" i="70"/>
  <c r="I209" i="70" s="1"/>
  <c r="H226" i="70"/>
  <c r="H209" i="70" s="1"/>
  <c r="L223" i="70"/>
  <c r="L206" i="70" s="1"/>
  <c r="G215" i="70"/>
  <c r="G198" i="70" s="1"/>
  <c r="G226" i="70"/>
  <c r="G209" i="70" s="1"/>
  <c r="K223" i="70"/>
  <c r="K206" i="70" s="1"/>
  <c r="J223" i="70"/>
  <c r="J206" i="70" s="1"/>
  <c r="I216" i="70"/>
  <c r="I199" i="70" s="1"/>
  <c r="G216" i="70"/>
  <c r="G199" i="70" s="1"/>
  <c r="I220" i="70"/>
  <c r="I203" i="70" s="1"/>
  <c r="F1104" i="45"/>
  <c r="F1015" i="45"/>
  <c r="F994" i="45"/>
  <c r="C784" i="45"/>
  <c r="D784" i="45"/>
  <c r="C577" i="45"/>
  <c r="D577" i="45"/>
  <c r="C545" i="45"/>
  <c r="D545" i="45"/>
  <c r="C117" i="45"/>
  <c r="D117" i="45"/>
  <c r="C957" i="45"/>
  <c r="D957" i="45"/>
  <c r="F894" i="45"/>
  <c r="C890" i="45"/>
  <c r="D890" i="45"/>
  <c r="C660" i="45"/>
  <c r="D660" i="45"/>
  <c r="C658" i="45"/>
  <c r="D658" i="45"/>
  <c r="C573" i="45"/>
  <c r="D573" i="45"/>
  <c r="D1150" i="45"/>
  <c r="F1150" i="45" s="1"/>
  <c r="D1146" i="45"/>
  <c r="F1146" i="45" s="1"/>
  <c r="D1142" i="45"/>
  <c r="F1142" i="45" s="1"/>
  <c r="D1132" i="45"/>
  <c r="F1132" i="45" s="1"/>
  <c r="D1128" i="45"/>
  <c r="F1128" i="45" s="1"/>
  <c r="D1124" i="45"/>
  <c r="F1124" i="45" s="1"/>
  <c r="D1120" i="45"/>
  <c r="F1120" i="45" s="1"/>
  <c r="D1116" i="45"/>
  <c r="F1116" i="45" s="1"/>
  <c r="D1107" i="45"/>
  <c r="F1107" i="45" s="1"/>
  <c r="D1100" i="45"/>
  <c r="F1100" i="45" s="1"/>
  <c r="D1084" i="45"/>
  <c r="F1084" i="45" s="1"/>
  <c r="D1077" i="45"/>
  <c r="F1077" i="45" s="1"/>
  <c r="D1070" i="45"/>
  <c r="F1070" i="45" s="1"/>
  <c r="D1057" i="45"/>
  <c r="F1057" i="45" s="1"/>
  <c r="D1050" i="45"/>
  <c r="F1050" i="45" s="1"/>
  <c r="D1041" i="45"/>
  <c r="F1041" i="45" s="1"/>
  <c r="D1034" i="45"/>
  <c r="F1034" i="45" s="1"/>
  <c r="C1021" i="45"/>
  <c r="F1021" i="45" s="1"/>
  <c r="D1018" i="45"/>
  <c r="F1018" i="45" s="1"/>
  <c r="D1011" i="45"/>
  <c r="F1011" i="45" s="1"/>
  <c r="D1004" i="45"/>
  <c r="F1004" i="45" s="1"/>
  <c r="C999" i="45"/>
  <c r="D999" i="45"/>
  <c r="D985" i="45"/>
  <c r="F985" i="45" s="1"/>
  <c r="D982" i="45"/>
  <c r="F982" i="45" s="1"/>
  <c r="D969" i="45"/>
  <c r="F969" i="45" s="1"/>
  <c r="D966" i="45"/>
  <c r="F966" i="45" s="1"/>
  <c r="D950" i="45"/>
  <c r="F950" i="45" s="1"/>
  <c r="D942" i="45"/>
  <c r="F942" i="45" s="1"/>
  <c r="D920" i="45"/>
  <c r="F920" i="45" s="1"/>
  <c r="D915" i="45"/>
  <c r="F915" i="45" s="1"/>
  <c r="C902" i="45"/>
  <c r="D902" i="45"/>
  <c r="D897" i="45"/>
  <c r="F897" i="45" s="1"/>
  <c r="D877" i="45"/>
  <c r="F877" i="45" s="1"/>
  <c r="C868" i="45"/>
  <c r="D868" i="45"/>
  <c r="D866" i="45"/>
  <c r="C866" i="45"/>
  <c r="C864" i="45"/>
  <c r="D864" i="45"/>
  <c r="C807" i="45"/>
  <c r="D807" i="45"/>
  <c r="C604" i="45"/>
  <c r="D604" i="45"/>
  <c r="C914" i="45"/>
  <c r="D914" i="45"/>
  <c r="C624" i="45"/>
  <c r="D624" i="45"/>
  <c r="C581" i="45"/>
  <c r="D581" i="45"/>
  <c r="AB38" i="17"/>
  <c r="AP38" i="17" s="1"/>
  <c r="AC38" i="17"/>
  <c r="AE38" i="17"/>
  <c r="AF19" i="71" s="1"/>
  <c r="L50" i="65"/>
  <c r="N50" i="65" s="1"/>
  <c r="D1154" i="45"/>
  <c r="F1154" i="45" s="1"/>
  <c r="D1093" i="45"/>
  <c r="F1093" i="45" s="1"/>
  <c r="C1091" i="45"/>
  <c r="F1091" i="45" s="1"/>
  <c r="D1061" i="45"/>
  <c r="F1061" i="45" s="1"/>
  <c r="D1027" i="45"/>
  <c r="F1027" i="45" s="1"/>
  <c r="C988" i="45"/>
  <c r="F988" i="45" s="1"/>
  <c r="D972" i="45"/>
  <c r="F972" i="45" s="1"/>
  <c r="C945" i="45"/>
  <c r="F945" i="45" s="1"/>
  <c r="C934" i="45"/>
  <c r="D934" i="45"/>
  <c r="D854" i="45"/>
  <c r="F854" i="45" s="1"/>
  <c r="C812" i="45"/>
  <c r="F812" i="45" s="1"/>
  <c r="C662" i="45"/>
  <c r="D662" i="45"/>
  <c r="C980" i="45"/>
  <c r="D980" i="45"/>
  <c r="C948" i="45"/>
  <c r="D948" i="45"/>
  <c r="F926" i="45"/>
  <c r="C893" i="45"/>
  <c r="D893" i="45"/>
  <c r="C880" i="45"/>
  <c r="D880" i="45"/>
  <c r="C850" i="45"/>
  <c r="D850" i="45"/>
  <c r="D848" i="45"/>
  <c r="C848" i="45"/>
  <c r="C846" i="45"/>
  <c r="D846" i="45"/>
  <c r="C787" i="45"/>
  <c r="D787" i="45"/>
  <c r="C774" i="45"/>
  <c r="D774" i="45"/>
  <c r="C642" i="45"/>
  <c r="D642" i="45"/>
  <c r="C968" i="45"/>
  <c r="D968" i="45"/>
  <c r="D1137" i="45"/>
  <c r="F1137" i="45" s="1"/>
  <c r="D1094" i="45"/>
  <c r="F1094" i="45" s="1"/>
  <c r="D1082" i="45"/>
  <c r="F1082" i="45" s="1"/>
  <c r="D1062" i="45"/>
  <c r="F1062" i="45" s="1"/>
  <c r="D1055" i="45"/>
  <c r="F1055" i="45" s="1"/>
  <c r="D1048" i="45"/>
  <c r="F1048" i="45" s="1"/>
  <c r="D1028" i="45"/>
  <c r="F1028" i="45" s="1"/>
  <c r="D1016" i="45"/>
  <c r="F1016" i="45" s="1"/>
  <c r="D989" i="45"/>
  <c r="F989" i="45" s="1"/>
  <c r="D986" i="45"/>
  <c r="F986" i="45" s="1"/>
  <c r="D970" i="45"/>
  <c r="F970" i="45" s="1"/>
  <c r="D943" i="45"/>
  <c r="F943" i="45" s="1"/>
  <c r="D935" i="45"/>
  <c r="F935" i="45" s="1"/>
  <c r="D932" i="45"/>
  <c r="F932" i="45" s="1"/>
  <c r="D903" i="45"/>
  <c r="F903" i="45" s="1"/>
  <c r="F891" i="45"/>
  <c r="C871" i="45"/>
  <c r="D871" i="45"/>
  <c r="D1156" i="45"/>
  <c r="F1156" i="45" s="1"/>
  <c r="D1152" i="45"/>
  <c r="F1152" i="45" s="1"/>
  <c r="D1148" i="45"/>
  <c r="F1148" i="45" s="1"/>
  <c r="D1144" i="45"/>
  <c r="F1144" i="45" s="1"/>
  <c r="D1140" i="45"/>
  <c r="F1140" i="45" s="1"/>
  <c r="D1134" i="45"/>
  <c r="F1134" i="45" s="1"/>
  <c r="D1130" i="45"/>
  <c r="F1130" i="45" s="1"/>
  <c r="D1126" i="45"/>
  <c r="F1126" i="45" s="1"/>
  <c r="D1122" i="45"/>
  <c r="F1122" i="45" s="1"/>
  <c r="D1118" i="45"/>
  <c r="F1118" i="45" s="1"/>
  <c r="D1105" i="45"/>
  <c r="F1105" i="45" s="1"/>
  <c r="D1098" i="45"/>
  <c r="F1098" i="45" s="1"/>
  <c r="D1086" i="45"/>
  <c r="F1086" i="45" s="1"/>
  <c r="D1075" i="45"/>
  <c r="F1075" i="45" s="1"/>
  <c r="D1059" i="45"/>
  <c r="F1059" i="45" s="1"/>
  <c r="D1052" i="45"/>
  <c r="F1052" i="45" s="1"/>
  <c r="D1039" i="45"/>
  <c r="F1039" i="45" s="1"/>
  <c r="D1032" i="45"/>
  <c r="F1032" i="45" s="1"/>
  <c r="D1025" i="45"/>
  <c r="F1025" i="45" s="1"/>
  <c r="D1009" i="45"/>
  <c r="F1009" i="45" s="1"/>
  <c r="C992" i="45"/>
  <c r="F992" i="45" s="1"/>
  <c r="D981" i="45"/>
  <c r="F981" i="45" s="1"/>
  <c r="D978" i="45"/>
  <c r="F978" i="45" s="1"/>
  <c r="C976" i="45"/>
  <c r="F976" i="45" s="1"/>
  <c r="D973" i="45"/>
  <c r="F973" i="45" s="1"/>
  <c r="D962" i="45"/>
  <c r="F962" i="45" s="1"/>
  <c r="D959" i="45"/>
  <c r="F959" i="45" s="1"/>
  <c r="D949" i="45"/>
  <c r="F949" i="45" s="1"/>
  <c r="D946" i="45"/>
  <c r="F946" i="45" s="1"/>
  <c r="D938" i="45"/>
  <c r="F938" i="45" s="1"/>
  <c r="D930" i="45"/>
  <c r="F930" i="45" s="1"/>
  <c r="D927" i="45"/>
  <c r="F927" i="45" s="1"/>
  <c r="C921" i="45"/>
  <c r="D921" i="45"/>
  <c r="D919" i="45"/>
  <c r="F919" i="45" s="1"/>
  <c r="D916" i="45"/>
  <c r="F916" i="45" s="1"/>
  <c r="C906" i="45"/>
  <c r="F906" i="45" s="1"/>
  <c r="C887" i="45"/>
  <c r="F887" i="45" s="1"/>
  <c r="D869" i="45"/>
  <c r="F869" i="45" s="1"/>
  <c r="D838" i="45"/>
  <c r="F838" i="45" s="1"/>
  <c r="C819" i="45"/>
  <c r="D819" i="45"/>
  <c r="C796" i="45"/>
  <c r="F796" i="45" s="1"/>
  <c r="D617" i="45"/>
  <c r="F617" i="45" s="1"/>
  <c r="D1109" i="45"/>
  <c r="F1109" i="45" s="1"/>
  <c r="D1079" i="45"/>
  <c r="F1079" i="45" s="1"/>
  <c r="D1013" i="45"/>
  <c r="F1013" i="45" s="1"/>
  <c r="C941" i="45"/>
  <c r="D941" i="45"/>
  <c r="C911" i="45"/>
  <c r="F911" i="45" s="1"/>
  <c r="C853" i="45"/>
  <c r="D853" i="45"/>
  <c r="C801" i="45"/>
  <c r="D801" i="45"/>
  <c r="C782" i="45"/>
  <c r="D782" i="45"/>
  <c r="D765" i="45"/>
  <c r="F765" i="45" s="1"/>
  <c r="C686" i="45"/>
  <c r="D686" i="45"/>
  <c r="F849" i="45"/>
  <c r="C828" i="45"/>
  <c r="D828" i="45"/>
  <c r="C785" i="45"/>
  <c r="D785" i="45"/>
  <c r="C781" i="45"/>
  <c r="D781" i="45"/>
  <c r="C756" i="45"/>
  <c r="D756" i="45"/>
  <c r="C754" i="45"/>
  <c r="D754" i="45"/>
  <c r="F752" i="45"/>
  <c r="C740" i="45"/>
  <c r="D740" i="45"/>
  <c r="C734" i="45"/>
  <c r="D734" i="45"/>
  <c r="C732" i="45"/>
  <c r="D732" i="45"/>
  <c r="C726" i="45"/>
  <c r="D726" i="45"/>
  <c r="C720" i="45"/>
  <c r="D720" i="45"/>
  <c r="C714" i="45"/>
  <c r="D714" i="45"/>
  <c r="C712" i="45"/>
  <c r="D712" i="45"/>
  <c r="C706" i="45"/>
  <c r="D706" i="45"/>
  <c r="C704" i="45"/>
  <c r="D704" i="45"/>
  <c r="C672" i="45"/>
  <c r="D672" i="45"/>
  <c r="C668" i="45"/>
  <c r="D668" i="45"/>
  <c r="C644" i="45"/>
  <c r="D644" i="45"/>
  <c r="C638" i="45"/>
  <c r="D638" i="45"/>
  <c r="C626" i="45"/>
  <c r="D626" i="45"/>
  <c r="D964" i="45"/>
  <c r="F964" i="45" s="1"/>
  <c r="C860" i="45"/>
  <c r="F860" i="45" s="1"/>
  <c r="D844" i="45"/>
  <c r="F844" i="45" s="1"/>
  <c r="C841" i="45"/>
  <c r="F841" i="45" s="1"/>
  <c r="D834" i="45"/>
  <c r="F834" i="45" s="1"/>
  <c r="D820" i="45"/>
  <c r="F820" i="45" s="1"/>
  <c r="D806" i="45"/>
  <c r="F806" i="45" s="1"/>
  <c r="C674" i="45"/>
  <c r="D674" i="45"/>
  <c r="D640" i="45"/>
  <c r="F640" i="45" s="1"/>
  <c r="C896" i="45"/>
  <c r="F896" i="45" s="1"/>
  <c r="C873" i="45"/>
  <c r="F873" i="45" s="1"/>
  <c r="C855" i="45"/>
  <c r="F855" i="45" s="1"/>
  <c r="C837" i="45"/>
  <c r="F837" i="45" s="1"/>
  <c r="D826" i="45"/>
  <c r="F826" i="45" s="1"/>
  <c r="C823" i="45"/>
  <c r="D823" i="45"/>
  <c r="D818" i="45"/>
  <c r="F818" i="45" s="1"/>
  <c r="C804" i="45"/>
  <c r="D804" i="45"/>
  <c r="D771" i="45"/>
  <c r="F771" i="45" s="1"/>
  <c r="D766" i="45"/>
  <c r="F766" i="45" s="1"/>
  <c r="D759" i="45"/>
  <c r="F759" i="45" s="1"/>
  <c r="D661" i="45"/>
  <c r="F661" i="45" s="1"/>
  <c r="C616" i="45"/>
  <c r="D616" i="45"/>
  <c r="C802" i="45"/>
  <c r="D802" i="45"/>
  <c r="C788" i="45"/>
  <c r="D788" i="45"/>
  <c r="D780" i="45"/>
  <c r="F780" i="45" s="1"/>
  <c r="D749" i="45"/>
  <c r="F749" i="45" s="1"/>
  <c r="C743" i="45"/>
  <c r="D743" i="45"/>
  <c r="D695" i="45"/>
  <c r="F695" i="45" s="1"/>
  <c r="D679" i="45"/>
  <c r="F679" i="45" s="1"/>
  <c r="C665" i="45"/>
  <c r="D665" i="45"/>
  <c r="D643" i="45"/>
  <c r="F643" i="45" s="1"/>
  <c r="C618" i="45"/>
  <c r="D618" i="45"/>
  <c r="C778" i="45"/>
  <c r="D778" i="45"/>
  <c r="C757" i="45"/>
  <c r="D757" i="45"/>
  <c r="C751" i="45"/>
  <c r="D751" i="45"/>
  <c r="C737" i="45"/>
  <c r="D737" i="45"/>
  <c r="C735" i="45"/>
  <c r="D735" i="45"/>
  <c r="C697" i="45"/>
  <c r="D697" i="45"/>
  <c r="C669" i="45"/>
  <c r="D669" i="45"/>
  <c r="C650" i="45"/>
  <c r="D650" i="45"/>
  <c r="C635" i="45"/>
  <c r="D635" i="45"/>
  <c r="D614" i="45"/>
  <c r="F614" i="45" s="1"/>
  <c r="C612" i="45"/>
  <c r="D612" i="45"/>
  <c r="F856" i="45"/>
  <c r="F798" i="45"/>
  <c r="C656" i="45"/>
  <c r="D656" i="45"/>
  <c r="C602" i="45"/>
  <c r="D602" i="45"/>
  <c r="C595" i="45"/>
  <c r="D595" i="45"/>
  <c r="C591" i="45"/>
  <c r="D591" i="45"/>
  <c r="C587" i="45"/>
  <c r="D587" i="45"/>
  <c r="D810" i="45"/>
  <c r="F810" i="45" s="1"/>
  <c r="D794" i="45"/>
  <c r="F794" i="45" s="1"/>
  <c r="D775" i="45"/>
  <c r="F775" i="45" s="1"/>
  <c r="D772" i="45"/>
  <c r="F772" i="45" s="1"/>
  <c r="C745" i="45"/>
  <c r="F745" i="45" s="1"/>
  <c r="D728" i="45"/>
  <c r="F728" i="45" s="1"/>
  <c r="D716" i="45"/>
  <c r="F716" i="45" s="1"/>
  <c r="D708" i="45"/>
  <c r="F708" i="45" s="1"/>
  <c r="C682" i="45"/>
  <c r="D682" i="45"/>
  <c r="D673" i="45"/>
  <c r="F673" i="45" s="1"/>
  <c r="D666" i="45"/>
  <c r="F666" i="45" s="1"/>
  <c r="D657" i="45"/>
  <c r="F657" i="45" s="1"/>
  <c r="D651" i="45"/>
  <c r="F651" i="45" s="1"/>
  <c r="C646" i="45"/>
  <c r="D646" i="45"/>
  <c r="D636" i="45"/>
  <c r="F636" i="45" s="1"/>
  <c r="D625" i="45"/>
  <c r="F625" i="45" s="1"/>
  <c r="C620" i="45"/>
  <c r="D620" i="45"/>
  <c r="D610" i="45"/>
  <c r="F610" i="45" s="1"/>
  <c r="D603" i="45"/>
  <c r="F603" i="45" s="1"/>
  <c r="D753" i="45"/>
  <c r="F753" i="45" s="1"/>
  <c r="D750" i="45"/>
  <c r="F750" i="45" s="1"/>
  <c r="D731" i="45"/>
  <c r="F731" i="45" s="1"/>
  <c r="D719" i="45"/>
  <c r="F719" i="45" s="1"/>
  <c r="D711" i="45"/>
  <c r="F711" i="45" s="1"/>
  <c r="D703" i="45"/>
  <c r="F703" i="45" s="1"/>
  <c r="D696" i="45"/>
  <c r="F696" i="45" s="1"/>
  <c r="D687" i="45"/>
  <c r="F687" i="45" s="1"/>
  <c r="C664" i="45"/>
  <c r="D664" i="45"/>
  <c r="D639" i="45"/>
  <c r="F639" i="45" s="1"/>
  <c r="C634" i="45"/>
  <c r="D634" i="45"/>
  <c r="C542" i="45"/>
  <c r="D542" i="45"/>
  <c r="C467" i="45"/>
  <c r="D467" i="45"/>
  <c r="C694" i="45"/>
  <c r="D694" i="45"/>
  <c r="C628" i="45"/>
  <c r="D628" i="45"/>
  <c r="C566" i="45"/>
  <c r="D566" i="45"/>
  <c r="C412" i="45"/>
  <c r="D412" i="45"/>
  <c r="C384" i="45"/>
  <c r="D384" i="45"/>
  <c r="C690" i="45"/>
  <c r="D690" i="45"/>
  <c r="C558" i="45"/>
  <c r="D558" i="45"/>
  <c r="C475" i="45"/>
  <c r="D475" i="45"/>
  <c r="D414" i="45"/>
  <c r="C414" i="45"/>
  <c r="C389" i="45"/>
  <c r="D389" i="45"/>
  <c r="C548" i="45"/>
  <c r="D548" i="45"/>
  <c r="C442" i="45"/>
  <c r="D442" i="45"/>
  <c r="D546" i="45"/>
  <c r="F546" i="45" s="1"/>
  <c r="D529" i="45"/>
  <c r="F529" i="45" s="1"/>
  <c r="D521" i="45"/>
  <c r="F521" i="45" s="1"/>
  <c r="D495" i="45"/>
  <c r="F495" i="45" s="1"/>
  <c r="C477" i="45"/>
  <c r="D477" i="45"/>
  <c r="D472" i="45"/>
  <c r="F472" i="45" s="1"/>
  <c r="C458" i="45"/>
  <c r="F458" i="45" s="1"/>
  <c r="C449" i="45"/>
  <c r="D449" i="45"/>
  <c r="C436" i="45"/>
  <c r="F436" i="45" s="1"/>
  <c r="C427" i="45"/>
  <c r="D427" i="45"/>
  <c r="C393" i="45"/>
  <c r="D393" i="45"/>
  <c r="C350" i="45"/>
  <c r="D350" i="45"/>
  <c r="C532" i="45"/>
  <c r="D532" i="45"/>
  <c r="C524" i="45"/>
  <c r="D524" i="45"/>
  <c r="C498" i="45"/>
  <c r="D498" i="45"/>
  <c r="C460" i="45"/>
  <c r="D460" i="45"/>
  <c r="C456" i="45"/>
  <c r="D456" i="45"/>
  <c r="C434" i="45"/>
  <c r="D434" i="45"/>
  <c r="C409" i="45"/>
  <c r="D409" i="45"/>
  <c r="C386" i="45"/>
  <c r="D386" i="45"/>
  <c r="D653" i="45"/>
  <c r="F653" i="45" s="1"/>
  <c r="D631" i="45"/>
  <c r="F631" i="45" s="1"/>
  <c r="F511" i="45"/>
  <c r="C506" i="45"/>
  <c r="D506" i="45"/>
  <c r="C489" i="45"/>
  <c r="D489" i="45"/>
  <c r="C474" i="45"/>
  <c r="D474" i="45"/>
  <c r="C463" i="45"/>
  <c r="D463" i="45"/>
  <c r="C411" i="45"/>
  <c r="D411" i="45"/>
  <c r="C383" i="45"/>
  <c r="D383" i="45"/>
  <c r="C358" i="45"/>
  <c r="D358" i="45"/>
  <c r="D598" i="45"/>
  <c r="F598" i="45" s="1"/>
  <c r="D594" i="45"/>
  <c r="F594" i="45" s="1"/>
  <c r="D590" i="45"/>
  <c r="F590" i="45" s="1"/>
  <c r="D580" i="45"/>
  <c r="F580" i="45" s="1"/>
  <c r="D576" i="45"/>
  <c r="F576" i="45" s="1"/>
  <c r="D572" i="45"/>
  <c r="F572" i="45" s="1"/>
  <c r="D565" i="45"/>
  <c r="F565" i="45" s="1"/>
  <c r="D557" i="45"/>
  <c r="F557" i="45" s="1"/>
  <c r="D547" i="45"/>
  <c r="F547" i="45" s="1"/>
  <c r="D544" i="45"/>
  <c r="F544" i="45" s="1"/>
  <c r="D541" i="45"/>
  <c r="F541" i="45" s="1"/>
  <c r="D530" i="45"/>
  <c r="F530" i="45" s="1"/>
  <c r="D522" i="45"/>
  <c r="F522" i="45" s="1"/>
  <c r="C476" i="45"/>
  <c r="D476" i="45"/>
  <c r="C453" i="45"/>
  <c r="D453" i="45"/>
  <c r="C431" i="45"/>
  <c r="D431" i="45"/>
  <c r="F417" i="45"/>
  <c r="C415" i="45"/>
  <c r="D415" i="45"/>
  <c r="C392" i="45"/>
  <c r="F392" i="45" s="1"/>
  <c r="D554" i="45"/>
  <c r="F554" i="45" s="1"/>
  <c r="D536" i="45"/>
  <c r="F536" i="45" s="1"/>
  <c r="D533" i="45"/>
  <c r="F533" i="45" s="1"/>
  <c r="D525" i="45"/>
  <c r="F525" i="45" s="1"/>
  <c r="C515" i="45"/>
  <c r="F515" i="45" s="1"/>
  <c r="D512" i="45"/>
  <c r="F512" i="45" s="1"/>
  <c r="D487" i="45"/>
  <c r="F487" i="45" s="1"/>
  <c r="D478" i="45"/>
  <c r="F478" i="45" s="1"/>
  <c r="C455" i="45"/>
  <c r="D455" i="45"/>
  <c r="C433" i="45"/>
  <c r="D433" i="45"/>
  <c r="C408" i="45"/>
  <c r="D408" i="45"/>
  <c r="C390" i="45"/>
  <c r="D390" i="45"/>
  <c r="C366" i="45"/>
  <c r="D366" i="45"/>
  <c r="C246" i="45"/>
  <c r="D246" i="45"/>
  <c r="C528" i="45"/>
  <c r="D528" i="45"/>
  <c r="C520" i="45"/>
  <c r="D520" i="45"/>
  <c r="C459" i="45"/>
  <c r="D459" i="45"/>
  <c r="C457" i="45"/>
  <c r="D457" i="45"/>
  <c r="F439" i="45"/>
  <c r="C437" i="45"/>
  <c r="D437" i="45"/>
  <c r="C510" i="45"/>
  <c r="D510" i="45"/>
  <c r="C502" i="45"/>
  <c r="D502" i="45"/>
  <c r="C452" i="45"/>
  <c r="D452" i="45"/>
  <c r="C430" i="45"/>
  <c r="D430" i="45"/>
  <c r="C405" i="45"/>
  <c r="D405" i="45"/>
  <c r="C387" i="45"/>
  <c r="D387" i="45"/>
  <c r="C374" i="45"/>
  <c r="D374" i="45"/>
  <c r="D479" i="45"/>
  <c r="F479" i="45" s="1"/>
  <c r="D473" i="45"/>
  <c r="F473" i="45" s="1"/>
  <c r="D454" i="45"/>
  <c r="F454" i="45" s="1"/>
  <c r="D451" i="45"/>
  <c r="F451" i="45" s="1"/>
  <c r="D432" i="45"/>
  <c r="F432" i="45" s="1"/>
  <c r="D429" i="45"/>
  <c r="F429" i="45" s="1"/>
  <c r="D426" i="45"/>
  <c r="F426" i="45" s="1"/>
  <c r="D410" i="45"/>
  <c r="F410" i="45" s="1"/>
  <c r="D407" i="45"/>
  <c r="F407" i="45" s="1"/>
  <c r="D404" i="45"/>
  <c r="F404" i="45" s="1"/>
  <c r="D388" i="45"/>
  <c r="F388" i="45" s="1"/>
  <c r="D385" i="45"/>
  <c r="F385" i="45" s="1"/>
  <c r="C334" i="45"/>
  <c r="D334" i="45"/>
  <c r="C328" i="45"/>
  <c r="D328" i="45"/>
  <c r="D319" i="45"/>
  <c r="F319" i="45" s="1"/>
  <c r="C219" i="45"/>
  <c r="D219" i="45"/>
  <c r="C207" i="45"/>
  <c r="D207" i="45"/>
  <c r="D177" i="45"/>
  <c r="C177" i="45"/>
  <c r="D441" i="45"/>
  <c r="F441" i="45" s="1"/>
  <c r="D438" i="45"/>
  <c r="F438" i="45" s="1"/>
  <c r="D435" i="45"/>
  <c r="F435" i="45" s="1"/>
  <c r="D419" i="45"/>
  <c r="F419" i="45" s="1"/>
  <c r="D416" i="45"/>
  <c r="F416" i="45" s="1"/>
  <c r="D413" i="45"/>
  <c r="F413" i="45" s="1"/>
  <c r="D397" i="45"/>
  <c r="F397" i="45" s="1"/>
  <c r="D394" i="45"/>
  <c r="F394" i="45" s="1"/>
  <c r="D391" i="45"/>
  <c r="F391" i="45" s="1"/>
  <c r="D375" i="45"/>
  <c r="F375" i="45" s="1"/>
  <c r="D367" i="45"/>
  <c r="F367" i="45" s="1"/>
  <c r="D359" i="45"/>
  <c r="F359" i="45" s="1"/>
  <c r="D326" i="45"/>
  <c r="F326" i="45" s="1"/>
  <c r="C317" i="45"/>
  <c r="D317" i="45"/>
  <c r="C283" i="45"/>
  <c r="D283" i="45"/>
  <c r="C281" i="45"/>
  <c r="D281" i="45"/>
  <c r="D380" i="45"/>
  <c r="F380" i="45" s="1"/>
  <c r="C294" i="45"/>
  <c r="D294" i="45"/>
  <c r="C292" i="45"/>
  <c r="D292" i="45"/>
  <c r="C225" i="45"/>
  <c r="D225" i="45"/>
  <c r="C204" i="45"/>
  <c r="D204" i="45"/>
  <c r="C183" i="45"/>
  <c r="D183" i="45"/>
  <c r="C153" i="45"/>
  <c r="D153" i="45"/>
  <c r="C139" i="45"/>
  <c r="D139" i="45"/>
  <c r="D373" i="45"/>
  <c r="F373" i="45" s="1"/>
  <c r="D365" i="45"/>
  <c r="F365" i="45" s="1"/>
  <c r="D357" i="45"/>
  <c r="F357" i="45" s="1"/>
  <c r="D349" i="45"/>
  <c r="F349" i="45" s="1"/>
  <c r="C342" i="45"/>
  <c r="D342" i="45"/>
  <c r="C286" i="45"/>
  <c r="D286" i="45"/>
  <c r="C267" i="45"/>
  <c r="D267" i="45"/>
  <c r="C265" i="45"/>
  <c r="D265" i="45"/>
  <c r="F247" i="45"/>
  <c r="C163" i="45"/>
  <c r="D163" i="45"/>
  <c r="C98" i="45"/>
  <c r="D98" i="45"/>
  <c r="D368" i="45"/>
  <c r="F368" i="45" s="1"/>
  <c r="D360" i="45"/>
  <c r="F360" i="45" s="1"/>
  <c r="D340" i="45"/>
  <c r="F340" i="45" s="1"/>
  <c r="D318" i="45"/>
  <c r="F318" i="45" s="1"/>
  <c r="D262" i="45"/>
  <c r="C262" i="45"/>
  <c r="C235" i="45"/>
  <c r="D235" i="45"/>
  <c r="C222" i="45"/>
  <c r="D222" i="45"/>
  <c r="C189" i="45"/>
  <c r="D189" i="45"/>
  <c r="C276" i="45"/>
  <c r="D276" i="45"/>
  <c r="C274" i="45"/>
  <c r="D274" i="45"/>
  <c r="D354" i="45"/>
  <c r="C354" i="45"/>
  <c r="D332" i="45"/>
  <c r="C332" i="45"/>
  <c r="C312" i="45"/>
  <c r="D312" i="45"/>
  <c r="C301" i="45"/>
  <c r="D301" i="45"/>
  <c r="C299" i="45"/>
  <c r="D299" i="45"/>
  <c r="C201" i="45"/>
  <c r="D201" i="45"/>
  <c r="C186" i="45"/>
  <c r="D186" i="45"/>
  <c r="C134" i="45"/>
  <c r="D134" i="45"/>
  <c r="D302" i="45"/>
  <c r="F302" i="45" s="1"/>
  <c r="D268" i="45"/>
  <c r="F268" i="45" s="1"/>
  <c r="D250" i="45"/>
  <c r="F250" i="45" s="1"/>
  <c r="D223" i="45"/>
  <c r="F223" i="45" s="1"/>
  <c r="D205" i="45"/>
  <c r="F205" i="45" s="1"/>
  <c r="D187" i="45"/>
  <c r="F187" i="45" s="1"/>
  <c r="D175" i="45"/>
  <c r="F175" i="45" s="1"/>
  <c r="D161" i="45"/>
  <c r="F161" i="45" s="1"/>
  <c r="C151" i="45"/>
  <c r="D151" i="45"/>
  <c r="C137" i="45"/>
  <c r="D137" i="45"/>
  <c r="C94" i="45"/>
  <c r="D94" i="45"/>
  <c r="D263" i="45"/>
  <c r="F263" i="45" s="1"/>
  <c r="D233" i="45"/>
  <c r="F233" i="45" s="1"/>
  <c r="D230" i="45"/>
  <c r="F230" i="45" s="1"/>
  <c r="D212" i="45"/>
  <c r="F212" i="45" s="1"/>
  <c r="D199" i="45"/>
  <c r="F199" i="45" s="1"/>
  <c r="D196" i="45"/>
  <c r="F196" i="45" s="1"/>
  <c r="D181" i="45"/>
  <c r="F181" i="45" s="1"/>
  <c r="F178" i="45"/>
  <c r="D171" i="45"/>
  <c r="F171" i="45" s="1"/>
  <c r="D164" i="45"/>
  <c r="F164" i="45" s="1"/>
  <c r="F120" i="45"/>
  <c r="C90" i="45"/>
  <c r="D90" i="45"/>
  <c r="D254" i="45"/>
  <c r="F254" i="45" s="1"/>
  <c r="D227" i="45"/>
  <c r="F227" i="45" s="1"/>
  <c r="D209" i="45"/>
  <c r="F209" i="45" s="1"/>
  <c r="D191" i="45"/>
  <c r="F191" i="45" s="1"/>
  <c r="C173" i="45"/>
  <c r="F173" i="45" s="1"/>
  <c r="C159" i="45"/>
  <c r="D159" i="45"/>
  <c r="C145" i="45"/>
  <c r="D145" i="45"/>
  <c r="C116" i="45"/>
  <c r="F116" i="45" s="1"/>
  <c r="F110" i="45"/>
  <c r="C133" i="45"/>
  <c r="D133" i="45"/>
  <c r="C101" i="45"/>
  <c r="D101" i="45"/>
  <c r="D320" i="45"/>
  <c r="F320" i="45" s="1"/>
  <c r="D258" i="45"/>
  <c r="F258" i="45" s="1"/>
  <c r="D242" i="45"/>
  <c r="F242" i="45" s="1"/>
  <c r="D231" i="45"/>
  <c r="F231" i="45" s="1"/>
  <c r="D213" i="45"/>
  <c r="F213" i="45" s="1"/>
  <c r="D197" i="45"/>
  <c r="F197" i="45" s="1"/>
  <c r="D179" i="45"/>
  <c r="F179" i="45" s="1"/>
  <c r="C167" i="45"/>
  <c r="D167" i="45"/>
  <c r="D131" i="45"/>
  <c r="F131" i="45" s="1"/>
  <c r="D121" i="45"/>
  <c r="F121" i="45" s="1"/>
  <c r="C105" i="45"/>
  <c r="D105" i="45"/>
  <c r="C155" i="45"/>
  <c r="D155" i="45"/>
  <c r="C141" i="45"/>
  <c r="D141" i="45"/>
  <c r="C109" i="45"/>
  <c r="D109" i="45"/>
  <c r="C129" i="45"/>
  <c r="D129" i="45"/>
  <c r="C113" i="45"/>
  <c r="D113" i="45"/>
  <c r="F87" i="45"/>
  <c r="D170" i="45"/>
  <c r="F170" i="45" s="1"/>
  <c r="D148" i="45"/>
  <c r="F148" i="45" s="1"/>
  <c r="D97" i="45"/>
  <c r="F97" i="45" s="1"/>
  <c r="D93" i="45"/>
  <c r="F93" i="45" s="1"/>
  <c r="D89" i="45"/>
  <c r="F89" i="45" s="1"/>
  <c r="D85" i="45"/>
  <c r="F85" i="45" s="1"/>
  <c r="D81" i="45"/>
  <c r="F81" i="45" s="1"/>
  <c r="AB39" i="17"/>
  <c r="AD39" i="17"/>
  <c r="AG18" i="71" s="1"/>
  <c r="D119" i="45"/>
  <c r="F119" i="45" s="1"/>
  <c r="D115" i="45"/>
  <c r="F115" i="45" s="1"/>
  <c r="D111" i="45"/>
  <c r="F111" i="45" s="1"/>
  <c r="D107" i="45"/>
  <c r="F107" i="45" s="1"/>
  <c r="D79" i="45"/>
  <c r="F79" i="45" s="1"/>
  <c r="AC23" i="17"/>
  <c r="AQ23" i="17" s="1"/>
  <c r="D86" i="45"/>
  <c r="F86" i="45" s="1"/>
  <c r="D82" i="45"/>
  <c r="F82" i="45" s="1"/>
  <c r="AC13" i="17"/>
  <c r="AQ13" i="17" s="1"/>
  <c r="AD13" i="17"/>
  <c r="G18" i="71" s="1"/>
  <c r="AE14" i="17"/>
  <c r="H19" i="71" s="1"/>
  <c r="F27" i="45"/>
  <c r="AE31" i="17"/>
  <c r="Y19" i="71" s="1"/>
  <c r="AC31" i="17"/>
  <c r="AD31" i="17"/>
  <c r="Y18" i="71" s="1"/>
  <c r="AD21" i="17"/>
  <c r="O18" i="71" s="1"/>
  <c r="AC21" i="17"/>
  <c r="AQ21" i="17" s="1"/>
  <c r="F32" i="45"/>
  <c r="AE22" i="17"/>
  <c r="P19" i="71" s="1"/>
  <c r="AA98" i="17"/>
  <c r="Z90" i="17"/>
  <c r="Z74" i="17"/>
  <c r="Z66" i="17"/>
  <c r="AE52" i="17"/>
  <c r="AT19" i="71" s="1"/>
  <c r="Y190" i="17"/>
  <c r="Z190" i="17" s="1"/>
  <c r="Y166" i="17"/>
  <c r="Z166" i="17" s="1"/>
  <c r="Y158" i="17"/>
  <c r="Z158" i="17" s="1"/>
  <c r="Y111" i="17"/>
  <c r="AB111" i="17" s="1"/>
  <c r="AA103" i="17"/>
  <c r="Z95" i="17"/>
  <c r="Y87" i="17"/>
  <c r="AB87" i="17" s="1"/>
  <c r="Y79" i="17"/>
  <c r="AB79" i="17" s="1"/>
  <c r="Y71" i="17"/>
  <c r="AB71" i="17" s="1"/>
  <c r="Y63" i="17"/>
  <c r="AB63" i="17" s="1"/>
  <c r="AB53" i="17"/>
  <c r="AP53" i="17" s="1"/>
  <c r="AC45" i="17"/>
  <c r="AQ45" i="17" s="1"/>
  <c r="AC37" i="17"/>
  <c r="AQ37" i="17" s="1"/>
  <c r="AB29" i="17"/>
  <c r="AP29" i="17" s="1"/>
  <c r="AB21" i="17"/>
  <c r="AA147" i="17"/>
  <c r="Z108" i="17"/>
  <c r="Z100" i="17"/>
  <c r="Z92" i="17"/>
  <c r="Z84" i="17"/>
  <c r="Z76" i="17"/>
  <c r="Z68" i="17"/>
  <c r="Z54" i="17"/>
  <c r="AB46" i="17"/>
  <c r="AP46" i="17" s="1"/>
  <c r="AD38" i="17"/>
  <c r="AF18" i="71" s="1"/>
  <c r="AC30" i="17"/>
  <c r="AQ30" i="17" s="1"/>
  <c r="AB22" i="17"/>
  <c r="AP22" i="17" s="1"/>
  <c r="AB14" i="17"/>
  <c r="AP14" i="17" s="1"/>
  <c r="Y184" i="17"/>
  <c r="Z184" i="17" s="1"/>
  <c r="Y176" i="17"/>
  <c r="Z176" i="17" s="1"/>
  <c r="Y152" i="17"/>
  <c r="Z152" i="17" s="1"/>
  <c r="AA105" i="17"/>
  <c r="AA97" i="17"/>
  <c r="AA89" i="17"/>
  <c r="Y81" i="17"/>
  <c r="AB81" i="17" s="1"/>
  <c r="Y73" i="17"/>
  <c r="AB73" i="17" s="1"/>
  <c r="Y65" i="17"/>
  <c r="AB65" i="17" s="1"/>
  <c r="AB55" i="17"/>
  <c r="AP55" i="17" s="1"/>
  <c r="AE47" i="17"/>
  <c r="AO19" i="71" s="1"/>
  <c r="AC39" i="17"/>
  <c r="AE23" i="17"/>
  <c r="Q19" i="71" s="1"/>
  <c r="Y110" i="17"/>
  <c r="AB110" i="17" s="1"/>
  <c r="Y102" i="17"/>
  <c r="AB102" i="17" s="1"/>
  <c r="Z94" i="17"/>
  <c r="Z86" i="17"/>
  <c r="Z78" i="17"/>
  <c r="Z70" i="17"/>
  <c r="AD48" i="17"/>
  <c r="AP18" i="71" s="1"/>
  <c r="Y107" i="17"/>
  <c r="AB107" i="17" s="1"/>
  <c r="Y99" i="17"/>
  <c r="AB99" i="17" s="1"/>
  <c r="Y83" i="17"/>
  <c r="AB83" i="17" s="1"/>
  <c r="Y75" i="17"/>
  <c r="AB75" i="17" s="1"/>
  <c r="AD57" i="17"/>
  <c r="AY18" i="71" s="1"/>
  <c r="AC41" i="17"/>
  <c r="AQ41" i="17" s="1"/>
  <c r="Y191" i="17"/>
  <c r="Z191" i="17" s="1"/>
  <c r="Y183" i="17"/>
  <c r="Z183" i="17" s="1"/>
  <c r="Y159" i="17"/>
  <c r="Z159" i="17" s="1"/>
  <c r="AB151" i="17"/>
  <c r="Z104" i="17"/>
  <c r="Z88" i="17"/>
  <c r="Z80" i="17"/>
  <c r="Z72" i="17"/>
  <c r="Z64" i="17"/>
  <c r="AC50" i="17"/>
  <c r="AR17" i="71" s="1"/>
  <c r="Y42" i="17"/>
  <c r="AF42" i="17" s="1"/>
  <c r="AB148" i="17"/>
  <c r="AA101" i="17"/>
  <c r="AA93" i="17"/>
  <c r="AA85" i="17"/>
  <c r="Y69" i="17"/>
  <c r="AB69" i="17" s="1"/>
  <c r="AC59" i="17"/>
  <c r="AQ59" i="17" s="1"/>
  <c r="AB51" i="17"/>
  <c r="AP51" i="17" s="1"/>
  <c r="AB43" i="17"/>
  <c r="AP43" i="17" s="1"/>
  <c r="AC35" i="17"/>
  <c r="AQ35" i="17" s="1"/>
  <c r="AC27" i="17"/>
  <c r="U17" i="71" s="1"/>
  <c r="AE19" i="17"/>
  <c r="M19" i="71" s="1"/>
  <c r="AC11" i="17"/>
  <c r="AQ11" i="17" s="1"/>
  <c r="D7" i="45"/>
  <c r="F7" i="45" s="1"/>
  <c r="T61" i="1"/>
  <c r="J61" i="1" s="1"/>
  <c r="AD47" i="17"/>
  <c r="AO18" i="71" s="1"/>
  <c r="AE30" i="17"/>
  <c r="X19" i="71" s="1"/>
  <c r="AB158" i="17"/>
  <c r="AB59" i="17"/>
  <c r="AP59" i="17" s="1"/>
  <c r="AA90" i="17"/>
  <c r="AB184" i="17"/>
  <c r="AB37" i="17"/>
  <c r="AP37" i="17" s="1"/>
  <c r="AB191" i="17"/>
  <c r="Z111" i="17"/>
  <c r="AA71" i="17"/>
  <c r="Z103" i="17"/>
  <c r="AB166" i="17"/>
  <c r="C908" i="45"/>
  <c r="F908" i="45" s="1"/>
  <c r="AB154" i="17"/>
  <c r="Y154" i="17"/>
  <c r="Z154" i="17" s="1"/>
  <c r="AA87" i="17"/>
  <c r="Z71" i="17"/>
  <c r="Z24" i="17"/>
  <c r="AB24" i="17"/>
  <c r="AP24" i="17" s="1"/>
  <c r="AC24" i="17"/>
  <c r="AE24" i="17"/>
  <c r="R19" i="71" s="1"/>
  <c r="AA78" i="17"/>
  <c r="AE43" i="17"/>
  <c r="AK19" i="71" s="1"/>
  <c r="AE51" i="17"/>
  <c r="AS19" i="71" s="1"/>
  <c r="AD43" i="17"/>
  <c r="AK18" i="71" s="1"/>
  <c r="AD51" i="17"/>
  <c r="AS18" i="71" s="1"/>
  <c r="AC43" i="17"/>
  <c r="AC51" i="17"/>
  <c r="AE59" i="17"/>
  <c r="BA19" i="71" s="1"/>
  <c r="AA102" i="17"/>
  <c r="AD59" i="17"/>
  <c r="BA18" i="71" s="1"/>
  <c r="Y58" i="17"/>
  <c r="AB58" i="17"/>
  <c r="AD58" i="17"/>
  <c r="AZ18" i="71" s="1"/>
  <c r="AE58" i="17"/>
  <c r="AZ19" i="71" s="1"/>
  <c r="AE54" i="17"/>
  <c r="AV19" i="71" s="1"/>
  <c r="AE46" i="17"/>
  <c r="AN19" i="71" s="1"/>
  <c r="Z99" i="17"/>
  <c r="AD54" i="17"/>
  <c r="AV18" i="71" s="1"/>
  <c r="AE53" i="17"/>
  <c r="AU19" i="71" s="1"/>
  <c r="AD46" i="17"/>
  <c r="AN18" i="71" s="1"/>
  <c r="AD45" i="17"/>
  <c r="AM18" i="71" s="1"/>
  <c r="AE35" i="17"/>
  <c r="AC19" i="71" s="1"/>
  <c r="AB190" i="17"/>
  <c r="AB152" i="17"/>
  <c r="C57" i="45"/>
  <c r="F57" i="45" s="1"/>
  <c r="D34" i="45"/>
  <c r="F34" i="45" s="1"/>
  <c r="AA75" i="17"/>
  <c r="AC54" i="17"/>
  <c r="AD53" i="17"/>
  <c r="AU18" i="71" s="1"/>
  <c r="AC52" i="17"/>
  <c r="AC46" i="17"/>
  <c r="AN17" i="71" s="1"/>
  <c r="AB45" i="17"/>
  <c r="AD35" i="17"/>
  <c r="AC18" i="71" s="1"/>
  <c r="AE27" i="17"/>
  <c r="U19" i="71" s="1"/>
  <c r="D11" i="45"/>
  <c r="F11" i="45" s="1"/>
  <c r="AB54" i="17"/>
  <c r="AP54" i="17" s="1"/>
  <c r="AC53" i="17"/>
  <c r="AB159" i="17"/>
  <c r="C977" i="45"/>
  <c r="F977" i="45" s="1"/>
  <c r="AC19" i="17"/>
  <c r="AB194" i="17"/>
  <c r="Y194" i="17"/>
  <c r="Z194" i="17" s="1"/>
  <c r="AB196" i="17"/>
  <c r="Y196" i="17"/>
  <c r="Z196" i="17" s="1"/>
  <c r="AB162" i="17"/>
  <c r="Y162" i="17"/>
  <c r="Z162" i="17" s="1"/>
  <c r="D402" i="45"/>
  <c r="F402" i="45" s="1"/>
  <c r="Y98" i="17"/>
  <c r="AM50" i="71" s="1"/>
  <c r="Y70" i="17"/>
  <c r="C1115" i="45"/>
  <c r="F1115" i="45" s="1"/>
  <c r="Y95" i="17"/>
  <c r="AB95" i="17" s="1"/>
  <c r="AA65" i="17"/>
  <c r="Z44" i="17"/>
  <c r="AB44" i="17"/>
  <c r="AC44" i="17"/>
  <c r="AD44" i="17"/>
  <c r="AL18" i="71" s="1"/>
  <c r="AE44" i="17"/>
  <c r="AL19" i="71" s="1"/>
  <c r="Z28" i="17"/>
  <c r="V14" i="71" s="1"/>
  <c r="AB28" i="17"/>
  <c r="AC28" i="17"/>
  <c r="AD28" i="17"/>
  <c r="V18" i="71" s="1"/>
  <c r="AE28" i="17"/>
  <c r="V19" i="71" s="1"/>
  <c r="AB174" i="17"/>
  <c r="Y174" i="17"/>
  <c r="Z174" i="17" s="1"/>
  <c r="AB179" i="17"/>
  <c r="Y179" i="17"/>
  <c r="Z179" i="17" s="1"/>
  <c r="Z16" i="17"/>
  <c r="AB16" i="17"/>
  <c r="AC16" i="17"/>
  <c r="AE16" i="17"/>
  <c r="J19" i="71" s="1"/>
  <c r="AD16" i="17"/>
  <c r="J18" i="71" s="1"/>
  <c r="AB186" i="17"/>
  <c r="Y186" i="17"/>
  <c r="Z186" i="17" s="1"/>
  <c r="AB173" i="17"/>
  <c r="Y173" i="17"/>
  <c r="Z173" i="17" s="1"/>
  <c r="AA95" i="17"/>
  <c r="Z83" i="17"/>
  <c r="AA66" i="17"/>
  <c r="AC47" i="17"/>
  <c r="AE45" i="17"/>
  <c r="AM19" i="71" s="1"/>
  <c r="AA79" i="17"/>
  <c r="AB47" i="17"/>
  <c r="C1046" i="45"/>
  <c r="F1046" i="45" s="1"/>
  <c r="C310" i="45"/>
  <c r="F310" i="45" s="1"/>
  <c r="AA107" i="17"/>
  <c r="Z79" i="17"/>
  <c r="AA63" i="17"/>
  <c r="AE55" i="17"/>
  <c r="AW19" i="71" s="1"/>
  <c r="AE29" i="17"/>
  <c r="W19" i="71" s="1"/>
  <c r="Y66" i="17"/>
  <c r="AD55" i="17"/>
  <c r="AW18" i="71" s="1"/>
  <c r="AD29" i="17"/>
  <c r="W18" i="71" s="1"/>
  <c r="AC55" i="17"/>
  <c r="AE37" i="17"/>
  <c r="AE19" i="71" s="1"/>
  <c r="AC29" i="17"/>
  <c r="AB176" i="17"/>
  <c r="D747" i="45"/>
  <c r="F747" i="45" s="1"/>
  <c r="AA73" i="17"/>
  <c r="AD37" i="17"/>
  <c r="AE18" i="71" s="1"/>
  <c r="AB183" i="17"/>
  <c r="D770" i="45"/>
  <c r="F770" i="45" s="1"/>
  <c r="D80" i="45"/>
  <c r="F80" i="45" s="1"/>
  <c r="Z102" i="17"/>
  <c r="Z87" i="17"/>
  <c r="AB187" i="17"/>
  <c r="Y187" i="17"/>
  <c r="Z187" i="17" s="1"/>
  <c r="Y172" i="17"/>
  <c r="Z172" i="17" s="1"/>
  <c r="AB172" i="17"/>
  <c r="AB155" i="17"/>
  <c r="Y155" i="17"/>
  <c r="Z155" i="17" s="1"/>
  <c r="AB180" i="17"/>
  <c r="Y180" i="17"/>
  <c r="Z180" i="17" s="1"/>
  <c r="AA56" i="17"/>
  <c r="AH56" i="17" s="1"/>
  <c r="AB56" i="17"/>
  <c r="AC56" i="17"/>
  <c r="AD56" i="17"/>
  <c r="AX18" i="71" s="1"/>
  <c r="AB157" i="17"/>
  <c r="Y157" i="17"/>
  <c r="Z157" i="17" s="1"/>
  <c r="Y49" i="17"/>
  <c r="AD49" i="17"/>
  <c r="AQ18" i="71" s="1"/>
  <c r="AE49" i="17"/>
  <c r="AQ19" i="71" s="1"/>
  <c r="AB49" i="17"/>
  <c r="AC49" i="17"/>
  <c r="Z12" i="17"/>
  <c r="F14" i="71" s="1"/>
  <c r="AB12" i="17"/>
  <c r="AC12" i="17"/>
  <c r="AD12" i="17"/>
  <c r="F18" i="71" s="1"/>
  <c r="AE12" i="17"/>
  <c r="F19" i="71" s="1"/>
  <c r="AB175" i="17"/>
  <c r="Y175" i="17"/>
  <c r="Z175" i="17" s="1"/>
  <c r="Z40" i="17"/>
  <c r="AE40" i="17"/>
  <c r="AH19" i="71" s="1"/>
  <c r="AB40" i="17"/>
  <c r="AP40" i="17" s="1"/>
  <c r="AD40" i="17"/>
  <c r="AH18" i="71" s="1"/>
  <c r="AB170" i="17"/>
  <c r="Y170" i="17"/>
  <c r="Z170" i="17" s="1"/>
  <c r="AB165" i="17"/>
  <c r="Y165" i="17"/>
  <c r="Z165" i="17" s="1"/>
  <c r="Y26" i="17"/>
  <c r="AC26" i="17"/>
  <c r="Y17" i="17"/>
  <c r="K13" i="71" s="1"/>
  <c r="AA17" i="17"/>
  <c r="AB17" i="17"/>
  <c r="AC17" i="17"/>
  <c r="AD17" i="17"/>
  <c r="K18" i="71" s="1"/>
  <c r="AE17" i="17"/>
  <c r="K19" i="71" s="1"/>
  <c r="D172" i="45"/>
  <c r="F172" i="45" s="1"/>
  <c r="AA16" i="17"/>
  <c r="D1138" i="45"/>
  <c r="F1138" i="45" s="1"/>
  <c r="Z63" i="17"/>
  <c r="C678" i="45"/>
  <c r="F678" i="45" s="1"/>
  <c r="D563" i="45"/>
  <c r="F563" i="45" s="1"/>
  <c r="D103" i="45"/>
  <c r="F103" i="45" s="1"/>
  <c r="AA111" i="17"/>
  <c r="AA74" i="17"/>
  <c r="D839" i="45"/>
  <c r="F839" i="45" s="1"/>
  <c r="D471" i="45"/>
  <c r="F471" i="45" s="1"/>
  <c r="C241" i="45"/>
  <c r="F241" i="45" s="1"/>
  <c r="D724" i="45"/>
  <c r="F724" i="45" s="1"/>
  <c r="C609" i="45"/>
  <c r="F609" i="45" s="1"/>
  <c r="C379" i="45"/>
  <c r="F379" i="45" s="1"/>
  <c r="AB181" i="17"/>
  <c r="Y181" i="17"/>
  <c r="Z181" i="17" s="1"/>
  <c r="Y168" i="17"/>
  <c r="Z168" i="17" s="1"/>
  <c r="AB168" i="17"/>
  <c r="AA149" i="17"/>
  <c r="Y149" i="17"/>
  <c r="AB149" i="17"/>
  <c r="AB189" i="17"/>
  <c r="Y189" i="17"/>
  <c r="Z189" i="17" s="1"/>
  <c r="AB185" i="17"/>
  <c r="Y185" i="17"/>
  <c r="Z185" i="17" s="1"/>
  <c r="AB163" i="17"/>
  <c r="Y163" i="17"/>
  <c r="Z163" i="17" s="1"/>
  <c r="AB161" i="17"/>
  <c r="Y161" i="17"/>
  <c r="Z161" i="17" s="1"/>
  <c r="AB153" i="17"/>
  <c r="Y153" i="17"/>
  <c r="Z153" i="17" s="1"/>
  <c r="Y167" i="17"/>
  <c r="Z167" i="17" s="1"/>
  <c r="AB167" i="17"/>
  <c r="AB195" i="17"/>
  <c r="Y195" i="17"/>
  <c r="Z195" i="17" s="1"/>
  <c r="AB193" i="17"/>
  <c r="Y193" i="17"/>
  <c r="Z193" i="17" s="1"/>
  <c r="AB188" i="17"/>
  <c r="Y188" i="17"/>
  <c r="Z188" i="17" s="1"/>
  <c r="Y182" i="17"/>
  <c r="Z182" i="17" s="1"/>
  <c r="AB182" i="17"/>
  <c r="Y171" i="17"/>
  <c r="Z171" i="17" s="1"/>
  <c r="AB171" i="17"/>
  <c r="Y160" i="17"/>
  <c r="Z160" i="17" s="1"/>
  <c r="AB160" i="17"/>
  <c r="AB156" i="17"/>
  <c r="Y156" i="17"/>
  <c r="Z156" i="17" s="1"/>
  <c r="AA150" i="17"/>
  <c r="Y150" i="17"/>
  <c r="AB150" i="17"/>
  <c r="Y178" i="17"/>
  <c r="Z178" i="17" s="1"/>
  <c r="AB178" i="17"/>
  <c r="Y192" i="17"/>
  <c r="Z192" i="17" s="1"/>
  <c r="AB192" i="17"/>
  <c r="Y164" i="17"/>
  <c r="Z164" i="17" s="1"/>
  <c r="AB164" i="17"/>
  <c r="AB169" i="17"/>
  <c r="Y169" i="17"/>
  <c r="Z169" i="17" s="1"/>
  <c r="Y91" i="17"/>
  <c r="Z91" i="17"/>
  <c r="Y34" i="17"/>
  <c r="AC34" i="17"/>
  <c r="Z34" i="17"/>
  <c r="AA34" i="17"/>
  <c r="AE34" i="17"/>
  <c r="AB19" i="71" s="1"/>
  <c r="AB34" i="17"/>
  <c r="C793" i="45"/>
  <c r="F793" i="45" s="1"/>
  <c r="D586" i="45"/>
  <c r="F586" i="45" s="1"/>
  <c r="D540" i="45"/>
  <c r="F540" i="45" s="1"/>
  <c r="C126" i="45"/>
  <c r="F126" i="45" s="1"/>
  <c r="Y25" i="17"/>
  <c r="S13" i="71" s="1"/>
  <c r="AE25" i="17"/>
  <c r="S19" i="71" s="1"/>
  <c r="AA25" i="17"/>
  <c r="AB25" i="17"/>
  <c r="AC25" i="17"/>
  <c r="AD25" i="17"/>
  <c r="S18" i="71" s="1"/>
  <c r="D356" i="45"/>
  <c r="F356" i="45" s="1"/>
  <c r="D195" i="45"/>
  <c r="F195" i="45" s="1"/>
  <c r="AA151" i="17"/>
  <c r="Y151" i="17"/>
  <c r="AA148" i="17"/>
  <c r="Y148" i="17"/>
  <c r="AA91" i="17"/>
  <c r="AA81" i="17"/>
  <c r="Y57" i="17"/>
  <c r="AA57" i="17"/>
  <c r="AB57" i="17"/>
  <c r="AC57" i="17"/>
  <c r="AE57" i="17"/>
  <c r="AY19" i="71" s="1"/>
  <c r="Z36" i="17"/>
  <c r="AB36" i="17"/>
  <c r="Y36" i="17"/>
  <c r="AC36" i="17"/>
  <c r="AA36" i="17"/>
  <c r="AD36" i="17"/>
  <c r="AD18" i="71" s="1"/>
  <c r="AE36" i="17"/>
  <c r="AD19" i="71" s="1"/>
  <c r="D1023" i="45"/>
  <c r="F1023" i="45" s="1"/>
  <c r="C425" i="45"/>
  <c r="F425" i="45" s="1"/>
  <c r="D218" i="45"/>
  <c r="F218" i="45" s="1"/>
  <c r="Z48" i="17"/>
  <c r="AB48" i="17"/>
  <c r="AC48" i="17"/>
  <c r="AA48" i="17"/>
  <c r="AE48" i="17"/>
  <c r="AP19" i="71" s="1"/>
  <c r="Y18" i="17"/>
  <c r="Z18" i="17"/>
  <c r="AA18" i="17"/>
  <c r="AB18" i="17"/>
  <c r="AP18" i="17" s="1"/>
  <c r="AC18" i="17"/>
  <c r="AD18" i="17"/>
  <c r="L18" i="71" s="1"/>
  <c r="AE18" i="17"/>
  <c r="L19" i="71" s="1"/>
  <c r="Z110" i="17"/>
  <c r="AD34" i="17"/>
  <c r="AB18" i="71" s="1"/>
  <c r="Y50" i="17"/>
  <c r="AB50" i="17"/>
  <c r="Z50" i="17"/>
  <c r="AA50" i="17"/>
  <c r="AD50" i="17"/>
  <c r="AR18" i="71" s="1"/>
  <c r="AE50" i="17"/>
  <c r="AR19" i="71" s="1"/>
  <c r="Z15" i="17"/>
  <c r="AA15" i="17"/>
  <c r="AB15" i="17"/>
  <c r="AC15" i="17"/>
  <c r="AD15" i="17"/>
  <c r="I18" i="71" s="1"/>
  <c r="AE15" i="17"/>
  <c r="I19" i="71" s="1"/>
  <c r="C862" i="45"/>
  <c r="F862" i="45" s="1"/>
  <c r="D655" i="45"/>
  <c r="F655" i="45" s="1"/>
  <c r="AA69" i="17"/>
  <c r="Z82" i="17"/>
  <c r="AA82" i="17"/>
  <c r="Y77" i="17"/>
  <c r="AA77" i="17"/>
  <c r="Z20" i="17"/>
  <c r="N14" i="71" s="1"/>
  <c r="Y20" i="17"/>
  <c r="AA20" i="17"/>
  <c r="AB20" i="17"/>
  <c r="AC20" i="17"/>
  <c r="AD20" i="17"/>
  <c r="N18" i="71" s="1"/>
  <c r="AE20" i="17"/>
  <c r="N19" i="71" s="1"/>
  <c r="D931" i="45"/>
  <c r="F931" i="45" s="1"/>
  <c r="Y106" i="17"/>
  <c r="Z106" i="17"/>
  <c r="Z52" i="17"/>
  <c r="Y52" i="17"/>
  <c r="AA52" i="17"/>
  <c r="AB52" i="17"/>
  <c r="AD52" i="17"/>
  <c r="AT18" i="71" s="1"/>
  <c r="Y41" i="17"/>
  <c r="AB41" i="17"/>
  <c r="AD41" i="17"/>
  <c r="AI18" i="71" s="1"/>
  <c r="AA41" i="17"/>
  <c r="AE41" i="17"/>
  <c r="AI19" i="71" s="1"/>
  <c r="Z32" i="17"/>
  <c r="AB32" i="17"/>
  <c r="AC32" i="17"/>
  <c r="AA32" i="17"/>
  <c r="AD32" i="17"/>
  <c r="Z18" i="71" s="1"/>
  <c r="AE32" i="17"/>
  <c r="Z19" i="71" s="1"/>
  <c r="D1092" i="45"/>
  <c r="F1092" i="45" s="1"/>
  <c r="D954" i="45"/>
  <c r="F954" i="45" s="1"/>
  <c r="C494" i="45"/>
  <c r="F494" i="45" s="1"/>
  <c r="D287" i="45"/>
  <c r="F287" i="45" s="1"/>
  <c r="AB177" i="17"/>
  <c r="Y177" i="17"/>
  <c r="Z177" i="17" s="1"/>
  <c r="AA106" i="17"/>
  <c r="Y67" i="17"/>
  <c r="AA67" i="17"/>
  <c r="Y33" i="17"/>
  <c r="AE33" i="17"/>
  <c r="AA19" i="71" s="1"/>
  <c r="AB33" i="17"/>
  <c r="AC33" i="17"/>
  <c r="AA33" i="17"/>
  <c r="AD33" i="17"/>
  <c r="AA18" i="71" s="1"/>
  <c r="Z107" i="17"/>
  <c r="AA83" i="17"/>
  <c r="AA70" i="17"/>
  <c r="A6" i="45"/>
  <c r="Y74" i="17"/>
  <c r="AC58" i="17"/>
  <c r="AC40" i="17"/>
  <c r="AE39" i="17"/>
  <c r="AG19" i="71" s="1"/>
  <c r="AA49" i="17"/>
  <c r="Y44" i="17"/>
  <c r="Y28" i="17"/>
  <c r="AA58" i="17"/>
  <c r="AA42" i="17"/>
  <c r="AA26" i="17"/>
  <c r="Z98" i="17"/>
  <c r="AE56" i="17"/>
  <c r="AX19" i="71" s="1"/>
  <c r="AE42" i="17"/>
  <c r="AJ19" i="71" s="1"/>
  <c r="AD24" i="17"/>
  <c r="R18" i="71" s="1"/>
  <c r="Z58" i="17"/>
  <c r="Z42" i="17"/>
  <c r="Z26" i="17"/>
  <c r="AD42" i="17"/>
  <c r="AJ18" i="71" s="1"/>
  <c r="AA12" i="17"/>
  <c r="AC42" i="17"/>
  <c r="AE26" i="17"/>
  <c r="T19" i="71" s="1"/>
  <c r="AB42" i="17"/>
  <c r="AD26" i="17"/>
  <c r="T18" i="71" s="1"/>
  <c r="AA40" i="17"/>
  <c r="AA24" i="17"/>
  <c r="Y12" i="17"/>
  <c r="AB26" i="17"/>
  <c r="AA44" i="17"/>
  <c r="AA28" i="17"/>
  <c r="D1069" i="45"/>
  <c r="F1069" i="45" s="1"/>
  <c r="C885" i="45"/>
  <c r="F885" i="45" s="1"/>
  <c r="C701" i="45"/>
  <c r="F701" i="45" s="1"/>
  <c r="C517" i="45"/>
  <c r="F517" i="45" s="1"/>
  <c r="C333" i="45"/>
  <c r="F333" i="45" s="1"/>
  <c r="C149" i="45"/>
  <c r="F149" i="45" s="1"/>
  <c r="AA195" i="17"/>
  <c r="AA191" i="17"/>
  <c r="AA187" i="17"/>
  <c r="AA183" i="17"/>
  <c r="AA179" i="17"/>
  <c r="AA175" i="17"/>
  <c r="AA171" i="17"/>
  <c r="AA167" i="17"/>
  <c r="AA163" i="17"/>
  <c r="AA159" i="17"/>
  <c r="AA155" i="17"/>
  <c r="AA112" i="17"/>
  <c r="Y112" i="17"/>
  <c r="Z112" i="17"/>
  <c r="D1000" i="45"/>
  <c r="F1000" i="45" s="1"/>
  <c r="D816" i="45"/>
  <c r="F816" i="45" s="1"/>
  <c r="D632" i="45"/>
  <c r="F632" i="45" s="1"/>
  <c r="D448" i="45"/>
  <c r="F448" i="45" s="1"/>
  <c r="D264" i="45"/>
  <c r="F264" i="45" s="1"/>
  <c r="AA196" i="17"/>
  <c r="AA192" i="17"/>
  <c r="AA188" i="17"/>
  <c r="AA184" i="17"/>
  <c r="AA180" i="17"/>
  <c r="AA176" i="17"/>
  <c r="AA172" i="17"/>
  <c r="AA168" i="17"/>
  <c r="AA164" i="17"/>
  <c r="AA160" i="17"/>
  <c r="AA156" i="17"/>
  <c r="AA152" i="17"/>
  <c r="AA193" i="17"/>
  <c r="AA189" i="17"/>
  <c r="AA185" i="17"/>
  <c r="AA181" i="17"/>
  <c r="AA177" i="17"/>
  <c r="AA173" i="17"/>
  <c r="AA169" i="17"/>
  <c r="AA165" i="17"/>
  <c r="AA161" i="17"/>
  <c r="AA157" i="17"/>
  <c r="AA153" i="17"/>
  <c r="AA96" i="17"/>
  <c r="Y96" i="17"/>
  <c r="Z96" i="17"/>
  <c r="AA194" i="17"/>
  <c r="AA190" i="17"/>
  <c r="AA186" i="17"/>
  <c r="AA182" i="17"/>
  <c r="AA178" i="17"/>
  <c r="AA174" i="17"/>
  <c r="AA170" i="17"/>
  <c r="AA166" i="17"/>
  <c r="AA162" i="17"/>
  <c r="AA158" i="17"/>
  <c r="AA154" i="17"/>
  <c r="AB147" i="17"/>
  <c r="Z147" i="17"/>
  <c r="Y147" i="17"/>
  <c r="Z151" i="17"/>
  <c r="Z150" i="17"/>
  <c r="Z149" i="17"/>
  <c r="Z148" i="17"/>
  <c r="AA110" i="17"/>
  <c r="AA99" i="17"/>
  <c r="AA94" i="17"/>
  <c r="Z75" i="17"/>
  <c r="Y78" i="17"/>
  <c r="AA64" i="17"/>
  <c r="Y64" i="17"/>
  <c r="Y109" i="17"/>
  <c r="Z109" i="17"/>
  <c r="Y103" i="17"/>
  <c r="AA100" i="17"/>
  <c r="Y100" i="17"/>
  <c r="Y94" i="17"/>
  <c r="Y93" i="17"/>
  <c r="Z93" i="17"/>
  <c r="Y89" i="17"/>
  <c r="Z89" i="17"/>
  <c r="Y85" i="17"/>
  <c r="Z85" i="17"/>
  <c r="Y82" i="17"/>
  <c r="AA68" i="17"/>
  <c r="Y68" i="17"/>
  <c r="AA109" i="17"/>
  <c r="AA86" i="17"/>
  <c r="Z67" i="17"/>
  <c r="Y90" i="17"/>
  <c r="Y86" i="17"/>
  <c r="AA72" i="17"/>
  <c r="Y72" i="17"/>
  <c r="Y105" i="17"/>
  <c r="Z105" i="17"/>
  <c r="AA76" i="17"/>
  <c r="Y76" i="17"/>
  <c r="AA80" i="17"/>
  <c r="Y80" i="17"/>
  <c r="AA108" i="17"/>
  <c r="Y108" i="17"/>
  <c r="Y101" i="17"/>
  <c r="Z101" i="17"/>
  <c r="AA92" i="17"/>
  <c r="Y92" i="17"/>
  <c r="AA88" i="17"/>
  <c r="Y88" i="17"/>
  <c r="AA84" i="17"/>
  <c r="Y84" i="17"/>
  <c r="AA104" i="17"/>
  <c r="Y104" i="17"/>
  <c r="Y97" i="17"/>
  <c r="Z97" i="17"/>
  <c r="Y51" i="17"/>
  <c r="Z51" i="17"/>
  <c r="AA51" i="17"/>
  <c r="Y38" i="17"/>
  <c r="Z38" i="17"/>
  <c r="AA38" i="17"/>
  <c r="Y35" i="17"/>
  <c r="Z35" i="17"/>
  <c r="AB35" i="17"/>
  <c r="AA35" i="17"/>
  <c r="Y22" i="17"/>
  <c r="Z22" i="17"/>
  <c r="AA22" i="17"/>
  <c r="AC22" i="17"/>
  <c r="AD22" i="17"/>
  <c r="P18" i="71" s="1"/>
  <c r="Y19" i="17"/>
  <c r="Z19" i="17"/>
  <c r="AB19" i="17"/>
  <c r="AA19" i="17"/>
  <c r="AD19" i="17"/>
  <c r="M18" i="71" s="1"/>
  <c r="Y14" i="17"/>
  <c r="Z14" i="17"/>
  <c r="AA14" i="17"/>
  <c r="AC14" i="17"/>
  <c r="AD14" i="17"/>
  <c r="H18" i="71" s="1"/>
  <c r="Z39" i="17"/>
  <c r="AA39" i="17"/>
  <c r="Y39" i="17"/>
  <c r="Z23" i="17"/>
  <c r="AA23" i="17"/>
  <c r="AB23" i="17"/>
  <c r="Y23" i="17"/>
  <c r="AD23" i="17"/>
  <c r="Q18" i="71" s="1"/>
  <c r="AE11" i="17"/>
  <c r="E19" i="71" s="1"/>
  <c r="Y11" i="17"/>
  <c r="Z11" i="17"/>
  <c r="AB11" i="17"/>
  <c r="AA11" i="17"/>
  <c r="AD11" i="17"/>
  <c r="E18" i="71" s="1"/>
  <c r="Z81" i="17"/>
  <c r="Z77" i="17"/>
  <c r="Z73" i="17"/>
  <c r="Z69" i="17"/>
  <c r="Z65" i="17"/>
  <c r="Y45" i="17"/>
  <c r="Z45" i="17"/>
  <c r="AA45" i="17"/>
  <c r="Y29" i="17"/>
  <c r="Z29" i="17"/>
  <c r="AA29" i="17"/>
  <c r="Y46" i="17"/>
  <c r="Z46" i="17"/>
  <c r="AA46" i="17"/>
  <c r="Y43" i="17"/>
  <c r="Z43" i="17"/>
  <c r="AA43" i="17"/>
  <c r="Y30" i="17"/>
  <c r="Z30" i="17"/>
  <c r="AA30" i="17"/>
  <c r="AD30" i="17"/>
  <c r="X18" i="71" s="1"/>
  <c r="Y27" i="17"/>
  <c r="Z27" i="17"/>
  <c r="AB27" i="17"/>
  <c r="AA27" i="17"/>
  <c r="AD27" i="17"/>
  <c r="U18" i="71" s="1"/>
  <c r="AA10" i="17"/>
  <c r="Y10" i="17"/>
  <c r="AB10" i="17"/>
  <c r="AC10" i="17"/>
  <c r="Z10" i="17"/>
  <c r="AD10" i="17"/>
  <c r="D18" i="71" s="1"/>
  <c r="Z56" i="17"/>
  <c r="Y56" i="17"/>
  <c r="Z47" i="17"/>
  <c r="AA47" i="17"/>
  <c r="Y47" i="17"/>
  <c r="Z31" i="17"/>
  <c r="AA31" i="17"/>
  <c r="AB31" i="17"/>
  <c r="Y31" i="17"/>
  <c r="Z55" i="17"/>
  <c r="AA55" i="17"/>
  <c r="Y55" i="17"/>
  <c r="Y59" i="17"/>
  <c r="Z59" i="17"/>
  <c r="AA59" i="17"/>
  <c r="Y54" i="17"/>
  <c r="AA54" i="17"/>
  <c r="Y53" i="17"/>
  <c r="Z53" i="17"/>
  <c r="AA53" i="17"/>
  <c r="Y37" i="17"/>
  <c r="Z37" i="17"/>
  <c r="AA37" i="17"/>
  <c r="Y21" i="17"/>
  <c r="Z21" i="17"/>
  <c r="AE21" i="17"/>
  <c r="O19" i="71" s="1"/>
  <c r="AA21" i="17"/>
  <c r="Y13" i="17"/>
  <c r="AB13" i="17"/>
  <c r="Z13" i="17"/>
  <c r="AE13" i="17"/>
  <c r="G19" i="71" s="1"/>
  <c r="AA13" i="17"/>
  <c r="Z57" i="17"/>
  <c r="Z49" i="17"/>
  <c r="Z41" i="17"/>
  <c r="Z33" i="17"/>
  <c r="Z25" i="17"/>
  <c r="Z17" i="17"/>
  <c r="Y15" i="17"/>
  <c r="Y48" i="17"/>
  <c r="Y40" i="17"/>
  <c r="Y32" i="17"/>
  <c r="Y24" i="17"/>
  <c r="Y16" i="17"/>
  <c r="J222" i="70"/>
  <c r="J205" i="70" s="1"/>
  <c r="F222" i="70"/>
  <c r="F205" i="70" s="1"/>
  <c r="Z137" i="17"/>
  <c r="X137" i="17" s="1"/>
  <c r="X144" i="17" s="1"/>
  <c r="E211" i="70" s="1"/>
  <c r="L221" i="70"/>
  <c r="L204" i="70" s="1"/>
  <c r="I225" i="70"/>
  <c r="I208" i="70" s="1"/>
  <c r="F224" i="70"/>
  <c r="F207" i="70" s="1"/>
  <c r="Z139" i="17"/>
  <c r="X139" i="17" s="1"/>
  <c r="L224" i="70"/>
  <c r="L207" i="70" s="1"/>
  <c r="K224" i="70"/>
  <c r="K207" i="70" s="1"/>
  <c r="J224" i="70"/>
  <c r="J207" i="70" s="1"/>
  <c r="I224" i="70"/>
  <c r="I207" i="70" s="1"/>
  <c r="J216" i="70"/>
  <c r="J199" i="70" s="1"/>
  <c r="L219" i="70"/>
  <c r="L202" i="70" s="1"/>
  <c r="K219" i="70"/>
  <c r="K202" i="70" s="1"/>
  <c r="J219" i="70"/>
  <c r="J202" i="70" s="1"/>
  <c r="I219" i="70"/>
  <c r="I202" i="70" s="1"/>
  <c r="Z135" i="17"/>
  <c r="X135" i="17" s="1"/>
  <c r="H219" i="70"/>
  <c r="H202" i="70" s="1"/>
  <c r="I222" i="70"/>
  <c r="I205" i="70" s="1"/>
  <c r="G219" i="70"/>
  <c r="F219" i="70"/>
  <c r="F202" i="70" s="1"/>
  <c r="K216" i="70"/>
  <c r="K199" i="70" s="1"/>
  <c r="K215" i="70"/>
  <c r="K198" i="70" s="1"/>
  <c r="L225" i="70"/>
  <c r="L208" i="70" s="1"/>
  <c r="L220" i="70"/>
  <c r="L203" i="70" s="1"/>
  <c r="J215" i="70"/>
  <c r="J198" i="70" s="1"/>
  <c r="K220" i="70"/>
  <c r="K203" i="70" s="1"/>
  <c r="I215" i="70"/>
  <c r="I198" i="70" s="1"/>
  <c r="K225" i="70"/>
  <c r="K208" i="70" s="1"/>
  <c r="J225" i="70"/>
  <c r="J208" i="70" s="1"/>
  <c r="J221" i="70"/>
  <c r="J204" i="70" s="1"/>
  <c r="J220" i="70"/>
  <c r="J203" i="70" s="1"/>
  <c r="H216" i="70"/>
  <c r="H199" i="70" s="1"/>
  <c r="H215" i="70"/>
  <c r="H198" i="70" s="1"/>
  <c r="Z132" i="17"/>
  <c r="X132" i="17" s="1"/>
  <c r="H225" i="70"/>
  <c r="H208" i="70" s="1"/>
  <c r="H221" i="70"/>
  <c r="H204" i="70" s="1"/>
  <c r="H220" i="70"/>
  <c r="H203" i="70" s="1"/>
  <c r="F216" i="70"/>
  <c r="F199" i="70" s="1"/>
  <c r="F215" i="70"/>
  <c r="G225" i="70"/>
  <c r="G208" i="70" s="1"/>
  <c r="G221" i="70"/>
  <c r="G204" i="70" s="1"/>
  <c r="G220" i="70"/>
  <c r="G203" i="70" s="1"/>
  <c r="F225" i="70"/>
  <c r="F208" i="70" s="1"/>
  <c r="F221" i="70"/>
  <c r="F204" i="70" s="1"/>
  <c r="F220" i="70"/>
  <c r="L216" i="70"/>
  <c r="L199" i="70" s="1"/>
  <c r="L215" i="70"/>
  <c r="L198" i="70" s="1"/>
  <c r="Z140" i="17"/>
  <c r="X140" i="17" s="1"/>
  <c r="K166" i="70"/>
  <c r="Z134" i="17"/>
  <c r="X134" i="17" s="1"/>
  <c r="K172" i="70"/>
  <c r="Z131" i="17"/>
  <c r="X131" i="17" s="1"/>
  <c r="X143" i="17" s="1"/>
  <c r="E210" i="70" s="1"/>
  <c r="K174" i="70"/>
  <c r="J217" i="70"/>
  <c r="J200" i="70" s="1"/>
  <c r="K170" i="70"/>
  <c r="K173" i="70"/>
  <c r="Z136" i="17"/>
  <c r="X136" i="17" s="1"/>
  <c r="I217" i="70"/>
  <c r="I200" i="70" s="1"/>
  <c r="K168" i="70"/>
  <c r="F161" i="70"/>
  <c r="K171" i="70"/>
  <c r="D123" i="17"/>
  <c r="Y123" i="17" s="1"/>
  <c r="G217" i="70"/>
  <c r="G200" i="70" s="1"/>
  <c r="Z133" i="17"/>
  <c r="X133" i="17" s="1"/>
  <c r="Z142" i="17"/>
  <c r="X142" i="17" s="1"/>
  <c r="Y116" i="17"/>
  <c r="K169" i="70"/>
  <c r="F158" i="70"/>
  <c r="K175" i="70"/>
  <c r="K167" i="70"/>
  <c r="F160" i="70"/>
  <c r="F345" i="45" l="1"/>
  <c r="F137" i="45"/>
  <c r="F201" i="45"/>
  <c r="F395" i="45"/>
  <c r="F267" i="45"/>
  <c r="J49" i="71"/>
  <c r="P51" i="71"/>
  <c r="N51" i="71"/>
  <c r="AZ50" i="71"/>
  <c r="N50" i="71"/>
  <c r="AM17" i="71"/>
  <c r="X16" i="71"/>
  <c r="AI17" i="71"/>
  <c r="J51" i="71"/>
  <c r="AW16" i="71"/>
  <c r="J50" i="71"/>
  <c r="W16" i="71"/>
  <c r="Q17" i="71"/>
  <c r="F50" i="71"/>
  <c r="X50" i="71"/>
  <c r="F211" i="45"/>
  <c r="F658" i="45"/>
  <c r="F616" i="45"/>
  <c r="F763" i="45"/>
  <c r="F277" i="45"/>
  <c r="F923" i="45"/>
  <c r="F384" i="45"/>
  <c r="F184" i="45"/>
  <c r="F383" i="45"/>
  <c r="F106" i="45"/>
  <c r="F450" i="45"/>
  <c r="F659" i="45"/>
  <c r="F778" i="45"/>
  <c r="F914" i="45"/>
  <c r="F315" i="45"/>
  <c r="F630" i="45"/>
  <c r="F262" i="45"/>
  <c r="F245" i="45"/>
  <c r="F503" i="45"/>
  <c r="F134" i="45"/>
  <c r="F299" i="45"/>
  <c r="F145" i="45"/>
  <c r="F183" i="45"/>
  <c r="F317" i="45"/>
  <c r="F449" i="45"/>
  <c r="F635" i="45"/>
  <c r="F273" i="45"/>
  <c r="F492" i="45"/>
  <c r="F95" i="45"/>
  <c r="F805" i="45"/>
  <c r="L49" i="65"/>
  <c r="N49" i="65" s="1"/>
  <c r="F221" i="45"/>
  <c r="F304" i="45"/>
  <c r="F139" i="45"/>
  <c r="F225" i="45"/>
  <c r="F366" i="45"/>
  <c r="F548" i="45"/>
  <c r="F198" i="45"/>
  <c r="F293" i="45"/>
  <c r="F249" i="45"/>
  <c r="F571" i="45"/>
  <c r="F94" i="45"/>
  <c r="F177" i="45"/>
  <c r="F532" i="45"/>
  <c r="F665" i="45"/>
  <c r="F581" i="45"/>
  <c r="F526" i="45"/>
  <c r="F352" i="45"/>
  <c r="F758" i="45"/>
  <c r="F955" i="45"/>
  <c r="F941" i="45"/>
  <c r="F934" i="45"/>
  <c r="F921" i="45"/>
  <c r="F880" i="45"/>
  <c r="F868" i="45"/>
  <c r="F853" i="45"/>
  <c r="F850" i="45"/>
  <c r="F857" i="45"/>
  <c r="F801" i="45"/>
  <c r="F787" i="45"/>
  <c r="F774" i="45"/>
  <c r="F762" i="45"/>
  <c r="F743" i="45"/>
  <c r="F735" i="45"/>
  <c r="F726" i="45"/>
  <c r="F733" i="45"/>
  <c r="F707" i="45"/>
  <c r="F686" i="45"/>
  <c r="F670" i="45"/>
  <c r="F662" i="45"/>
  <c r="F642" i="45"/>
  <c r="F618" i="45"/>
  <c r="F591" i="45"/>
  <c r="F577" i="45"/>
  <c r="F566" i="45"/>
  <c r="F520" i="45"/>
  <c r="F489" i="45"/>
  <c r="F474" i="45"/>
  <c r="F477" i="45"/>
  <c r="F467" i="45"/>
  <c r="F459" i="45"/>
  <c r="F456" i="45"/>
  <c r="F455" i="45"/>
  <c r="F453" i="45"/>
  <c r="F427" i="45"/>
  <c r="F411" i="45"/>
  <c r="F409" i="45"/>
  <c r="F408" i="45"/>
  <c r="F412" i="45"/>
  <c r="F396" i="45"/>
  <c r="F351" i="45"/>
  <c r="F331" i="45"/>
  <c r="F334" i="45"/>
  <c r="F350" i="45"/>
  <c r="F336" i="45"/>
  <c r="F312" i="45"/>
  <c r="F323" i="45"/>
  <c r="F311" i="45"/>
  <c r="F294" i="45"/>
  <c r="F290" i="45"/>
  <c r="F289" i="45"/>
  <c r="F276" i="45"/>
  <c r="F283" i="45"/>
  <c r="F255" i="45"/>
  <c r="F260" i="45"/>
  <c r="F235" i="45"/>
  <c r="F228" i="45"/>
  <c r="F207" i="45"/>
  <c r="F193" i="45"/>
  <c r="F208" i="45"/>
  <c r="F190" i="45"/>
  <c r="F189" i="45"/>
  <c r="F167" i="45"/>
  <c r="F158" i="45"/>
  <c r="F144" i="45"/>
  <c r="F117" i="45"/>
  <c r="F452" i="45"/>
  <c r="F542" i="45"/>
  <c r="F664" i="45"/>
  <c r="F802" i="45"/>
  <c r="F804" i="45"/>
  <c r="F626" i="45"/>
  <c r="F672" i="45"/>
  <c r="F712" i="45"/>
  <c r="F781" i="45"/>
  <c r="F871" i="45"/>
  <c r="F545" i="45"/>
  <c r="F324" i="45"/>
  <c r="F347" i="45"/>
  <c r="F339" i="45"/>
  <c r="F118" i="45"/>
  <c r="F504" i="45"/>
  <c r="F715" i="45"/>
  <c r="F136" i="45"/>
  <c r="F650" i="45"/>
  <c r="F162" i="45"/>
  <c r="F824" i="45"/>
  <c r="F202" i="45"/>
  <c r="AF16" i="71"/>
  <c r="F232" i="45"/>
  <c r="F602" i="45"/>
  <c r="F612" i="45"/>
  <c r="F751" i="45"/>
  <c r="F823" i="45"/>
  <c r="F704" i="45"/>
  <c r="F785" i="45"/>
  <c r="F864" i="45"/>
  <c r="F957" i="45"/>
  <c r="F405" i="45"/>
  <c r="F502" i="45"/>
  <c r="F690" i="45"/>
  <c r="F634" i="45"/>
  <c r="F674" i="45"/>
  <c r="F644" i="45"/>
  <c r="F734" i="45"/>
  <c r="F756" i="45"/>
  <c r="F660" i="45"/>
  <c r="F150" i="45"/>
  <c r="F297" i="45"/>
  <c r="F799" i="45"/>
  <c r="F166" i="45"/>
  <c r="F327" i="45"/>
  <c r="F180" i="45"/>
  <c r="F114" i="45"/>
  <c r="F725" i="45"/>
  <c r="F113" i="45"/>
  <c r="F141" i="45"/>
  <c r="F105" i="45"/>
  <c r="F133" i="45"/>
  <c r="F224" i="45"/>
  <c r="F789" i="45"/>
  <c r="F501" i="45"/>
  <c r="F830" i="45"/>
  <c r="F671" i="45"/>
  <c r="F944" i="45"/>
  <c r="F237" i="45"/>
  <c r="F341" i="45"/>
  <c r="X17" i="71"/>
  <c r="D51" i="71"/>
  <c r="D50" i="71"/>
  <c r="AN50" i="71"/>
  <c r="AY51" i="71"/>
  <c r="AY50" i="71"/>
  <c r="F51" i="71"/>
  <c r="AE17" i="71"/>
  <c r="D49" i="71"/>
  <c r="AN51" i="71"/>
  <c r="M223" i="70"/>
  <c r="E206" i="70" s="1"/>
  <c r="M218" i="70"/>
  <c r="E201" i="70" s="1"/>
  <c r="M222" i="70"/>
  <c r="E205" i="70" s="1"/>
  <c r="AN49" i="71"/>
  <c r="AB50" i="71"/>
  <c r="AF17" i="17"/>
  <c r="AJ13" i="71"/>
  <c r="AE16" i="71"/>
  <c r="AK16" i="71"/>
  <c r="AC17" i="71"/>
  <c r="O17" i="71"/>
  <c r="L51" i="71"/>
  <c r="L49" i="71"/>
  <c r="AY49" i="71"/>
  <c r="L50" i="71"/>
  <c r="AV51" i="71"/>
  <c r="N49" i="71"/>
  <c r="AV49" i="71"/>
  <c r="AZ49" i="71"/>
  <c r="AV50" i="71"/>
  <c r="G17" i="71"/>
  <c r="P49" i="71"/>
  <c r="BA16" i="71"/>
  <c r="P50" i="71"/>
  <c r="AQ51" i="71"/>
  <c r="AJ51" i="71"/>
  <c r="X49" i="71"/>
  <c r="V51" i="71"/>
  <c r="AU16" i="71"/>
  <c r="V49" i="71"/>
  <c r="P16" i="71"/>
  <c r="AQ27" i="17"/>
  <c r="V50" i="71"/>
  <c r="X51" i="71"/>
  <c r="AQ49" i="71"/>
  <c r="AQ50" i="71"/>
  <c r="M226" i="70"/>
  <c r="E209" i="70" s="1"/>
  <c r="M220" i="70"/>
  <c r="E203" i="70" s="1"/>
  <c r="AP21" i="17"/>
  <c r="O16" i="71"/>
  <c r="AP39" i="17"/>
  <c r="AG16" i="71"/>
  <c r="F342" i="45"/>
  <c r="F292" i="45"/>
  <c r="F328" i="45"/>
  <c r="F430" i="45"/>
  <c r="F476" i="45"/>
  <c r="F524" i="45"/>
  <c r="F393" i="45"/>
  <c r="F442" i="45"/>
  <c r="F475" i="45"/>
  <c r="F620" i="45"/>
  <c r="F669" i="45"/>
  <c r="F737" i="45"/>
  <c r="F788" i="45"/>
  <c r="F706" i="45"/>
  <c r="F720" i="45"/>
  <c r="F968" i="45"/>
  <c r="F846" i="45"/>
  <c r="F624" i="45"/>
  <c r="F807" i="45"/>
  <c r="F999" i="45"/>
  <c r="F573" i="45"/>
  <c r="F784" i="45"/>
  <c r="AG54" i="17"/>
  <c r="AV14" i="71"/>
  <c r="F151" i="45"/>
  <c r="F265" i="45"/>
  <c r="F153" i="45"/>
  <c r="H16" i="71"/>
  <c r="AQ31" i="17"/>
  <c r="Y17" i="71"/>
  <c r="F109" i="45"/>
  <c r="F101" i="45"/>
  <c r="F301" i="45"/>
  <c r="F354" i="45"/>
  <c r="F274" i="45"/>
  <c r="F222" i="45"/>
  <c r="F163" i="45"/>
  <c r="F281" i="45"/>
  <c r="F374" i="45"/>
  <c r="F510" i="45"/>
  <c r="F437" i="45"/>
  <c r="F246" i="45"/>
  <c r="F433" i="45"/>
  <c r="F415" i="45"/>
  <c r="F358" i="45"/>
  <c r="F463" i="45"/>
  <c r="F506" i="45"/>
  <c r="F386" i="45"/>
  <c r="F460" i="45"/>
  <c r="F694" i="45"/>
  <c r="F587" i="45"/>
  <c r="F656" i="45"/>
  <c r="F668" i="45"/>
  <c r="F740" i="45"/>
  <c r="F828" i="45"/>
  <c r="F782" i="45"/>
  <c r="F819" i="45"/>
  <c r="F848" i="45"/>
  <c r="F893" i="45"/>
  <c r="F980" i="45"/>
  <c r="AB51" i="71"/>
  <c r="T50" i="71"/>
  <c r="AS16" i="71"/>
  <c r="T49" i="71"/>
  <c r="E17" i="71"/>
  <c r="F49" i="71"/>
  <c r="AB49" i="71"/>
  <c r="AQ38" i="17"/>
  <c r="AF17" i="71"/>
  <c r="F866" i="45"/>
  <c r="F890" i="45"/>
  <c r="AQ39" i="17"/>
  <c r="AG17" i="71"/>
  <c r="BA17" i="71"/>
  <c r="F129" i="45"/>
  <c r="F90" i="45"/>
  <c r="F186" i="45"/>
  <c r="F286" i="45"/>
  <c r="F204" i="45"/>
  <c r="F387" i="45"/>
  <c r="F431" i="45"/>
  <c r="F389" i="45"/>
  <c r="F558" i="45"/>
  <c r="F682" i="45"/>
  <c r="F697" i="45"/>
  <c r="T51" i="71"/>
  <c r="AN16" i="71"/>
  <c r="AZ51" i="71"/>
  <c r="F155" i="45"/>
  <c r="F159" i="45"/>
  <c r="F332" i="45"/>
  <c r="F98" i="45"/>
  <c r="F219" i="45"/>
  <c r="F457" i="45"/>
  <c r="F528" i="45"/>
  <c r="F390" i="45"/>
  <c r="F434" i="45"/>
  <c r="F498" i="45"/>
  <c r="F414" i="45"/>
  <c r="F628" i="45"/>
  <c r="F646" i="45"/>
  <c r="F595" i="45"/>
  <c r="F757" i="45"/>
  <c r="F638" i="45"/>
  <c r="F714" i="45"/>
  <c r="F732" i="45"/>
  <c r="F754" i="45"/>
  <c r="F948" i="45"/>
  <c r="F604" i="45"/>
  <c r="F902" i="45"/>
  <c r="AQ50" i="17"/>
  <c r="AG12" i="17"/>
  <c r="AV16" i="71"/>
  <c r="AH16" i="71"/>
  <c r="K50" i="71"/>
  <c r="R51" i="71"/>
  <c r="AX12" i="17"/>
  <c r="AY12" i="17" s="1"/>
  <c r="F30" i="71" s="1"/>
  <c r="F32" i="71" s="1"/>
  <c r="AX58" i="17"/>
  <c r="AY58" i="17" s="1"/>
  <c r="AZ30" i="71" s="1"/>
  <c r="AZ31" i="71" s="1"/>
  <c r="AG28" i="17"/>
  <c r="AQ46" i="17"/>
  <c r="H51" i="71"/>
  <c r="AM51" i="71"/>
  <c r="AG24" i="17"/>
  <c r="R14" i="71"/>
  <c r="AQ51" i="17"/>
  <c r="AS17" i="71"/>
  <c r="AF25" i="17"/>
  <c r="AX42" i="17"/>
  <c r="AY42" i="17" s="1"/>
  <c r="AJ30" i="71" s="1"/>
  <c r="AJ31" i="71" s="1"/>
  <c r="AX28" i="17"/>
  <c r="AY28" i="17" s="1"/>
  <c r="V30" i="71" s="1"/>
  <c r="V31" i="71" s="1"/>
  <c r="R16" i="71"/>
  <c r="AQ43" i="17"/>
  <c r="AK17" i="71"/>
  <c r="AQ24" i="17"/>
  <c r="R17" i="71"/>
  <c r="AQ19" i="17"/>
  <c r="M17" i="71"/>
  <c r="AJ50" i="71"/>
  <c r="AP45" i="17"/>
  <c r="AM16" i="71"/>
  <c r="AJ49" i="71"/>
  <c r="AX20" i="17"/>
  <c r="AY20" i="17" s="1"/>
  <c r="N30" i="71" s="1"/>
  <c r="N31" i="71" s="1"/>
  <c r="AQ52" i="17"/>
  <c r="AT17" i="71"/>
  <c r="AP58" i="17"/>
  <c r="AZ16" i="71"/>
  <c r="AG20" i="17"/>
  <c r="AX15" i="71"/>
  <c r="AQ53" i="17"/>
  <c r="AU17" i="71"/>
  <c r="AF58" i="17"/>
  <c r="AZ13" i="71"/>
  <c r="AQ54" i="17"/>
  <c r="AV17" i="71"/>
  <c r="AX50" i="17"/>
  <c r="AY50" i="17" s="1"/>
  <c r="AR30" i="71" s="1"/>
  <c r="AR31" i="71" s="1"/>
  <c r="AX50" i="71"/>
  <c r="AB70" i="17"/>
  <c r="K49" i="71"/>
  <c r="K51" i="71"/>
  <c r="AB98" i="17"/>
  <c r="AM49" i="71"/>
  <c r="I50" i="71"/>
  <c r="AQ55" i="17"/>
  <c r="AW17" i="71"/>
  <c r="AG16" i="17"/>
  <c r="J14" i="71"/>
  <c r="AF50" i="71"/>
  <c r="AO17" i="71"/>
  <c r="AQ47" i="17"/>
  <c r="G50" i="71"/>
  <c r="AB66" i="17"/>
  <c r="G51" i="71"/>
  <c r="G49" i="71"/>
  <c r="AP47" i="17"/>
  <c r="AO16" i="71"/>
  <c r="AQ44" i="17"/>
  <c r="AL17" i="71"/>
  <c r="AQ29" i="17"/>
  <c r="W17" i="71"/>
  <c r="AQ16" i="17"/>
  <c r="J17" i="71"/>
  <c r="AQ28" i="17"/>
  <c r="V17" i="71"/>
  <c r="AP44" i="17"/>
  <c r="AL16" i="71"/>
  <c r="AP16" i="17"/>
  <c r="J16" i="71"/>
  <c r="AP28" i="17"/>
  <c r="V16" i="71"/>
  <c r="AG44" i="17"/>
  <c r="AL14" i="71"/>
  <c r="AH16" i="17"/>
  <c r="J15" i="71"/>
  <c r="AF49" i="17"/>
  <c r="AQ13" i="71"/>
  <c r="AQ26" i="17"/>
  <c r="T17" i="71"/>
  <c r="AQ12" i="17"/>
  <c r="F17" i="71"/>
  <c r="AF26" i="17"/>
  <c r="T13" i="71"/>
  <c r="AP12" i="17"/>
  <c r="F16" i="71"/>
  <c r="AK50" i="71"/>
  <c r="AG40" i="17"/>
  <c r="AH14" i="71"/>
  <c r="AQ49" i="17"/>
  <c r="AQ17" i="71"/>
  <c r="AQ56" i="17"/>
  <c r="AX17" i="71"/>
  <c r="R50" i="71"/>
  <c r="AQ17" i="17"/>
  <c r="K17" i="71"/>
  <c r="AP49" i="17"/>
  <c r="AQ16" i="71"/>
  <c r="AX16" i="71"/>
  <c r="AP56" i="17"/>
  <c r="K16" i="71"/>
  <c r="AP17" i="17"/>
  <c r="AH17" i="17"/>
  <c r="K15" i="71"/>
  <c r="AH44" i="17"/>
  <c r="AL15" i="71"/>
  <c r="AG42" i="17"/>
  <c r="AJ14" i="71"/>
  <c r="AH58" i="17"/>
  <c r="AZ15" i="71"/>
  <c r="AP33" i="17"/>
  <c r="AA16" i="71"/>
  <c r="AG52" i="17"/>
  <c r="AT14" i="71"/>
  <c r="AP20" i="17"/>
  <c r="N16" i="71"/>
  <c r="AH15" i="17"/>
  <c r="I15" i="71"/>
  <c r="AQ18" i="17"/>
  <c r="L17" i="71"/>
  <c r="AP48" i="17"/>
  <c r="AP16" i="71"/>
  <c r="AP57" i="17"/>
  <c r="AY16" i="71"/>
  <c r="AH25" i="17"/>
  <c r="S15" i="71"/>
  <c r="AG34" i="17"/>
  <c r="AB14" i="71"/>
  <c r="E50" i="71"/>
  <c r="AX26" i="17"/>
  <c r="AY26" i="17" s="1"/>
  <c r="T30" i="71" s="1"/>
  <c r="AP26" i="17"/>
  <c r="T16" i="71"/>
  <c r="AP42" i="17"/>
  <c r="AJ16" i="71"/>
  <c r="AG58" i="17"/>
  <c r="AZ14" i="71"/>
  <c r="AF28" i="17"/>
  <c r="V13" i="71"/>
  <c r="AP41" i="17"/>
  <c r="AI16" i="71"/>
  <c r="AH20" i="17"/>
  <c r="N15" i="71"/>
  <c r="AG15" i="17"/>
  <c r="I14" i="71"/>
  <c r="AX18" i="17"/>
  <c r="AY18" i="17" s="1"/>
  <c r="L30" i="71" s="1"/>
  <c r="L16" i="71"/>
  <c r="AG48" i="17"/>
  <c r="AP14" i="71"/>
  <c r="AH36" i="17"/>
  <c r="AD15" i="71"/>
  <c r="AH57" i="17"/>
  <c r="AY15" i="71"/>
  <c r="AQ34" i="17"/>
  <c r="AB17" i="71"/>
  <c r="AF44" i="17"/>
  <c r="AX44" i="17"/>
  <c r="AY44" i="17" s="1"/>
  <c r="AL30" i="71" s="1"/>
  <c r="AL13" i="71"/>
  <c r="AF33" i="17"/>
  <c r="AA13" i="71"/>
  <c r="AH32" i="17"/>
  <c r="Z15" i="71"/>
  <c r="AF41" i="17"/>
  <c r="AI13" i="71"/>
  <c r="AB106" i="17"/>
  <c r="AU51" i="71"/>
  <c r="AU49" i="71"/>
  <c r="AF20" i="17"/>
  <c r="N13" i="71"/>
  <c r="AH18" i="17"/>
  <c r="L15" i="71"/>
  <c r="AQ36" i="17"/>
  <c r="AD17" i="71"/>
  <c r="AF57" i="17"/>
  <c r="AY13" i="71"/>
  <c r="AF34" i="17"/>
  <c r="AB13" i="71"/>
  <c r="Y50" i="71"/>
  <c r="AW50" i="71"/>
  <c r="M50" i="71"/>
  <c r="AH49" i="17"/>
  <c r="AQ15" i="71"/>
  <c r="H50" i="71"/>
  <c r="AQ32" i="17"/>
  <c r="Z17" i="71"/>
  <c r="AG18" i="17"/>
  <c r="L14" i="71"/>
  <c r="AF36" i="17"/>
  <c r="AX36" i="17"/>
  <c r="AY36" i="17" s="1"/>
  <c r="AD30" i="71" s="1"/>
  <c r="AD13" i="71"/>
  <c r="AQ42" i="17"/>
  <c r="AJ17" i="71"/>
  <c r="AB67" i="17"/>
  <c r="H49" i="71"/>
  <c r="AP32" i="17"/>
  <c r="Z16" i="71"/>
  <c r="AH50" i="17"/>
  <c r="AR15" i="71"/>
  <c r="AF18" i="17"/>
  <c r="L13" i="71"/>
  <c r="AD16" i="71"/>
  <c r="AP36" i="17"/>
  <c r="AF12" i="17"/>
  <c r="F13" i="71"/>
  <c r="AH12" i="17"/>
  <c r="F15" i="71"/>
  <c r="AQ40" i="17"/>
  <c r="AH17" i="71"/>
  <c r="AU50" i="71"/>
  <c r="AG32" i="17"/>
  <c r="Z14" i="71"/>
  <c r="AP52" i="17"/>
  <c r="AT16" i="71"/>
  <c r="AB77" i="17"/>
  <c r="R49" i="71"/>
  <c r="AG50" i="17"/>
  <c r="AR14" i="71"/>
  <c r="AG36" i="17"/>
  <c r="AD14" i="71"/>
  <c r="AX34" i="17"/>
  <c r="AY34" i="17" s="1"/>
  <c r="AB30" i="71" s="1"/>
  <c r="AP34" i="17"/>
  <c r="AB16" i="71"/>
  <c r="AH24" i="17"/>
  <c r="R15" i="71"/>
  <c r="AH26" i="17"/>
  <c r="T15" i="71"/>
  <c r="AQ58" i="17"/>
  <c r="AZ17" i="71"/>
  <c r="AH33" i="17"/>
  <c r="AA15" i="71"/>
  <c r="AH52" i="17"/>
  <c r="AT15" i="71"/>
  <c r="AQ15" i="17"/>
  <c r="I17" i="71"/>
  <c r="AP50" i="17"/>
  <c r="AR16" i="71"/>
  <c r="AH48" i="17"/>
  <c r="AP15" i="71"/>
  <c r="AQ25" i="17"/>
  <c r="S17" i="71"/>
  <c r="AB91" i="17"/>
  <c r="AF49" i="71"/>
  <c r="AF51" i="71"/>
  <c r="AH28" i="17"/>
  <c r="V15" i="71"/>
  <c r="AH40" i="17"/>
  <c r="AH15" i="71"/>
  <c r="AG26" i="17"/>
  <c r="T14" i="71"/>
  <c r="AH42" i="17"/>
  <c r="AJ15" i="71"/>
  <c r="AB74" i="17"/>
  <c r="O49" i="71"/>
  <c r="O50" i="71"/>
  <c r="O51" i="71"/>
  <c r="AQ33" i="17"/>
  <c r="AA17" i="71"/>
  <c r="AH41" i="17"/>
  <c r="AI15" i="71"/>
  <c r="AF52" i="17"/>
  <c r="AT13" i="71"/>
  <c r="AX52" i="17"/>
  <c r="AY52" i="17" s="1"/>
  <c r="AT30" i="71" s="1"/>
  <c r="AQ20" i="17"/>
  <c r="N17" i="71"/>
  <c r="AP15" i="17"/>
  <c r="I16" i="71"/>
  <c r="AF50" i="17"/>
  <c r="AR13" i="71"/>
  <c r="AQ48" i="17"/>
  <c r="AP17" i="71"/>
  <c r="AQ57" i="17"/>
  <c r="AY17" i="71"/>
  <c r="AP25" i="17"/>
  <c r="S16" i="71"/>
  <c r="AH34" i="17"/>
  <c r="AB15" i="71"/>
  <c r="AG57" i="17"/>
  <c r="AX57" i="17"/>
  <c r="AY57" i="17" s="1"/>
  <c r="AY30" i="71" s="1"/>
  <c r="AY14" i="71"/>
  <c r="AH13" i="17"/>
  <c r="G15" i="71"/>
  <c r="AG17" i="17"/>
  <c r="K14" i="71"/>
  <c r="AG13" i="17"/>
  <c r="G14" i="71"/>
  <c r="AH37" i="17"/>
  <c r="AE15" i="71"/>
  <c r="AH59" i="17"/>
  <c r="BA15" i="71"/>
  <c r="AF31" i="17"/>
  <c r="AX31" i="17"/>
  <c r="AY31" i="17" s="1"/>
  <c r="Y30" i="71" s="1"/>
  <c r="Y13" i="71"/>
  <c r="AG56" i="17"/>
  <c r="AX14" i="71"/>
  <c r="AF43" i="17"/>
  <c r="AX43" i="17"/>
  <c r="AY43" i="17" s="1"/>
  <c r="AK30" i="71" s="1"/>
  <c r="AK13" i="71"/>
  <c r="AH45" i="17"/>
  <c r="AM15" i="71"/>
  <c r="AH39" i="17"/>
  <c r="AG15" i="71"/>
  <c r="AH19" i="17"/>
  <c r="M15" i="71"/>
  <c r="AH22" i="17"/>
  <c r="P15" i="71"/>
  <c r="AG35" i="17"/>
  <c r="AC14" i="71"/>
  <c r="AG51" i="17"/>
  <c r="AS14" i="71"/>
  <c r="AS50" i="71"/>
  <c r="AG50" i="71"/>
  <c r="Q50" i="71"/>
  <c r="AA50" i="71"/>
  <c r="AB89" i="17"/>
  <c r="AD51" i="71"/>
  <c r="AD50" i="71"/>
  <c r="AD49" i="71"/>
  <c r="AB109" i="17"/>
  <c r="AX49" i="71"/>
  <c r="AX51" i="71"/>
  <c r="AB96" i="17"/>
  <c r="AK51" i="71"/>
  <c r="AK49" i="71"/>
  <c r="V44" i="71"/>
  <c r="V38" i="71"/>
  <c r="AL44" i="71"/>
  <c r="AL38" i="71"/>
  <c r="I44" i="71"/>
  <c r="I38" i="71"/>
  <c r="Y44" i="71"/>
  <c r="Y38" i="71"/>
  <c r="AO44" i="71"/>
  <c r="AO38" i="71"/>
  <c r="AG53" i="17"/>
  <c r="AU14" i="71"/>
  <c r="AG25" i="17"/>
  <c r="S14" i="71"/>
  <c r="AP13" i="17"/>
  <c r="G16" i="71"/>
  <c r="AG37" i="17"/>
  <c r="AE14" i="71"/>
  <c r="AG59" i="17"/>
  <c r="BA14" i="71"/>
  <c r="AP31" i="17"/>
  <c r="Y16" i="71"/>
  <c r="AH46" i="17"/>
  <c r="AN15" i="71"/>
  <c r="AG45" i="17"/>
  <c r="AM14" i="71"/>
  <c r="AG39" i="17"/>
  <c r="AG14" i="71"/>
  <c r="AP19" i="17"/>
  <c r="M16" i="71"/>
  <c r="AG22" i="17"/>
  <c r="P14" i="71"/>
  <c r="AF35" i="17"/>
  <c r="AX35" i="17"/>
  <c r="AY35" i="17" s="1"/>
  <c r="AC30" i="71" s="1"/>
  <c r="AC13" i="71"/>
  <c r="AF51" i="17"/>
  <c r="AX51" i="17"/>
  <c r="AY51" i="17" s="1"/>
  <c r="AS30" i="71" s="1"/>
  <c r="AS13" i="71"/>
  <c r="K38" i="71"/>
  <c r="K44" i="71"/>
  <c r="AA38" i="71"/>
  <c r="AA44" i="71"/>
  <c r="AQ38" i="71"/>
  <c r="AQ44" i="71"/>
  <c r="L38" i="71"/>
  <c r="L44" i="71"/>
  <c r="AB38" i="71"/>
  <c r="AB44" i="71"/>
  <c r="AR38" i="71"/>
  <c r="AR44" i="71"/>
  <c r="AX32" i="17"/>
  <c r="AY32" i="17" s="1"/>
  <c r="Z30" i="71" s="1"/>
  <c r="AF32" i="17"/>
  <c r="Z13" i="71"/>
  <c r="AG55" i="17"/>
  <c r="AW14" i="71"/>
  <c r="AX16" i="17"/>
  <c r="AY16" i="17" s="1"/>
  <c r="J30" i="71" s="1"/>
  <c r="AF16" i="17"/>
  <c r="J13" i="71"/>
  <c r="AG33" i="17"/>
  <c r="AX33" i="17"/>
  <c r="AY33" i="17" s="1"/>
  <c r="AA30" i="71" s="1"/>
  <c r="AA14" i="71"/>
  <c r="AF13" i="17"/>
  <c r="AX13" i="17"/>
  <c r="AY13" i="17" s="1"/>
  <c r="G30" i="71" s="1"/>
  <c r="G13" i="71"/>
  <c r="AF37" i="17"/>
  <c r="AX37" i="17"/>
  <c r="AY37" i="17" s="1"/>
  <c r="AE30" i="71" s="1"/>
  <c r="AE13" i="71"/>
  <c r="AF59" i="17"/>
  <c r="AX59" i="17"/>
  <c r="AY59" i="17" s="1"/>
  <c r="BA30" i="71" s="1"/>
  <c r="BA13" i="71"/>
  <c r="AH31" i="17"/>
  <c r="Y15" i="71"/>
  <c r="AH30" i="17"/>
  <c r="X15" i="71"/>
  <c r="AG46" i="17"/>
  <c r="AN14" i="71"/>
  <c r="AF45" i="17"/>
  <c r="AX45" i="17"/>
  <c r="AY45" i="17" s="1"/>
  <c r="AM30" i="71" s="1"/>
  <c r="AM13" i="71"/>
  <c r="AG19" i="17"/>
  <c r="M14" i="71"/>
  <c r="AF22" i="17"/>
  <c r="AX22" i="17"/>
  <c r="AY22" i="17" s="1"/>
  <c r="P30" i="71" s="1"/>
  <c r="P13" i="71"/>
  <c r="AH38" i="17"/>
  <c r="AF15" i="71"/>
  <c r="AP49" i="71"/>
  <c r="AB101" i="17"/>
  <c r="AP50" i="71"/>
  <c r="AP51" i="71"/>
  <c r="AB105" i="17"/>
  <c r="AT51" i="71"/>
  <c r="AT49" i="71"/>
  <c r="AT50" i="71"/>
  <c r="AB68" i="17"/>
  <c r="I49" i="71"/>
  <c r="I51" i="71"/>
  <c r="AB93" i="17"/>
  <c r="AH49" i="71"/>
  <c r="AH50" i="71"/>
  <c r="AH51" i="71"/>
  <c r="E44" i="71"/>
  <c r="E38" i="71"/>
  <c r="J38" i="71"/>
  <c r="J44" i="71"/>
  <c r="Z38" i="71"/>
  <c r="Z44" i="71"/>
  <c r="AP38" i="71"/>
  <c r="AP44" i="71"/>
  <c r="M44" i="71"/>
  <c r="M38" i="71"/>
  <c r="AC44" i="71"/>
  <c r="AC38" i="71"/>
  <c r="AS44" i="71"/>
  <c r="AS38" i="71"/>
  <c r="AX24" i="17"/>
  <c r="AY24" i="17" s="1"/>
  <c r="R30" i="71" s="1"/>
  <c r="AF24" i="17"/>
  <c r="R13" i="71"/>
  <c r="AG41" i="17"/>
  <c r="AX41" i="17"/>
  <c r="AY41" i="17" s="1"/>
  <c r="AI30" i="71" s="1"/>
  <c r="AI14" i="71"/>
  <c r="AH53" i="17"/>
  <c r="AU15" i="71"/>
  <c r="AF55" i="17"/>
  <c r="AX55" i="17"/>
  <c r="AY55" i="17" s="1"/>
  <c r="AW30" i="71" s="1"/>
  <c r="AW13" i="71"/>
  <c r="AG31" i="17"/>
  <c r="Y14" i="71"/>
  <c r="AG10" i="17"/>
  <c r="D14" i="71"/>
  <c r="AH27" i="17"/>
  <c r="U15" i="71"/>
  <c r="AG30" i="17"/>
  <c r="X14" i="71"/>
  <c r="AF46" i="17"/>
  <c r="AX46" i="17"/>
  <c r="AY46" i="17" s="1"/>
  <c r="AN30" i="71" s="1"/>
  <c r="AN13" i="71"/>
  <c r="AH11" i="17"/>
  <c r="E15" i="71"/>
  <c r="AF23" i="17"/>
  <c r="AX23" i="17"/>
  <c r="AY23" i="17" s="1"/>
  <c r="Q30" i="71" s="1"/>
  <c r="Q13" i="71"/>
  <c r="AQ14" i="17"/>
  <c r="H17" i="71"/>
  <c r="AF19" i="17"/>
  <c r="AX19" i="17"/>
  <c r="AY19" i="17" s="1"/>
  <c r="M30" i="71" s="1"/>
  <c r="M13" i="71"/>
  <c r="AX25" i="17"/>
  <c r="AY25" i="17" s="1"/>
  <c r="S30" i="71" s="1"/>
  <c r="AG38" i="17"/>
  <c r="AF14" i="71"/>
  <c r="AB84" i="17"/>
  <c r="Y49" i="71"/>
  <c r="Y51" i="71"/>
  <c r="AB108" i="17"/>
  <c r="AW49" i="71"/>
  <c r="AW51" i="71"/>
  <c r="AB72" i="17"/>
  <c r="M51" i="71"/>
  <c r="M49" i="71"/>
  <c r="AB94" i="17"/>
  <c r="AI49" i="71"/>
  <c r="AI51" i="71"/>
  <c r="AB64" i="17"/>
  <c r="E51" i="71"/>
  <c r="E49" i="71"/>
  <c r="F44" i="71"/>
  <c r="F38" i="71"/>
  <c r="O38" i="71"/>
  <c r="O44" i="71"/>
  <c r="AE38" i="71"/>
  <c r="AE44" i="71"/>
  <c r="AU38" i="71"/>
  <c r="AU44" i="71"/>
  <c r="P38" i="71"/>
  <c r="P44" i="71"/>
  <c r="AF38" i="71"/>
  <c r="AF44" i="71"/>
  <c r="AV38" i="71"/>
  <c r="AV44" i="71"/>
  <c r="AH55" i="17"/>
  <c r="AW15" i="71"/>
  <c r="AF47" i="17"/>
  <c r="AX47" i="17"/>
  <c r="AY47" i="17" s="1"/>
  <c r="AO30" i="71" s="1"/>
  <c r="AO13" i="71"/>
  <c r="AQ10" i="17"/>
  <c r="D17" i="71"/>
  <c r="AP27" i="17"/>
  <c r="U16" i="71"/>
  <c r="AF30" i="17"/>
  <c r="AX30" i="17"/>
  <c r="AY30" i="17" s="1"/>
  <c r="X30" i="71" s="1"/>
  <c r="X13" i="71"/>
  <c r="AP11" i="17"/>
  <c r="E16" i="71"/>
  <c r="AP23" i="17"/>
  <c r="Q16" i="71"/>
  <c r="AH14" i="17"/>
  <c r="H15" i="71"/>
  <c r="AF38" i="17"/>
  <c r="AX38" i="17"/>
  <c r="AY38" i="17" s="1"/>
  <c r="AF30" i="71" s="1"/>
  <c r="AF13" i="71"/>
  <c r="AB82" i="17"/>
  <c r="W50" i="71"/>
  <c r="W51" i="71"/>
  <c r="W49" i="71"/>
  <c r="AB100" i="17"/>
  <c r="AO49" i="71"/>
  <c r="AO51" i="71"/>
  <c r="G38" i="71"/>
  <c r="G44" i="71"/>
  <c r="N44" i="71"/>
  <c r="N38" i="71"/>
  <c r="AD44" i="71"/>
  <c r="AD38" i="71"/>
  <c r="AT44" i="71"/>
  <c r="AT38" i="71"/>
  <c r="Q44" i="71"/>
  <c r="Q38" i="71"/>
  <c r="AG44" i="71"/>
  <c r="AG38" i="71"/>
  <c r="AW44" i="71"/>
  <c r="AW38" i="71"/>
  <c r="AH21" i="17"/>
  <c r="O15" i="71"/>
  <c r="AH47" i="17"/>
  <c r="AO15" i="71"/>
  <c r="AP10" i="17"/>
  <c r="D16" i="71"/>
  <c r="AG27" i="17"/>
  <c r="U14" i="71"/>
  <c r="AH29" i="17"/>
  <c r="W15" i="71"/>
  <c r="AG11" i="17"/>
  <c r="E14" i="71"/>
  <c r="AH23" i="17"/>
  <c r="Q15" i="71"/>
  <c r="AG14" i="17"/>
  <c r="H14" i="71"/>
  <c r="AB88" i="17"/>
  <c r="AC51" i="71"/>
  <c r="AC49" i="71"/>
  <c r="AB80" i="17"/>
  <c r="U51" i="71"/>
  <c r="U49" i="71"/>
  <c r="AB86" i="17"/>
  <c r="AA49" i="71"/>
  <c r="AA51" i="71"/>
  <c r="AO50" i="71"/>
  <c r="AB78" i="17"/>
  <c r="S50" i="71"/>
  <c r="S49" i="71"/>
  <c r="S51" i="71"/>
  <c r="H38" i="71"/>
  <c r="H44" i="71"/>
  <c r="S38" i="71"/>
  <c r="S44" i="71"/>
  <c r="AI38" i="71"/>
  <c r="AI44" i="71"/>
  <c r="AY38" i="71"/>
  <c r="AY44" i="71"/>
  <c r="T38" i="71"/>
  <c r="T44" i="71"/>
  <c r="AJ38" i="71"/>
  <c r="AJ44" i="71"/>
  <c r="AZ38" i="71"/>
  <c r="AZ44" i="71"/>
  <c r="AF40" i="17"/>
  <c r="AX40" i="17"/>
  <c r="AY40" i="17" s="1"/>
  <c r="AH30" i="71" s="1"/>
  <c r="AH13" i="71"/>
  <c r="AF48" i="17"/>
  <c r="AX48" i="17"/>
  <c r="AY48" i="17" s="1"/>
  <c r="AP30" i="71" s="1"/>
  <c r="AP13" i="71"/>
  <c r="AG21" i="17"/>
  <c r="O14" i="71"/>
  <c r="AH54" i="17"/>
  <c r="AV15" i="71"/>
  <c r="AX17" i="17"/>
  <c r="AY17" i="17" s="1"/>
  <c r="K30" i="71" s="1"/>
  <c r="AG47" i="17"/>
  <c r="AO14" i="71"/>
  <c r="AX10" i="17"/>
  <c r="AY10" i="17" s="1"/>
  <c r="D30" i="71" s="1"/>
  <c r="AF10" i="17"/>
  <c r="D13" i="71"/>
  <c r="AF27" i="17"/>
  <c r="AX27" i="17"/>
  <c r="AY27" i="17" s="1"/>
  <c r="U30" i="71" s="1"/>
  <c r="U13" i="71"/>
  <c r="AH43" i="17"/>
  <c r="AK15" i="71"/>
  <c r="AG29" i="17"/>
  <c r="W14" i="71"/>
  <c r="AF11" i="17"/>
  <c r="AX11" i="17"/>
  <c r="AY11" i="17" s="1"/>
  <c r="E30" i="71" s="1"/>
  <c r="E13" i="71"/>
  <c r="AG23" i="17"/>
  <c r="Q14" i="71"/>
  <c r="AF14" i="17"/>
  <c r="AX14" i="17"/>
  <c r="AY14" i="17" s="1"/>
  <c r="H30" i="71" s="1"/>
  <c r="H13" i="71"/>
  <c r="AH35" i="17"/>
  <c r="AC15" i="71"/>
  <c r="AB97" i="17"/>
  <c r="AL51" i="71"/>
  <c r="AL49" i="71"/>
  <c r="AL50" i="71"/>
  <c r="AC50" i="71"/>
  <c r="U50" i="71"/>
  <c r="AB90" i="17"/>
  <c r="AE50" i="71"/>
  <c r="AE51" i="71"/>
  <c r="AE49" i="71"/>
  <c r="AB85" i="17"/>
  <c r="Z49" i="71"/>
  <c r="Z51" i="71"/>
  <c r="Z50" i="71"/>
  <c r="AB103" i="17"/>
  <c r="AR50" i="71"/>
  <c r="AR49" i="71"/>
  <c r="AR51" i="71"/>
  <c r="R38" i="71"/>
  <c r="R44" i="71"/>
  <c r="AH38" i="71"/>
  <c r="AH44" i="71"/>
  <c r="AX38" i="71"/>
  <c r="AX44" i="71"/>
  <c r="U44" i="71"/>
  <c r="U38" i="71"/>
  <c r="AK44" i="71"/>
  <c r="AK38" i="71"/>
  <c r="BA44" i="71"/>
  <c r="BA38" i="71"/>
  <c r="AB112" i="17"/>
  <c r="BA51" i="71"/>
  <c r="BA49" i="71"/>
  <c r="AG49" i="17"/>
  <c r="AX49" i="17"/>
  <c r="AY49" i="17" s="1"/>
  <c r="AQ30" i="71" s="1"/>
  <c r="AQ14" i="71"/>
  <c r="AF53" i="17"/>
  <c r="AX53" i="17"/>
  <c r="AY53" i="17" s="1"/>
  <c r="AU30" i="71" s="1"/>
  <c r="AU13" i="71"/>
  <c r="AF15" i="17"/>
  <c r="AX15" i="17"/>
  <c r="AY15" i="17" s="1"/>
  <c r="I30" i="71" s="1"/>
  <c r="I13" i="71"/>
  <c r="AF21" i="17"/>
  <c r="AX21" i="17"/>
  <c r="AY21" i="17" s="1"/>
  <c r="O30" i="71" s="1"/>
  <c r="O13" i="71"/>
  <c r="AF54" i="17"/>
  <c r="AX54" i="17"/>
  <c r="AY54" i="17" s="1"/>
  <c r="AV30" i="71" s="1"/>
  <c r="AV13" i="71"/>
  <c r="AF56" i="17"/>
  <c r="AX56" i="17"/>
  <c r="AY56" i="17" s="1"/>
  <c r="AX30" i="71" s="1"/>
  <c r="AX13" i="71"/>
  <c r="AH10" i="17"/>
  <c r="D15" i="71"/>
  <c r="AG43" i="17"/>
  <c r="AK14" i="71"/>
  <c r="AF29" i="17"/>
  <c r="AX29" i="17"/>
  <c r="AY29" i="17" s="1"/>
  <c r="W30" i="71" s="1"/>
  <c r="W13" i="71"/>
  <c r="AF39" i="17"/>
  <c r="AX39" i="17"/>
  <c r="AY39" i="17" s="1"/>
  <c r="AG30" i="71" s="1"/>
  <c r="AG13" i="71"/>
  <c r="AQ22" i="17"/>
  <c r="P17" i="71"/>
  <c r="AP35" i="17"/>
  <c r="AC16" i="71"/>
  <c r="AH51" i="17"/>
  <c r="AS15" i="71"/>
  <c r="AB104" i="17"/>
  <c r="AS51" i="71"/>
  <c r="AS49" i="71"/>
  <c r="AB92" i="17"/>
  <c r="AG49" i="71"/>
  <c r="AG51" i="71"/>
  <c r="AB76" i="17"/>
  <c r="Q49" i="71"/>
  <c r="Q51" i="71"/>
  <c r="AI50" i="71"/>
  <c r="D38" i="71"/>
  <c r="D44" i="71"/>
  <c r="W38" i="71"/>
  <c r="W44" i="71"/>
  <c r="AM38" i="71"/>
  <c r="AM44" i="71"/>
  <c r="BA50" i="71"/>
  <c r="X38" i="71"/>
  <c r="X44" i="71"/>
  <c r="AN38" i="71"/>
  <c r="AN44" i="71"/>
  <c r="M224" i="70"/>
  <c r="E207" i="70" s="1"/>
  <c r="D126" i="17"/>
  <c r="Y126" i="17" s="1"/>
  <c r="M219" i="70"/>
  <c r="E202" i="70" s="1"/>
  <c r="G202" i="70"/>
  <c r="M221" i="70"/>
  <c r="E204" i="70" s="1"/>
  <c r="F203" i="70"/>
  <c r="M215" i="70"/>
  <c r="E198" i="70" s="1"/>
  <c r="F198" i="70"/>
  <c r="M216" i="70"/>
  <c r="E199" i="70" s="1"/>
  <c r="M225" i="70"/>
  <c r="E208" i="70" s="1"/>
  <c r="M217" i="70"/>
  <c r="E200" i="70" s="1"/>
  <c r="F31" i="71" l="1"/>
  <c r="AR32" i="71"/>
  <c r="AZ32" i="71"/>
  <c r="AJ32" i="71"/>
  <c r="V32" i="71"/>
  <c r="AT28" i="17"/>
  <c r="AZ28" i="17" s="1"/>
  <c r="AU17" i="17"/>
  <c r="AV17" i="17" s="1"/>
  <c r="AW17" i="17" s="1"/>
  <c r="AT17" i="17"/>
  <c r="BA17" i="17" s="1"/>
  <c r="N32" i="71"/>
  <c r="AU28" i="17"/>
  <c r="V43" i="71" s="1"/>
  <c r="AT34" i="17"/>
  <c r="AB24" i="71" s="1"/>
  <c r="AT20" i="17"/>
  <c r="N24" i="71" s="1"/>
  <c r="AT25" i="17"/>
  <c r="S37" i="71" s="1"/>
  <c r="AT12" i="17"/>
  <c r="AT31" i="71"/>
  <c r="AT32" i="71"/>
  <c r="AU18" i="17"/>
  <c r="AT18" i="17"/>
  <c r="AU58" i="17"/>
  <c r="AT58" i="17"/>
  <c r="AU34" i="17"/>
  <c r="AT52" i="17"/>
  <c r="AU52" i="17"/>
  <c r="AU50" i="17"/>
  <c r="AT50" i="17"/>
  <c r="AU20" i="17"/>
  <c r="AB31" i="71"/>
  <c r="AB32" i="71"/>
  <c r="AD32" i="71"/>
  <c r="AD31" i="71"/>
  <c r="AT36" i="17"/>
  <c r="AU36" i="17"/>
  <c r="AL32" i="71"/>
  <c r="AL31" i="71"/>
  <c r="AU44" i="17"/>
  <c r="AT44" i="17"/>
  <c r="AU42" i="17"/>
  <c r="AT42" i="17"/>
  <c r="AU26" i="17"/>
  <c r="AT26" i="17"/>
  <c r="T31" i="71"/>
  <c r="T32" i="71"/>
  <c r="AU12" i="17"/>
  <c r="L31" i="71"/>
  <c r="L32" i="71"/>
  <c r="AT48" i="17"/>
  <c r="AU48" i="17"/>
  <c r="AT53" i="17"/>
  <c r="AU53" i="17"/>
  <c r="AX31" i="71"/>
  <c r="AX32" i="71"/>
  <c r="AT27" i="17"/>
  <c r="AU27" i="17"/>
  <c r="AT21" i="17"/>
  <c r="AU21" i="17"/>
  <c r="AU11" i="17"/>
  <c r="AT11" i="17"/>
  <c r="AT10" i="17"/>
  <c r="AU10" i="17"/>
  <c r="AT47" i="17"/>
  <c r="AU47" i="17"/>
  <c r="AT55" i="17"/>
  <c r="AU55" i="17"/>
  <c r="I32" i="71"/>
  <c r="I31" i="71"/>
  <c r="H32" i="71"/>
  <c r="H31" i="71"/>
  <c r="D31" i="71"/>
  <c r="D32" i="71"/>
  <c r="AU25" i="17"/>
  <c r="AT30" i="17"/>
  <c r="AU30" i="17"/>
  <c r="AU41" i="17"/>
  <c r="AT41" i="17"/>
  <c r="AT37" i="17"/>
  <c r="AU37" i="17"/>
  <c r="AT16" i="17"/>
  <c r="AU16" i="17"/>
  <c r="AT35" i="17"/>
  <c r="AU35" i="17"/>
  <c r="AV32" i="71"/>
  <c r="AV31" i="71"/>
  <c r="AU31" i="71"/>
  <c r="AU32" i="71"/>
  <c r="W31" i="71"/>
  <c r="W32" i="71"/>
  <c r="E32" i="71"/>
  <c r="E31" i="71"/>
  <c r="AQ31" i="71"/>
  <c r="AQ32" i="71"/>
  <c r="AT38" i="17"/>
  <c r="AU38" i="17"/>
  <c r="AG32" i="71"/>
  <c r="AG31" i="71"/>
  <c r="AT15" i="17"/>
  <c r="AU15" i="17"/>
  <c r="AT14" i="17"/>
  <c r="AU14" i="17"/>
  <c r="AP31" i="71"/>
  <c r="AP32" i="71"/>
  <c r="J31" i="71"/>
  <c r="J32" i="71"/>
  <c r="Y32" i="71"/>
  <c r="Y31" i="71"/>
  <c r="AB61" i="17"/>
  <c r="Q32" i="71"/>
  <c r="Q31" i="71"/>
  <c r="AT24" i="17"/>
  <c r="AU24" i="17"/>
  <c r="G31" i="71"/>
  <c r="G32" i="71"/>
  <c r="AT31" i="17"/>
  <c r="AU31" i="17"/>
  <c r="K31" i="71"/>
  <c r="K32" i="71"/>
  <c r="S31" i="71"/>
  <c r="S32" i="71"/>
  <c r="AT23" i="17"/>
  <c r="AU23" i="17"/>
  <c r="AN32" i="71"/>
  <c r="AN31" i="71"/>
  <c r="R31" i="71"/>
  <c r="R32" i="71"/>
  <c r="AM31" i="71"/>
  <c r="AM32" i="71"/>
  <c r="AT13" i="17"/>
  <c r="AU13" i="17"/>
  <c r="U32" i="71"/>
  <c r="U31" i="71"/>
  <c r="AH31" i="71"/>
  <c r="AH32" i="71"/>
  <c r="AT46" i="17"/>
  <c r="AU46" i="17"/>
  <c r="AT45" i="17"/>
  <c r="AU45" i="17"/>
  <c r="BA32" i="71"/>
  <c r="BA31" i="71"/>
  <c r="AS32" i="71"/>
  <c r="AS31" i="71"/>
  <c r="AT29" i="17"/>
  <c r="AU29" i="17"/>
  <c r="AT59" i="17"/>
  <c r="AU59" i="17"/>
  <c r="AA31" i="71"/>
  <c r="AA32" i="71"/>
  <c r="AT32" i="17"/>
  <c r="AU32" i="17"/>
  <c r="AT51" i="17"/>
  <c r="AU51" i="17"/>
  <c r="AK32" i="71"/>
  <c r="AK31" i="71"/>
  <c r="AT39" i="17"/>
  <c r="AU39" i="17"/>
  <c r="AT54" i="17"/>
  <c r="AU54" i="17"/>
  <c r="AT40" i="17"/>
  <c r="AU40" i="17"/>
  <c r="AF32" i="71"/>
  <c r="AF31" i="71"/>
  <c r="AT19" i="17"/>
  <c r="AU19" i="17"/>
  <c r="AW32" i="71"/>
  <c r="AW31" i="71"/>
  <c r="P32" i="71"/>
  <c r="P31" i="71"/>
  <c r="AU33" i="17"/>
  <c r="AT33" i="17"/>
  <c r="Z31" i="71"/>
  <c r="Z32" i="71"/>
  <c r="AT43" i="17"/>
  <c r="AU43" i="17"/>
  <c r="AY31" i="71"/>
  <c r="AY32" i="71"/>
  <c r="O31" i="71"/>
  <c r="O32" i="71"/>
  <c r="M32" i="71"/>
  <c r="M31" i="71"/>
  <c r="AT56" i="17"/>
  <c r="AU56" i="17"/>
  <c r="AO32" i="71"/>
  <c r="AO31" i="71"/>
  <c r="AU49" i="17"/>
  <c r="AT49" i="17"/>
  <c r="X32" i="71"/>
  <c r="X31" i="71"/>
  <c r="AI31" i="71"/>
  <c r="AI32" i="71"/>
  <c r="AT22" i="17"/>
  <c r="AU22" i="17"/>
  <c r="AE31" i="71"/>
  <c r="AE32" i="71"/>
  <c r="AC32" i="71"/>
  <c r="AC31" i="71"/>
  <c r="AT57" i="17"/>
  <c r="AU57" i="17"/>
  <c r="BA28" i="17" l="1"/>
  <c r="V24" i="71"/>
  <c r="K43" i="71"/>
  <c r="AZ17" i="17"/>
  <c r="V37" i="71"/>
  <c r="K29" i="71"/>
  <c r="K37" i="71"/>
  <c r="K24" i="71"/>
  <c r="V29" i="71"/>
  <c r="AV28" i="17"/>
  <c r="AW28" i="17" s="1"/>
  <c r="S24" i="71"/>
  <c r="BA25" i="17"/>
  <c r="AZ25" i="17"/>
  <c r="AZ12" i="17"/>
  <c r="BA12" i="17"/>
  <c r="F37" i="71"/>
  <c r="F24" i="71"/>
  <c r="BA20" i="17"/>
  <c r="AZ20" i="17"/>
  <c r="N37" i="71"/>
  <c r="BA34" i="17"/>
  <c r="AZ34" i="17"/>
  <c r="AB37" i="71"/>
  <c r="AV12" i="17"/>
  <c r="AW12" i="17" s="1"/>
  <c r="F29" i="71"/>
  <c r="F43" i="71"/>
  <c r="AZ37" i="71"/>
  <c r="AZ24" i="71"/>
  <c r="AZ58" i="17"/>
  <c r="BA58" i="17"/>
  <c r="N43" i="71"/>
  <c r="AV20" i="17"/>
  <c r="AW20" i="17" s="1"/>
  <c r="N29" i="71"/>
  <c r="AV58" i="17"/>
  <c r="AW58" i="17" s="1"/>
  <c r="AZ29" i="71"/>
  <c r="AZ43" i="71"/>
  <c r="AV44" i="17"/>
  <c r="AW44" i="17" s="1"/>
  <c r="AL29" i="71"/>
  <c r="AL43" i="71"/>
  <c r="AZ50" i="17"/>
  <c r="BA50" i="17"/>
  <c r="AR37" i="71"/>
  <c r="AR24" i="71"/>
  <c r="BA18" i="17"/>
  <c r="AZ18" i="17"/>
  <c r="L37" i="71"/>
  <c r="L24" i="71"/>
  <c r="AZ26" i="17"/>
  <c r="BA26" i="17"/>
  <c r="T37" i="71"/>
  <c r="T24" i="71"/>
  <c r="AV18" i="17"/>
  <c r="AW18" i="17" s="1"/>
  <c r="L29" i="71"/>
  <c r="L43" i="71"/>
  <c r="AV36" i="17"/>
  <c r="AW36" i="17" s="1"/>
  <c r="AD29" i="71"/>
  <c r="AD43" i="71"/>
  <c r="AV50" i="17"/>
  <c r="AW50" i="17" s="1"/>
  <c r="AR29" i="71"/>
  <c r="AR43" i="71"/>
  <c r="AV26" i="17"/>
  <c r="AW26" i="17" s="1"/>
  <c r="T29" i="71"/>
  <c r="T43" i="71"/>
  <c r="AZ36" i="17"/>
  <c r="BA36" i="17"/>
  <c r="AD37" i="71"/>
  <c r="AD24" i="71"/>
  <c r="AV52" i="17"/>
  <c r="AW52" i="17" s="1"/>
  <c r="AT29" i="71"/>
  <c r="AT43" i="71"/>
  <c r="AZ42" i="17"/>
  <c r="AJ37" i="71"/>
  <c r="AJ24" i="71"/>
  <c r="BA42" i="17"/>
  <c r="AZ52" i="17"/>
  <c r="BA52" i="17"/>
  <c r="AT37" i="71"/>
  <c r="AT24" i="71"/>
  <c r="AV42" i="17"/>
  <c r="AW42" i="17" s="1"/>
  <c r="AJ29" i="71"/>
  <c r="AJ43" i="71"/>
  <c r="AL24" i="71"/>
  <c r="AZ44" i="17"/>
  <c r="BA44" i="17"/>
  <c r="AL37" i="71"/>
  <c r="AV34" i="17"/>
  <c r="AW34" i="17" s="1"/>
  <c r="AB29" i="71"/>
  <c r="AB43" i="71"/>
  <c r="AZ43" i="17"/>
  <c r="BA43" i="17"/>
  <c r="AK37" i="71"/>
  <c r="AK24" i="71"/>
  <c r="AV39" i="17"/>
  <c r="AW39" i="17" s="1"/>
  <c r="AG43" i="71"/>
  <c r="AG29" i="71"/>
  <c r="AV31" i="17"/>
  <c r="AW31" i="17" s="1"/>
  <c r="Y43" i="71"/>
  <c r="Y29" i="71"/>
  <c r="AV37" i="17"/>
  <c r="AW37" i="17" s="1"/>
  <c r="AE29" i="71"/>
  <c r="AE43" i="71"/>
  <c r="BA49" i="17"/>
  <c r="AZ49" i="17"/>
  <c r="AQ24" i="71"/>
  <c r="AQ37" i="71"/>
  <c r="AZ33" i="17"/>
  <c r="BA33" i="17"/>
  <c r="AA24" i="71"/>
  <c r="AA37" i="71"/>
  <c r="AV45" i="17"/>
  <c r="AW45" i="17" s="1"/>
  <c r="AM29" i="71"/>
  <c r="AM43" i="71"/>
  <c r="AV13" i="17"/>
  <c r="AW13" i="17" s="1"/>
  <c r="G29" i="71"/>
  <c r="G43" i="71"/>
  <c r="AZ38" i="17"/>
  <c r="BA38" i="17"/>
  <c r="AF37" i="71"/>
  <c r="AF24" i="71"/>
  <c r="BA37" i="17"/>
  <c r="AZ37" i="17"/>
  <c r="AE24" i="71"/>
  <c r="AE37" i="71"/>
  <c r="AZ55" i="17"/>
  <c r="BA55" i="17"/>
  <c r="AW37" i="71"/>
  <c r="AW24" i="71"/>
  <c r="AV49" i="17"/>
  <c r="AW49" i="17" s="1"/>
  <c r="AQ29" i="71"/>
  <c r="AQ43" i="71"/>
  <c r="AV33" i="17"/>
  <c r="AW33" i="17" s="1"/>
  <c r="AA29" i="71"/>
  <c r="AA43" i="71"/>
  <c r="BA59" i="17"/>
  <c r="AZ59" i="17"/>
  <c r="BA37" i="71"/>
  <c r="BA24" i="71"/>
  <c r="BA45" i="17"/>
  <c r="AZ45" i="17"/>
  <c r="AM24" i="71"/>
  <c r="AM37" i="71"/>
  <c r="AZ13" i="17"/>
  <c r="BA13" i="17"/>
  <c r="G24" i="71"/>
  <c r="G37" i="71"/>
  <c r="AZ23" i="17"/>
  <c r="BA23" i="17"/>
  <c r="Q37" i="71"/>
  <c r="Q24" i="71"/>
  <c r="AV14" i="17"/>
  <c r="AW14" i="17" s="1"/>
  <c r="H29" i="71"/>
  <c r="H43" i="71"/>
  <c r="BA41" i="17"/>
  <c r="AZ41" i="17"/>
  <c r="AI24" i="71"/>
  <c r="AI37" i="71"/>
  <c r="AV47" i="17"/>
  <c r="AW47" i="17" s="1"/>
  <c r="AO29" i="71"/>
  <c r="AO43" i="71"/>
  <c r="AZ11" i="17"/>
  <c r="BA11" i="17"/>
  <c r="E37" i="71"/>
  <c r="E24" i="71"/>
  <c r="AV53" i="17"/>
  <c r="AW53" i="17" s="1"/>
  <c r="AU29" i="71"/>
  <c r="AU43" i="71"/>
  <c r="AZ54" i="17"/>
  <c r="BA54" i="17"/>
  <c r="AV37" i="71"/>
  <c r="AV24" i="71"/>
  <c r="AV22" i="17"/>
  <c r="AW22" i="17" s="1"/>
  <c r="P29" i="71"/>
  <c r="P43" i="71"/>
  <c r="AV29" i="17"/>
  <c r="AW29" i="17" s="1"/>
  <c r="W29" i="71"/>
  <c r="W43" i="71"/>
  <c r="AZ39" i="17"/>
  <c r="BA39" i="17"/>
  <c r="AG37" i="71"/>
  <c r="AG24" i="71"/>
  <c r="AZ31" i="17"/>
  <c r="BA31" i="17"/>
  <c r="Y37" i="71"/>
  <c r="Y24" i="71"/>
  <c r="AV40" i="17"/>
  <c r="AW40" i="17" s="1"/>
  <c r="AH43" i="71"/>
  <c r="AH29" i="71"/>
  <c r="AV51" i="17"/>
  <c r="AW51" i="17" s="1"/>
  <c r="AS43" i="71"/>
  <c r="AS29" i="71"/>
  <c r="AV46" i="17"/>
  <c r="AW46" i="17" s="1"/>
  <c r="AN29" i="71"/>
  <c r="AN43" i="71"/>
  <c r="AV24" i="17"/>
  <c r="AW24" i="17" s="1"/>
  <c r="R43" i="71"/>
  <c r="R29" i="71"/>
  <c r="BA14" i="17"/>
  <c r="AZ14" i="17"/>
  <c r="H24" i="71"/>
  <c r="H37" i="71"/>
  <c r="AV41" i="17"/>
  <c r="AW41" i="17" s="1"/>
  <c r="AI29" i="71"/>
  <c r="AI43" i="71"/>
  <c r="AZ47" i="17"/>
  <c r="BA47" i="17"/>
  <c r="AO37" i="71"/>
  <c r="AO24" i="71"/>
  <c r="AV11" i="17"/>
  <c r="AW11" i="17" s="1"/>
  <c r="E43" i="71"/>
  <c r="E29" i="71"/>
  <c r="BA53" i="17"/>
  <c r="AZ53" i="17"/>
  <c r="AU24" i="71"/>
  <c r="AU37" i="71"/>
  <c r="AZ22" i="17"/>
  <c r="BA22" i="17"/>
  <c r="P37" i="71"/>
  <c r="P24" i="71"/>
  <c r="AZ40" i="17"/>
  <c r="BA40" i="17"/>
  <c r="AH24" i="71"/>
  <c r="AH37" i="71"/>
  <c r="AZ51" i="17"/>
  <c r="BA51" i="17"/>
  <c r="AS37" i="71"/>
  <c r="AS24" i="71"/>
  <c r="AZ29" i="17"/>
  <c r="BA29" i="17"/>
  <c r="W24" i="71"/>
  <c r="W37" i="71"/>
  <c r="AZ46" i="17"/>
  <c r="BA46" i="17"/>
  <c r="AN24" i="71"/>
  <c r="AN37" i="71"/>
  <c r="AZ24" i="17"/>
  <c r="BA24" i="17"/>
  <c r="R24" i="71"/>
  <c r="R37" i="71"/>
  <c r="AV15" i="17"/>
  <c r="AW15" i="17" s="1"/>
  <c r="I43" i="71"/>
  <c r="I29" i="71"/>
  <c r="AV35" i="17"/>
  <c r="AW35" i="17" s="1"/>
  <c r="AC43" i="71"/>
  <c r="AC29" i="71"/>
  <c r="AV30" i="17"/>
  <c r="AW30" i="17" s="1"/>
  <c r="X29" i="71"/>
  <c r="X43" i="71"/>
  <c r="AV10" i="17"/>
  <c r="AW10" i="17" s="1"/>
  <c r="D43" i="71"/>
  <c r="D29" i="71"/>
  <c r="AV21" i="17"/>
  <c r="AW21" i="17" s="1"/>
  <c r="O29" i="71"/>
  <c r="O43" i="71"/>
  <c r="AV48" i="17"/>
  <c r="AW48" i="17" s="1"/>
  <c r="AP43" i="71"/>
  <c r="AP29" i="71"/>
  <c r="AV57" i="17"/>
  <c r="AW57" i="17" s="1"/>
  <c r="AY29" i="71"/>
  <c r="AY43" i="71"/>
  <c r="AV56" i="17"/>
  <c r="AW56" i="17" s="1"/>
  <c r="AX43" i="71"/>
  <c r="AX29" i="71"/>
  <c r="AV43" i="17"/>
  <c r="AW43" i="17" s="1"/>
  <c r="AK43" i="71"/>
  <c r="AK29" i="71"/>
  <c r="AV54" i="17"/>
  <c r="AW54" i="17" s="1"/>
  <c r="AV29" i="71"/>
  <c r="AV43" i="71"/>
  <c r="AV32" i="17"/>
  <c r="AW32" i="17" s="1"/>
  <c r="Z43" i="71"/>
  <c r="Z29" i="71"/>
  <c r="AZ15" i="17"/>
  <c r="BA15" i="17"/>
  <c r="I37" i="71"/>
  <c r="I24" i="71"/>
  <c r="AZ35" i="17"/>
  <c r="BA35" i="17"/>
  <c r="AC37" i="71"/>
  <c r="AC24" i="71"/>
  <c r="BA30" i="17"/>
  <c r="AZ30" i="17"/>
  <c r="X24" i="71"/>
  <c r="X37" i="71"/>
  <c r="AZ10" i="17"/>
  <c r="BA10" i="17"/>
  <c r="AT8" i="17"/>
  <c r="AG62" i="17" s="1"/>
  <c r="D37" i="71"/>
  <c r="D24" i="71"/>
  <c r="AZ21" i="17"/>
  <c r="BA21" i="17"/>
  <c r="O24" i="71"/>
  <c r="O37" i="71"/>
  <c r="AZ48" i="17"/>
  <c r="BA48" i="17"/>
  <c r="AP24" i="71"/>
  <c r="AP37" i="71"/>
  <c r="BA57" i="17"/>
  <c r="AZ57" i="17"/>
  <c r="AY24" i="71"/>
  <c r="AY37" i="71"/>
  <c r="BA32" i="17"/>
  <c r="AZ32" i="17"/>
  <c r="Z24" i="71"/>
  <c r="Z37" i="71"/>
  <c r="AV16" i="17"/>
  <c r="AW16" i="17" s="1"/>
  <c r="J43" i="71"/>
  <c r="J29" i="71"/>
  <c r="AV25" i="17"/>
  <c r="AW25" i="17" s="1"/>
  <c r="S29" i="71"/>
  <c r="S43" i="71"/>
  <c r="AV27" i="17"/>
  <c r="AW27" i="17" s="1"/>
  <c r="U43" i="71"/>
  <c r="U29" i="71"/>
  <c r="AZ56" i="17"/>
  <c r="BA56" i="17"/>
  <c r="AX24" i="71"/>
  <c r="AX37" i="71"/>
  <c r="AV38" i="17"/>
  <c r="AW38" i="17" s="1"/>
  <c r="AF29" i="71"/>
  <c r="AF43" i="71"/>
  <c r="AV55" i="17"/>
  <c r="AW55" i="17" s="1"/>
  <c r="AW43" i="71"/>
  <c r="AW29" i="71"/>
  <c r="AV19" i="17"/>
  <c r="AW19" i="17" s="1"/>
  <c r="M29" i="71"/>
  <c r="M43" i="71"/>
  <c r="AZ16" i="17"/>
  <c r="BA16" i="17"/>
  <c r="J24" i="71"/>
  <c r="J37" i="71"/>
  <c r="AZ27" i="17"/>
  <c r="BA27" i="17"/>
  <c r="U37" i="71"/>
  <c r="U24" i="71"/>
  <c r="AZ19" i="17"/>
  <c r="BA19" i="17"/>
  <c r="M37" i="71"/>
  <c r="M24" i="71"/>
  <c r="AV59" i="17"/>
  <c r="AW59" i="17" s="1"/>
  <c r="BA29" i="71"/>
  <c r="BA43" i="71"/>
  <c r="AV23" i="17"/>
  <c r="AW23" i="17" s="1"/>
  <c r="Q43" i="71"/>
  <c r="Q29" i="7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38" authorId="0" shapeId="0" xr:uid="{00000000-0006-0000-0000-000001000000}">
      <text>
        <r>
          <rPr>
            <b/>
            <sz val="10"/>
            <color indexed="81"/>
            <rFont val="Tahoma"/>
            <family val="2"/>
          </rPr>
          <t xml:space="preserve">Date
</t>
        </r>
        <r>
          <rPr>
            <sz val="10"/>
            <color indexed="81"/>
            <rFont val="Tahoma"/>
            <family val="2"/>
          </rPr>
          <t xml:space="preserve">mm/dd/yy
</t>
        </r>
        <r>
          <rPr>
            <b/>
            <sz val="10"/>
            <color indexed="81"/>
            <rFont val="Tahoma"/>
            <family val="2"/>
          </rPr>
          <t>Note:</t>
        </r>
        <r>
          <rPr>
            <sz val="10"/>
            <color indexed="81"/>
            <rFont val="Tahoma"/>
            <family val="2"/>
          </rPr>
          <t xml:space="preserve"> You may change this column's format to dd/mm/yy using Excel's Format/Cells menu.</t>
        </r>
        <r>
          <rPr>
            <sz val="8"/>
            <color indexed="81"/>
            <rFont val="Tahoma"/>
            <family val="2"/>
          </rPr>
          <t xml:space="preserve">
</t>
        </r>
      </text>
    </comment>
    <comment ref="E38" authorId="0" shapeId="0" xr:uid="{00000000-0006-0000-0000-000002000000}">
      <text>
        <r>
          <rPr>
            <b/>
            <sz val="10"/>
            <color indexed="81"/>
            <rFont val="Tahoma"/>
            <family val="2"/>
          </rPr>
          <t xml:space="preserve">Time
</t>
        </r>
        <r>
          <rPr>
            <sz val="10"/>
            <color indexed="81"/>
            <rFont val="Tahoma"/>
            <family val="2"/>
          </rPr>
          <t>11:00am
11am-12pm
11:30-12:30pm</t>
        </r>
        <r>
          <rPr>
            <sz val="8"/>
            <color indexed="81"/>
            <rFont val="Tahoma"/>
            <family val="2"/>
          </rPr>
          <t xml:space="preserve">
</t>
        </r>
      </text>
    </comment>
    <comment ref="F38" authorId="0" shapeId="0" xr:uid="{00000000-0006-0000-0000-000003000000}">
      <text>
        <r>
          <rPr>
            <b/>
            <sz val="10"/>
            <color indexed="81"/>
            <rFont val="Tahoma"/>
            <family val="2"/>
          </rPr>
          <t xml:space="preserve">Name
</t>
        </r>
        <r>
          <rPr>
            <sz val="10"/>
            <color indexed="81"/>
            <rFont val="Tahoma"/>
            <family val="2"/>
          </rPr>
          <t xml:space="preserve">First Name &amp; Last Initial
</t>
        </r>
        <r>
          <rPr>
            <b/>
            <sz val="10"/>
            <color indexed="81"/>
            <rFont val="Tahoma"/>
            <family val="2"/>
          </rPr>
          <t>NOTE:</t>
        </r>
        <r>
          <rPr>
            <sz val="10"/>
            <color indexed="81"/>
            <rFont val="Tahoma"/>
            <family val="2"/>
          </rPr>
          <t xml:space="preserve"> You must enter a name in each row to show the corresponding P worksheet.</t>
        </r>
      </text>
    </comment>
    <comment ref="G38" authorId="0" shapeId="0" xr:uid="{00000000-0006-0000-0000-000004000000}">
      <text>
        <r>
          <rPr>
            <b/>
            <sz val="10"/>
            <color indexed="81"/>
            <rFont val="Tahoma"/>
            <family val="2"/>
          </rPr>
          <t xml:space="preserve">Role
</t>
        </r>
        <r>
          <rPr>
            <sz val="10"/>
            <color indexed="81"/>
            <rFont val="Tahoma"/>
            <family val="2"/>
          </rPr>
          <t>The participant's role or occupation.</t>
        </r>
      </text>
    </comment>
    <comment ref="J38" authorId="0" shapeId="0" xr:uid="{00000000-0006-0000-0000-000005000000}">
      <text>
        <r>
          <rPr>
            <b/>
            <sz val="10"/>
            <color indexed="81"/>
            <rFont val="Tahoma"/>
            <family val="2"/>
          </rPr>
          <t xml:space="preserve">Include
</t>
        </r>
        <r>
          <rPr>
            <sz val="10"/>
            <color indexed="81"/>
            <rFont val="Tahoma"/>
            <family val="2"/>
          </rPr>
          <t xml:space="preserve">Include (or not) each participants' data for analysis. (e.g. you may want to ignore pilot data, or a participant who didn't finish a session).
</t>
        </r>
        <r>
          <rPr>
            <b/>
            <sz val="10"/>
            <color indexed="81"/>
            <rFont val="Tahoma"/>
            <family val="2"/>
          </rPr>
          <t xml:space="preserve">
YES</t>
        </r>
        <r>
          <rPr>
            <sz val="10"/>
            <color indexed="81"/>
            <rFont val="Tahoma"/>
            <family val="2"/>
          </rPr>
          <t xml:space="preserve"> = the participant's data will be included  on the Charts and Observations sheets.
</t>
        </r>
        <r>
          <rPr>
            <b/>
            <sz val="10"/>
            <color indexed="81"/>
            <rFont val="Tahoma"/>
            <family val="2"/>
          </rPr>
          <t xml:space="preserve">NO </t>
        </r>
        <r>
          <rPr>
            <sz val="10"/>
            <color indexed="81"/>
            <rFont val="Tahoma"/>
            <family val="2"/>
          </rPr>
          <t xml:space="preserve">= the participant's data will NOT be included on those worksheets.
</t>
        </r>
      </text>
    </comment>
    <comment ref="K38" authorId="0" shapeId="0" xr:uid="{00000000-0006-0000-0000-000006000000}">
      <text>
        <r>
          <rPr>
            <b/>
            <sz val="10"/>
            <color indexed="81"/>
            <rFont val="Tahoma"/>
            <family val="2"/>
          </rPr>
          <t xml:space="preserve">&lt;Custom&gt;
</t>
        </r>
        <r>
          <rPr>
            <sz val="10"/>
            <color indexed="81"/>
            <rFont val="Tahoma"/>
            <family val="2"/>
          </rPr>
          <t xml:space="preserve">Replace custom labels with your own categories and print this table as reference info for your study. *Custom labels do not populate elsewhere in the logger. </t>
        </r>
      </text>
    </comment>
    <comment ref="I61" authorId="0" shapeId="0" xr:uid="{00000000-0006-0000-0000-000007000000}">
      <text>
        <r>
          <rPr>
            <b/>
            <sz val="10"/>
            <color indexed="81"/>
            <rFont val="Tahoma"/>
            <family val="2"/>
          </rPr>
          <t xml:space="preserve">N </t>
        </r>
        <r>
          <rPr>
            <sz val="10"/>
            <color indexed="81"/>
            <rFont val="Tahoma"/>
            <family val="2"/>
          </rPr>
          <t>= the total number of participant names in this table whose data is included for analysis.</t>
        </r>
        <r>
          <rPr>
            <sz val="8"/>
            <color indexed="81"/>
            <rFont val="Tahoma"/>
            <family val="2"/>
          </rPr>
          <t xml:space="preserve">
</t>
        </r>
      </text>
    </comment>
    <comment ref="D65" authorId="0" shapeId="0" xr:uid="{00000000-0006-0000-0000-000008000000}">
      <text>
        <r>
          <rPr>
            <b/>
            <sz val="10"/>
            <color indexed="81"/>
            <rFont val="Tahoma"/>
            <family val="2"/>
          </rPr>
          <t xml:space="preserve">Menu Labels
</t>
        </r>
        <r>
          <rPr>
            <sz val="10"/>
            <color indexed="81"/>
            <rFont val="Tahoma"/>
            <family val="2"/>
          </rPr>
          <t>Menu labels appear in the SCORE  menu on each Participant sheet. You decide how many scoring levels you would like to use (max of 6). A default set of 5 are provided for you.
If fewer than 6 labels are needed, begin with #1 cell and leave any unused  cells EMPTY.</t>
        </r>
        <r>
          <rPr>
            <sz val="8"/>
            <color indexed="81"/>
            <rFont val="Tahoma"/>
            <family val="2"/>
          </rPr>
          <t xml:space="preserve">
</t>
        </r>
      </text>
    </comment>
    <comment ref="E65" authorId="0" shapeId="0" xr:uid="{00000000-0006-0000-0000-000009000000}">
      <text>
        <r>
          <rPr>
            <b/>
            <sz val="10"/>
            <color indexed="81"/>
            <rFont val="Tahoma"/>
            <family val="2"/>
          </rPr>
          <t>Pass/Fail</t>
        </r>
        <r>
          <rPr>
            <sz val="10"/>
            <color indexed="81"/>
            <rFont val="Tahoma"/>
            <family val="2"/>
          </rPr>
          <t xml:space="preserve">
Identify each of your menu labels as PASS or FAIL. This is required to properly configure the task performance charts.</t>
        </r>
      </text>
    </comment>
    <comment ref="F65" authorId="0" shapeId="0" xr:uid="{00000000-0006-0000-0000-00000A000000}">
      <text>
        <r>
          <rPr>
            <b/>
            <sz val="10"/>
            <color indexed="81"/>
            <rFont val="Tahoma"/>
            <family val="2"/>
          </rPr>
          <t>Description</t>
        </r>
        <r>
          <rPr>
            <sz val="10"/>
            <color indexed="81"/>
            <rFont val="Tahoma"/>
            <family val="2"/>
          </rPr>
          <t xml:space="preserve">
Edit your description for each label to assist dataloggers with interpretation of scoring for each task.</t>
        </r>
      </text>
    </comment>
    <comment ref="J65" authorId="0" shapeId="0" xr:uid="{00000000-0006-0000-0000-00000B000000}">
      <text>
        <r>
          <rPr>
            <b/>
            <sz val="10"/>
            <color indexed="81"/>
            <rFont val="Tahoma"/>
            <family val="2"/>
          </rPr>
          <t xml:space="preserve">Confidence Question
</t>
        </r>
        <r>
          <rPr>
            <sz val="10"/>
            <color indexed="81"/>
            <rFont val="Tahoma"/>
            <family val="2"/>
          </rPr>
          <t>Appears on each Participant worksheet and can be used to record response to following question:
"Overall, I am confident that I used [Product X] correctly to complete this task."</t>
        </r>
      </text>
    </comment>
    <comment ref="D74" authorId="0" shapeId="0" xr:uid="{00000000-0006-0000-0000-00000C000000}">
      <text>
        <r>
          <rPr>
            <b/>
            <sz val="10"/>
            <color indexed="81"/>
            <rFont val="Tahoma"/>
            <family val="2"/>
          </rPr>
          <t xml:space="preserve">Satisfaction Questionnaire
</t>
        </r>
        <r>
          <rPr>
            <sz val="10"/>
            <color indexed="81"/>
            <rFont val="Tahoma"/>
            <family val="2"/>
          </rPr>
          <t>Inserts either the TAM or SUS questionnaire items on each Participant worksheet. (Remember to SAVE CHANGES in order for results to take effect.</t>
        </r>
      </text>
    </comment>
    <comment ref="D81" authorId="0" shapeId="0" xr:uid="{00000000-0006-0000-0000-00000D000000}">
      <text>
        <r>
          <rPr>
            <b/>
            <sz val="10"/>
            <color indexed="81"/>
            <rFont val="Tahoma"/>
            <family val="2"/>
          </rPr>
          <t xml:space="preserve">Customize:
</t>
        </r>
        <r>
          <rPr>
            <sz val="10"/>
            <color indexed="81"/>
            <rFont val="Tahoma"/>
            <family val="2"/>
          </rPr>
          <t>Enter a name here to customize the name at the top of each sheet to fit your company or project.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68" authorId="0" shapeId="0" xr:uid="{00000000-0006-0000-0100-000001000000}">
      <text>
        <r>
          <rPr>
            <b/>
            <sz val="10"/>
            <color indexed="81"/>
            <rFont val="Tahoma"/>
            <family val="2"/>
          </rPr>
          <t xml:space="preserve">Task
</t>
        </r>
        <r>
          <rPr>
            <sz val="10"/>
            <color indexed="81"/>
            <rFont val="Tahoma"/>
            <family val="2"/>
          </rPr>
          <t xml:space="preserve">Enter your task, scenario, or question here to be displayed on each Participant worksheet.
</t>
        </r>
        <r>
          <rPr>
            <sz val="8"/>
            <color indexed="81"/>
            <rFont val="Tahoma"/>
            <family val="2"/>
          </rPr>
          <t xml:space="preserve">
*DO NOT LEAVE EMPTY TASK ROWS BETWEEN TASKS. If you desire a blank row(s), simply enter placeholder text (e.g. blank, X, ---) to indicate a blank row.</t>
        </r>
      </text>
    </comment>
    <comment ref="D68" authorId="0" shapeId="0" xr:uid="{00000000-0006-0000-0100-000002000000}">
      <text>
        <r>
          <rPr>
            <b/>
            <sz val="10"/>
            <color indexed="81"/>
            <rFont val="Tahoma"/>
            <family val="2"/>
          </rPr>
          <t xml:space="preserve">Chart Label
</t>
        </r>
        <r>
          <rPr>
            <sz val="10"/>
            <color indexed="81"/>
            <rFont val="Tahoma"/>
            <family val="2"/>
          </rPr>
          <t xml:space="preserve">Create an abbreviated (1-2 word) version of each task to appear on the Charts worksheet.
You should have a chart label for every task that is to be scored. A green highlight will prompt you as a reminder.
</t>
        </r>
      </text>
    </comment>
    <comment ref="E68" authorId="0" shapeId="0" xr:uid="{00000000-0006-0000-0100-000003000000}">
      <text>
        <r>
          <rPr>
            <b/>
            <sz val="10"/>
            <color indexed="81"/>
            <rFont val="Tahoma"/>
            <family val="2"/>
          </rPr>
          <t>Scored
YES</t>
        </r>
        <r>
          <rPr>
            <sz val="10"/>
            <color indexed="81"/>
            <rFont val="Tahoma"/>
            <family val="2"/>
          </rPr>
          <t xml:space="preserve"> = a task or question that you plan to evaluate or measure in some way (score or time). These tasks will be included in the Charts worksheet for analysis. They will also be highlighted on each Participant sheet to remind you that they require a score.
</t>
        </r>
        <r>
          <rPr>
            <b/>
            <sz val="10"/>
            <color indexed="81"/>
            <rFont val="Tahoma"/>
            <family val="2"/>
          </rPr>
          <t>NO</t>
        </r>
        <r>
          <rPr>
            <sz val="10"/>
            <color indexed="81"/>
            <rFont val="Tahoma"/>
            <family val="2"/>
          </rPr>
          <t xml:space="preserve"> = a task or question that you do not want to include in your Charts for analysis. It will not be highlighted on the Partcipants sheets.</t>
        </r>
      </text>
    </comment>
    <comment ref="F68" authorId="0" shapeId="0" xr:uid="{00000000-0006-0000-0100-000004000000}">
      <text>
        <r>
          <rPr>
            <b/>
            <sz val="10"/>
            <color indexed="81"/>
            <rFont val="Tahoma"/>
            <family val="2"/>
          </rPr>
          <t xml:space="preserve">TaskCards
Yes </t>
        </r>
        <r>
          <rPr>
            <sz val="10"/>
            <color indexed="81"/>
            <rFont val="Tahoma"/>
            <family val="2"/>
          </rPr>
          <t xml:space="preserve">= the task will be included on the PrintForms worksheet for individual card printing.
</t>
        </r>
        <r>
          <rPr>
            <b/>
            <sz val="10"/>
            <color indexed="81"/>
            <rFont val="Tahoma"/>
            <family val="2"/>
          </rPr>
          <t xml:space="preserve">No </t>
        </r>
        <r>
          <rPr>
            <sz val="10"/>
            <color indexed="81"/>
            <rFont val="Tahoma"/>
            <family val="2"/>
          </rPr>
          <t>= the task will NOT be included on the TaskCards worksheet for individual card printing.</t>
        </r>
      </text>
    </comment>
    <comment ref="G68" authorId="0" shapeId="0" xr:uid="{00000000-0006-0000-0100-000005000000}">
      <text>
        <r>
          <rPr>
            <b/>
            <sz val="10"/>
            <color indexed="81"/>
            <rFont val="Tahoma"/>
            <family val="2"/>
          </rPr>
          <t>Random</t>
        </r>
        <r>
          <rPr>
            <sz val="10"/>
            <color indexed="81"/>
            <rFont val="Tahoma"/>
            <family val="2"/>
          </rPr>
          <t xml:space="preserve">
Select a single Begin and End task to identify a consecutive series of questions to be randomized. Then click SAVE CHANGES to see the results on each P sheet.
To switch back to a linear order of tasks, simply remove the Begin and End labels and click SAVE CHANGES.
NOTE: if you change the task order after you have entered data for 1 or more participants, you will cause the data on each P worksheet to be mismatched with its original question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E9" authorId="1" shapeId="0" xr:uid="{00000000-0006-0000-0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8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8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8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9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9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9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A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A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A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B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B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B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C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C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C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D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D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D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E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E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E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F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F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F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0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0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0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1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1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1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ToddZ-2</author>
  </authors>
  <commentList>
    <comment ref="AK62" authorId="0" shapeId="0" xr:uid="{00000000-0006-0000-1800-000001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 ref="AL62" authorId="0" shapeId="0" xr:uid="{00000000-0006-0000-1800-000002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8" authorId="0" shapeId="0" xr:uid="{00000000-0006-0000-1A00-000001000000}">
      <text>
        <r>
          <rPr>
            <b/>
            <sz val="10"/>
            <color indexed="81"/>
            <rFont val="Tahoma"/>
            <family val="2"/>
          </rPr>
          <t>Chart 1</t>
        </r>
        <r>
          <rPr>
            <sz val="10"/>
            <color indexed="81"/>
            <rFont val="Tahoma"/>
            <family val="2"/>
          </rPr>
          <t xml:space="preserve">
Shows the </t>
        </r>
        <r>
          <rPr>
            <b/>
            <sz val="10"/>
            <color indexed="81"/>
            <rFont val="Tahoma"/>
            <family val="2"/>
          </rPr>
          <t>% distribution of scored criteria</t>
        </r>
        <r>
          <rPr>
            <sz val="10"/>
            <color indexed="81"/>
            <rFont val="Tahoma"/>
            <family val="2"/>
          </rPr>
          <t xml:space="preserve"> for each task. 
e.g. 
Task 1 = 50% Easy, 40% Hard, 10% Fail
Task 2 = 30% Easy, 50% Med, 20% Hard</t>
        </r>
      </text>
    </comment>
    <comment ref="D31" authorId="0" shapeId="0" xr:uid="{00000000-0006-0000-1A00-000002000000}">
      <text>
        <r>
          <rPr>
            <b/>
            <sz val="10"/>
            <color indexed="81"/>
            <rFont val="Tahoma"/>
            <family val="2"/>
          </rPr>
          <t>Chart 2</t>
        </r>
        <r>
          <rPr>
            <sz val="10"/>
            <color indexed="81"/>
            <rFont val="Tahoma"/>
            <family val="2"/>
          </rPr>
          <t xml:space="preserve">
Shows the basic proportion of </t>
        </r>
        <r>
          <rPr>
            <b/>
            <sz val="10"/>
            <color indexed="81"/>
            <rFont val="Tahoma"/>
            <family val="2"/>
          </rPr>
          <t xml:space="preserve">Successful Tasks / Total Tasks Performed </t>
        </r>
        <r>
          <rPr>
            <sz val="10"/>
            <color indexed="81"/>
            <rFont val="Tahoma"/>
            <family val="2"/>
          </rPr>
          <t xml:space="preserve">with no adjustment for small sample size. 
e.g. 
Task 1 = 80% success
Task 2 = 90% success
</t>
        </r>
      </text>
    </comment>
    <comment ref="D54" authorId="0" shapeId="0" xr:uid="{00000000-0006-0000-1A00-000003000000}">
      <text>
        <r>
          <rPr>
            <b/>
            <sz val="10"/>
            <color indexed="81"/>
            <rFont val="Tahoma"/>
            <family val="2"/>
          </rPr>
          <t>Chart 3</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 adjusted for small sample size and showing 95% confidence intervals. 
e.g. 
Task 1 = 80% +/- 10%
Task 2 = 70% +/- 15%
</t>
        </r>
      </text>
    </comment>
    <comment ref="D77" authorId="0" shapeId="0" xr:uid="{00000000-0006-0000-1A00-000004000000}">
      <text>
        <r>
          <rPr>
            <b/>
            <sz val="10"/>
            <color indexed="81"/>
            <rFont val="Tahoma"/>
            <family val="2"/>
          </rPr>
          <t>Chart 4</t>
        </r>
        <r>
          <rPr>
            <sz val="10"/>
            <color indexed="81"/>
            <rFont val="Tahoma"/>
            <family val="2"/>
          </rPr>
          <t xml:space="preserve">
Shows the basic proportion of </t>
        </r>
        <r>
          <rPr>
            <b/>
            <sz val="10"/>
            <color indexed="81"/>
            <rFont val="Tahoma"/>
            <family val="2"/>
          </rPr>
          <t>Successful Tasks / Total Tasks Performed</t>
        </r>
        <r>
          <rPr>
            <sz val="10"/>
            <color indexed="81"/>
            <rFont val="Tahoma"/>
            <family val="2"/>
          </rPr>
          <t xml:space="preserve"> for each task (not adjusted for small sample size, but including</t>
        </r>
        <r>
          <rPr>
            <b/>
            <sz val="10"/>
            <color indexed="81"/>
            <rFont val="Tahoma"/>
            <family val="2"/>
          </rPr>
          <t xml:space="preserve"> Users' Self-Reported Confidence Ratings</t>
        </r>
        <r>
          <rPr>
            <sz val="10"/>
            <color indexed="81"/>
            <rFont val="Tahoma"/>
            <family val="2"/>
          </rPr>
          <t xml:space="preserve"> re: their successful completion of each task.
e.g. 
Task 1 = 80% AVG completion, 50% AVG confidence
</t>
        </r>
      </text>
    </comment>
    <comment ref="D100" authorId="0" shapeId="0" xr:uid="{00000000-0006-0000-1A00-000005000000}">
      <text>
        <r>
          <rPr>
            <b/>
            <sz val="10"/>
            <color indexed="81"/>
            <rFont val="Tahoma"/>
            <family val="2"/>
          </rPr>
          <t>Chart 5</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t>
        </r>
        <r>
          <rPr>
            <b/>
            <sz val="10"/>
            <color indexed="81"/>
            <rFont val="Tahoma"/>
            <family val="2"/>
          </rPr>
          <t xml:space="preserve"> adjusted for small sample size</t>
        </r>
        <r>
          <rPr>
            <sz val="10"/>
            <color indexed="81"/>
            <rFont val="Tahoma"/>
            <family val="2"/>
          </rPr>
          <t xml:space="preserve">, and including </t>
        </r>
        <r>
          <rPr>
            <b/>
            <sz val="10"/>
            <color indexed="81"/>
            <rFont val="Tahoma"/>
            <family val="2"/>
          </rPr>
          <t>Users' Self-Reported Confidence Ratings</t>
        </r>
        <r>
          <rPr>
            <sz val="10"/>
            <color indexed="81"/>
            <rFont val="Tahoma"/>
            <family val="2"/>
          </rPr>
          <t xml:space="preserve"> re: their successful completion of each task.
e.g. 
Task 1 = 80% AVG completion, 50% AVG confidence</t>
        </r>
      </text>
    </comment>
    <comment ref="D123" authorId="0" shapeId="0" xr:uid="{00000000-0006-0000-1A00-000006000000}">
      <text>
        <r>
          <rPr>
            <b/>
            <sz val="10"/>
            <color indexed="81"/>
            <rFont val="Tahoma"/>
            <family val="2"/>
          </rPr>
          <t>Chart 6</t>
        </r>
        <r>
          <rPr>
            <sz val="10"/>
            <color indexed="81"/>
            <rFont val="Tahoma"/>
            <family val="2"/>
          </rPr>
          <t xml:space="preserve">
Shows the Mean Time/Task including Max and Min Times for each task. 
E.g.
Task 1 = 45s (Min=20s, Max=60s)</t>
        </r>
      </text>
    </comment>
    <comment ref="D146" authorId="0" shapeId="0" xr:uid="{00000000-0006-0000-1A00-000007000000}">
      <text>
        <r>
          <rPr>
            <b/>
            <sz val="10"/>
            <color indexed="81"/>
            <rFont val="Tahoma"/>
            <family val="2"/>
          </rPr>
          <t>Chart 7</t>
        </r>
        <r>
          <rPr>
            <sz val="10"/>
            <color indexed="81"/>
            <rFont val="Tahoma"/>
            <family val="2"/>
          </rPr>
          <t xml:space="preserve">
Shows the Total SUS Score/100 and a histogram representing the distribution of users' rating for each item on the questionnaire. 
</t>
        </r>
        <r>
          <rPr>
            <b/>
            <sz val="10"/>
            <color indexed="81"/>
            <rFont val="Tahoma"/>
            <family val="2"/>
          </rPr>
          <t>*NOTE:</t>
        </r>
        <r>
          <rPr>
            <sz val="10"/>
            <color indexed="81"/>
            <rFont val="Tahoma"/>
            <family val="2"/>
          </rPr>
          <t xml:space="preserve"> If the Chart 7 label is greyed out, it is not the selected satisfaction questionnaire in the Scoring section of the Admin worksheet.
</t>
        </r>
        <r>
          <rPr>
            <sz val="8"/>
            <color indexed="81"/>
            <rFont val="Tahoma"/>
            <family val="2"/>
          </rPr>
          <t xml:space="preserve">
</t>
        </r>
      </text>
    </comment>
    <comment ref="D177" authorId="0" shapeId="0" xr:uid="{00000000-0006-0000-1A00-000008000000}">
      <text>
        <r>
          <rPr>
            <b/>
            <sz val="10"/>
            <color indexed="81"/>
            <rFont val="Tahoma"/>
            <family val="2"/>
          </rPr>
          <t>Chart 8</t>
        </r>
        <r>
          <rPr>
            <sz val="10"/>
            <color indexed="81"/>
            <rFont val="Tahoma"/>
            <family val="2"/>
          </rPr>
          <t xml:space="preserve">
Shows the Mean Scores for Usefulness and Ease of Use, including a histogram representing the distribution of users' ratings for each item in the questionnaire.
</t>
        </r>
        <r>
          <rPr>
            <b/>
            <sz val="10"/>
            <color indexed="81"/>
            <rFont val="Tahoma"/>
            <family val="2"/>
          </rPr>
          <t xml:space="preserve">*NOTE: </t>
        </r>
        <r>
          <rPr>
            <sz val="10"/>
            <color indexed="81"/>
            <rFont val="Tahoma"/>
            <family val="2"/>
          </rPr>
          <t>If the Chart 8 label is greyed out, it is not the selected satisfaction questionnaire in the Scoring section of the Admin worksheet.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7" authorId="0" shapeId="0" xr:uid="{00000000-0006-0000-1B00-000001000000}">
      <text>
        <r>
          <rPr>
            <b/>
            <sz val="8"/>
            <color indexed="81"/>
            <rFont val="Tahoma"/>
            <family val="2"/>
          </rPr>
          <t>Checks for error #N/A in column B.</t>
        </r>
      </text>
    </comment>
    <comment ref="E7" authorId="0" shapeId="0" xr:uid="{00000000-0006-0000-1B00-000002000000}">
      <text>
        <r>
          <rPr>
            <b/>
            <sz val="8"/>
            <color indexed="81"/>
            <rFont val="Tahoma"/>
            <family val="2"/>
          </rPr>
          <t xml:space="preserve">Checks Admin sheet re: whether P data should be included in summary. 0=yes, 1 = no.
NOTE: this column formula repeats itself for every task section.
</t>
        </r>
      </text>
    </comment>
    <comment ref="F7" authorId="0" shapeId="0" xr:uid="{00000000-0006-0000-1B00-000003000000}">
      <text>
        <r>
          <rPr>
            <b/>
            <sz val="8"/>
            <color indexed="81"/>
            <rFont val="Tahoma"/>
            <family val="2"/>
          </rPr>
          <t>Sums up C:E with total value determining whether row is visible or hidden.</t>
        </r>
      </text>
    </comment>
    <comment ref="G7" authorId="0" shapeId="0" xr:uid="{00000000-0006-0000-1B00-000004000000}">
      <text>
        <r>
          <rPr>
            <b/>
            <sz val="8"/>
            <color indexed="81"/>
            <rFont val="Tahoma"/>
            <family val="2"/>
          </rPr>
          <t xml:space="preserve">sum of C:E should equal 0 to be hidden. Anything else and row should be visible.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Todd Zazelenchuk</author>
  </authors>
  <commentList>
    <comment ref="L48" authorId="0" shapeId="0" xr:uid="{00000000-0006-0000-1C00-000001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48" authorId="0" shapeId="0" xr:uid="{00000000-0006-0000-1C00-000002000000}">
      <text>
        <r>
          <rPr>
            <b/>
            <sz val="9"/>
            <color indexed="81"/>
            <rFont val="Geneva"/>
          </rPr>
          <t xml:space="preserve">Checkbox Flag
</t>
        </r>
        <r>
          <rPr>
            <sz val="9"/>
            <color indexed="81"/>
            <rFont val="Geneva"/>
          </rPr>
          <t xml:space="preserve">This flag identifies whether the checkbox is checked or unchecked.
</t>
        </r>
      </text>
    </comment>
    <comment ref="N48" authorId="0" shapeId="0" xr:uid="{00000000-0006-0000-1C00-000003000000}">
      <text>
        <r>
          <rPr>
            <b/>
            <sz val="9"/>
            <color indexed="81"/>
            <rFont val="Geneva"/>
          </rPr>
          <t xml:space="preserve">Show/Hide Flag
</t>
        </r>
        <r>
          <rPr>
            <sz val="9"/>
            <color indexed="81"/>
            <rFont val="Geneva"/>
          </rPr>
          <t>This flag sums the two columns to determine whether each row is shown or hidden.</t>
        </r>
      </text>
    </comment>
    <comment ref="L109" authorId="0" shapeId="0" xr:uid="{00000000-0006-0000-1C00-000004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109" authorId="0" shapeId="0" xr:uid="{00000000-0006-0000-1C00-000005000000}">
      <text>
        <r>
          <rPr>
            <b/>
            <sz val="9"/>
            <color indexed="81"/>
            <rFont val="Geneva"/>
          </rPr>
          <t xml:space="preserve">Checkbox Flag
</t>
        </r>
        <r>
          <rPr>
            <sz val="9"/>
            <color indexed="81"/>
            <rFont val="Geneva"/>
          </rPr>
          <t xml:space="preserve">This flag identifies whether the checkbox is checked or unchecked.
</t>
        </r>
      </text>
    </comment>
    <comment ref="N109" authorId="0" shapeId="0" xr:uid="{00000000-0006-0000-1C00-000006000000}">
      <text>
        <r>
          <rPr>
            <b/>
            <sz val="9"/>
            <color indexed="81"/>
            <rFont val="Geneva"/>
          </rPr>
          <t xml:space="preserve">Show/Hide Flag
</t>
        </r>
        <r>
          <rPr>
            <sz val="9"/>
            <color indexed="81"/>
            <rFont val="Geneva"/>
          </rPr>
          <t>This flag sums the two columns to determine whether each row is shown or hidden.</t>
        </r>
      </text>
    </comment>
  </commentList>
</comments>
</file>

<file path=xl/sharedStrings.xml><?xml version="1.0" encoding="utf-8"?>
<sst xmlns="http://schemas.openxmlformats.org/spreadsheetml/2006/main" count="7703" uniqueCount="370">
  <si>
    <r>
      <t>Selected Questionnaire</t>
    </r>
    <r>
      <rPr>
        <sz val="10"/>
        <color indexed="22"/>
        <rFont val="Verdana"/>
      </rPr>
      <t xml:space="preserve"> (selected on Admin sheet and populated on each Participant sheet)</t>
    </r>
  </si>
  <si>
    <r>
      <t xml:space="preserve">Satisfaction Questionnaire Tables </t>
    </r>
    <r>
      <rPr>
        <sz val="10"/>
        <color indexed="23"/>
        <rFont val="Verdana"/>
      </rPr>
      <t>(read only)</t>
    </r>
  </si>
  <si>
    <t>Task/Question List</t>
  </si>
  <si>
    <t xml:space="preserve">In PAGE SETUP, set to LANDSCAPE format. </t>
  </si>
  <si>
    <t>Highlight white area below, go to FILE menu, select PRINT, print SELECTION.</t>
  </si>
  <si>
    <t xml:space="preserve">In PAGE SETUP, set to PORTRAIT format. </t>
  </si>
  <si>
    <t>You have no tasks specified for cards on the TASKS worksheet.</t>
  </si>
  <si>
    <t>P17</t>
  </si>
  <si>
    <t>P18</t>
  </si>
  <si>
    <t>Q</t>
  </si>
  <si>
    <t>EOU</t>
  </si>
  <si>
    <t>USE</t>
  </si>
  <si>
    <t>Satisfaction Questionnaire</t>
  </si>
  <si>
    <r>
      <t xml:space="preserve">Charts - Effectiveness, Efficiency, Satisfaction </t>
    </r>
    <r>
      <rPr>
        <b/>
        <i/>
        <sz val="10"/>
        <color indexed="22"/>
        <rFont val="Verdana"/>
        <family val="2"/>
      </rPr>
      <t>(read only)</t>
    </r>
  </si>
  <si>
    <r>
      <t xml:space="preserve">Observations </t>
    </r>
    <r>
      <rPr>
        <b/>
        <i/>
        <sz val="10"/>
        <color indexed="22"/>
        <rFont val="Verdana"/>
        <family val="2"/>
      </rPr>
      <t>(read only)</t>
    </r>
  </si>
  <si>
    <t>Tasks</t>
  </si>
  <si>
    <t>All data is compiled automatically here and pulled into the DataCharts sheet.</t>
  </si>
  <si>
    <t>Usefulness</t>
  </si>
  <si>
    <t>M/F</t>
  </si>
  <si>
    <t>P13</t>
  </si>
  <si>
    <t>P14</t>
  </si>
  <si>
    <t>P15</t>
  </si>
  <si>
    <t>P16</t>
  </si>
  <si>
    <r>
      <t xml:space="preserve">Task Cards </t>
    </r>
    <r>
      <rPr>
        <sz val="10"/>
        <color indexed="23"/>
        <rFont val="Verdana"/>
      </rPr>
      <t>(individual cards as flagged YES on the TASKS worksheet)</t>
    </r>
  </si>
  <si>
    <r>
      <t xml:space="preserve">Satisfaction Questionnaire </t>
    </r>
    <r>
      <rPr>
        <sz val="10"/>
        <color indexed="23"/>
        <rFont val="Verdana"/>
      </rPr>
      <t>(for use with participants…as per questionnaire selected on the ADMIN worksheet)</t>
    </r>
  </si>
  <si>
    <r>
      <t xml:space="preserve">Step 1: </t>
    </r>
    <r>
      <rPr>
        <sz val="10"/>
        <color indexed="22"/>
        <rFont val="Verdana"/>
      </rPr>
      <t>Expand sections below to enter your study's details</t>
    </r>
  </si>
  <si>
    <r>
      <t xml:space="preserve">Step 2: </t>
    </r>
    <r>
      <rPr>
        <sz val="10"/>
        <color indexed="22"/>
        <rFont val="Verdana"/>
      </rPr>
      <t xml:space="preserve">Click </t>
    </r>
    <r>
      <rPr>
        <b/>
        <sz val="10"/>
        <color indexed="22"/>
        <rFont val="Verdana"/>
      </rPr>
      <t>SAVE CHANGES</t>
    </r>
    <r>
      <rPr>
        <sz val="10"/>
        <color indexed="22"/>
        <rFont val="Verdana"/>
      </rPr>
      <t xml:space="preserve"> to see details updated on P worksheets.</t>
    </r>
  </si>
  <si>
    <t>Fail tallies</t>
  </si>
  <si>
    <t>TASK</t>
  </si>
  <si>
    <t>Score</t>
  </si>
  <si>
    <t>Mean</t>
  </si>
  <si>
    <t>Admin</t>
  </si>
  <si>
    <t>Conf</t>
  </si>
  <si>
    <t/>
  </si>
  <si>
    <t>(Binomial distribution w/ Users' Self Reported Post-Task Confidence Ratings)</t>
  </si>
  <si>
    <t>Participants</t>
  </si>
  <si>
    <t>Researcher</t>
  </si>
  <si>
    <t>Dates</t>
  </si>
  <si>
    <t>Scoring</t>
  </si>
  <si>
    <t>About</t>
  </si>
  <si>
    <t>Chart Label</t>
  </si>
  <si>
    <t>optional</t>
  </si>
  <si>
    <t>Logger</t>
  </si>
  <si>
    <r>
      <t xml:space="preserve">Scoring Criteria </t>
    </r>
    <r>
      <rPr>
        <sz val="10"/>
        <color indexed="23"/>
        <rFont val="Verdana"/>
      </rPr>
      <t>(for tasks)</t>
    </r>
  </si>
  <si>
    <r>
      <t>Confidence Scale</t>
    </r>
    <r>
      <rPr>
        <sz val="10"/>
        <color indexed="23"/>
        <rFont val="Verdana"/>
      </rPr>
      <t xml:space="preserve"> (read only)</t>
    </r>
  </si>
  <si>
    <t>Usability Datalogger v5.1.1</t>
  </si>
  <si>
    <t>It is now the product of many hours of building, extending, tweaking, and incorporating</t>
  </si>
  <si>
    <t>Scored</t>
  </si>
  <si>
    <t>Yes</t>
  </si>
  <si>
    <t>Task Order Rnd Generation Table</t>
  </si>
  <si>
    <t>Task Order Rnd Generation Table &gt;</t>
  </si>
  <si>
    <t>1. Enter your details (schedule, participants, tasks) into the Admin and Tasks sheets</t>
  </si>
  <si>
    <t>2. Set up your scoring and satisfaction criteria on the Admin sheet</t>
  </si>
  <si>
    <t>4. Record your observations, scores, and satisfaction on each Participant (P) sheet</t>
  </si>
  <si>
    <t>Go To Donate Page</t>
  </si>
  <si>
    <t xml:space="preserve">cheers </t>
  </si>
  <si>
    <t>tz</t>
  </si>
  <si>
    <t>When 100% Really Isn't 100%: Improving the Accuracy of Small-Sample Estimates of Completion Rates</t>
  </si>
  <si>
    <t>I need to learn a lot about this product before I could effectively use it.</t>
  </si>
  <si>
    <t>Task Order Ranking Table &gt;</t>
  </si>
  <si>
    <t>Set Scored flag &gt;</t>
  </si>
  <si>
    <t>Version</t>
  </si>
  <si>
    <t>Created by</t>
  </si>
  <si>
    <t>Last update</t>
  </si>
  <si>
    <t>Usability Datalogger</t>
  </si>
  <si>
    <t>Product</t>
  </si>
  <si>
    <t>Menu label</t>
  </si>
  <si>
    <t>Pass/Fail</t>
  </si>
  <si>
    <t>Description</t>
  </si>
  <si>
    <t>Easy</t>
  </si>
  <si>
    <t>Pass</t>
  </si>
  <si>
    <t>1st try - no problem</t>
  </si>
  <si>
    <t>Medium</t>
  </si>
  <si>
    <t>Mark Pawson, Michele Marut, Erika Kindlund, Sara Cole, Chad Singer, Nick Anderson</t>
  </si>
  <si>
    <t>Task#</t>
  </si>
  <si>
    <t>None</t>
  </si>
  <si>
    <r>
      <t xml:space="preserve">Confidence Rating Data Table </t>
    </r>
    <r>
      <rPr>
        <i/>
        <sz val="10"/>
        <color indexed="23"/>
        <rFont val="Verdana"/>
        <family val="2"/>
      </rPr>
      <t>(pulls from individual P worksheets)</t>
    </r>
  </si>
  <si>
    <t>%</t>
  </si>
  <si>
    <t>?</t>
  </si>
  <si>
    <r>
      <t xml:space="preserve">Step 1. </t>
    </r>
    <r>
      <rPr>
        <sz val="10"/>
        <color indexed="22"/>
        <rFont val="Verdana"/>
      </rPr>
      <t>Complete your study's details on the ADMIN and TASKS sheets.</t>
    </r>
  </si>
  <si>
    <t>TaskCards</t>
  </si>
  <si>
    <r>
      <t xml:space="preserve">CHART 3. Task Completion </t>
    </r>
    <r>
      <rPr>
        <sz val="10"/>
        <color indexed="23"/>
        <rFont val="Verdana"/>
      </rPr>
      <t>(Adjusted)</t>
    </r>
  </si>
  <si>
    <r>
      <t xml:space="preserve">CHART 2. Task Completion </t>
    </r>
    <r>
      <rPr>
        <sz val="10"/>
        <color indexed="23"/>
        <rFont val="Verdana"/>
      </rPr>
      <t>(Non-Adjusted)</t>
    </r>
  </si>
  <si>
    <r>
      <t>CHART 1. Task Performance</t>
    </r>
    <r>
      <rPr>
        <sz val="10"/>
        <rFont val="Verdana"/>
      </rPr>
      <t xml:space="preserve"> </t>
    </r>
    <r>
      <rPr>
        <sz val="10"/>
        <color indexed="23"/>
        <rFont val="Verdana"/>
      </rPr>
      <t>(by Scored Criteria)</t>
    </r>
  </si>
  <si>
    <t>Journal of Usability Studies Issue 3, Vol. 1, May 2006, pp. 136-150</t>
  </si>
  <si>
    <t>Ease of Use</t>
  </si>
  <si>
    <t>P4</t>
  </si>
  <si>
    <t>P5</t>
  </si>
  <si>
    <t>P6</t>
  </si>
  <si>
    <t>P7</t>
  </si>
  <si>
    <t>P8</t>
  </si>
  <si>
    <t>P9</t>
  </si>
  <si>
    <t>P10</t>
  </si>
  <si>
    <t>P11</t>
  </si>
  <si>
    <t>P12</t>
  </si>
  <si>
    <t>Start</t>
  </si>
  <si>
    <t>Task</t>
  </si>
  <si>
    <t>Project</t>
  </si>
  <si>
    <t>Date</t>
  </si>
  <si>
    <t>Observations</t>
  </si>
  <si>
    <t>-</t>
  </si>
  <si>
    <t>Adjusted</t>
  </si>
  <si>
    <t>Completion</t>
  </si>
  <si>
    <t>StDev</t>
  </si>
  <si>
    <t>Role</t>
  </si>
  <si>
    <t>(Collection table - pulls from worksheets; calculates TAM scores)</t>
  </si>
  <si>
    <t>N</t>
  </si>
  <si>
    <t>Clock</t>
  </si>
  <si>
    <t>Total Elapsed (sec)</t>
  </si>
  <si>
    <t>Timer</t>
  </si>
  <si>
    <t>-:--:--</t>
  </si>
  <si>
    <t>Task Order Ranking Table</t>
  </si>
  <si>
    <t>Min</t>
  </si>
  <si>
    <t>Max</t>
  </si>
  <si>
    <t>Pilot 1</t>
  </si>
  <si>
    <t>Pilot 2</t>
  </si>
  <si>
    <r>
      <t xml:space="preserve">Step 1. </t>
    </r>
    <r>
      <rPr>
        <sz val="10"/>
        <color indexed="22"/>
        <rFont val="Verdana"/>
      </rPr>
      <t xml:space="preserve">Click to expand the section containing your desired chart. </t>
    </r>
  </si>
  <si>
    <t>Successful</t>
  </si>
  <si>
    <t>Margin Err</t>
  </si>
  <si>
    <t>+1 margin</t>
  </si>
  <si>
    <t>-1 margin</t>
  </si>
  <si>
    <t>Max-Mean</t>
  </si>
  <si>
    <t>Mean-Min</t>
  </si>
  <si>
    <t>Tasks Scored</t>
  </si>
  <si>
    <t>Yes/No</t>
  </si>
  <si>
    <t>d69</t>
  </si>
  <si>
    <r>
      <t>Effectiveness Calculation Table</t>
    </r>
    <r>
      <rPr>
        <sz val="12"/>
        <color indexed="23"/>
        <rFont val="Verdana"/>
        <family val="2"/>
      </rPr>
      <t xml:space="preserve"> </t>
    </r>
    <r>
      <rPr>
        <i/>
        <sz val="10"/>
        <color indexed="23"/>
        <rFont val="Verdana"/>
        <family val="2"/>
      </rPr>
      <t>(pulls from Effectiveness Data Table&gt;&gt;&gt;)</t>
    </r>
  </si>
  <si>
    <t>I find this product useful.</t>
  </si>
  <si>
    <t>Learning to operate this product was easy for me.</t>
  </si>
  <si>
    <t>I found it easy to get this product to do what I want it to do.</t>
  </si>
  <si>
    <t>(Binomial distribution - All levels categorized as Pass/Fail)</t>
  </si>
  <si>
    <t>Conf Rating</t>
  </si>
  <si>
    <t>I found the product very cumbersome to use.</t>
  </si>
  <si>
    <t>I felt very confident using this product.</t>
  </si>
  <si>
    <t>SUS</t>
  </si>
  <si>
    <t>P19</t>
  </si>
  <si>
    <t>P20</t>
  </si>
  <si>
    <t>Task Order Data Check</t>
  </si>
  <si>
    <t>Check</t>
  </si>
  <si>
    <t>Variance</t>
  </si>
  <si>
    <t>of Mean</t>
  </si>
  <si>
    <t>Margin</t>
  </si>
  <si>
    <t>of Error</t>
  </si>
  <si>
    <t>Please indicate your level of agreement or disagreement with the statements below:</t>
  </si>
  <si>
    <t>Age</t>
  </si>
  <si>
    <t>1-word</t>
  </si>
  <si>
    <t>I found the various functions in this product were well integrated.</t>
  </si>
  <si>
    <t>I thought there was too much inconsistency in this product.</t>
  </si>
  <si>
    <t>See the following reference for details:</t>
  </si>
  <si>
    <t xml:space="preserve">Lewis, J.R. &amp; Sauro, J. (2006) </t>
  </si>
  <si>
    <t>Todd Zazelenchuk, Ph.D.</t>
  </si>
  <si>
    <t>|</t>
  </si>
  <si>
    <t>* Davis, F.D. (1989). Perceived usefulness, perceived ease of use, and user acceptance of information technology. MIS Quarterly, 13:3, 319-340.</t>
  </si>
  <si>
    <t>Pass tallies</t>
  </si>
  <si>
    <r>
      <t xml:space="preserve">Task/Question List </t>
    </r>
    <r>
      <rPr>
        <sz val="10"/>
        <color indexed="23"/>
        <rFont val="Verdana"/>
      </rPr>
      <t>(a list of ALL tasks and questions from TASKS sheet…useful as a moderator's guide)</t>
    </r>
  </si>
  <si>
    <t>Maybe your ideas will make it into the next version! ;)</t>
  </si>
  <si>
    <t>5. View and/or print out your observations and charts for data analysis</t>
  </si>
  <si>
    <t>Check for updates</t>
  </si>
  <si>
    <t xml:space="preserve"> </t>
  </si>
  <si>
    <r>
      <t xml:space="preserve">Satisfaction Questionnaire </t>
    </r>
    <r>
      <rPr>
        <sz val="10"/>
        <color indexed="23"/>
        <rFont val="Verdana"/>
      </rPr>
      <t>(select one)</t>
    </r>
  </si>
  <si>
    <r>
      <t xml:space="preserve">Step 2. </t>
    </r>
    <r>
      <rPr>
        <sz val="10"/>
        <color indexed="22"/>
        <rFont val="Verdana"/>
      </rPr>
      <t>Select the desired form to be printed and follow the printing instructions within that section.</t>
    </r>
  </si>
  <si>
    <r>
      <t>* REMEMBER TO</t>
    </r>
    <r>
      <rPr>
        <i/>
        <sz val="10"/>
        <color indexed="63"/>
        <rFont val="Verdana"/>
        <family val="2"/>
      </rPr>
      <t xml:space="preserve"> </t>
    </r>
    <r>
      <rPr>
        <b/>
        <i/>
        <sz val="10"/>
        <color indexed="63"/>
        <rFont val="Verdana"/>
        <family val="2"/>
      </rPr>
      <t>SAVE A BACKUP</t>
    </r>
    <r>
      <rPr>
        <i/>
        <sz val="10"/>
        <color indexed="63"/>
        <rFont val="Verdana"/>
        <family val="2"/>
      </rPr>
      <t xml:space="preserve"> </t>
    </r>
    <r>
      <rPr>
        <b/>
        <i/>
        <sz val="10"/>
        <color indexed="63"/>
        <rFont val="Verdana"/>
        <family val="2"/>
      </rPr>
      <t>OF YOUR DATALOGGER FILE ON A REGULAR BASIS! :)</t>
    </r>
  </si>
  <si>
    <t>show</t>
  </si>
  <si>
    <r>
      <t>*NOTE:</t>
    </r>
    <r>
      <rPr>
        <i/>
        <sz val="10"/>
        <color indexed="23"/>
        <rFont val="Verdana"/>
        <family val="2"/>
      </rPr>
      <t xml:space="preserve"> if your charts are not automatically populated, return to click SAVE CHANGES on both the ADMIN </t>
    </r>
  </si>
  <si>
    <t>% SUS Score</t>
  </si>
  <si>
    <t>Succeeded with assistance</t>
  </si>
  <si>
    <t xml:space="preserve">Failed or gave up   </t>
  </si>
  <si>
    <t>&lt;Custom&gt;</t>
  </si>
  <si>
    <t>Usefulness &amp; Ease of Use (TAM)</t>
  </si>
  <si>
    <t>System Usability Scale (SUS)</t>
  </si>
  <si>
    <t>Satisfaction Q options</t>
  </si>
  <si>
    <t>Scoring options</t>
  </si>
  <si>
    <t>Confidence options</t>
  </si>
  <si>
    <r>
      <t xml:space="preserve">Step 1: </t>
    </r>
    <r>
      <rPr>
        <sz val="10"/>
        <color indexed="22"/>
        <rFont val="Verdana"/>
      </rPr>
      <t>Enter tasks and indicate settings for each item.</t>
    </r>
  </si>
  <si>
    <t>Name?</t>
  </si>
  <si>
    <t xml:space="preserve">2nd/3rd try - observed difficulty    </t>
  </si>
  <si>
    <t>Hard</t>
  </si>
  <si>
    <t>3rd/4th try - expressed difficulty</t>
  </si>
  <si>
    <t>Assist</t>
  </si>
  <si>
    <t>Fail</t>
  </si>
  <si>
    <t>Strongly
Agree</t>
  </si>
  <si>
    <t>Strongly
Disagree</t>
  </si>
  <si>
    <t>Avg SUS</t>
  </si>
  <si>
    <t>System Usability Scale Histogram</t>
  </si>
  <si>
    <t>* Brooke, J. (1986). SUS-A Quick and Dirty Usability Scale. Digital Equipment Corporation.</t>
  </si>
  <si>
    <t>strongly disagree</t>
  </si>
  <si>
    <t>strongly agree</t>
  </si>
  <si>
    <t>I thought the product was easy to use.</t>
  </si>
  <si>
    <t>I think I would need Tech Support to be able to use this product.</t>
  </si>
  <si>
    <t>Use</t>
  </si>
  <si>
    <t>Ease</t>
  </si>
  <si>
    <t>Item #</t>
  </si>
  <si>
    <t>USEFULNESS</t>
  </si>
  <si>
    <t>EASE OF USE</t>
  </si>
  <si>
    <t>Comments</t>
  </si>
  <si>
    <t>P1</t>
  </si>
  <si>
    <t>P2</t>
  </si>
  <si>
    <t>P3</t>
  </si>
  <si>
    <t>Name</t>
  </si>
  <si>
    <t>St Err</t>
  </si>
  <si>
    <r>
      <t>Effectiveness Data Table</t>
    </r>
    <r>
      <rPr>
        <sz val="12"/>
        <color indexed="23"/>
        <rFont val="Verdana"/>
        <family val="2"/>
      </rPr>
      <t xml:space="preserve"> </t>
    </r>
    <r>
      <rPr>
        <i/>
        <sz val="10"/>
        <color indexed="23"/>
        <rFont val="Verdana"/>
        <family val="2"/>
      </rPr>
      <t>(pulls from individual P worksheets)</t>
    </r>
  </si>
  <si>
    <t>Hide/Show</t>
  </si>
  <si>
    <t>Participant Hide/Show</t>
  </si>
  <si>
    <r>
      <t xml:space="preserve">Confidence Ratings Calculation Table </t>
    </r>
    <r>
      <rPr>
        <i/>
        <sz val="10"/>
        <color indexed="23"/>
        <rFont val="Verdana"/>
        <family val="2"/>
      </rPr>
      <t>(pulls from Confidence Data Table &gt;&gt;&gt;)</t>
    </r>
  </si>
  <si>
    <r>
      <t>Efficiency Data Table</t>
    </r>
    <r>
      <rPr>
        <i/>
        <sz val="10"/>
        <color indexed="23"/>
        <rFont val="Verdana"/>
        <family val="2"/>
      </rPr>
      <t xml:space="preserve">  (pulls from individual P worksheets)</t>
    </r>
  </si>
  <si>
    <t>SUS Histogram Tally (read only)</t>
  </si>
  <si>
    <t>TAM/SUS</t>
  </si>
  <si>
    <r>
      <t xml:space="preserve">CHART 7. Satisfaction </t>
    </r>
    <r>
      <rPr>
        <sz val="10"/>
        <color indexed="23"/>
        <rFont val="Verdana"/>
      </rPr>
      <t>(System Usability Scale)</t>
    </r>
  </si>
  <si>
    <r>
      <t>CHART 6. Time Spent/Task</t>
    </r>
    <r>
      <rPr>
        <sz val="10"/>
        <rFont val="Verdana"/>
      </rPr>
      <t xml:space="preserve"> </t>
    </r>
    <r>
      <rPr>
        <sz val="10"/>
        <color indexed="23"/>
        <rFont val="Verdana"/>
      </rPr>
      <t>(Mean w/ Min &amp; Max)</t>
    </r>
  </si>
  <si>
    <r>
      <t xml:space="preserve">CHART 5. Task Completion &amp; Confidence </t>
    </r>
    <r>
      <rPr>
        <sz val="10"/>
        <color indexed="23"/>
        <rFont val="Verdana"/>
      </rPr>
      <t>(Adjusted)</t>
    </r>
  </si>
  <si>
    <t>Data?</t>
  </si>
  <si>
    <t>Total</t>
  </si>
  <si>
    <t>Rating</t>
  </si>
  <si>
    <t>feedback from the hundreds of usability researchers whom have found it helpful.</t>
  </si>
  <si>
    <t>Instead, copy and paste and then delete or clear the original contents of the cells, leaving the cell formulas intact.</t>
  </si>
  <si>
    <t>Associate</t>
  </si>
  <si>
    <t>Perceived Usefulness &amp; Ease of Use</t>
  </si>
  <si>
    <t>Perceived Usefulness &amp; Ease of Use Histogram Tally (read only)</t>
  </si>
  <si>
    <t>raw data gets ranked here, copied &amp; pasted to Admin sheet</t>
  </si>
  <si>
    <r>
      <t xml:space="preserve">Task </t>
    </r>
    <r>
      <rPr>
        <i/>
        <sz val="10"/>
        <color indexed="63"/>
        <rFont val="Verdana"/>
        <family val="2"/>
      </rPr>
      <t>(aka Scenario/Question)</t>
    </r>
  </si>
  <si>
    <t>Begin</t>
  </si>
  <si>
    <t>End</t>
  </si>
  <si>
    <t>Random</t>
  </si>
  <si>
    <t>Q#</t>
  </si>
  <si>
    <t>StopQ#</t>
  </si>
  <si>
    <t>StartQ#</t>
  </si>
  <si>
    <t>Tallies</t>
  </si>
  <si>
    <t>start-</t>
  </si>
  <si>
    <t>stop+</t>
  </si>
  <si>
    <t>hilite</t>
  </si>
  <si>
    <t>countif</t>
  </si>
  <si>
    <t>Help</t>
  </si>
  <si>
    <t>The usability datalogger was first created in 2002 with roughly one release per year ever since.</t>
  </si>
  <si>
    <t>You have no tasks entered on the TASKS worksheet.</t>
  </si>
  <si>
    <r>
      <t xml:space="preserve">Print Forms </t>
    </r>
    <r>
      <rPr>
        <b/>
        <i/>
        <sz val="12"/>
        <color indexed="22"/>
        <rFont val="Verdana"/>
        <family val="2"/>
      </rPr>
      <t>(Satisfaction Questionnaire, Task/Question List, Task Cards)</t>
    </r>
  </si>
  <si>
    <t>(Collection table; pulls from TAM table below to calculate SUS scores)</t>
  </si>
  <si>
    <r>
      <t xml:space="preserve">DataSum Sheet </t>
    </r>
    <r>
      <rPr>
        <b/>
        <i/>
        <sz val="10"/>
        <color indexed="22"/>
        <rFont val="Verdana"/>
        <family val="2"/>
      </rPr>
      <t>(read only)</t>
    </r>
  </si>
  <si>
    <t>If participants' data are marked on the Admin page to be included, it appears in a chart. Otherwise, it is hidden.</t>
  </si>
  <si>
    <t>Include</t>
  </si>
  <si>
    <t>Donate</t>
  </si>
  <si>
    <t>Datalogger Feedback/Help</t>
  </si>
  <si>
    <t>Contact us</t>
  </si>
  <si>
    <t>My interaction with this product was clear and understandable.</t>
  </si>
  <si>
    <t>I found this product to be flexible to interact with.</t>
  </si>
  <si>
    <t>It was easy for me to become skillful at using the system.</t>
  </si>
  <si>
    <t>I found the system easy to use.</t>
  </si>
  <si>
    <t>I think I would like to use this software product frequently.</t>
  </si>
  <si>
    <t>I found the product unnecessarily complex.</t>
  </si>
  <si>
    <t>SUS Satisfaction</t>
  </si>
  <si>
    <t>TAM Satisfaction</t>
  </si>
  <si>
    <r>
      <t>Efficiency Calculation Table</t>
    </r>
    <r>
      <rPr>
        <i/>
        <sz val="10"/>
        <color indexed="23"/>
        <rFont val="Verdana"/>
        <family val="2"/>
      </rPr>
      <t xml:space="preserve"> (pulls from Efficiency Data Table &gt;&gt;&gt;)</t>
    </r>
  </si>
  <si>
    <t>(Binomial distribution w/ 95% confidence intervals)</t>
  </si>
  <si>
    <t>I imagine that most people would learn to use this product very quickly.</t>
  </si>
  <si>
    <t>MLE*</t>
  </si>
  <si>
    <t>*MLE = Maximum Likelihood Estimate (Pass/Total Tasks Performed)</t>
  </si>
  <si>
    <t>+1</t>
  </si>
  <si>
    <t>-1</t>
  </si>
  <si>
    <t>Margin*</t>
  </si>
  <si>
    <t>* the +1 Margin column is configured to calculate</t>
  </si>
  <si>
    <t>a margin of error that will result in a max of 100%</t>
  </si>
  <si>
    <t>whenever the MLE is 100% (ie. A perfect score)</t>
  </si>
  <si>
    <r>
      <t>NOTE:</t>
    </r>
    <r>
      <rPr>
        <sz val="8"/>
        <rFont val="Verdana"/>
        <family val="2"/>
      </rPr>
      <t xml:space="preserve"> Confidence intervals have been calculated using the LaPlace method for small samples.</t>
    </r>
  </si>
  <si>
    <t>Item#</t>
  </si>
  <si>
    <t>Data on this page is pulled from DataSum and formatted to populate the Charts worksheet.</t>
  </si>
  <si>
    <t>*Show/hide the data calculation worksheets?</t>
  </si>
  <si>
    <t>Thanks to</t>
  </si>
  <si>
    <t>3. Print out a satisfaction questionnaire, task list, and task cards for use with participants</t>
  </si>
  <si>
    <r>
      <t xml:space="preserve">Step 1. </t>
    </r>
    <r>
      <rPr>
        <sz val="10"/>
        <color indexed="22"/>
        <rFont val="Verdana"/>
      </rPr>
      <t xml:space="preserve">Review participants' observations on a per task basis. </t>
    </r>
    <r>
      <rPr>
        <b/>
        <sz val="10"/>
        <color indexed="22"/>
        <rFont val="Verdana"/>
      </rPr>
      <t>EDIT ONLY on P sheets</t>
    </r>
    <r>
      <rPr>
        <sz val="10"/>
        <color indexed="22"/>
        <rFont val="Verdana"/>
      </rPr>
      <t>.</t>
    </r>
  </si>
  <si>
    <r>
      <t xml:space="preserve">Step 2. </t>
    </r>
    <r>
      <rPr>
        <sz val="10"/>
        <color indexed="22"/>
        <rFont val="Verdana"/>
      </rPr>
      <t xml:space="preserve">Select/deselect tasks, participants, scoring criteria on the </t>
    </r>
    <r>
      <rPr>
        <b/>
        <sz val="10"/>
        <color indexed="22"/>
        <rFont val="Verdana"/>
      </rPr>
      <t>ADMIN</t>
    </r>
    <r>
      <rPr>
        <sz val="10"/>
        <color indexed="22"/>
        <rFont val="Verdana"/>
      </rPr>
      <t xml:space="preserve"> and </t>
    </r>
    <r>
      <rPr>
        <b/>
        <sz val="10"/>
        <color indexed="22"/>
        <rFont val="Verdana"/>
      </rPr>
      <t>TASKS</t>
    </r>
    <r>
      <rPr>
        <sz val="10"/>
        <color indexed="22"/>
        <rFont val="Verdana"/>
      </rPr>
      <t xml:space="preserve"> sheets and </t>
    </r>
    <r>
      <rPr>
        <b/>
        <sz val="10"/>
        <color indexed="22"/>
        <rFont val="Verdana"/>
      </rPr>
      <t>SAVE CHANGES</t>
    </r>
    <r>
      <rPr>
        <sz val="10"/>
        <color indexed="22"/>
        <rFont val="Verdana"/>
      </rPr>
      <t>.</t>
    </r>
  </si>
  <si>
    <r>
      <t xml:space="preserve">Step 2: </t>
    </r>
    <r>
      <rPr>
        <sz val="10"/>
        <color indexed="22"/>
        <rFont val="Verdana"/>
      </rPr>
      <t xml:space="preserve">Click </t>
    </r>
    <r>
      <rPr>
        <b/>
        <sz val="10"/>
        <color indexed="22"/>
        <rFont val="Verdana"/>
      </rPr>
      <t>SAVE CHANGES</t>
    </r>
    <r>
      <rPr>
        <sz val="10"/>
        <color indexed="22"/>
        <rFont val="Verdana"/>
      </rPr>
      <t xml:space="preserve"> to see effect on P worksheets.</t>
    </r>
  </si>
  <si>
    <t>and TASKS worksheets and try viewing them again.</t>
  </si>
  <si>
    <t>VIEW online article on usability data collection</t>
  </si>
  <si>
    <t>DOWNLOAD printed user's manual</t>
  </si>
  <si>
    <r>
      <t xml:space="preserve">6. </t>
    </r>
    <r>
      <rPr>
        <b/>
        <i/>
        <sz val="10"/>
        <color indexed="63"/>
        <rFont val="Verdana"/>
        <family val="2"/>
      </rPr>
      <t>DONATE</t>
    </r>
    <r>
      <rPr>
        <i/>
        <sz val="10"/>
        <color indexed="63"/>
        <rFont val="Verdana"/>
        <family val="2"/>
      </rPr>
      <t xml:space="preserve"> if you feel that the datalogger saved you time and effort in your research:)</t>
    </r>
  </si>
  <si>
    <t>Not very confident</t>
  </si>
  <si>
    <t>Very confident</t>
  </si>
  <si>
    <t>Include data?</t>
  </si>
  <si>
    <t>No</t>
  </si>
  <si>
    <t>Selected</t>
  </si>
  <si>
    <t>Current SAT Q</t>
  </si>
  <si>
    <t>M</t>
  </si>
  <si>
    <t>F</t>
  </si>
  <si>
    <r>
      <t xml:space="preserve">Step 2. </t>
    </r>
    <r>
      <rPr>
        <sz val="10"/>
        <color indexed="22"/>
        <rFont val="Verdana"/>
      </rPr>
      <t>Highlight the rows you would like to print, select PRINT from FILE menu, and analyze data for common patterns.</t>
    </r>
  </si>
  <si>
    <t>*Do not leave empty task rows between tasks. Simply enter placeholder text (e.g. blank, X, ---) to indicate a blank row so that it displays properly on each P worksheet.</t>
  </si>
  <si>
    <t>yes</t>
  </si>
  <si>
    <t>share your experience. I'd love to hear your feedback, suggestions, etc…</t>
  </si>
  <si>
    <t>If you have found this free tool helpful in your usability research, please make a donation</t>
  </si>
  <si>
    <t xml:space="preserve">to show your appreciation for all the effort that has gone into it. Then drop me a note as well to </t>
  </si>
  <si>
    <r>
      <t xml:space="preserve">HINT: </t>
    </r>
    <r>
      <rPr>
        <sz val="10"/>
        <color indexed="63"/>
        <rFont val="Verdana"/>
      </rPr>
      <t>Avoid cutting and pasting cell contents! This will often destroy cell references between sheets.</t>
    </r>
  </si>
  <si>
    <t>TAMavg</t>
  </si>
  <si>
    <t>Participant ____________________</t>
  </si>
  <si>
    <t>TAM</t>
  </si>
  <si>
    <t>#</t>
  </si>
  <si>
    <t>Time</t>
  </si>
  <si>
    <t>Using this product enables me to accomplish tasks more quickly.</t>
  </si>
  <si>
    <t>Using this product improves my current performance.</t>
  </si>
  <si>
    <t>Using this product increases my productivity.</t>
  </si>
  <si>
    <t>Using this product makes me more effective.</t>
  </si>
  <si>
    <t>Using this product makes it easier to do my work.</t>
  </si>
  <si>
    <t>Strongly disagree</t>
  </si>
  <si>
    <t>Strongly agree</t>
  </si>
  <si>
    <t>Pilot1</t>
  </si>
  <si>
    <t>Pilot2</t>
  </si>
  <si>
    <t>Hide</t>
  </si>
  <si>
    <t>Customize</t>
  </si>
  <si>
    <t>Philip Hodgson, David Travis, Ananth Uggirala, Sara Ulius,</t>
  </si>
  <si>
    <t>A quick guide to using the datalogger…</t>
  </si>
  <si>
    <t>CC License</t>
  </si>
  <si>
    <t>Chart 2: Task Completion (Non-adjusted)</t>
  </si>
  <si>
    <t>Chart 1: Task Performance</t>
  </si>
  <si>
    <t>Chart 5: Task Completion &amp; User Confidence Ratings (Adjusted)</t>
  </si>
  <si>
    <t>Chart 6: Time per Task</t>
  </si>
  <si>
    <t>Chart 3: Task Completion (Adjusted)</t>
  </si>
  <si>
    <t>Chart 4: Task Completion &amp; User Confidence Ratings (Non-adjusted)</t>
  </si>
  <si>
    <r>
      <t xml:space="preserve">DataCharts - Effectiveness, Efficiency, Satisfaction </t>
    </r>
    <r>
      <rPr>
        <b/>
        <sz val="10"/>
        <color indexed="22"/>
        <rFont val="Verdana"/>
      </rPr>
      <t>(</t>
    </r>
    <r>
      <rPr>
        <b/>
        <i/>
        <sz val="10"/>
        <color indexed="22"/>
        <rFont val="Verdana"/>
        <family val="2"/>
      </rPr>
      <t>read only)</t>
    </r>
  </si>
  <si>
    <r>
      <t xml:space="preserve">CHART 4. Task Completion &amp; Confidence </t>
    </r>
    <r>
      <rPr>
        <sz val="10"/>
        <color indexed="23"/>
        <rFont val="Verdana"/>
      </rPr>
      <t>(Non-Adjusted)</t>
    </r>
  </si>
  <si>
    <t>View Testimonials</t>
  </si>
  <si>
    <r>
      <t>CHART 8. Satisfaction</t>
    </r>
    <r>
      <rPr>
        <b/>
        <sz val="10"/>
        <color indexed="23"/>
        <rFont val="Verdana"/>
      </rPr>
      <t xml:space="preserve"> </t>
    </r>
    <r>
      <rPr>
        <sz val="10"/>
        <color indexed="23"/>
        <rFont val="Verdana"/>
      </rPr>
      <t>(Perceived Ease of Use &amp; Usefulness)</t>
    </r>
  </si>
  <si>
    <t>Select a Satisfaction questionnaire on the ADMIN worksheet and SAVE CHANGES to have it appear here…</t>
  </si>
  <si>
    <t>&lt;enter name&gt;</t>
  </si>
  <si>
    <t>(TAM) Perceived Usefulness and Ease of Use (Technology Acceptance Model) *</t>
  </si>
  <si>
    <t>Select a Satisfaction questionnaire on the ADMIN worksheet and SAVE CHANGES to have it appear hereÉ</t>
  </si>
  <si>
    <t>Resume</t>
  </si>
  <si>
    <t>RESET</t>
  </si>
  <si>
    <t>The user took some time to understand the task but completed it soon.</t>
  </si>
  <si>
    <t>confused about the task but was able to achieve.</t>
  </si>
  <si>
    <t>quick to complete.</t>
  </si>
  <si>
    <t>Easy to navigate.</t>
  </si>
  <si>
    <t>Knew exactly where to look.</t>
  </si>
  <si>
    <t>The user was unable to complete the task</t>
  </si>
  <si>
    <t xml:space="preserve">Took some time to find the option but was able to complete. </t>
  </si>
  <si>
    <t>The user was able to complete this one quickly.</t>
  </si>
  <si>
    <t>The user was not able to search this option at first but found and completed it later.</t>
  </si>
  <si>
    <t>The user took too long to complete this task.</t>
  </si>
  <si>
    <t>The user thought for sometime about what to search but the task was completed easily.</t>
  </si>
  <si>
    <t>The user was not sure about where to look at first.</t>
  </si>
  <si>
    <t>The task was easy for the user.</t>
  </si>
  <si>
    <t>The user remembered exactly where to look for this feature.</t>
  </si>
  <si>
    <t>The task was completed quickly.</t>
  </si>
  <si>
    <t>The user took too long for the completion of the task.</t>
  </si>
  <si>
    <t>The user navigated in wrong place at first but was able to complete the task.</t>
  </si>
  <si>
    <t>Easy to complete.</t>
  </si>
  <si>
    <t>The user knew where to look for this task.</t>
  </si>
  <si>
    <t>24</t>
  </si>
  <si>
    <t>26</t>
  </si>
  <si>
    <t>Mevis Dsilva</t>
  </si>
  <si>
    <t>Boris Gluscevic</t>
  </si>
  <si>
    <t>32</t>
  </si>
  <si>
    <t>Foram Jasani</t>
  </si>
  <si>
    <t>23</t>
  </si>
  <si>
    <t>28</t>
  </si>
  <si>
    <t>Anupam Jagtap</t>
  </si>
  <si>
    <t>Rohan Avachat</t>
  </si>
  <si>
    <t>House of Paws</t>
  </si>
  <si>
    <t>Creation of user account.</t>
  </si>
  <si>
    <t>Walk through the entire process of finding a pet using a filtered search.</t>
  </si>
  <si>
    <t>Finding the right pet sitter for the user’s pet.</t>
  </si>
  <si>
    <t>Navigating through user testimonials.</t>
  </si>
  <si>
    <t>Browsing through the favourited pets and pet sitters.</t>
  </si>
  <si>
    <t>Searching for suitable pet events.</t>
  </si>
  <si>
    <t>User was happy to find a suitable pet and cute pictures for the same</t>
  </si>
  <si>
    <t>Informative links were helpful for the user</t>
  </si>
  <si>
    <t>User could complete the task quicky</t>
  </si>
  <si>
    <t>It was easy for the user to navigate through the task</t>
  </si>
  <si>
    <t>User was confident enough to complete this task</t>
  </si>
  <si>
    <t>Easy to navigate through the task and the features were insightful</t>
  </si>
  <si>
    <t xml:space="preserve">confident to do the task </t>
  </si>
  <si>
    <t>User was quick enough to complete the task</t>
  </si>
  <si>
    <t>Confident to complete the task</t>
  </si>
  <si>
    <t>User was fast to do the task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</si>
</sst>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
    <numFmt numFmtId="165" formatCode="[ss]"/>
    <numFmt numFmtId="166" formatCode="[s]"/>
    <numFmt numFmtId="167" formatCode="0.0"/>
    <numFmt numFmtId="168" formatCode="0.000"/>
    <numFmt numFmtId="169" formatCode="0.0000"/>
    <numFmt numFmtId="170" formatCode="[$-409]h:mm\ AM/PM;@"/>
    <numFmt numFmtId="171" formatCode="mm/dd/yy;@"/>
  </numFmts>
  <fonts count="107">
    <font>
      <sz val="10"/>
      <name val="Verdana"/>
    </font>
    <font>
      <b/>
      <sz val="10"/>
      <name val="Verdana"/>
    </font>
    <font>
      <sz val="10"/>
      <name val="Verdana"/>
    </font>
    <font>
      <sz val="10"/>
      <color indexed="9"/>
      <name val="Verdana"/>
    </font>
    <font>
      <u/>
      <sz val="10"/>
      <color indexed="12"/>
      <name val="Verdana"/>
    </font>
    <font>
      <b/>
      <sz val="10"/>
      <color indexed="9"/>
      <name val="Verdana"/>
    </font>
    <font>
      <sz val="10"/>
      <color indexed="23"/>
      <name val="Verdana"/>
    </font>
    <font>
      <sz val="10"/>
      <color indexed="63"/>
      <name val="Verdana"/>
    </font>
    <font>
      <b/>
      <sz val="10"/>
      <color indexed="55"/>
      <name val="Verdana"/>
    </font>
    <font>
      <sz val="10"/>
      <name val="Verdana"/>
    </font>
    <font>
      <sz val="10"/>
      <name val="Verdana"/>
    </font>
    <font>
      <sz val="10"/>
      <name val="Verdana"/>
    </font>
    <font>
      <sz val="10"/>
      <color indexed="63"/>
      <name val="Verdana"/>
    </font>
    <font>
      <sz val="10"/>
      <name val="Verdana"/>
    </font>
    <font>
      <b/>
      <sz val="8"/>
      <color indexed="23"/>
      <name val="Verdana"/>
      <family val="2"/>
    </font>
    <font>
      <b/>
      <sz val="10"/>
      <color indexed="23"/>
      <name val="Verdana"/>
    </font>
    <font>
      <b/>
      <i/>
      <sz val="18"/>
      <color indexed="47"/>
      <name val="Verdana"/>
    </font>
    <font>
      <b/>
      <sz val="10"/>
      <color indexed="22"/>
      <name val="Verdana"/>
    </font>
    <font>
      <sz val="10"/>
      <color indexed="22"/>
      <name val="Verdana"/>
    </font>
    <font>
      <b/>
      <sz val="9"/>
      <color indexed="22"/>
      <name val="Verdana"/>
    </font>
    <font>
      <b/>
      <sz val="10"/>
      <color indexed="47"/>
      <name val="Verdana"/>
    </font>
    <font>
      <sz val="10"/>
      <color indexed="47"/>
      <name val="Verdana"/>
    </font>
    <font>
      <b/>
      <sz val="12"/>
      <color indexed="22"/>
      <name val="Verdana"/>
    </font>
    <font>
      <b/>
      <sz val="10"/>
      <color indexed="57"/>
      <name val="Verdana"/>
    </font>
    <font>
      <b/>
      <sz val="10"/>
      <color indexed="63"/>
      <name val="Verdana"/>
    </font>
    <font>
      <b/>
      <sz val="10"/>
      <color indexed="57"/>
      <name val="Verdana"/>
    </font>
    <font>
      <sz val="18"/>
      <color indexed="63"/>
      <name val="Verdana"/>
    </font>
    <font>
      <sz val="9"/>
      <color indexed="63"/>
      <name val="Verdana"/>
    </font>
    <font>
      <b/>
      <sz val="12"/>
      <color indexed="63"/>
      <name val="Verdana"/>
    </font>
    <font>
      <b/>
      <sz val="12"/>
      <name val="Verdana"/>
    </font>
    <font>
      <sz val="9"/>
      <name val="Geneva"/>
    </font>
    <font>
      <sz val="8"/>
      <name val="Verdana"/>
      <family val="2"/>
    </font>
    <font>
      <b/>
      <sz val="10"/>
      <color indexed="54"/>
      <name val="Verdana"/>
    </font>
    <font>
      <sz val="8"/>
      <color indexed="63"/>
      <name val="Verdana"/>
    </font>
    <font>
      <sz val="8"/>
      <name val="Verdana"/>
      <family val="2"/>
    </font>
    <font>
      <sz val="8"/>
      <color indexed="23"/>
      <name val="Verdana"/>
    </font>
    <font>
      <sz val="10"/>
      <color indexed="55"/>
      <name val="Verdana"/>
      <family val="2"/>
    </font>
    <font>
      <sz val="9"/>
      <color indexed="23"/>
      <name val="Geneva"/>
    </font>
    <font>
      <b/>
      <sz val="9"/>
      <color indexed="23"/>
      <name val="Geneva"/>
    </font>
    <font>
      <sz val="10"/>
      <name val="Verdana"/>
    </font>
    <font>
      <i/>
      <sz val="10"/>
      <color indexed="63"/>
      <name val="Verdana"/>
      <family val="2"/>
    </font>
    <font>
      <sz val="10"/>
      <color indexed="23"/>
      <name val="Verdana"/>
    </font>
    <font>
      <i/>
      <sz val="10"/>
      <color indexed="23"/>
      <name val="Verdana"/>
      <family val="2"/>
    </font>
    <font>
      <b/>
      <sz val="8"/>
      <color indexed="63"/>
      <name val="Verdana"/>
    </font>
    <font>
      <b/>
      <sz val="18"/>
      <color indexed="63"/>
      <name val="Verdana"/>
      <family val="2"/>
    </font>
    <font>
      <sz val="18"/>
      <color indexed="63"/>
      <name val="Verdana"/>
    </font>
    <font>
      <sz val="12"/>
      <color indexed="63"/>
      <name val="Verdana"/>
      <family val="2"/>
    </font>
    <font>
      <b/>
      <sz val="8"/>
      <name val="Verdana"/>
      <family val="2"/>
    </font>
    <font>
      <u/>
      <sz val="8"/>
      <color indexed="12"/>
      <name val="Verdana"/>
    </font>
    <font>
      <sz val="10"/>
      <color indexed="9"/>
      <name val="Verdana"/>
    </font>
    <font>
      <sz val="10"/>
      <color indexed="63"/>
      <name val="Verdana"/>
    </font>
    <font>
      <sz val="9"/>
      <color indexed="63"/>
      <name val="Verdana"/>
    </font>
    <font>
      <b/>
      <sz val="9"/>
      <color indexed="63"/>
      <name val="Verdana"/>
      <family val="2"/>
    </font>
    <font>
      <b/>
      <sz val="10"/>
      <color indexed="63"/>
      <name val="Verdana"/>
    </font>
    <font>
      <sz val="10"/>
      <color indexed="23"/>
      <name val="Verdana"/>
    </font>
    <font>
      <sz val="10"/>
      <color indexed="22"/>
      <name val="Verdana"/>
    </font>
    <font>
      <sz val="8"/>
      <name val="Verdana"/>
      <family val="2"/>
    </font>
    <font>
      <b/>
      <sz val="20"/>
      <color indexed="63"/>
      <name val="Verdana"/>
      <family val="2"/>
    </font>
    <font>
      <sz val="7"/>
      <color indexed="63"/>
      <name val="Verdana"/>
    </font>
    <font>
      <b/>
      <sz val="10"/>
      <name val="Verdana"/>
    </font>
    <font>
      <b/>
      <sz val="9"/>
      <color indexed="63"/>
      <name val="Verdana"/>
      <family val="2"/>
    </font>
    <font>
      <b/>
      <i/>
      <sz val="12"/>
      <color indexed="22"/>
      <name val="Verdana"/>
      <family val="2"/>
    </font>
    <font>
      <b/>
      <sz val="10"/>
      <color indexed="23"/>
      <name val="Verdana"/>
    </font>
    <font>
      <sz val="8"/>
      <color indexed="22"/>
      <name val="Verdana"/>
    </font>
    <font>
      <b/>
      <sz val="11"/>
      <name val="Verdana"/>
      <family val="2"/>
    </font>
    <font>
      <sz val="10"/>
      <color indexed="54"/>
      <name val="Verdana"/>
    </font>
    <font>
      <sz val="8"/>
      <color indexed="81"/>
      <name val="Tahoma"/>
      <family val="2"/>
    </font>
    <font>
      <b/>
      <sz val="8"/>
      <name val="Verdana"/>
      <family val="2"/>
    </font>
    <font>
      <sz val="9"/>
      <name val="Verdana"/>
    </font>
    <font>
      <sz val="9"/>
      <color indexed="23"/>
      <name val="Verdana"/>
    </font>
    <font>
      <sz val="9"/>
      <color indexed="57"/>
      <name val="Stencil"/>
      <family val="5"/>
    </font>
    <font>
      <sz val="9"/>
      <color indexed="57"/>
      <name val="Symbol"/>
      <family val="1"/>
    </font>
    <font>
      <sz val="10"/>
      <name val="Verdana"/>
    </font>
    <font>
      <b/>
      <sz val="10"/>
      <color indexed="55"/>
      <name val="Verdana"/>
    </font>
    <font>
      <sz val="10"/>
      <color indexed="16"/>
      <name val="Verdana"/>
    </font>
    <font>
      <b/>
      <sz val="9"/>
      <name val="Verdana"/>
      <family val="2"/>
    </font>
    <font>
      <i/>
      <sz val="10"/>
      <color indexed="23"/>
      <name val="Verdana"/>
      <family val="2"/>
    </font>
    <font>
      <b/>
      <i/>
      <sz val="10"/>
      <color indexed="22"/>
      <name val="Verdana"/>
      <family val="2"/>
    </font>
    <font>
      <b/>
      <sz val="12"/>
      <color indexed="23"/>
      <name val="Verdana"/>
    </font>
    <font>
      <sz val="12"/>
      <color indexed="23"/>
      <name val="Verdana"/>
      <family val="2"/>
    </font>
    <font>
      <sz val="9"/>
      <color indexed="23"/>
      <name val="Verdana"/>
    </font>
    <font>
      <sz val="9"/>
      <color indexed="22"/>
      <name val="Verdana"/>
    </font>
    <font>
      <i/>
      <sz val="9"/>
      <color indexed="23"/>
      <name val="Verdana"/>
    </font>
    <font>
      <i/>
      <sz val="9"/>
      <color indexed="23"/>
      <name val="Verdana"/>
    </font>
    <font>
      <i/>
      <sz val="9"/>
      <name val="Verdana"/>
      <family val="2"/>
    </font>
    <font>
      <i/>
      <sz val="10"/>
      <name val="Verdana"/>
    </font>
    <font>
      <b/>
      <i/>
      <sz val="10"/>
      <color indexed="23"/>
      <name val="Verdana"/>
      <family val="2"/>
    </font>
    <font>
      <b/>
      <i/>
      <u/>
      <sz val="10"/>
      <color indexed="12"/>
      <name val="Verdana"/>
      <family val="2"/>
    </font>
    <font>
      <sz val="9"/>
      <name val="Verdana"/>
    </font>
    <font>
      <b/>
      <sz val="9"/>
      <color indexed="23"/>
      <name val="Verdana"/>
    </font>
    <font>
      <i/>
      <sz val="10"/>
      <color indexed="22"/>
      <name val="Verdana"/>
    </font>
    <font>
      <i/>
      <sz val="10"/>
      <color indexed="9"/>
      <name val="Verdana"/>
      <family val="2"/>
    </font>
    <font>
      <sz val="10"/>
      <name val="Verdana"/>
    </font>
    <font>
      <sz val="9"/>
      <color indexed="81"/>
      <name val="Geneva"/>
    </font>
    <font>
      <b/>
      <sz val="9"/>
      <color indexed="81"/>
      <name val="Geneva"/>
    </font>
    <font>
      <b/>
      <i/>
      <sz val="10"/>
      <color indexed="16"/>
      <name val="Verdana"/>
      <family val="2"/>
    </font>
    <font>
      <b/>
      <i/>
      <sz val="10"/>
      <color indexed="63"/>
      <name val="Verdana"/>
      <family val="2"/>
    </font>
    <font>
      <b/>
      <sz val="10"/>
      <color indexed="55"/>
      <name val="Verdana"/>
      <family val="2"/>
    </font>
    <font>
      <sz val="12"/>
      <color rgb="FF000000"/>
      <name val="Lucida Grande"/>
    </font>
    <font>
      <sz val="10"/>
      <color rgb="FF000000"/>
      <name val="Lucida Grande"/>
    </font>
    <font>
      <sz val="10"/>
      <color rgb="FF000000"/>
      <name val="Geneva"/>
    </font>
    <font>
      <b/>
      <sz val="10"/>
      <color indexed="81"/>
      <name val="Tahoma"/>
      <family val="2"/>
    </font>
    <font>
      <sz val="10"/>
      <color indexed="81"/>
      <name val="Tahoma"/>
      <family val="2"/>
    </font>
    <font>
      <sz val="10"/>
      <name val="Verdana"/>
      <family val="2"/>
    </font>
    <font>
      <b/>
      <sz val="8"/>
      <color indexed="81"/>
      <name val="Tahoma"/>
      <family val="2"/>
    </font>
    <font>
      <sz val="10"/>
      <color indexed="63"/>
      <name val="Verdana"/>
      <family val="2"/>
    </font>
    <font>
      <sz val="10"/>
      <color indexed="23"/>
      <name val="Verdana"/>
      <family val="2"/>
    </font>
  </fonts>
  <fills count="13">
    <fill>
      <patternFill patternType="none"/>
    </fill>
    <fill>
      <patternFill patternType="gray125"/>
    </fill>
    <fill>
      <patternFill patternType="solid">
        <fgColor indexed="9"/>
        <bgColor indexed="64"/>
      </patternFill>
    </fill>
    <fill>
      <patternFill patternType="solid">
        <fgColor indexed="54"/>
        <bgColor indexed="8"/>
      </patternFill>
    </fill>
    <fill>
      <patternFill patternType="solid">
        <fgColor indexed="54"/>
        <bgColor indexed="64"/>
      </patternFill>
    </fill>
    <fill>
      <patternFill patternType="solid">
        <fgColor indexed="22"/>
        <bgColor indexed="64"/>
      </patternFill>
    </fill>
    <fill>
      <patternFill patternType="solid">
        <fgColor indexed="23"/>
        <bgColor indexed="64"/>
      </patternFill>
    </fill>
    <fill>
      <patternFill patternType="solid">
        <fgColor indexed="47"/>
        <bgColor indexed="64"/>
      </patternFill>
    </fill>
    <fill>
      <patternFill patternType="solid">
        <fgColor indexed="16"/>
        <bgColor indexed="64"/>
      </patternFill>
    </fill>
    <fill>
      <patternFill patternType="solid">
        <fgColor indexed="22"/>
        <bgColor indexed="8"/>
      </patternFill>
    </fill>
    <fill>
      <patternFill patternType="solid">
        <fgColor indexed="9"/>
        <bgColor indexed="8"/>
      </patternFill>
    </fill>
    <fill>
      <patternFill patternType="solid">
        <fgColor indexed="16"/>
        <bgColor indexed="8"/>
      </patternFill>
    </fill>
    <fill>
      <patternFill patternType="solid">
        <fgColor indexed="55"/>
        <bgColor indexed="64"/>
      </patternFill>
    </fill>
  </fills>
  <borders count="70">
    <border>
      <left/>
      <right/>
      <top/>
      <bottom/>
      <diagonal/>
    </border>
    <border>
      <left/>
      <right/>
      <top/>
      <bottom style="medium">
        <color indexed="23"/>
      </bottom>
      <diagonal/>
    </border>
    <border>
      <left/>
      <right/>
      <top/>
      <bottom style="thin">
        <color indexed="55"/>
      </bottom>
      <diagonal/>
    </border>
    <border>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22"/>
      </left>
      <right style="thin">
        <color indexed="22"/>
      </right>
      <top/>
      <bottom/>
      <diagonal/>
    </border>
    <border>
      <left style="thin">
        <color indexed="22"/>
      </left>
      <right/>
      <top style="thin">
        <color indexed="22"/>
      </top>
      <bottom style="thin">
        <color indexed="22"/>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style="thin">
        <color indexed="55"/>
      </left>
      <right style="thin">
        <color indexed="55"/>
      </right>
      <top style="thin">
        <color auto="1"/>
      </top>
      <bottom style="thin">
        <color indexed="55"/>
      </bottom>
      <diagonal/>
    </border>
    <border>
      <left style="thin">
        <color auto="1"/>
      </left>
      <right/>
      <top style="thin">
        <color auto="1"/>
      </top>
      <bottom/>
      <diagonal/>
    </border>
    <border>
      <left/>
      <right/>
      <top style="thin">
        <color auto="1"/>
      </top>
      <bottom/>
      <diagonal/>
    </border>
    <border>
      <left/>
      <right style="thin">
        <color indexed="23"/>
      </right>
      <top style="thin">
        <color auto="1"/>
      </top>
      <bottom/>
      <diagonal/>
    </border>
    <border>
      <left/>
      <right style="thin">
        <color auto="1"/>
      </right>
      <top style="thin">
        <color auto="1"/>
      </top>
      <bottom/>
      <diagonal/>
    </border>
    <border>
      <left style="thin">
        <color auto="1"/>
      </left>
      <right style="thin">
        <color indexed="23"/>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style="thin">
        <color indexed="55"/>
      </top>
      <bottom/>
      <diagonal/>
    </border>
    <border>
      <left style="thin">
        <color auto="1"/>
      </left>
      <right style="thin">
        <color indexed="55"/>
      </right>
      <top style="thin">
        <color auto="1"/>
      </top>
      <bottom style="thin">
        <color indexed="55"/>
      </bottom>
      <diagonal/>
    </border>
    <border>
      <left style="thin">
        <color auto="1"/>
      </left>
      <right style="thin">
        <color indexed="55"/>
      </right>
      <top style="thin">
        <color indexed="55"/>
      </top>
      <bottom style="thin">
        <color indexed="55"/>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indexed="55"/>
      </right>
      <top style="thin">
        <color indexed="55"/>
      </top>
      <bottom/>
      <diagonal/>
    </border>
    <border>
      <left style="thin">
        <color indexed="55"/>
      </left>
      <right/>
      <top/>
      <bottom/>
      <diagonal/>
    </border>
    <border>
      <left/>
      <right style="thin">
        <color indexed="55"/>
      </right>
      <top/>
      <bottom/>
      <diagonal/>
    </border>
    <border>
      <left style="thin">
        <color indexed="55"/>
      </left>
      <right/>
      <top/>
      <bottom style="thin">
        <color indexed="55"/>
      </bottom>
      <diagonal/>
    </border>
    <border>
      <left/>
      <right style="thin">
        <color indexed="55"/>
      </right>
      <top/>
      <bottom style="thin">
        <color indexed="55"/>
      </bottom>
      <diagonal/>
    </border>
    <border>
      <left/>
      <right/>
      <top style="medium">
        <color indexed="23"/>
      </top>
      <bottom/>
      <diagonal/>
    </border>
    <border>
      <left style="thin">
        <color indexed="55"/>
      </left>
      <right style="thin">
        <color indexed="55"/>
      </right>
      <top/>
      <bottom/>
      <diagonal/>
    </border>
    <border>
      <left style="thin">
        <color indexed="55"/>
      </left>
      <right style="thin">
        <color auto="1"/>
      </right>
      <top style="thin">
        <color indexed="55"/>
      </top>
      <bottom style="thin">
        <color indexed="55"/>
      </bottom>
      <diagonal/>
    </border>
    <border>
      <left style="thin">
        <color indexed="22"/>
      </left>
      <right style="thin">
        <color indexed="22"/>
      </right>
      <top style="thin">
        <color indexed="55"/>
      </top>
      <bottom style="thin">
        <color indexed="55"/>
      </bottom>
      <diagonal/>
    </border>
    <border>
      <left style="thin">
        <color auto="1"/>
      </left>
      <right style="thin">
        <color indexed="22"/>
      </right>
      <top style="thin">
        <color indexed="22"/>
      </top>
      <bottom style="thin">
        <color indexed="22"/>
      </bottom>
      <diagonal/>
    </border>
    <border>
      <left style="thin">
        <color auto="1"/>
      </left>
      <right style="thin">
        <color indexed="22"/>
      </right>
      <top style="thin">
        <color indexed="22"/>
      </top>
      <bottom style="thin">
        <color auto="1"/>
      </bottom>
      <diagonal/>
    </border>
    <border>
      <left/>
      <right style="medium">
        <color indexed="55"/>
      </right>
      <top/>
      <bottom/>
      <diagonal/>
    </border>
    <border>
      <left style="thin">
        <color indexed="22"/>
      </left>
      <right/>
      <top/>
      <bottom/>
      <diagonal/>
    </border>
    <border>
      <left/>
      <right style="thin">
        <color auto="1"/>
      </right>
      <top style="thin">
        <color indexed="55"/>
      </top>
      <bottom style="thin">
        <color indexed="55"/>
      </bottom>
      <diagonal/>
    </border>
    <border>
      <left style="thin">
        <color indexed="22"/>
      </left>
      <right style="thin">
        <color indexed="22"/>
      </right>
      <top style="medium">
        <color indexed="23"/>
      </top>
      <bottom style="thin">
        <color indexed="22"/>
      </bottom>
      <diagonal/>
    </border>
    <border>
      <left/>
      <right style="thin">
        <color indexed="22"/>
      </right>
      <top/>
      <bottom/>
      <diagonal/>
    </border>
    <border>
      <left style="thin">
        <color indexed="23"/>
      </left>
      <right style="thin">
        <color indexed="23"/>
      </right>
      <top style="medium">
        <color indexed="23"/>
      </top>
      <bottom style="thin">
        <color indexed="23"/>
      </bottom>
      <diagonal/>
    </border>
    <border>
      <left style="thin">
        <color indexed="55"/>
      </left>
      <right style="thin">
        <color indexed="55"/>
      </right>
      <top style="medium">
        <color indexed="23"/>
      </top>
      <bottom/>
      <diagonal/>
    </border>
    <border>
      <left style="thin">
        <color indexed="55"/>
      </left>
      <right style="thin">
        <color indexed="55"/>
      </right>
      <top style="thin">
        <color indexed="23"/>
      </top>
      <bottom style="thin">
        <color indexed="55"/>
      </bottom>
      <diagonal/>
    </border>
    <border>
      <left style="thin">
        <color indexed="22"/>
      </left>
      <right style="thin">
        <color indexed="22"/>
      </right>
      <top style="medium">
        <color indexed="23"/>
      </top>
      <bottom style="thin">
        <color indexed="55"/>
      </bottom>
      <diagonal/>
    </border>
    <border>
      <left/>
      <right style="medium">
        <color indexed="23"/>
      </right>
      <top style="medium">
        <color indexed="23"/>
      </top>
      <bottom style="thin">
        <color indexed="23"/>
      </bottom>
      <diagonal/>
    </border>
    <border>
      <left style="thin">
        <color indexed="22"/>
      </left>
      <right style="thin">
        <color indexed="22"/>
      </right>
      <top/>
      <bottom style="thin">
        <color indexed="55"/>
      </bottom>
      <diagonal/>
    </border>
    <border>
      <left/>
      <right style="thin">
        <color indexed="55"/>
      </right>
      <top style="thin">
        <color indexed="55"/>
      </top>
      <bottom style="thin">
        <color indexed="55"/>
      </bottom>
      <diagonal/>
    </border>
    <border>
      <left/>
      <right/>
      <top/>
      <bottom style="thin">
        <color indexed="23"/>
      </bottom>
      <diagonal/>
    </border>
    <border>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style="thin">
        <color indexed="23"/>
      </left>
      <right/>
      <top/>
      <bottom/>
      <diagonal/>
    </border>
    <border>
      <left style="thin">
        <color indexed="23"/>
      </left>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right/>
      <top/>
      <bottom style="thin">
        <color indexed="22"/>
      </bottom>
      <diagonal/>
    </border>
    <border>
      <left style="thin">
        <color auto="1"/>
      </left>
      <right/>
      <top style="thin">
        <color indexed="55"/>
      </top>
      <bottom/>
      <diagonal/>
    </border>
    <border>
      <left/>
      <right style="thin">
        <color auto="1"/>
      </right>
      <top style="thin">
        <color indexed="55"/>
      </top>
      <bottom/>
      <diagonal/>
    </border>
    <border>
      <left style="thin">
        <color auto="1"/>
      </left>
      <right/>
      <top/>
      <bottom style="thin">
        <color indexed="55"/>
      </bottom>
      <diagonal/>
    </border>
    <border>
      <left/>
      <right style="thin">
        <color auto="1"/>
      </right>
      <top/>
      <bottom style="thin">
        <color indexed="55"/>
      </bottom>
      <diagonal/>
    </border>
    <border>
      <left/>
      <right style="thin">
        <color indexed="23"/>
      </right>
      <top style="thin">
        <color indexed="23"/>
      </top>
      <bottom style="thin">
        <color indexed="23"/>
      </bottom>
      <diagonal/>
    </border>
    <border>
      <left/>
      <right style="thin">
        <color indexed="23"/>
      </right>
      <top style="thin">
        <color indexed="23"/>
      </top>
      <bottom/>
      <diagonal/>
    </border>
    <border>
      <left/>
      <right style="thin">
        <color indexed="23"/>
      </right>
      <top/>
      <bottom style="thin">
        <color indexed="23"/>
      </bottom>
      <diagonal/>
    </border>
    <border>
      <left style="thin">
        <color indexed="23"/>
      </left>
      <right/>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top/>
      <bottom style="thin">
        <color indexed="55"/>
      </bottom>
      <diagonal/>
    </border>
    <border>
      <left style="thin">
        <color indexed="22"/>
      </left>
      <right/>
      <top style="medium">
        <color indexed="23"/>
      </top>
      <bottom style="thin">
        <color indexed="22"/>
      </bottom>
      <diagonal/>
    </border>
  </borders>
  <cellStyleXfs count="3">
    <xf numFmtId="0" fontId="0" fillId="0" borderId="0"/>
    <xf numFmtId="0" fontId="4" fillId="0" borderId="0" applyNumberFormat="0" applyFill="0" applyBorder="0" applyAlignment="0" applyProtection="0">
      <alignment vertical="top"/>
      <protection locked="0"/>
    </xf>
    <xf numFmtId="9" fontId="2" fillId="0" borderId="0" applyFont="0" applyFill="0" applyBorder="0" applyAlignment="0" applyProtection="0"/>
  </cellStyleXfs>
  <cellXfs count="944">
    <xf numFmtId="0" fontId="0" fillId="0" borderId="0" xfId="0"/>
    <xf numFmtId="0" fontId="0" fillId="2" borderId="0" xfId="0" applyFill="1" applyAlignment="1" applyProtection="1">
      <alignment horizontal="left"/>
    </xf>
    <xf numFmtId="0" fontId="0" fillId="2" borderId="0" xfId="0" applyFill="1" applyProtection="1"/>
    <xf numFmtId="0" fontId="0" fillId="3" borderId="0" xfId="0" applyFill="1" applyBorder="1" applyProtection="1"/>
    <xf numFmtId="0" fontId="13" fillId="3" borderId="0" xfId="0" applyFont="1" applyFill="1" applyBorder="1" applyProtection="1"/>
    <xf numFmtId="0" fontId="20" fillId="4" borderId="1" xfId="0" applyFont="1" applyFill="1" applyBorder="1" applyAlignment="1" applyProtection="1">
      <alignment vertical="top"/>
    </xf>
    <xf numFmtId="0" fontId="0" fillId="5" borderId="0" xfId="0" applyFill="1" applyProtection="1"/>
    <xf numFmtId="0" fontId="0" fillId="5" borderId="0" xfId="0" applyFill="1" applyBorder="1" applyProtection="1"/>
    <xf numFmtId="0" fontId="2" fillId="5" borderId="0" xfId="0" applyFont="1" applyFill="1" applyProtection="1"/>
    <xf numFmtId="0" fontId="2" fillId="5" borderId="0" xfId="0" applyFont="1" applyFill="1" applyBorder="1" applyProtection="1"/>
    <xf numFmtId="0" fontId="0" fillId="5" borderId="0" xfId="0" applyFill="1" applyAlignment="1" applyProtection="1">
      <alignment horizontal="left"/>
    </xf>
    <xf numFmtId="0" fontId="0" fillId="5" borderId="0" xfId="0" applyFill="1" applyProtection="1">
      <protection locked="0"/>
    </xf>
    <xf numFmtId="0" fontId="0" fillId="5" borderId="0" xfId="0" applyFill="1" applyBorder="1" applyProtection="1">
      <protection locked="0"/>
    </xf>
    <xf numFmtId="0" fontId="0" fillId="5" borderId="0" xfId="0" applyFill="1" applyBorder="1" applyAlignment="1" applyProtection="1">
      <alignment horizontal="left"/>
    </xf>
    <xf numFmtId="0" fontId="0" fillId="5" borderId="0" xfId="0" applyFill="1"/>
    <xf numFmtId="0" fontId="21" fillId="5" borderId="0" xfId="0" applyFont="1" applyFill="1" applyBorder="1" applyAlignment="1" applyProtection="1">
      <alignment horizontal="center"/>
    </xf>
    <xf numFmtId="0" fontId="21" fillId="5" borderId="0" xfId="0" applyFont="1" applyFill="1" applyBorder="1" applyAlignment="1" applyProtection="1">
      <alignment horizontal="left"/>
    </xf>
    <xf numFmtId="0" fontId="7" fillId="5" borderId="0" xfId="0" applyFont="1" applyFill="1" applyBorder="1" applyProtection="1"/>
    <xf numFmtId="0" fontId="7" fillId="5" borderId="0" xfId="0" applyFont="1" applyFill="1" applyProtection="1"/>
    <xf numFmtId="0" fontId="7" fillId="5" borderId="0" xfId="0" applyFont="1" applyFill="1" applyBorder="1" applyAlignment="1" applyProtection="1">
      <alignment horizontal="center"/>
    </xf>
    <xf numFmtId="0" fontId="26" fillId="5" borderId="2" xfId="0" applyFont="1" applyFill="1" applyBorder="1" applyAlignment="1" applyProtection="1">
      <alignment horizontal="center" vertical="top" wrapText="1"/>
    </xf>
    <xf numFmtId="0" fontId="26" fillId="5" borderId="3" xfId="0" applyFont="1" applyFill="1" applyBorder="1" applyAlignment="1" applyProtection="1">
      <alignment horizontal="center" vertical="top" wrapText="1"/>
    </xf>
    <xf numFmtId="0" fontId="7" fillId="2" borderId="4" xfId="0" applyFont="1" applyFill="1" applyBorder="1" applyAlignment="1" applyProtection="1">
      <alignment horizontal="left" vertical="top" wrapText="1"/>
      <protection locked="0"/>
    </xf>
    <xf numFmtId="0" fontId="7" fillId="2" borderId="3" xfId="0" applyFont="1" applyFill="1" applyBorder="1" applyAlignment="1" applyProtection="1">
      <alignment horizontal="center" vertical="top"/>
      <protection locked="0"/>
    </xf>
    <xf numFmtId="0" fontId="7" fillId="2" borderId="5" xfId="0" applyFont="1" applyFill="1" applyBorder="1" applyAlignment="1" applyProtection="1">
      <alignment horizontal="left" vertical="top" wrapText="1"/>
      <protection locked="0"/>
    </xf>
    <xf numFmtId="0" fontId="0" fillId="5" borderId="1" xfId="0" applyFill="1" applyBorder="1" applyProtection="1"/>
    <xf numFmtId="0" fontId="21" fillId="5" borderId="0" xfId="0" applyFont="1" applyFill="1" applyBorder="1" applyProtection="1"/>
    <xf numFmtId="0" fontId="21" fillId="5" borderId="0" xfId="0" applyFont="1" applyFill="1" applyBorder="1" applyAlignment="1" applyProtection="1">
      <alignment horizontal="right"/>
    </xf>
    <xf numFmtId="0" fontId="28" fillId="5" borderId="0" xfId="0" applyFont="1" applyFill="1" applyBorder="1" applyAlignment="1" applyProtection="1">
      <alignment horizontal="left"/>
    </xf>
    <xf numFmtId="0" fontId="29" fillId="5" borderId="1" xfId="0" applyFont="1" applyFill="1" applyBorder="1" applyAlignment="1" applyProtection="1">
      <alignment horizontal="left"/>
    </xf>
    <xf numFmtId="0" fontId="3" fillId="6" borderId="6" xfId="0" applyFont="1" applyFill="1" applyBorder="1" applyAlignment="1" applyProtection="1">
      <alignment horizontal="center"/>
    </xf>
    <xf numFmtId="0" fontId="3" fillId="6" borderId="7" xfId="0" applyFont="1" applyFill="1" applyBorder="1" applyAlignment="1" applyProtection="1">
      <alignment horizontal="center"/>
    </xf>
    <xf numFmtId="9" fontId="3" fillId="6" borderId="4" xfId="0" applyNumberFormat="1" applyFont="1" applyFill="1" applyBorder="1" applyAlignment="1" applyProtection="1">
      <alignment horizontal="center"/>
    </xf>
    <xf numFmtId="0" fontId="3" fillId="6" borderId="4" xfId="0" applyFont="1" applyFill="1" applyBorder="1" applyAlignment="1" applyProtection="1">
      <alignment horizontal="center"/>
    </xf>
    <xf numFmtId="0" fontId="3" fillId="6" borderId="5" xfId="0" applyFont="1" applyFill="1" applyBorder="1" applyAlignment="1" applyProtection="1">
      <alignment horizontal="center"/>
    </xf>
    <xf numFmtId="0" fontId="2" fillId="5" borderId="0" xfId="0" applyFont="1" applyFill="1" applyBorder="1" applyAlignment="1" applyProtection="1">
      <alignment horizontal="center"/>
    </xf>
    <xf numFmtId="0" fontId="0" fillId="5" borderId="0" xfId="0" applyFill="1" applyBorder="1"/>
    <xf numFmtId="0" fontId="0" fillId="2" borderId="0" xfId="0" applyFill="1" applyAlignment="1" applyProtection="1">
      <alignment vertical="top"/>
    </xf>
    <xf numFmtId="0" fontId="7" fillId="2" borderId="8" xfId="0" applyFont="1" applyFill="1" applyBorder="1" applyAlignment="1" applyProtection="1">
      <alignment horizontal="center" vertical="top" wrapText="1"/>
      <protection locked="0"/>
    </xf>
    <xf numFmtId="0" fontId="3" fillId="6" borderId="9" xfId="0" applyFont="1" applyFill="1" applyBorder="1" applyAlignment="1" applyProtection="1">
      <alignment horizontal="center"/>
    </xf>
    <xf numFmtId="0" fontId="3" fillId="6" borderId="10" xfId="0" applyFont="1" applyFill="1" applyBorder="1" applyAlignment="1" applyProtection="1">
      <alignment horizontal="center"/>
    </xf>
    <xf numFmtId="0" fontId="6" fillId="5" borderId="4" xfId="0" applyFont="1" applyFill="1" applyBorder="1" applyAlignment="1" applyProtection="1">
      <alignment horizontal="center"/>
    </xf>
    <xf numFmtId="0" fontId="3" fillId="6" borderId="11" xfId="0" applyNumberFormat="1" applyFont="1" applyFill="1" applyBorder="1" applyAlignment="1" applyProtection="1">
      <alignment horizontal="center"/>
    </xf>
    <xf numFmtId="0" fontId="0" fillId="0" borderId="0" xfId="0" applyFill="1" applyProtection="1"/>
    <xf numFmtId="0" fontId="0" fillId="0" borderId="0" xfId="0" applyBorder="1"/>
    <xf numFmtId="0" fontId="0" fillId="0" borderId="0" xfId="0" applyFill="1"/>
    <xf numFmtId="0" fontId="34" fillId="5" borderId="0" xfId="0" applyFont="1" applyFill="1" applyProtection="1"/>
    <xf numFmtId="0" fontId="6" fillId="5" borderId="1" xfId="0" applyFont="1" applyFill="1" applyBorder="1" applyProtection="1"/>
    <xf numFmtId="0" fontId="6" fillId="5" borderId="0" xfId="0" applyFont="1" applyFill="1" applyBorder="1" applyProtection="1"/>
    <xf numFmtId="0" fontId="3" fillId="5" borderId="0" xfId="0" applyNumberFormat="1" applyFont="1" applyFill="1" applyBorder="1" applyAlignment="1" applyProtection="1">
      <alignment horizontal="center"/>
    </xf>
    <xf numFmtId="0" fontId="6" fillId="5" borderId="0" xfId="0" applyNumberFormat="1" applyFont="1" applyFill="1" applyBorder="1" applyAlignment="1" applyProtection="1">
      <alignment horizontal="center"/>
    </xf>
    <xf numFmtId="9" fontId="3" fillId="6" borderId="12" xfId="0" applyNumberFormat="1" applyFont="1" applyFill="1" applyBorder="1" applyAlignment="1" applyProtection="1">
      <alignment horizontal="left"/>
    </xf>
    <xf numFmtId="9" fontId="3" fillId="6" borderId="13" xfId="0" applyNumberFormat="1" applyFont="1" applyFill="1" applyBorder="1" applyAlignment="1" applyProtection="1">
      <alignment horizontal="center"/>
    </xf>
    <xf numFmtId="9" fontId="3" fillId="6" borderId="14" xfId="0" applyNumberFormat="1" applyFont="1" applyFill="1" applyBorder="1" applyAlignment="1" applyProtection="1">
      <alignment horizontal="left"/>
    </xf>
    <xf numFmtId="9" fontId="3" fillId="6" borderId="15" xfId="0" applyNumberFormat="1" applyFont="1" applyFill="1" applyBorder="1" applyAlignment="1" applyProtection="1">
      <alignment horizontal="center"/>
    </xf>
    <xf numFmtId="9" fontId="3" fillId="6" borderId="16" xfId="0" applyNumberFormat="1" applyFont="1" applyFill="1" applyBorder="1" applyAlignment="1" applyProtection="1">
      <alignment horizontal="left"/>
    </xf>
    <xf numFmtId="9" fontId="3" fillId="5" borderId="0" xfId="0" applyNumberFormat="1" applyFont="1" applyFill="1" applyBorder="1" applyAlignment="1" applyProtection="1">
      <alignment horizontal="center"/>
    </xf>
    <xf numFmtId="9" fontId="3" fillId="6" borderId="17" xfId="0" applyNumberFormat="1" applyFont="1" applyFill="1" applyBorder="1" applyAlignment="1" applyProtection="1">
      <alignment horizontal="center"/>
    </xf>
    <xf numFmtId="167" fontId="23" fillId="5" borderId="0" xfId="0" applyNumberFormat="1" applyFont="1" applyFill="1" applyBorder="1" applyAlignment="1" applyProtection="1">
      <alignment horizontal="center"/>
    </xf>
    <xf numFmtId="0" fontId="6" fillId="5" borderId="0" xfId="0" applyFont="1" applyFill="1" applyBorder="1" applyAlignment="1" applyProtection="1">
      <alignment horizontal="center"/>
    </xf>
    <xf numFmtId="0" fontId="34" fillId="5" borderId="0" xfId="0" applyFont="1" applyFill="1" applyBorder="1" applyProtection="1"/>
    <xf numFmtId="0" fontId="35" fillId="5" borderId="0" xfId="0" applyFont="1" applyFill="1" applyBorder="1" applyAlignment="1" applyProtection="1">
      <alignment horizontal="center"/>
    </xf>
    <xf numFmtId="9" fontId="3" fillId="6" borderId="18" xfId="0" applyNumberFormat="1" applyFont="1" applyFill="1" applyBorder="1" applyAlignment="1" applyProtection="1">
      <alignment horizontal="center"/>
    </xf>
    <xf numFmtId="9" fontId="3" fillId="6" borderId="12" xfId="0" quotePrefix="1" applyNumberFormat="1" applyFont="1" applyFill="1" applyBorder="1" applyAlignment="1" applyProtection="1">
      <alignment horizontal="center"/>
    </xf>
    <xf numFmtId="9" fontId="3" fillId="6" borderId="17" xfId="0" quotePrefix="1" applyNumberFormat="1" applyFont="1" applyFill="1" applyBorder="1" applyAlignment="1" applyProtection="1">
      <alignment horizontal="center"/>
    </xf>
    <xf numFmtId="9" fontId="3" fillId="6" borderId="19" xfId="0" applyNumberFormat="1" applyFont="1" applyFill="1" applyBorder="1" applyAlignment="1" applyProtection="1">
      <alignment horizontal="center"/>
    </xf>
    <xf numFmtId="0" fontId="49" fillId="6" borderId="3" xfId="0" applyFont="1" applyFill="1" applyBorder="1" applyAlignment="1" applyProtection="1">
      <alignment horizontal="center"/>
    </xf>
    <xf numFmtId="0" fontId="49" fillId="6" borderId="20" xfId="0" applyFont="1" applyFill="1" applyBorder="1" applyAlignment="1" applyProtection="1">
      <alignment horizontal="center"/>
    </xf>
    <xf numFmtId="0" fontId="24" fillId="5" borderId="0" xfId="0" applyFont="1" applyFill="1" applyBorder="1" applyProtection="1"/>
    <xf numFmtId="0" fontId="7" fillId="5" borderId="0" xfId="0" applyFont="1" applyFill="1" applyBorder="1" applyAlignment="1" applyProtection="1">
      <alignment horizontal="left"/>
      <protection locked="0"/>
    </xf>
    <xf numFmtId="0" fontId="33" fillId="5" borderId="0" xfId="0" applyFont="1" applyFill="1" applyBorder="1" applyAlignment="1" applyProtection="1">
      <alignment horizontal="left"/>
    </xf>
    <xf numFmtId="0" fontId="42" fillId="5" borderId="0" xfId="0" applyFont="1" applyFill="1" applyBorder="1" applyAlignment="1" applyProtection="1">
      <alignment horizontal="left"/>
    </xf>
    <xf numFmtId="0" fontId="0" fillId="5" borderId="0" xfId="0" applyFill="1" applyBorder="1" applyAlignment="1" applyProtection="1">
      <alignment vertical="top"/>
    </xf>
    <xf numFmtId="0" fontId="0" fillId="5" borderId="0" xfId="0" applyFill="1" applyBorder="1" applyAlignment="1" applyProtection="1">
      <alignment horizontal="left" vertical="top"/>
    </xf>
    <xf numFmtId="0" fontId="0" fillId="0" borderId="0" xfId="0" applyFill="1" applyAlignment="1" applyProtection="1">
      <alignment horizontal="left" vertical="top"/>
    </xf>
    <xf numFmtId="0" fontId="0" fillId="2" borderId="0" xfId="0" applyFill="1" applyAlignment="1" applyProtection="1">
      <alignment horizontal="left" vertical="top"/>
    </xf>
    <xf numFmtId="0" fontId="0" fillId="0" borderId="0" xfId="0" applyAlignment="1">
      <alignment vertical="top"/>
    </xf>
    <xf numFmtId="0" fontId="24" fillId="5" borderId="0" xfId="0" applyFont="1" applyFill="1" applyProtection="1"/>
    <xf numFmtId="0" fontId="7" fillId="5" borderId="0" xfId="0" applyFont="1" applyFill="1" applyBorder="1" applyAlignment="1" applyProtection="1">
      <alignment horizontal="left" vertical="top" wrapText="1"/>
    </xf>
    <xf numFmtId="0" fontId="0" fillId="0" borderId="0" xfId="0" applyFill="1" applyAlignment="1" applyProtection="1">
      <alignment vertical="top"/>
    </xf>
    <xf numFmtId="0" fontId="0" fillId="0" borderId="0" xfId="0" applyFill="1" applyAlignment="1" applyProtection="1">
      <alignment horizontal="left" vertical="top"/>
      <protection locked="0"/>
    </xf>
    <xf numFmtId="0" fontId="0" fillId="0" borderId="0" xfId="0" applyFill="1" applyAlignment="1" applyProtection="1">
      <alignmen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vertical="top"/>
      <protection locked="0"/>
    </xf>
    <xf numFmtId="9" fontId="0" fillId="0" borderId="0" xfId="0" applyNumberFormat="1" applyFill="1" applyAlignment="1" applyProtection="1">
      <alignment vertical="top"/>
      <protection locked="0"/>
    </xf>
    <xf numFmtId="0" fontId="49" fillId="5" borderId="0" xfId="0" applyFont="1" applyFill="1" applyBorder="1" applyAlignment="1" applyProtection="1">
      <alignment horizontal="center"/>
    </xf>
    <xf numFmtId="0" fontId="6" fillId="5" borderId="0" xfId="0" applyFont="1" applyFill="1" applyBorder="1" applyAlignment="1" applyProtection="1">
      <alignment horizontal="right"/>
    </xf>
    <xf numFmtId="2" fontId="6" fillId="5" borderId="0" xfId="0" applyNumberFormat="1" applyFont="1" applyFill="1" applyBorder="1" applyProtection="1"/>
    <xf numFmtId="0" fontId="49" fillId="6" borderId="4" xfId="0" applyFont="1" applyFill="1" applyBorder="1" applyAlignment="1" applyProtection="1">
      <alignment horizontal="center"/>
    </xf>
    <xf numFmtId="0" fontId="7" fillId="2" borderId="10" xfId="0" applyFont="1" applyFill="1" applyBorder="1" applyAlignment="1" applyProtection="1">
      <alignment horizontal="left" vertical="top" wrapText="1"/>
      <protection locked="0"/>
    </xf>
    <xf numFmtId="0" fontId="31" fillId="5" borderId="0" xfId="0" applyFont="1" applyFill="1" applyBorder="1" applyAlignment="1" applyProtection="1">
      <alignment horizontal="center"/>
      <protection locked="0"/>
    </xf>
    <xf numFmtId="0" fontId="18" fillId="5" borderId="0" xfId="0" applyFont="1" applyFill="1" applyProtection="1"/>
    <xf numFmtId="0" fontId="50" fillId="5" borderId="0" xfId="0" applyFont="1" applyFill="1" applyBorder="1" applyAlignment="1" applyProtection="1">
      <alignment horizontal="left"/>
    </xf>
    <xf numFmtId="0" fontId="50" fillId="5" borderId="0" xfId="0" applyFont="1" applyFill="1" applyBorder="1" applyAlignment="1" applyProtection="1">
      <alignment horizontal="right"/>
    </xf>
    <xf numFmtId="0" fontId="6" fillId="5" borderId="0" xfId="0" applyFont="1" applyFill="1" applyProtection="1"/>
    <xf numFmtId="0" fontId="42" fillId="5" borderId="0" xfId="0" applyFont="1" applyFill="1" applyAlignment="1" applyProtection="1">
      <alignment horizontal="right"/>
    </xf>
    <xf numFmtId="0" fontId="42" fillId="5" borderId="0" xfId="0" applyFont="1" applyFill="1" applyAlignment="1" applyProtection="1">
      <alignment horizontal="left"/>
    </xf>
    <xf numFmtId="0" fontId="0" fillId="5" borderId="0" xfId="0" applyFill="1" applyAlignment="1" applyProtection="1">
      <alignment horizontal="center"/>
    </xf>
    <xf numFmtId="0" fontId="15" fillId="5" borderId="0" xfId="0" applyFont="1" applyFill="1" applyBorder="1" applyProtection="1"/>
    <xf numFmtId="9" fontId="6" fillId="5" borderId="0" xfId="0" applyNumberFormat="1" applyFont="1" applyFill="1" applyBorder="1" applyProtection="1"/>
    <xf numFmtId="0" fontId="6" fillId="5" borderId="0" xfId="0" applyNumberFormat="1" applyFont="1" applyFill="1" applyBorder="1" applyAlignment="1" applyProtection="1">
      <alignment horizontal="left"/>
    </xf>
    <xf numFmtId="9" fontId="6" fillId="5" borderId="0" xfId="0" applyNumberFormat="1" applyFont="1" applyFill="1" applyBorder="1" applyAlignment="1" applyProtection="1">
      <alignment horizontal="left"/>
    </xf>
    <xf numFmtId="9" fontId="0" fillId="5" borderId="0" xfId="0" applyNumberFormat="1" applyFill="1" applyBorder="1" applyProtection="1"/>
    <xf numFmtId="0" fontId="0" fillId="5" borderId="0" xfId="0" applyFill="1" applyBorder="1" applyAlignment="1" applyProtection="1">
      <alignment horizontal="center"/>
    </xf>
    <xf numFmtId="1" fontId="6" fillId="5" borderId="4" xfId="0" applyNumberFormat="1" applyFont="1" applyFill="1" applyBorder="1" applyAlignment="1" applyProtection="1">
      <alignment horizontal="center"/>
    </xf>
    <xf numFmtId="1" fontId="6" fillId="5" borderId="0" xfId="0" applyNumberFormat="1" applyFont="1" applyFill="1" applyBorder="1" applyAlignment="1" applyProtection="1">
      <alignment horizontal="center"/>
    </xf>
    <xf numFmtId="0" fontId="30" fillId="5" borderId="0" xfId="0" applyFont="1" applyFill="1" applyBorder="1" applyAlignment="1" applyProtection="1"/>
    <xf numFmtId="2" fontId="54" fillId="5" borderId="0" xfId="2" applyNumberFormat="1" applyFont="1" applyFill="1" applyBorder="1" applyProtection="1"/>
    <xf numFmtId="0" fontId="30" fillId="5" borderId="0" xfId="0" applyFont="1" applyFill="1" applyBorder="1" applyAlignment="1" applyProtection="1">
      <alignment horizontal="left"/>
    </xf>
    <xf numFmtId="0" fontId="37" fillId="5" borderId="0" xfId="0" applyFont="1" applyFill="1" applyBorder="1" applyAlignment="1" applyProtection="1">
      <alignment horizontal="center"/>
    </xf>
    <xf numFmtId="0" fontId="30" fillId="5" borderId="0" xfId="0" applyFont="1" applyFill="1" applyBorder="1" applyAlignment="1" applyProtection="1">
      <alignment horizontal="center"/>
    </xf>
    <xf numFmtId="0" fontId="30" fillId="5" borderId="0" xfId="0" applyFont="1" applyFill="1" applyBorder="1" applyProtection="1"/>
    <xf numFmtId="0" fontId="38" fillId="5" borderId="0" xfId="0" applyFont="1" applyFill="1" applyBorder="1" applyProtection="1"/>
    <xf numFmtId="0" fontId="50" fillId="5" borderId="0" xfId="0" applyNumberFormat="1" applyFont="1" applyFill="1" applyBorder="1" applyAlignment="1" applyProtection="1">
      <alignment horizontal="right"/>
    </xf>
    <xf numFmtId="0" fontId="54" fillId="5" borderId="0" xfId="0" applyNumberFormat="1" applyFont="1" applyFill="1" applyBorder="1" applyAlignment="1" applyProtection="1">
      <alignment horizontal="center"/>
    </xf>
    <xf numFmtId="0" fontId="30" fillId="5" borderId="0" xfId="0" applyFont="1" applyFill="1" applyBorder="1" applyAlignment="1" applyProtection="1">
      <alignment horizontal="right"/>
    </xf>
    <xf numFmtId="9" fontId="30" fillId="5" borderId="0" xfId="2" applyFont="1" applyFill="1" applyBorder="1" applyProtection="1"/>
    <xf numFmtId="0" fontId="31" fillId="5" borderId="0" xfId="0" applyFont="1" applyFill="1" applyBorder="1" applyAlignment="1" applyProtection="1">
      <alignment horizontal="right"/>
    </xf>
    <xf numFmtId="0" fontId="0" fillId="0" borderId="0" xfId="0" applyProtection="1"/>
    <xf numFmtId="0" fontId="0" fillId="7" borderId="0" xfId="0" applyFill="1" applyProtection="1"/>
    <xf numFmtId="0" fontId="27" fillId="5" borderId="2" xfId="0" applyFont="1" applyFill="1" applyBorder="1" applyAlignment="1" applyProtection="1">
      <alignment horizontal="left" vertical="top" wrapText="1"/>
    </xf>
    <xf numFmtId="0" fontId="36" fillId="6" borderId="17" xfId="0" applyNumberFormat="1" applyFont="1" applyFill="1" applyBorder="1" applyAlignment="1" applyProtection="1">
      <alignment horizontal="center"/>
    </xf>
    <xf numFmtId="0" fontId="54" fillId="5" borderId="0" xfId="0" applyFont="1" applyFill="1" applyBorder="1" applyAlignment="1" applyProtection="1">
      <alignment horizontal="right"/>
    </xf>
    <xf numFmtId="0" fontId="3" fillId="6" borderId="21" xfId="0" applyFont="1" applyFill="1" applyBorder="1" applyAlignment="1" applyProtection="1">
      <alignment horizontal="center"/>
    </xf>
    <xf numFmtId="0" fontId="0" fillId="5" borderId="0" xfId="0" applyFill="1" applyAlignment="1" applyProtection="1">
      <alignment horizontal="right"/>
    </xf>
    <xf numFmtId="0" fontId="3" fillId="6" borderId="22" xfId="0" applyFont="1" applyFill="1" applyBorder="1" applyAlignment="1" applyProtection="1">
      <alignment horizontal="center"/>
    </xf>
    <xf numFmtId="0" fontId="41" fillId="5" borderId="4" xfId="0" applyFont="1" applyFill="1" applyBorder="1" applyAlignment="1" applyProtection="1">
      <alignment horizontal="center"/>
    </xf>
    <xf numFmtId="0" fontId="36" fillId="5" borderId="19" xfId="0" applyNumberFormat="1" applyFont="1" applyFill="1" applyBorder="1" applyAlignment="1" applyProtection="1">
      <alignment horizontal="center"/>
    </xf>
    <xf numFmtId="0" fontId="36" fillId="5" borderId="0" xfId="0" applyNumberFormat="1" applyFont="1" applyFill="1" applyBorder="1" applyAlignment="1" applyProtection="1">
      <alignment horizontal="center"/>
    </xf>
    <xf numFmtId="0" fontId="36" fillId="5" borderId="23" xfId="0" applyNumberFormat="1" applyFont="1" applyFill="1" applyBorder="1" applyAlignment="1" applyProtection="1">
      <alignment horizontal="center"/>
    </xf>
    <xf numFmtId="2" fontId="36" fillId="5" borderId="18" xfId="0" applyNumberFormat="1" applyFont="1" applyFill="1" applyBorder="1" applyAlignment="1" applyProtection="1">
      <alignment horizontal="center"/>
    </xf>
    <xf numFmtId="168" fontId="36" fillId="5" borderId="18" xfId="0" applyNumberFormat="1" applyFont="1" applyFill="1" applyBorder="1" applyAlignment="1" applyProtection="1">
      <alignment horizontal="center"/>
    </xf>
    <xf numFmtId="169" fontId="36" fillId="5" borderId="23" xfId="0" applyNumberFormat="1" applyFont="1" applyFill="1" applyBorder="1" applyAlignment="1" applyProtection="1">
      <alignment horizontal="center"/>
    </xf>
    <xf numFmtId="0" fontId="36" fillId="5" borderId="0" xfId="0" applyFont="1" applyFill="1" applyBorder="1" applyAlignment="1" applyProtection="1">
      <alignment horizontal="center"/>
    </xf>
    <xf numFmtId="169" fontId="36" fillId="5" borderId="18" xfId="0" applyNumberFormat="1" applyFont="1" applyFill="1" applyBorder="1" applyAlignment="1" applyProtection="1">
      <alignment horizontal="center"/>
    </xf>
    <xf numFmtId="0" fontId="36" fillId="5" borderId="24" xfId="0" applyNumberFormat="1" applyFont="1" applyFill="1" applyBorder="1" applyAlignment="1" applyProtection="1">
      <alignment horizontal="center"/>
    </xf>
    <xf numFmtId="0" fontId="36" fillId="5" borderId="25" xfId="0" applyNumberFormat="1" applyFont="1" applyFill="1" applyBorder="1" applyAlignment="1" applyProtection="1">
      <alignment horizontal="center"/>
    </xf>
    <xf numFmtId="0" fontId="36" fillId="5" borderId="26" xfId="0" applyNumberFormat="1" applyFont="1" applyFill="1" applyBorder="1" applyAlignment="1" applyProtection="1">
      <alignment horizontal="center"/>
    </xf>
    <xf numFmtId="2" fontId="36" fillId="5" borderId="27" xfId="0" applyNumberFormat="1" applyFont="1" applyFill="1" applyBorder="1" applyAlignment="1" applyProtection="1">
      <alignment horizontal="center"/>
    </xf>
    <xf numFmtId="168" fontId="36" fillId="5" borderId="27" xfId="0" applyNumberFormat="1" applyFont="1" applyFill="1" applyBorder="1" applyAlignment="1" applyProtection="1">
      <alignment horizontal="center"/>
    </xf>
    <xf numFmtId="169" fontId="36" fillId="5" borderId="27" xfId="0" applyNumberFormat="1" applyFont="1" applyFill="1" applyBorder="1" applyAlignment="1" applyProtection="1">
      <alignment horizontal="center"/>
    </xf>
    <xf numFmtId="169" fontId="36" fillId="5" borderId="26" xfId="0" applyNumberFormat="1" applyFont="1" applyFill="1" applyBorder="1" applyAlignment="1" applyProtection="1">
      <alignment horizontal="center"/>
    </xf>
    <xf numFmtId="0" fontId="35" fillId="5" borderId="0" xfId="0" applyFont="1" applyFill="1" applyBorder="1" applyProtection="1"/>
    <xf numFmtId="0" fontId="21" fillId="6" borderId="12" xfId="0" applyFont="1" applyFill="1" applyBorder="1" applyProtection="1"/>
    <xf numFmtId="0" fontId="21" fillId="6" borderId="13" xfId="0" applyFont="1" applyFill="1" applyBorder="1" applyProtection="1"/>
    <xf numFmtId="0" fontId="0" fillId="6" borderId="13" xfId="0" applyFill="1" applyBorder="1" applyProtection="1"/>
    <xf numFmtId="0" fontId="0" fillId="6" borderId="15" xfId="0" applyFill="1" applyBorder="1" applyProtection="1"/>
    <xf numFmtId="0" fontId="54" fillId="5" borderId="25" xfId="0" applyNumberFormat="1" applyFont="1" applyFill="1" applyBorder="1" applyAlignment="1" applyProtection="1">
      <alignment horizontal="center"/>
    </xf>
    <xf numFmtId="0" fontId="0" fillId="5" borderId="25" xfId="0" applyFill="1" applyBorder="1" applyProtection="1"/>
    <xf numFmtId="0" fontId="0" fillId="5" borderId="26" xfId="0" applyFill="1" applyBorder="1" applyProtection="1"/>
    <xf numFmtId="0" fontId="25" fillId="6" borderId="22" xfId="0" applyFont="1" applyFill="1" applyBorder="1" applyAlignment="1" applyProtection="1">
      <alignment horizontal="center"/>
    </xf>
    <xf numFmtId="0" fontId="47" fillId="5" borderId="0" xfId="0" applyFont="1" applyFill="1" applyBorder="1" applyProtection="1"/>
    <xf numFmtId="0" fontId="34" fillId="5" borderId="10" xfId="0" applyFont="1" applyFill="1" applyBorder="1" applyProtection="1"/>
    <xf numFmtId="0" fontId="2" fillId="5" borderId="20" xfId="0" applyFont="1" applyFill="1" applyBorder="1" applyProtection="1"/>
    <xf numFmtId="0" fontId="0" fillId="5" borderId="20" xfId="0" applyFill="1" applyBorder="1" applyProtection="1"/>
    <xf numFmtId="0" fontId="21" fillId="5" borderId="20" xfId="0" applyFont="1" applyFill="1" applyBorder="1" applyProtection="1"/>
    <xf numFmtId="0" fontId="0" fillId="5" borderId="28" xfId="0" applyFill="1" applyBorder="1" applyProtection="1"/>
    <xf numFmtId="0" fontId="48" fillId="5" borderId="29" xfId="1" applyFont="1" applyFill="1" applyBorder="1" applyAlignment="1" applyProtection="1"/>
    <xf numFmtId="0" fontId="0" fillId="5" borderId="30" xfId="0" applyFill="1" applyBorder="1" applyProtection="1"/>
    <xf numFmtId="0" fontId="34" fillId="5" borderId="31" xfId="0" applyFont="1" applyFill="1" applyBorder="1" applyProtection="1"/>
    <xf numFmtId="0" fontId="2" fillId="5" borderId="2" xfId="0" applyFont="1" applyFill="1" applyBorder="1" applyProtection="1"/>
    <xf numFmtId="0" fontId="0" fillId="5" borderId="2" xfId="0" applyFill="1" applyBorder="1" applyProtection="1"/>
    <xf numFmtId="0" fontId="0" fillId="5" borderId="32" xfId="0" applyFill="1" applyBorder="1" applyProtection="1"/>
    <xf numFmtId="0" fontId="6" fillId="5" borderId="0" xfId="0" quotePrefix="1" applyFont="1" applyFill="1" applyBorder="1" applyAlignment="1" applyProtection="1">
      <alignment horizontal="right"/>
    </xf>
    <xf numFmtId="0" fontId="0" fillId="5" borderId="0" xfId="0" applyFill="1" applyBorder="1" applyAlignment="1" applyProtection="1">
      <alignment horizontal="right"/>
    </xf>
    <xf numFmtId="0" fontId="6" fillId="5" borderId="0" xfId="0" applyFont="1" applyFill="1" applyBorder="1" applyAlignment="1" applyProtection="1">
      <alignment horizontal="left"/>
    </xf>
    <xf numFmtId="0" fontId="0" fillId="2" borderId="0" xfId="0" applyFill="1" applyAlignment="1" applyProtection="1">
      <alignment horizontal="right"/>
    </xf>
    <xf numFmtId="0" fontId="56" fillId="5" borderId="0" xfId="0" applyFont="1" applyFill="1" applyProtection="1"/>
    <xf numFmtId="0" fontId="9" fillId="5" borderId="0" xfId="0" applyFont="1" applyFill="1" applyBorder="1" applyAlignment="1" applyProtection="1">
      <protection locked="0"/>
    </xf>
    <xf numFmtId="0" fontId="50" fillId="5" borderId="0" xfId="2" applyNumberFormat="1" applyFont="1" applyFill="1" applyBorder="1" applyAlignment="1" applyProtection="1">
      <alignment horizontal="center"/>
    </xf>
    <xf numFmtId="0" fontId="50" fillId="5" borderId="0" xfId="0" applyNumberFormat="1" applyFont="1" applyFill="1" applyBorder="1" applyProtection="1"/>
    <xf numFmtId="0" fontId="68" fillId="5" borderId="0" xfId="0" applyFont="1" applyFill="1" applyBorder="1" applyAlignment="1" applyProtection="1">
      <alignment horizontal="center"/>
    </xf>
    <xf numFmtId="0" fontId="0" fillId="5" borderId="33" xfId="0" applyFill="1" applyBorder="1" applyProtection="1"/>
    <xf numFmtId="0" fontId="3" fillId="6" borderId="19" xfId="0" applyFont="1" applyFill="1" applyBorder="1" applyAlignment="1" applyProtection="1">
      <alignment horizontal="center"/>
    </xf>
    <xf numFmtId="0" fontId="3" fillId="6" borderId="2" xfId="0" applyNumberFormat="1" applyFont="1" applyFill="1" applyBorder="1" applyAlignment="1" applyProtection="1">
      <alignment horizontal="right"/>
    </xf>
    <xf numFmtId="0" fontId="36" fillId="6" borderId="13" xfId="0" applyNumberFormat="1" applyFont="1" applyFill="1" applyBorder="1" applyAlignment="1" applyProtection="1">
      <alignment horizontal="center"/>
    </xf>
    <xf numFmtId="1" fontId="7" fillId="2" borderId="2" xfId="0" applyNumberFormat="1" applyFont="1" applyFill="1" applyBorder="1" applyAlignment="1" applyProtection="1">
      <alignment horizontal="center" vertical="top" wrapText="1"/>
      <protection locked="0"/>
    </xf>
    <xf numFmtId="0" fontId="3" fillId="6" borderId="34" xfId="0" applyFont="1" applyFill="1" applyBorder="1" applyAlignment="1" applyProtection="1">
      <alignment horizontal="center"/>
    </xf>
    <xf numFmtId="0" fontId="0" fillId="0" borderId="0" xfId="0" applyFill="1" applyProtection="1">
      <protection locked="0"/>
    </xf>
    <xf numFmtId="0" fontId="0" fillId="0" borderId="0" xfId="0" applyProtection="1">
      <protection locked="0"/>
    </xf>
    <xf numFmtId="0" fontId="0" fillId="5" borderId="0" xfId="0" applyFill="1" applyBorder="1" applyAlignment="1" applyProtection="1">
      <alignment vertical="top" wrapText="1"/>
      <protection locked="0"/>
    </xf>
    <xf numFmtId="0" fontId="0" fillId="5" borderId="0" xfId="0" applyFill="1" applyBorder="1" applyAlignment="1" applyProtection="1">
      <alignment vertical="top"/>
      <protection locked="0"/>
    </xf>
    <xf numFmtId="0" fontId="2" fillId="5" borderId="0" xfId="0" applyFont="1" applyFill="1" applyBorder="1" applyProtection="1">
      <protection locked="0"/>
    </xf>
    <xf numFmtId="0" fontId="2" fillId="5" borderId="0" xfId="0" applyFont="1" applyFill="1" applyBorder="1" applyAlignment="1" applyProtection="1">
      <alignment vertical="top" wrapText="1"/>
      <protection locked="0"/>
    </xf>
    <xf numFmtId="0" fontId="0" fillId="5" borderId="0" xfId="0" applyFill="1" applyBorder="1" applyAlignment="1" applyProtection="1">
      <alignment horizontal="left" vertical="top"/>
      <protection locked="0"/>
    </xf>
    <xf numFmtId="0" fontId="7" fillId="5" borderId="0" xfId="0" applyFont="1" applyFill="1" applyBorder="1" applyAlignment="1" applyProtection="1">
      <alignment horizontal="left" vertical="top" wrapText="1"/>
      <protection locked="0"/>
    </xf>
    <xf numFmtId="0" fontId="60" fillId="5" borderId="2" xfId="0" applyFont="1" applyFill="1" applyBorder="1" applyAlignment="1" applyProtection="1">
      <alignment horizontal="center" vertical="top"/>
      <protection locked="0"/>
    </xf>
    <xf numFmtId="0" fontId="60" fillId="5" borderId="2" xfId="0" applyFont="1" applyFill="1" applyBorder="1" applyAlignment="1" applyProtection="1">
      <alignment vertical="top" wrapText="1"/>
      <protection locked="0"/>
    </xf>
    <xf numFmtId="0" fontId="52" fillId="5" borderId="0" xfId="0" applyFont="1" applyFill="1" applyBorder="1" applyAlignment="1" applyProtection="1">
      <alignment horizontal="left" vertical="top"/>
      <protection locked="0"/>
    </xf>
    <xf numFmtId="0" fontId="7" fillId="5" borderId="2" xfId="0" applyFont="1" applyFill="1" applyBorder="1" applyAlignment="1" applyProtection="1">
      <alignment horizontal="center" vertical="top"/>
      <protection locked="0"/>
    </xf>
    <xf numFmtId="0" fontId="0" fillId="5" borderId="0" xfId="0" applyFill="1" applyAlignment="1" applyProtection="1">
      <alignment horizontal="left" vertical="top"/>
      <protection locked="0"/>
    </xf>
    <xf numFmtId="0" fontId="0" fillId="5" borderId="0" xfId="0" applyFill="1" applyAlignment="1" applyProtection="1">
      <alignment vertical="top"/>
      <protection locked="0"/>
    </xf>
    <xf numFmtId="0" fontId="7" fillId="0" borderId="2" xfId="0" applyFont="1" applyFill="1" applyBorder="1" applyAlignment="1" applyProtection="1">
      <alignment horizontal="left" vertical="top"/>
      <protection locked="0"/>
    </xf>
    <xf numFmtId="0" fontId="58" fillId="0" borderId="2" xfId="0" applyFont="1" applyFill="1" applyBorder="1" applyAlignment="1" applyProtection="1">
      <alignment horizontal="left" vertical="top"/>
      <protection locked="0"/>
    </xf>
    <xf numFmtId="0" fontId="0" fillId="2" borderId="0" xfId="0" applyFill="1" applyProtection="1">
      <protection locked="0"/>
    </xf>
    <xf numFmtId="0" fontId="3" fillId="6" borderId="0" xfId="0" applyNumberFormat="1" applyFont="1" applyFill="1" applyBorder="1" applyAlignment="1" applyProtection="1">
      <alignment horizontal="right"/>
    </xf>
    <xf numFmtId="0" fontId="18" fillId="6" borderId="15" xfId="0" applyFont="1" applyFill="1" applyBorder="1" applyAlignment="1" applyProtection="1">
      <alignment horizontal="center"/>
    </xf>
    <xf numFmtId="0" fontId="3" fillId="6" borderId="23" xfId="0" applyNumberFormat="1" applyFont="1" applyFill="1" applyBorder="1" applyAlignment="1" applyProtection="1">
      <alignment horizontal="center"/>
    </xf>
    <xf numFmtId="1" fontId="41" fillId="5" borderId="35" xfId="0" applyNumberFormat="1" applyFont="1" applyFill="1" applyBorder="1" applyAlignment="1" applyProtection="1">
      <alignment horizontal="center"/>
    </xf>
    <xf numFmtId="0" fontId="31" fillId="5" borderId="0" xfId="0" applyFont="1" applyFill="1" applyProtection="1"/>
    <xf numFmtId="9" fontId="7" fillId="5" borderId="0" xfId="0" applyNumberFormat="1" applyFont="1" applyFill="1" applyBorder="1" applyProtection="1"/>
    <xf numFmtId="0" fontId="35" fillId="5" borderId="4" xfId="0" applyFont="1" applyFill="1" applyBorder="1" applyAlignment="1" applyProtection="1">
      <alignment horizontal="center"/>
    </xf>
    <xf numFmtId="2" fontId="6" fillId="5" borderId="0" xfId="0" applyNumberFormat="1" applyFont="1" applyFill="1" applyBorder="1" applyAlignment="1" applyProtection="1">
      <alignment horizontal="center"/>
    </xf>
    <xf numFmtId="0" fontId="7" fillId="5" borderId="0" xfId="0" applyNumberFormat="1" applyFont="1" applyFill="1" applyBorder="1" applyProtection="1"/>
    <xf numFmtId="0" fontId="7" fillId="5" borderId="0" xfId="0" quotePrefix="1" applyNumberFormat="1" applyFont="1" applyFill="1" applyBorder="1" applyProtection="1"/>
    <xf numFmtId="0" fontId="62" fillId="5" borderId="0" xfId="0" applyFont="1" applyFill="1" applyBorder="1" applyAlignment="1" applyProtection="1">
      <alignment horizontal="left"/>
    </xf>
    <xf numFmtId="0" fontId="62" fillId="5" borderId="0" xfId="0" applyFont="1" applyFill="1" applyBorder="1" applyProtection="1"/>
    <xf numFmtId="2" fontId="50" fillId="5" borderId="0" xfId="2" applyNumberFormat="1" applyFont="1" applyFill="1" applyBorder="1" applyAlignment="1" applyProtection="1">
      <alignment horizontal="right"/>
    </xf>
    <xf numFmtId="0" fontId="64" fillId="5" borderId="0" xfId="0" applyFont="1" applyFill="1" applyBorder="1" applyAlignment="1" applyProtection="1">
      <alignment horizontal="right"/>
    </xf>
    <xf numFmtId="0" fontId="47" fillId="5" borderId="0" xfId="0" applyFont="1" applyFill="1" applyBorder="1" applyAlignment="1" applyProtection="1">
      <alignment horizontal="right"/>
    </xf>
    <xf numFmtId="0" fontId="68" fillId="5" borderId="0" xfId="0" applyFont="1" applyFill="1" applyBorder="1" applyAlignment="1" applyProtection="1">
      <alignment horizontal="right"/>
    </xf>
    <xf numFmtId="167" fontId="68" fillId="5" borderId="0" xfId="0" applyNumberFormat="1" applyFont="1" applyFill="1" applyBorder="1" applyAlignment="1" applyProtection="1">
      <alignment horizontal="center"/>
    </xf>
    <xf numFmtId="0" fontId="70" fillId="5" borderId="0" xfId="0" applyFont="1" applyFill="1" applyBorder="1" applyAlignment="1" applyProtection="1">
      <alignment horizontal="center" textRotation="90"/>
    </xf>
    <xf numFmtId="0" fontId="27" fillId="5" borderId="0" xfId="0" applyFont="1" applyFill="1" applyBorder="1" applyProtection="1"/>
    <xf numFmtId="0" fontId="62" fillId="5" borderId="0" xfId="0" applyFont="1" applyFill="1" applyBorder="1" applyAlignment="1" applyProtection="1">
      <alignment horizontal="right"/>
    </xf>
    <xf numFmtId="0" fontId="49" fillId="6" borderId="0" xfId="0" applyFont="1" applyFill="1" applyBorder="1" applyAlignment="1" applyProtection="1">
      <alignment horizontal="center"/>
    </xf>
    <xf numFmtId="167" fontId="6" fillId="5" borderId="0" xfId="0" applyNumberFormat="1" applyFont="1" applyFill="1" applyBorder="1" applyAlignment="1" applyProtection="1">
      <alignment horizontal="center"/>
    </xf>
    <xf numFmtId="0" fontId="72" fillId="5" borderId="0" xfId="0" applyFont="1" applyFill="1" applyBorder="1" applyAlignment="1" applyProtection="1">
      <alignment horizontal="center"/>
    </xf>
    <xf numFmtId="0" fontId="72" fillId="5" borderId="20" xfId="0" applyFont="1" applyFill="1" applyBorder="1" applyAlignment="1" applyProtection="1">
      <alignment horizontal="center"/>
    </xf>
    <xf numFmtId="2" fontId="3" fillId="5" borderId="0" xfId="0" quotePrefix="1" applyNumberFormat="1" applyFont="1" applyFill="1" applyBorder="1" applyAlignment="1" applyProtection="1">
      <alignment horizontal="center"/>
    </xf>
    <xf numFmtId="0" fontId="3" fillId="5" borderId="0" xfId="0" applyFont="1" applyFill="1" applyBorder="1" applyAlignment="1" applyProtection="1">
      <alignment horizontal="center"/>
    </xf>
    <xf numFmtId="2" fontId="54" fillId="5" borderId="0" xfId="2" applyNumberFormat="1" applyFont="1" applyFill="1" applyBorder="1" applyAlignment="1" applyProtection="1">
      <alignment horizontal="center"/>
    </xf>
    <xf numFmtId="0" fontId="6" fillId="5" borderId="29" xfId="0" applyFont="1" applyFill="1" applyBorder="1" applyAlignment="1" applyProtection="1">
      <alignment horizontal="center"/>
    </xf>
    <xf numFmtId="0" fontId="55" fillId="6" borderId="4" xfId="0" applyFont="1" applyFill="1" applyBorder="1" applyAlignment="1" applyProtection="1">
      <alignment horizontal="center"/>
    </xf>
    <xf numFmtId="167" fontId="18" fillId="6" borderId="5" xfId="0" applyNumberFormat="1" applyFont="1" applyFill="1" applyBorder="1" applyAlignment="1" applyProtection="1">
      <alignment horizontal="center"/>
    </xf>
    <xf numFmtId="2" fontId="50" fillId="5" borderId="0" xfId="0" applyNumberFormat="1" applyFont="1" applyFill="1" applyBorder="1" applyAlignment="1" applyProtection="1">
      <alignment horizontal="right"/>
    </xf>
    <xf numFmtId="0" fontId="0" fillId="4" borderId="0" xfId="0" applyFill="1"/>
    <xf numFmtId="0" fontId="0" fillId="4" borderId="0" xfId="0" applyFill="1" applyBorder="1" applyProtection="1"/>
    <xf numFmtId="0" fontId="13" fillId="4" borderId="0" xfId="0" applyFont="1" applyFill="1" applyBorder="1" applyProtection="1"/>
    <xf numFmtId="0" fontId="0" fillId="5" borderId="0" xfId="0" applyFill="1" applyBorder="1" applyAlignment="1" applyProtection="1">
      <alignment horizontal="center"/>
      <protection locked="0"/>
    </xf>
    <xf numFmtId="0" fontId="0" fillId="5" borderId="0" xfId="0" applyFill="1" applyBorder="1" applyAlignment="1" applyProtection="1">
      <alignment horizontal="center" vertical="top" wrapText="1"/>
      <protection locked="0"/>
    </xf>
    <xf numFmtId="0" fontId="0" fillId="5" borderId="0" xfId="0" applyFill="1" applyAlignment="1" applyProtection="1">
      <alignment horizontal="center"/>
      <protection locked="0"/>
    </xf>
    <xf numFmtId="1" fontId="0" fillId="0" borderId="0" xfId="0" applyNumberFormat="1" applyFill="1" applyAlignment="1" applyProtection="1">
      <alignment horizontal="left" vertical="top"/>
      <protection locked="0"/>
    </xf>
    <xf numFmtId="1" fontId="0" fillId="0" borderId="0" xfId="0" applyNumberFormat="1" applyFill="1" applyAlignment="1" applyProtection="1">
      <alignment horizontal="left"/>
      <protection locked="0"/>
    </xf>
    <xf numFmtId="0" fontId="0" fillId="0" borderId="0" xfId="0" applyFill="1" applyAlignment="1" applyProtection="1">
      <alignment horizontal="center"/>
      <protection locked="0"/>
    </xf>
    <xf numFmtId="0" fontId="0" fillId="2" borderId="0" xfId="0" applyFill="1" applyAlignment="1" applyProtection="1">
      <alignment horizontal="center"/>
      <protection locked="0"/>
    </xf>
    <xf numFmtId="0" fontId="0" fillId="0" borderId="0" xfId="0" applyFill="1" applyAlignment="1" applyProtection="1">
      <alignment horizontal="left"/>
      <protection locked="0"/>
    </xf>
    <xf numFmtId="1" fontId="7" fillId="2" borderId="8" xfId="0" applyNumberFormat="1" applyFont="1" applyFill="1" applyBorder="1" applyAlignment="1" applyProtection="1">
      <alignment horizontal="center" vertical="top" wrapText="1"/>
      <protection locked="0"/>
    </xf>
    <xf numFmtId="2" fontId="56" fillId="5" borderId="0" xfId="0" applyNumberFormat="1" applyFont="1" applyFill="1" applyProtection="1"/>
    <xf numFmtId="0" fontId="3" fillId="6" borderId="2" xfId="0" applyNumberFormat="1" applyFont="1" applyFill="1" applyBorder="1" applyAlignment="1" applyProtection="1">
      <alignment horizontal="center"/>
    </xf>
    <xf numFmtId="1" fontId="41" fillId="5" borderId="4" xfId="0" applyNumberFormat="1" applyFont="1" applyFill="1" applyBorder="1" applyAlignment="1" applyProtection="1">
      <alignment horizontal="center"/>
    </xf>
    <xf numFmtId="0" fontId="68" fillId="5" borderId="0" xfId="0" applyFont="1" applyFill="1" applyBorder="1" applyAlignment="1" applyProtection="1">
      <alignment horizontal="center"/>
      <protection locked="0"/>
    </xf>
    <xf numFmtId="9" fontId="27" fillId="2" borderId="3" xfId="0" applyNumberFormat="1"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protection locked="0"/>
    </xf>
    <xf numFmtId="0" fontId="0" fillId="2" borderId="3" xfId="0" applyFill="1" applyBorder="1" applyAlignment="1" applyProtection="1">
      <alignment horizontal="center"/>
      <protection locked="0"/>
    </xf>
    <xf numFmtId="0" fontId="2" fillId="2" borderId="3" xfId="0" applyFont="1" applyFill="1" applyBorder="1" applyAlignment="1" applyProtection="1">
      <alignment horizontal="center"/>
      <protection locked="0"/>
    </xf>
    <xf numFmtId="0" fontId="24" fillId="5" borderId="2" xfId="0" applyFont="1" applyFill="1" applyBorder="1" applyAlignment="1" applyProtection="1">
      <alignment horizontal="left" vertical="top"/>
      <protection locked="0"/>
    </xf>
    <xf numFmtId="0" fontId="18" fillId="8" borderId="0" xfId="0" applyFont="1" applyFill="1" applyAlignment="1" applyProtection="1">
      <alignment horizontal="left"/>
    </xf>
    <xf numFmtId="0" fontId="24" fillId="5" borderId="0" xfId="0" applyFont="1" applyFill="1" applyBorder="1" applyAlignment="1" applyProtection="1">
      <alignment horizontal="left"/>
      <protection locked="0"/>
    </xf>
    <xf numFmtId="0" fontId="7" fillId="2" borderId="36"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wrapText="1"/>
    </xf>
    <xf numFmtId="0" fontId="7" fillId="5" borderId="0" xfId="0" applyFont="1" applyFill="1" applyBorder="1" applyAlignment="1" applyProtection="1">
      <alignment vertical="top" wrapText="1"/>
      <protection locked="0"/>
    </xf>
    <xf numFmtId="0" fontId="10" fillId="8" borderId="0" xfId="0" applyFont="1" applyFill="1" applyProtection="1">
      <protection locked="0"/>
    </xf>
    <xf numFmtId="0" fontId="16" fillId="8" borderId="0" xfId="0" applyFont="1" applyFill="1" applyBorder="1" applyProtection="1">
      <protection locked="0"/>
    </xf>
    <xf numFmtId="0" fontId="10" fillId="8" borderId="0" xfId="0" applyFont="1" applyFill="1" applyAlignment="1" applyProtection="1">
      <alignment horizontal="center"/>
      <protection locked="0"/>
    </xf>
    <xf numFmtId="0" fontId="10" fillId="8" borderId="0" xfId="0" applyFont="1" applyFill="1" applyAlignment="1" applyProtection="1">
      <alignment horizontal="left"/>
      <protection locked="0"/>
    </xf>
    <xf numFmtId="0" fontId="10" fillId="8" borderId="0" xfId="0" applyFont="1" applyFill="1" applyAlignment="1" applyProtection="1">
      <alignment horizontal="right"/>
      <protection locked="0"/>
    </xf>
    <xf numFmtId="0" fontId="22" fillId="8" borderId="0" xfId="0" applyFont="1" applyFill="1" applyAlignment="1" applyProtection="1">
      <alignment horizontal="left"/>
      <protection locked="0"/>
    </xf>
    <xf numFmtId="0" fontId="22" fillId="8" borderId="0" xfId="0" applyFont="1" applyFill="1" applyAlignment="1" applyProtection="1">
      <alignment horizontal="center"/>
      <protection locked="0"/>
    </xf>
    <xf numFmtId="0" fontId="17" fillId="8" borderId="0" xfId="0" applyFont="1" applyFill="1" applyAlignment="1" applyProtection="1">
      <alignment horizontal="left"/>
      <protection locked="0"/>
    </xf>
    <xf numFmtId="0" fontId="17" fillId="8" borderId="0" xfId="0" applyFont="1" applyFill="1" applyAlignment="1" applyProtection="1">
      <alignment horizontal="center"/>
      <protection locked="0"/>
    </xf>
    <xf numFmtId="0" fontId="10" fillId="8" borderId="1" xfId="0" applyFont="1" applyFill="1" applyBorder="1" applyProtection="1">
      <protection locked="0"/>
    </xf>
    <xf numFmtId="0" fontId="10" fillId="8" borderId="1" xfId="0" applyFont="1" applyFill="1" applyBorder="1" applyAlignment="1" applyProtection="1">
      <alignment horizontal="left"/>
      <protection locked="0"/>
    </xf>
    <xf numFmtId="0" fontId="10" fillId="8" borderId="1" xfId="0" applyFont="1" applyFill="1" applyBorder="1" applyAlignment="1" applyProtection="1">
      <alignment horizontal="center"/>
      <protection locked="0"/>
    </xf>
    <xf numFmtId="0" fontId="10" fillId="8" borderId="1" xfId="0" applyFont="1" applyFill="1" applyBorder="1" applyAlignment="1" applyProtection="1">
      <alignment horizontal="right"/>
      <protection locked="0"/>
    </xf>
    <xf numFmtId="0" fontId="10" fillId="5" borderId="0" xfId="0" applyFont="1" applyFill="1" applyProtection="1">
      <protection locked="0"/>
    </xf>
    <xf numFmtId="0" fontId="10" fillId="5" borderId="0" xfId="0" applyFont="1" applyFill="1" applyBorder="1" applyAlignment="1" applyProtection="1">
      <alignment horizontal="left"/>
      <protection locked="0"/>
    </xf>
    <xf numFmtId="0" fontId="10" fillId="5" borderId="0" xfId="0" applyFont="1" applyFill="1" applyBorder="1" applyAlignment="1" applyProtection="1">
      <alignment horizontal="center"/>
      <protection locked="0"/>
    </xf>
    <xf numFmtId="0" fontId="10" fillId="5" borderId="0" xfId="0" applyFont="1" applyFill="1" applyAlignment="1" applyProtection="1">
      <alignment horizontal="left"/>
      <protection locked="0"/>
    </xf>
    <xf numFmtId="0" fontId="10" fillId="5" borderId="0" xfId="0" applyFont="1" applyFill="1" applyAlignment="1" applyProtection="1">
      <alignment horizontal="right"/>
      <protection locked="0"/>
    </xf>
    <xf numFmtId="0" fontId="15" fillId="5" borderId="12" xfId="0" applyFont="1" applyFill="1" applyBorder="1" applyAlignment="1" applyProtection="1">
      <alignment horizontal="left" vertical="top"/>
      <protection locked="0"/>
    </xf>
    <xf numFmtId="0" fontId="41" fillId="5" borderId="15" xfId="0" applyFont="1" applyFill="1" applyBorder="1" applyAlignment="1" applyProtection="1">
      <alignment horizontal="center"/>
      <protection locked="0"/>
    </xf>
    <xf numFmtId="0" fontId="41" fillId="5" borderId="0" xfId="0" applyFont="1" applyFill="1" applyBorder="1" applyAlignment="1" applyProtection="1">
      <alignment horizontal="left"/>
      <protection locked="0"/>
    </xf>
    <xf numFmtId="0" fontId="41" fillId="5" borderId="0" xfId="0" applyFont="1" applyFill="1" applyProtection="1">
      <protection locked="0"/>
    </xf>
    <xf numFmtId="0" fontId="15" fillId="5" borderId="12" xfId="0" applyFont="1" applyFill="1" applyBorder="1" applyAlignment="1" applyProtection="1">
      <alignment horizontal="left"/>
      <protection locked="0"/>
    </xf>
    <xf numFmtId="0" fontId="41" fillId="5" borderId="13" xfId="0" applyFont="1" applyFill="1" applyBorder="1" applyProtection="1">
      <protection locked="0"/>
    </xf>
    <xf numFmtId="0" fontId="41" fillId="5" borderId="15" xfId="0" applyFont="1" applyFill="1" applyBorder="1" applyProtection="1">
      <protection locked="0"/>
    </xf>
    <xf numFmtId="0" fontId="41" fillId="5" borderId="37" xfId="0" applyFont="1" applyFill="1" applyBorder="1" applyProtection="1">
      <protection locked="0"/>
    </xf>
    <xf numFmtId="0" fontId="41" fillId="5" borderId="23" xfId="0" applyFont="1" applyFill="1" applyBorder="1" applyAlignment="1" applyProtection="1">
      <alignment horizontal="center"/>
      <protection locked="0"/>
    </xf>
    <xf numFmtId="0" fontId="41" fillId="5" borderId="19" xfId="0" applyFont="1" applyFill="1" applyBorder="1" applyAlignment="1" applyProtection="1">
      <alignment horizontal="center"/>
      <protection locked="0"/>
    </xf>
    <xf numFmtId="0" fontId="41" fillId="5" borderId="23" xfId="0" applyFont="1" applyFill="1" applyBorder="1" applyProtection="1">
      <protection locked="0"/>
    </xf>
    <xf numFmtId="0" fontId="41" fillId="5" borderId="38" xfId="0" applyFont="1" applyFill="1" applyBorder="1" applyProtection="1">
      <protection locked="0"/>
    </xf>
    <xf numFmtId="0" fontId="41" fillId="5" borderId="26" xfId="0" applyFont="1" applyFill="1" applyBorder="1" applyAlignment="1" applyProtection="1">
      <alignment horizontal="center"/>
      <protection locked="0"/>
    </xf>
    <xf numFmtId="0" fontId="41" fillId="5" borderId="0" xfId="0" applyFont="1" applyFill="1" applyBorder="1" applyAlignment="1" applyProtection="1">
      <alignment horizontal="center"/>
      <protection locked="0"/>
    </xf>
    <xf numFmtId="0" fontId="41" fillId="5" borderId="13" xfId="0" applyFont="1" applyFill="1" applyBorder="1" applyAlignment="1" applyProtection="1">
      <alignment horizontal="center"/>
      <protection locked="0"/>
    </xf>
    <xf numFmtId="0" fontId="15" fillId="5" borderId="15" xfId="0" applyFont="1" applyFill="1" applyBorder="1" applyAlignment="1" applyProtection="1">
      <alignment horizontal="right"/>
      <protection locked="0"/>
    </xf>
    <xf numFmtId="0" fontId="41" fillId="5" borderId="19" xfId="0" applyFont="1" applyFill="1" applyBorder="1" applyAlignment="1" applyProtection="1">
      <alignment horizontal="left"/>
      <protection locked="0"/>
    </xf>
    <xf numFmtId="0" fontId="41" fillId="5" borderId="23" xfId="0" applyFont="1" applyFill="1" applyBorder="1" applyAlignment="1" applyProtection="1">
      <alignment horizontal="left"/>
      <protection locked="0"/>
    </xf>
    <xf numFmtId="0" fontId="41" fillId="5" borderId="24" xfId="0" applyFont="1" applyFill="1" applyBorder="1" applyAlignment="1" applyProtection="1">
      <alignment horizontal="center"/>
      <protection locked="0"/>
    </xf>
    <xf numFmtId="0" fontId="41" fillId="5" borderId="26" xfId="0" applyFont="1" applyFill="1" applyBorder="1" applyProtection="1">
      <protection locked="0"/>
    </xf>
    <xf numFmtId="0" fontId="15" fillId="5" borderId="19" xfId="0" applyFont="1" applyFill="1" applyBorder="1" applyProtection="1">
      <protection locked="0"/>
    </xf>
    <xf numFmtId="0" fontId="41" fillId="5" borderId="0" xfId="0" applyFont="1" applyFill="1" applyAlignment="1" applyProtection="1">
      <alignment horizontal="left"/>
      <protection locked="0"/>
    </xf>
    <xf numFmtId="0" fontId="41" fillId="5" borderId="0" xfId="0" applyFont="1" applyFill="1" applyAlignment="1" applyProtection="1">
      <alignment horizontal="right"/>
      <protection locked="0"/>
    </xf>
    <xf numFmtId="0" fontId="41" fillId="5" borderId="24" xfId="0" applyFont="1" applyFill="1" applyBorder="1" applyAlignment="1" applyProtection="1">
      <alignment horizontal="left"/>
      <protection locked="0"/>
    </xf>
    <xf numFmtId="0" fontId="41" fillId="5" borderId="25" xfId="0" applyFont="1" applyFill="1" applyBorder="1" applyAlignment="1" applyProtection="1">
      <alignment horizontal="center"/>
      <protection locked="0"/>
    </xf>
    <xf numFmtId="0" fontId="41" fillId="5" borderId="26" xfId="0" applyFont="1" applyFill="1" applyBorder="1" applyAlignment="1" applyProtection="1">
      <alignment horizontal="left"/>
      <protection locked="0"/>
    </xf>
    <xf numFmtId="0" fontId="15" fillId="5" borderId="17" xfId="0" applyFont="1" applyFill="1" applyBorder="1" applyAlignment="1" applyProtection="1">
      <protection locked="0"/>
    </xf>
    <xf numFmtId="0" fontId="41" fillId="5" borderId="18" xfId="0" applyFont="1" applyFill="1" applyBorder="1" applyAlignment="1" applyProtection="1">
      <protection locked="0"/>
    </xf>
    <xf numFmtId="0" fontId="41" fillId="5" borderId="27" xfId="0" applyFont="1" applyFill="1" applyBorder="1" applyAlignment="1" applyProtection="1">
      <protection locked="0"/>
    </xf>
    <xf numFmtId="0" fontId="18" fillId="5" borderId="0" xfId="0" applyFont="1" applyFill="1" applyProtection="1">
      <protection locked="0"/>
    </xf>
    <xf numFmtId="0" fontId="24" fillId="5" borderId="0" xfId="0" applyFont="1" applyFill="1" applyBorder="1" applyAlignment="1" applyProtection="1">
      <alignment horizontal="center"/>
      <protection locked="0"/>
    </xf>
    <xf numFmtId="0" fontId="7" fillId="5" borderId="0" xfId="0" applyFont="1" applyFill="1" applyBorder="1" applyProtection="1">
      <protection locked="0"/>
    </xf>
    <xf numFmtId="0" fontId="7" fillId="5" borderId="0" xfId="0" applyFont="1" applyFill="1" applyProtection="1">
      <protection locked="0"/>
    </xf>
    <xf numFmtId="0" fontId="50" fillId="5" borderId="0" xfId="0" applyFont="1" applyFill="1" applyBorder="1" applyAlignment="1" applyProtection="1">
      <alignment horizontal="right"/>
      <protection locked="0"/>
    </xf>
    <xf numFmtId="0" fontId="50" fillId="5" borderId="0" xfId="0" applyFont="1" applyFill="1" applyBorder="1" applyAlignment="1" applyProtection="1">
      <alignment horizontal="center"/>
      <protection locked="0"/>
    </xf>
    <xf numFmtId="0" fontId="8" fillId="5" borderId="0" xfId="0" applyFont="1" applyFill="1" applyAlignment="1" applyProtection="1">
      <protection locked="0"/>
    </xf>
    <xf numFmtId="0" fontId="8" fillId="5" borderId="0" xfId="0" applyFont="1" applyFill="1" applyAlignment="1" applyProtection="1">
      <alignment horizontal="left"/>
      <protection locked="0"/>
    </xf>
    <xf numFmtId="0" fontId="8" fillId="5" borderId="0" xfId="0" applyFont="1" applyFill="1" applyAlignment="1" applyProtection="1">
      <alignment horizontal="center"/>
      <protection locked="0"/>
    </xf>
    <xf numFmtId="0" fontId="24" fillId="5" borderId="0" xfId="0" applyFont="1" applyFill="1" applyBorder="1" applyAlignment="1" applyProtection="1">
      <protection locked="0"/>
    </xf>
    <xf numFmtId="0" fontId="17" fillId="5" borderId="0" xfId="0" applyFont="1" applyFill="1" applyAlignment="1" applyProtection="1">
      <protection locked="0"/>
    </xf>
    <xf numFmtId="0" fontId="72" fillId="5" borderId="0" xfId="0" applyFont="1" applyFill="1" applyAlignment="1" applyProtection="1">
      <alignment horizontal="left"/>
      <protection locked="0"/>
    </xf>
    <xf numFmtId="0" fontId="24" fillId="5" borderId="0" xfId="0" applyFont="1" applyFill="1" applyBorder="1" applyAlignment="1" applyProtection="1">
      <alignment horizontal="left" wrapText="1"/>
      <protection locked="0"/>
    </xf>
    <xf numFmtId="0" fontId="24" fillId="9" borderId="0" xfId="0" applyFont="1" applyFill="1" applyBorder="1" applyAlignment="1" applyProtection="1">
      <protection locked="0"/>
    </xf>
    <xf numFmtId="0" fontId="1" fillId="5" borderId="0" xfId="0" applyFont="1" applyFill="1" applyBorder="1" applyAlignment="1" applyProtection="1">
      <alignment horizontal="center"/>
      <protection locked="0"/>
    </xf>
    <xf numFmtId="0" fontId="1" fillId="10" borderId="0" xfId="0" applyFont="1" applyFill="1" applyBorder="1" applyAlignment="1" applyProtection="1">
      <alignment horizontal="left"/>
      <protection locked="0"/>
    </xf>
    <xf numFmtId="0" fontId="15" fillId="5" borderId="0" xfId="0" applyFont="1" applyFill="1" applyBorder="1" applyAlignment="1" applyProtection="1">
      <alignment horizontal="center"/>
      <protection locked="0"/>
    </xf>
    <xf numFmtId="0" fontId="27" fillId="5" borderId="0" xfId="0" applyFont="1" applyFill="1" applyBorder="1" applyAlignment="1" applyProtection="1">
      <alignment horizontal="center"/>
      <protection locked="0"/>
    </xf>
    <xf numFmtId="0" fontId="8" fillId="5" borderId="0" xfId="0" applyFont="1" applyFill="1" applyProtection="1">
      <protection locked="0"/>
    </xf>
    <xf numFmtId="0" fontId="11" fillId="5" borderId="0" xfId="0" applyFont="1" applyFill="1" applyProtection="1">
      <protection locked="0"/>
    </xf>
    <xf numFmtId="0" fontId="2" fillId="5" borderId="0" xfId="0" applyFont="1" applyFill="1" applyAlignment="1" applyProtection="1">
      <alignment horizontal="left"/>
      <protection locked="0"/>
    </xf>
    <xf numFmtId="0" fontId="2" fillId="5" borderId="0" xfId="0" applyFont="1" applyFill="1" applyBorder="1" applyAlignment="1" applyProtection="1">
      <alignment horizontal="left"/>
      <protection locked="0"/>
    </xf>
    <xf numFmtId="0" fontId="11" fillId="5" borderId="0" xfId="0" applyFont="1" applyFill="1" applyAlignment="1" applyProtection="1">
      <alignment horizontal="center"/>
      <protection locked="0"/>
    </xf>
    <xf numFmtId="0" fontId="53" fillId="5" borderId="0" xfId="0" applyFont="1" applyFill="1" applyBorder="1" applyAlignment="1" applyProtection="1">
      <alignment horizontal="left"/>
      <protection locked="0"/>
    </xf>
    <xf numFmtId="0" fontId="39" fillId="5" borderId="0" xfId="0" applyFont="1" applyFill="1" applyBorder="1" applyAlignment="1" applyProtection="1">
      <alignment horizontal="left"/>
      <protection locked="0"/>
    </xf>
    <xf numFmtId="0" fontId="60" fillId="5" borderId="0" xfId="0" applyFont="1" applyFill="1" applyBorder="1" applyAlignment="1" applyProtection="1">
      <alignment horizontal="left"/>
      <protection locked="0"/>
    </xf>
    <xf numFmtId="0" fontId="60" fillId="5" borderId="0" xfId="0" applyFont="1" applyFill="1" applyBorder="1" applyAlignment="1" applyProtection="1">
      <alignment horizontal="center"/>
      <protection locked="0"/>
    </xf>
    <xf numFmtId="0" fontId="24" fillId="5" borderId="2" xfId="0" applyFont="1" applyFill="1" applyBorder="1" applyAlignment="1" applyProtection="1">
      <alignment horizontal="left"/>
      <protection locked="0"/>
    </xf>
    <xf numFmtId="0" fontId="10" fillId="5" borderId="2" xfId="0" applyFont="1" applyFill="1" applyBorder="1" applyAlignment="1" applyProtection="1">
      <alignment horizontal="center"/>
      <protection locked="0"/>
    </xf>
    <xf numFmtId="0" fontId="10" fillId="5" borderId="2" xfId="0" applyFont="1" applyFill="1" applyBorder="1" applyAlignment="1" applyProtection="1">
      <alignment horizontal="left"/>
      <protection locked="0"/>
    </xf>
    <xf numFmtId="0" fontId="10" fillId="5" borderId="0" xfId="0" applyFont="1" applyFill="1" applyAlignment="1" applyProtection="1">
      <alignment horizontal="center"/>
      <protection locked="0"/>
    </xf>
    <xf numFmtId="0" fontId="6" fillId="5" borderId="0" xfId="0" applyFont="1" applyFill="1" applyAlignment="1" applyProtection="1">
      <alignment horizontal="right"/>
      <protection locked="0"/>
    </xf>
    <xf numFmtId="0" fontId="69" fillId="5" borderId="0" xfId="0" applyFont="1" applyFill="1" applyProtection="1">
      <protection locked="0"/>
    </xf>
    <xf numFmtId="0" fontId="2" fillId="5" borderId="0" xfId="0" applyFont="1" applyFill="1" applyProtection="1">
      <protection locked="0"/>
    </xf>
    <xf numFmtId="0" fontId="4" fillId="5" borderId="0" xfId="1" applyFill="1" applyBorder="1" applyAlignment="1" applyProtection="1">
      <protection locked="0"/>
    </xf>
    <xf numFmtId="0" fontId="4" fillId="5" borderId="39" xfId="1" applyFill="1" applyBorder="1" applyAlignment="1" applyProtection="1">
      <protection locked="0"/>
    </xf>
    <xf numFmtId="0" fontId="10" fillId="2" borderId="0" xfId="0" applyFont="1" applyFill="1" applyAlignment="1" applyProtection="1">
      <alignment horizontal="center"/>
      <protection locked="0"/>
    </xf>
    <xf numFmtId="0" fontId="10" fillId="2" borderId="0" xfId="0" applyFont="1" applyFill="1" applyAlignment="1" applyProtection="1">
      <alignment horizontal="left"/>
      <protection locked="0"/>
    </xf>
    <xf numFmtId="0" fontId="10" fillId="2" borderId="0" xfId="0" applyFont="1" applyFill="1" applyAlignment="1" applyProtection="1">
      <alignment horizontal="right"/>
      <protection locked="0"/>
    </xf>
    <xf numFmtId="0" fontId="10" fillId="2" borderId="0" xfId="0" applyFont="1" applyFill="1" applyProtection="1">
      <protection locked="0"/>
    </xf>
    <xf numFmtId="0" fontId="36" fillId="5" borderId="0" xfId="0" applyFont="1" applyFill="1" applyAlignment="1" applyProtection="1">
      <alignment horizontal="center"/>
      <protection locked="0"/>
    </xf>
    <xf numFmtId="0" fontId="69" fillId="5" borderId="4" xfId="0" applyFont="1" applyFill="1" applyBorder="1" applyAlignment="1" applyProtection="1">
      <alignment horizontal="center"/>
      <protection locked="0"/>
    </xf>
    <xf numFmtId="0" fontId="69" fillId="5" borderId="0" xfId="0" applyFont="1" applyFill="1" applyBorder="1" applyAlignment="1" applyProtection="1">
      <alignment horizontal="center"/>
    </xf>
    <xf numFmtId="21" fontId="17" fillId="11" borderId="0" xfId="0" applyNumberFormat="1" applyFont="1" applyFill="1" applyBorder="1" applyAlignment="1" applyProtection="1">
      <alignment horizontal="center"/>
      <protection locked="0"/>
    </xf>
    <xf numFmtId="0" fontId="6" fillId="11" borderId="0" xfId="0" applyFont="1" applyFill="1" applyBorder="1" applyAlignment="1" applyProtection="1">
      <alignment vertical="top"/>
      <protection locked="0"/>
    </xf>
    <xf numFmtId="0" fontId="6" fillId="11" borderId="0" xfId="0" applyFont="1" applyFill="1" applyBorder="1" applyAlignment="1" applyProtection="1">
      <alignment horizontal="left" vertical="top"/>
      <protection locked="0"/>
    </xf>
    <xf numFmtId="0" fontId="0" fillId="11" borderId="0" xfId="0" applyFill="1" applyBorder="1" applyAlignment="1" applyProtection="1">
      <alignment horizontal="center"/>
      <protection locked="0"/>
    </xf>
    <xf numFmtId="0" fontId="0" fillId="8" borderId="0" xfId="0" applyFill="1"/>
    <xf numFmtId="0" fontId="0" fillId="8" borderId="0" xfId="0" applyFill="1" applyBorder="1" applyProtection="1"/>
    <xf numFmtId="0" fontId="0" fillId="8" borderId="0" xfId="0" applyFill="1" applyBorder="1" applyProtection="1">
      <protection locked="0"/>
    </xf>
    <xf numFmtId="0" fontId="0" fillId="8" borderId="0" xfId="0" applyFill="1" applyProtection="1">
      <protection locked="0"/>
    </xf>
    <xf numFmtId="0" fontId="0" fillId="11" borderId="0" xfId="0" applyFill="1" applyBorder="1" applyProtection="1">
      <protection locked="0"/>
    </xf>
    <xf numFmtId="0" fontId="0" fillId="11" borderId="0" xfId="0" applyFill="1" applyBorder="1" applyAlignment="1" applyProtection="1">
      <alignment vertical="top"/>
    </xf>
    <xf numFmtId="21" fontId="5" fillId="8" borderId="0" xfId="0" applyNumberFormat="1" applyFont="1" applyFill="1" applyBorder="1" applyAlignment="1" applyProtection="1">
      <alignment horizontal="center" vertical="top"/>
      <protection locked="0"/>
    </xf>
    <xf numFmtId="21" fontId="18" fillId="11" borderId="0" xfId="0" applyNumberFormat="1" applyFont="1" applyFill="1" applyBorder="1" applyAlignment="1" applyProtection="1">
      <alignment horizontal="right" vertical="top"/>
      <protection locked="0"/>
    </xf>
    <xf numFmtId="21" fontId="18" fillId="11" borderId="0" xfId="0" applyNumberFormat="1" applyFont="1" applyFill="1" applyBorder="1" applyAlignment="1" applyProtection="1">
      <alignment horizontal="left" vertical="top"/>
      <protection locked="0"/>
    </xf>
    <xf numFmtId="0" fontId="19" fillId="8" borderId="0" xfId="0" applyFont="1" applyFill="1" applyBorder="1" applyAlignment="1" applyProtection="1">
      <alignment horizontal="right" vertical="top"/>
    </xf>
    <xf numFmtId="0" fontId="18" fillId="11" borderId="0" xfId="0" applyFont="1" applyFill="1" applyBorder="1" applyAlignment="1" applyProtection="1">
      <alignment horizontal="left" vertical="top"/>
    </xf>
    <xf numFmtId="1" fontId="18" fillId="11" borderId="0" xfId="0" applyNumberFormat="1" applyFont="1" applyFill="1" applyBorder="1" applyAlignment="1" applyProtection="1">
      <alignment horizontal="right" vertical="top"/>
      <protection locked="0"/>
    </xf>
    <xf numFmtId="21" fontId="5" fillId="8" borderId="9" xfId="0" applyNumberFormat="1" applyFont="1" applyFill="1" applyBorder="1" applyAlignment="1" applyProtection="1">
      <alignment horizontal="center" vertical="top"/>
      <protection locked="0"/>
    </xf>
    <xf numFmtId="21" fontId="18" fillId="11" borderId="40" xfId="0" applyNumberFormat="1" applyFont="1" applyFill="1" applyBorder="1" applyAlignment="1" applyProtection="1">
      <alignment horizontal="left" vertical="top"/>
      <protection locked="0"/>
    </xf>
    <xf numFmtId="164" fontId="0" fillId="11" borderId="0" xfId="0" applyNumberFormat="1" applyFill="1" applyBorder="1" applyAlignment="1" applyProtection="1">
      <alignment horizontal="center"/>
      <protection locked="0"/>
    </xf>
    <xf numFmtId="21" fontId="5" fillId="8" borderId="8" xfId="0" applyNumberFormat="1" applyFont="1" applyFill="1" applyBorder="1" applyAlignment="1" applyProtection="1">
      <alignment horizontal="center" vertical="top"/>
      <protection locked="0"/>
    </xf>
    <xf numFmtId="165" fontId="0" fillId="11" borderId="0" xfId="0" applyNumberFormat="1" applyFill="1" applyBorder="1" applyAlignment="1" applyProtection="1">
      <alignment horizontal="center"/>
      <protection locked="0"/>
    </xf>
    <xf numFmtId="14" fontId="18" fillId="11" borderId="0" xfId="0" applyNumberFormat="1" applyFont="1" applyFill="1" applyBorder="1" applyAlignment="1" applyProtection="1">
      <alignment horizontal="left" vertical="top"/>
    </xf>
    <xf numFmtId="0" fontId="7" fillId="11" borderId="0" xfId="0" applyFont="1" applyFill="1" applyBorder="1" applyAlignment="1" applyProtection="1">
      <alignment horizontal="left" vertical="top" wrapText="1"/>
      <protection locked="0"/>
    </xf>
    <xf numFmtId="166" fontId="5" fillId="11" borderId="0" xfId="0" applyNumberFormat="1" applyFont="1" applyFill="1" applyBorder="1" applyAlignment="1" applyProtection="1">
      <alignment horizontal="right" vertical="top"/>
      <protection locked="0"/>
    </xf>
    <xf numFmtId="0" fontId="5" fillId="11" borderId="0" xfId="0" applyFont="1" applyFill="1" applyBorder="1" applyAlignment="1" applyProtection="1">
      <alignment horizontal="left" vertical="top"/>
      <protection locked="0"/>
    </xf>
    <xf numFmtId="0" fontId="32" fillId="11" borderId="0" xfId="0" applyFont="1" applyFill="1" applyBorder="1" applyAlignment="1" applyProtection="1">
      <alignment horizontal="center" vertical="top" wrapText="1"/>
      <protection locked="0"/>
    </xf>
    <xf numFmtId="0" fontId="12" fillId="11" borderId="0" xfId="0" applyFont="1" applyFill="1" applyBorder="1" applyAlignment="1" applyProtection="1">
      <alignment horizontal="left" vertical="top"/>
      <protection locked="0"/>
    </xf>
    <xf numFmtId="0" fontId="2" fillId="11" borderId="0" xfId="0" applyFont="1" applyFill="1" applyBorder="1" applyAlignment="1" applyProtection="1">
      <alignment horizontal="center"/>
      <protection locked="0"/>
    </xf>
    <xf numFmtId="0" fontId="13" fillId="8" borderId="0" xfId="0" applyFont="1" applyFill="1" applyBorder="1" applyProtection="1"/>
    <xf numFmtId="0" fontId="13" fillId="8" borderId="0" xfId="0" applyFont="1" applyFill="1" applyBorder="1" applyProtection="1">
      <protection locked="0"/>
    </xf>
    <xf numFmtId="0" fontId="13" fillId="11" borderId="0" xfId="0" applyFont="1" applyFill="1" applyBorder="1" applyProtection="1">
      <protection locked="0"/>
    </xf>
    <xf numFmtId="0" fontId="18" fillId="8" borderId="0" xfId="0" applyFont="1" applyFill="1" applyBorder="1" applyAlignment="1" applyProtection="1">
      <alignment horizontal="left" vertical="top" wrapText="1"/>
    </xf>
    <xf numFmtId="0" fontId="14" fillId="11" borderId="0" xfId="0" applyFont="1" applyFill="1" applyBorder="1" applyAlignment="1" applyProtection="1">
      <alignment horizontal="left" vertical="top" wrapText="1"/>
      <protection locked="0"/>
    </xf>
    <xf numFmtId="0" fontId="17" fillId="8" borderId="1" xfId="0" applyFont="1" applyFill="1" applyBorder="1" applyAlignment="1" applyProtection="1">
      <alignment horizontal="center" vertical="top"/>
    </xf>
    <xf numFmtId="0" fontId="17" fillId="8" borderId="1" xfId="0" applyFont="1" applyFill="1" applyBorder="1" applyAlignment="1" applyProtection="1">
      <alignment vertical="top"/>
    </xf>
    <xf numFmtId="0" fontId="17" fillId="8" borderId="0" xfId="0" applyFont="1" applyFill="1" applyBorder="1" applyAlignment="1" applyProtection="1">
      <alignment vertical="top"/>
    </xf>
    <xf numFmtId="0" fontId="17" fillId="8" borderId="0" xfId="0" applyFont="1" applyFill="1" applyBorder="1" applyAlignment="1" applyProtection="1">
      <alignment horizontal="center" vertical="top"/>
    </xf>
    <xf numFmtId="0" fontId="20" fillId="8" borderId="1" xfId="0" applyFont="1" applyFill="1" applyBorder="1" applyAlignment="1" applyProtection="1">
      <alignment vertical="top"/>
      <protection locked="0"/>
    </xf>
    <xf numFmtId="0" fontId="16" fillId="11" borderId="0" xfId="0" applyFont="1" applyFill="1" applyBorder="1" applyAlignment="1" applyProtection="1">
      <alignment horizontal="left" vertical="top"/>
    </xf>
    <xf numFmtId="1" fontId="74" fillId="11" borderId="0" xfId="0" applyNumberFormat="1" applyFont="1" applyFill="1" applyBorder="1" applyAlignment="1" applyProtection="1">
      <alignment horizontal="right" vertical="top"/>
      <protection locked="0"/>
    </xf>
    <xf numFmtId="0" fontId="0" fillId="11" borderId="0" xfId="0" applyFill="1" applyBorder="1" applyProtection="1"/>
    <xf numFmtId="0" fontId="13" fillId="11" borderId="0" xfId="0" applyFont="1" applyFill="1" applyBorder="1" applyProtection="1"/>
    <xf numFmtId="0" fontId="20" fillId="8" borderId="1" xfId="0" applyFont="1" applyFill="1" applyBorder="1" applyAlignment="1" applyProtection="1">
      <alignment vertical="top"/>
    </xf>
    <xf numFmtId="0" fontId="69" fillId="5" borderId="0" xfId="0" applyFont="1" applyFill="1" applyBorder="1" applyAlignment="1" applyProtection="1">
      <alignment horizontal="left" vertical="top" wrapText="1"/>
    </xf>
    <xf numFmtId="1" fontId="69" fillId="5" borderId="3" xfId="0" applyNumberFormat="1" applyFont="1" applyFill="1" applyBorder="1" applyAlignment="1" applyProtection="1">
      <alignment horizontal="center" vertical="top" wrapText="1"/>
      <protection locked="0"/>
    </xf>
    <xf numFmtId="0" fontId="59" fillId="5" borderId="0" xfId="0" applyFont="1" applyFill="1" applyBorder="1" applyAlignment="1" applyProtection="1">
      <alignment horizontal="left"/>
    </xf>
    <xf numFmtId="0" fontId="22" fillId="5" borderId="0" xfId="0" applyFont="1" applyFill="1" applyAlignment="1" applyProtection="1">
      <alignment horizontal="left"/>
      <protection locked="0"/>
    </xf>
    <xf numFmtId="0" fontId="76" fillId="5" borderId="0" xfId="0" applyFont="1" applyFill="1" applyBorder="1" applyAlignment="1" applyProtection="1">
      <alignment horizontal="left" vertical="top"/>
      <protection locked="0"/>
    </xf>
    <xf numFmtId="0" fontId="21" fillId="8" borderId="0" xfId="0" applyFont="1" applyFill="1" applyAlignment="1" applyProtection="1">
      <alignment horizontal="center"/>
    </xf>
    <xf numFmtId="0" fontId="18" fillId="8" borderId="0" xfId="0" applyFont="1" applyFill="1" applyAlignment="1" applyProtection="1">
      <alignment horizontal="center"/>
    </xf>
    <xf numFmtId="0" fontId="18" fillId="8" borderId="0" xfId="0" applyFont="1" applyFill="1" applyProtection="1"/>
    <xf numFmtId="0" fontId="21" fillId="8" borderId="0" xfId="0" applyFont="1" applyFill="1" applyProtection="1"/>
    <xf numFmtId="0" fontId="21" fillId="8" borderId="1" xfId="0" applyFont="1" applyFill="1" applyBorder="1" applyAlignment="1" applyProtection="1">
      <alignment horizontal="center"/>
    </xf>
    <xf numFmtId="0" fontId="21" fillId="8" borderId="1" xfId="0" applyFont="1" applyFill="1" applyBorder="1" applyProtection="1"/>
    <xf numFmtId="0" fontId="21" fillId="8" borderId="0" xfId="0" applyFont="1" applyFill="1" applyAlignment="1" applyProtection="1">
      <alignment horizontal="left"/>
    </xf>
    <xf numFmtId="0" fontId="21" fillId="8" borderId="0" xfId="0" applyFont="1" applyFill="1" applyAlignment="1" applyProtection="1">
      <alignment horizontal="right"/>
    </xf>
    <xf numFmtId="0" fontId="18" fillId="8" borderId="0" xfId="0" applyFont="1" applyFill="1" applyAlignment="1" applyProtection="1">
      <alignment horizontal="right"/>
    </xf>
    <xf numFmtId="0" fontId="22" fillId="8" borderId="0" xfId="0" applyFont="1" applyFill="1" applyAlignment="1" applyProtection="1">
      <alignment horizontal="left"/>
    </xf>
    <xf numFmtId="0" fontId="21" fillId="8" borderId="1" xfId="0" applyFont="1" applyFill="1" applyBorder="1" applyAlignment="1" applyProtection="1">
      <alignment horizontal="left"/>
    </xf>
    <xf numFmtId="0" fontId="21" fillId="8" borderId="1" xfId="0" applyFont="1" applyFill="1" applyBorder="1" applyAlignment="1" applyProtection="1">
      <alignment horizontal="right"/>
    </xf>
    <xf numFmtId="0" fontId="21" fillId="8" borderId="0" xfId="0" applyFont="1" applyFill="1" applyBorder="1" applyProtection="1"/>
    <xf numFmtId="0" fontId="17" fillId="8" borderId="0" xfId="0" applyFont="1" applyFill="1" applyBorder="1" applyProtection="1"/>
    <xf numFmtId="0" fontId="50" fillId="5" borderId="0" xfId="0" applyFont="1" applyFill="1" applyBorder="1" applyAlignment="1" applyProtection="1">
      <alignment horizontal="left"/>
      <protection locked="0"/>
    </xf>
    <xf numFmtId="0" fontId="7" fillId="5" borderId="0" xfId="0" applyFont="1" applyFill="1" applyAlignment="1" applyProtection="1">
      <alignment horizontal="left"/>
      <protection locked="0"/>
    </xf>
    <xf numFmtId="14" fontId="7" fillId="5" borderId="0" xfId="0" applyNumberFormat="1" applyFont="1" applyFill="1" applyAlignment="1" applyProtection="1">
      <alignment horizontal="left"/>
      <protection locked="0"/>
    </xf>
    <xf numFmtId="21" fontId="63" fillId="11" borderId="0" xfId="0" applyNumberFormat="1" applyFont="1" applyFill="1" applyBorder="1" applyAlignment="1" applyProtection="1">
      <alignment horizontal="right" vertical="top"/>
      <protection locked="0"/>
    </xf>
    <xf numFmtId="0" fontId="52" fillId="5" borderId="0" xfId="0" applyFont="1" applyFill="1" applyBorder="1" applyAlignment="1" applyProtection="1">
      <alignment horizontal="center" vertical="top"/>
      <protection locked="0"/>
    </xf>
    <xf numFmtId="0" fontId="16" fillId="2" borderId="0" xfId="0" applyFont="1" applyFill="1" applyBorder="1" applyProtection="1">
      <protection locked="0"/>
    </xf>
    <xf numFmtId="0" fontId="10" fillId="5" borderId="0" xfId="0" applyFont="1" applyFill="1" applyBorder="1" applyProtection="1">
      <protection locked="0"/>
    </xf>
    <xf numFmtId="0" fontId="59" fillId="5" borderId="0" xfId="0" applyFont="1" applyFill="1" applyProtection="1"/>
    <xf numFmtId="0" fontId="47" fillId="5" borderId="0" xfId="0" applyFont="1" applyFill="1" applyProtection="1"/>
    <xf numFmtId="0" fontId="18" fillId="5" borderId="0" xfId="0" applyFont="1" applyFill="1" applyBorder="1" applyProtection="1"/>
    <xf numFmtId="167" fontId="0" fillId="5" borderId="0" xfId="0" applyNumberFormat="1" applyFill="1" applyBorder="1" applyProtection="1"/>
    <xf numFmtId="0" fontId="71" fillId="5" borderId="0" xfId="0" applyFont="1" applyFill="1" applyBorder="1" applyAlignment="1" applyProtection="1">
      <alignment horizontal="center" textRotation="90"/>
    </xf>
    <xf numFmtId="0" fontId="68" fillId="5" borderId="0" xfId="0" applyFont="1" applyFill="1" applyBorder="1" applyAlignment="1" applyProtection="1">
      <alignment horizontal="left"/>
    </xf>
    <xf numFmtId="2" fontId="68" fillId="5" borderId="0" xfId="0" applyNumberFormat="1" applyFont="1" applyFill="1" applyBorder="1" applyAlignment="1" applyProtection="1">
      <alignment horizontal="center"/>
    </xf>
    <xf numFmtId="2" fontId="55" fillId="5" borderId="0" xfId="2" applyNumberFormat="1" applyFont="1" applyFill="1" applyBorder="1" applyAlignment="1" applyProtection="1">
      <alignment horizontal="right"/>
    </xf>
    <xf numFmtId="0" fontId="51" fillId="5" borderId="0" xfId="0" applyNumberFormat="1" applyFont="1" applyFill="1" applyBorder="1" applyProtection="1"/>
    <xf numFmtId="0" fontId="7" fillId="12" borderId="4" xfId="0" applyFont="1" applyFill="1" applyBorder="1" applyProtection="1"/>
    <xf numFmtId="9" fontId="7" fillId="12" borderId="4" xfId="0" applyNumberFormat="1" applyFont="1" applyFill="1" applyBorder="1" applyProtection="1"/>
    <xf numFmtId="0" fontId="53" fillId="5" borderId="0" xfId="0" applyFont="1" applyFill="1" applyProtection="1"/>
    <xf numFmtId="0" fontId="33" fillId="5" borderId="0" xfId="0" quotePrefix="1" applyNumberFormat="1" applyFont="1" applyFill="1" applyBorder="1" applyProtection="1"/>
    <xf numFmtId="0" fontId="41" fillId="5" borderId="41" xfId="0" applyFont="1" applyFill="1" applyBorder="1" applyAlignment="1" applyProtection="1">
      <alignment horizontal="center"/>
    </xf>
    <xf numFmtId="0" fontId="78" fillId="5" borderId="0" xfId="0" applyFont="1" applyFill="1" applyBorder="1" applyAlignment="1" applyProtection="1">
      <alignment horizontal="left"/>
    </xf>
    <xf numFmtId="0" fontId="78" fillId="5" borderId="1" xfId="0" applyFont="1" applyFill="1" applyBorder="1" applyAlignment="1" applyProtection="1">
      <alignment horizontal="left"/>
    </xf>
    <xf numFmtId="0" fontId="3" fillId="6" borderId="0" xfId="0" applyFont="1" applyFill="1" applyBorder="1" applyAlignment="1" applyProtection="1">
      <alignment horizontal="right"/>
    </xf>
    <xf numFmtId="168" fontId="36" fillId="5" borderId="19" xfId="0" applyNumberFormat="1" applyFont="1" applyFill="1" applyBorder="1" applyAlignment="1" applyProtection="1">
      <alignment horizontal="center"/>
    </xf>
    <xf numFmtId="1" fontId="6" fillId="5" borderId="8" xfId="0" applyNumberFormat="1" applyFont="1" applyFill="1" applyBorder="1" applyAlignment="1" applyProtection="1">
      <alignment horizontal="center"/>
    </xf>
    <xf numFmtId="0" fontId="3" fillId="6" borderId="42" xfId="0" applyFont="1" applyFill="1" applyBorder="1" applyAlignment="1" applyProtection="1">
      <alignment horizontal="center"/>
    </xf>
    <xf numFmtId="0" fontId="3" fillId="6" borderId="43" xfId="0" applyFont="1" applyFill="1" applyBorder="1" applyAlignment="1" applyProtection="1">
      <alignment horizontal="center"/>
    </xf>
    <xf numFmtId="0" fontId="36" fillId="6" borderId="44" xfId="0" applyFont="1" applyFill="1" applyBorder="1" applyAlignment="1" applyProtection="1">
      <alignment horizontal="center"/>
    </xf>
    <xf numFmtId="0" fontId="3" fillId="6" borderId="44" xfId="0" applyFont="1" applyFill="1" applyBorder="1" applyAlignment="1" applyProtection="1">
      <alignment horizontal="center"/>
    </xf>
    <xf numFmtId="0" fontId="3" fillId="6" borderId="45" xfId="0" applyFont="1" applyFill="1" applyBorder="1" applyAlignment="1" applyProtection="1">
      <alignment horizontal="center"/>
    </xf>
    <xf numFmtId="0" fontId="72" fillId="6" borderId="22" xfId="0" applyFont="1" applyFill="1" applyBorder="1" applyAlignment="1" applyProtection="1">
      <alignment horizontal="center"/>
    </xf>
    <xf numFmtId="0" fontId="54" fillId="5" borderId="46" xfId="0" applyFont="1" applyFill="1" applyBorder="1" applyAlignment="1" applyProtection="1">
      <alignment horizontal="center"/>
    </xf>
    <xf numFmtId="0" fontId="54" fillId="5" borderId="46" xfId="0" applyFont="1" applyFill="1" applyBorder="1" applyAlignment="1" applyProtection="1">
      <alignment horizontal="right"/>
    </xf>
    <xf numFmtId="0" fontId="3" fillId="6" borderId="47" xfId="0" applyFont="1" applyFill="1" applyBorder="1" applyAlignment="1" applyProtection="1">
      <alignment horizontal="center"/>
    </xf>
    <xf numFmtId="167" fontId="41" fillId="5" borderId="4" xfId="0" applyNumberFormat="1" applyFont="1" applyFill="1" applyBorder="1" applyAlignment="1" applyProtection="1">
      <alignment horizontal="center"/>
    </xf>
    <xf numFmtId="167" fontId="41" fillId="5" borderId="8" xfId="0" applyNumberFormat="1" applyFont="1" applyFill="1" applyBorder="1" applyAlignment="1" applyProtection="1">
      <alignment horizontal="center"/>
    </xf>
    <xf numFmtId="0" fontId="3" fillId="6" borderId="48" xfId="0" applyNumberFormat="1" applyFont="1" applyFill="1" applyBorder="1" applyAlignment="1" applyProtection="1">
      <alignment horizontal="center"/>
    </xf>
    <xf numFmtId="1" fontId="41" fillId="5" borderId="8" xfId="0" applyNumberFormat="1" applyFont="1" applyFill="1" applyBorder="1" applyAlignment="1" applyProtection="1">
      <alignment horizontal="center"/>
    </xf>
    <xf numFmtId="167" fontId="41" fillId="5" borderId="4" xfId="0" applyNumberFormat="1" applyFont="1" applyFill="1" applyBorder="1" applyAlignment="1" applyProtection="1">
      <alignment horizontal="right"/>
    </xf>
    <xf numFmtId="167" fontId="41" fillId="5" borderId="5" xfId="0" applyNumberFormat="1" applyFont="1" applyFill="1" applyBorder="1" applyAlignment="1" applyProtection="1">
      <alignment horizontal="right"/>
    </xf>
    <xf numFmtId="0" fontId="68" fillId="5" borderId="0" xfId="0" applyFont="1" applyFill="1" applyAlignment="1" applyProtection="1">
      <alignment horizontal="center"/>
    </xf>
    <xf numFmtId="2" fontId="69" fillId="5" borderId="4" xfId="0" applyNumberFormat="1" applyFont="1" applyFill="1" applyBorder="1" applyAlignment="1" applyProtection="1">
      <alignment horizontal="center"/>
    </xf>
    <xf numFmtId="0" fontId="69" fillId="5" borderId="4" xfId="0" applyFont="1" applyFill="1" applyBorder="1" applyAlignment="1" applyProtection="1">
      <alignment horizontal="center"/>
    </xf>
    <xf numFmtId="0" fontId="27" fillId="12" borderId="4" xfId="0" applyFont="1" applyFill="1" applyBorder="1" applyAlignment="1" applyProtection="1">
      <alignment horizontal="center"/>
    </xf>
    <xf numFmtId="0" fontId="27" fillId="12" borderId="4" xfId="0" applyFont="1" applyFill="1" applyBorder="1" applyAlignment="1" applyProtection="1">
      <alignment horizontal="left"/>
    </xf>
    <xf numFmtId="2" fontId="69" fillId="5" borderId="0" xfId="0" applyNumberFormat="1" applyFont="1" applyFill="1" applyBorder="1" applyAlignment="1" applyProtection="1">
      <alignment horizontal="center"/>
    </xf>
    <xf numFmtId="0" fontId="81" fillId="5" borderId="0" xfId="0" applyFont="1" applyFill="1" applyBorder="1" applyAlignment="1" applyProtection="1">
      <alignment horizontal="center"/>
    </xf>
    <xf numFmtId="0" fontId="27" fillId="5" borderId="0" xfId="0" applyFont="1" applyFill="1" applyAlignment="1" applyProtection="1">
      <alignment horizontal="center"/>
    </xf>
    <xf numFmtId="0" fontId="69" fillId="5" borderId="0" xfId="0" applyFont="1" applyFill="1" applyAlignment="1" applyProtection="1">
      <alignment horizontal="center"/>
    </xf>
    <xf numFmtId="1" fontId="69" fillId="5" borderId="0" xfId="0" applyNumberFormat="1" applyFont="1" applyFill="1" applyAlignment="1" applyProtection="1">
      <alignment horizontal="center"/>
    </xf>
    <xf numFmtId="1" fontId="82" fillId="5" borderId="0" xfId="0" applyNumberFormat="1" applyFont="1" applyFill="1" applyAlignment="1" applyProtection="1">
      <alignment horizontal="center"/>
    </xf>
    <xf numFmtId="0" fontId="82" fillId="5" borderId="0" xfId="0" applyFont="1" applyFill="1" applyAlignment="1" applyProtection="1">
      <alignment horizontal="center"/>
    </xf>
    <xf numFmtId="0" fontId="69" fillId="5" borderId="0" xfId="0" applyFont="1" applyFill="1" applyAlignment="1" applyProtection="1">
      <alignment horizontal="left"/>
    </xf>
    <xf numFmtId="0" fontId="27" fillId="5" borderId="0" xfId="0" applyFont="1" applyFill="1" applyBorder="1" applyAlignment="1" applyProtection="1">
      <alignment horizontal="left"/>
    </xf>
    <xf numFmtId="0" fontId="83" fillId="5" borderId="0" xfId="0" applyFont="1" applyFill="1" applyProtection="1">
      <protection locked="0"/>
    </xf>
    <xf numFmtId="171"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center" vertical="top"/>
      <protection locked="0"/>
    </xf>
    <xf numFmtId="0" fontId="56" fillId="5" borderId="0" xfId="0" applyFont="1" applyFill="1" applyProtection="1">
      <protection locked="0"/>
    </xf>
    <xf numFmtId="0" fontId="56" fillId="5" borderId="0" xfId="0" applyFont="1" applyFill="1" applyAlignment="1" applyProtection="1">
      <alignment horizontal="left"/>
      <protection locked="0"/>
    </xf>
    <xf numFmtId="0" fontId="56" fillId="5" borderId="0" xfId="0" applyFont="1" applyFill="1" applyAlignment="1" applyProtection="1">
      <alignment horizontal="right"/>
      <protection locked="0"/>
    </xf>
    <xf numFmtId="0" fontId="6" fillId="2" borderId="49" xfId="0" applyFont="1" applyFill="1" applyBorder="1" applyAlignment="1" applyProtection="1">
      <alignment horizontal="center" vertical="top" wrapText="1"/>
      <protection locked="0"/>
    </xf>
    <xf numFmtId="0" fontId="69" fillId="5" borderId="19" xfId="0" applyFont="1" applyFill="1" applyBorder="1" applyProtection="1">
      <protection locked="0"/>
    </xf>
    <xf numFmtId="0" fontId="69" fillId="5" borderId="19" xfId="0" applyFont="1" applyFill="1" applyBorder="1" applyAlignment="1" applyProtection="1">
      <alignment horizontal="left"/>
      <protection locked="0"/>
    </xf>
    <xf numFmtId="0" fontId="54" fillId="5" borderId="3" xfId="0" applyFont="1" applyFill="1" applyBorder="1" applyAlignment="1" applyProtection="1">
      <alignment horizontal="left" vertical="top"/>
      <protection locked="0"/>
    </xf>
    <xf numFmtId="170" fontId="6" fillId="2" borderId="3" xfId="0" applyNumberFormat="1" applyFont="1" applyFill="1" applyBorder="1" applyAlignment="1" applyProtection="1">
      <alignment horizontal="center" vertical="top"/>
      <protection locked="0"/>
    </xf>
    <xf numFmtId="0" fontId="85" fillId="5" borderId="0" xfId="0" applyFont="1" applyFill="1" applyProtection="1">
      <protection locked="0"/>
    </xf>
    <xf numFmtId="0" fontId="42" fillId="5" borderId="0" xfId="0" applyFont="1" applyFill="1" applyAlignment="1" applyProtection="1">
      <alignment horizontal="left"/>
      <protection locked="0"/>
    </xf>
    <xf numFmtId="0" fontId="42" fillId="5" borderId="0" xfId="0" quotePrefix="1" applyFont="1" applyFill="1" applyAlignment="1" applyProtection="1">
      <alignment horizontal="left"/>
      <protection locked="0"/>
    </xf>
    <xf numFmtId="0" fontId="42" fillId="5" borderId="0" xfId="0" applyFont="1" applyFill="1" applyAlignment="1" applyProtection="1">
      <alignment horizontal="center"/>
      <protection locked="0"/>
    </xf>
    <xf numFmtId="0" fontId="42" fillId="5" borderId="0" xfId="0" applyFont="1" applyFill="1" applyAlignment="1" applyProtection="1">
      <alignment horizontal="right"/>
      <protection locked="0"/>
    </xf>
    <xf numFmtId="0" fontId="42" fillId="5" borderId="0" xfId="0" applyFont="1" applyFill="1" applyProtection="1">
      <protection locked="0"/>
    </xf>
    <xf numFmtId="0" fontId="42" fillId="5" borderId="0" xfId="0" applyFont="1" applyFill="1" applyAlignment="1" applyProtection="1">
      <alignment vertical="top"/>
      <protection locked="0"/>
    </xf>
    <xf numFmtId="0" fontId="55" fillId="8" borderId="0" xfId="0" applyFont="1" applyFill="1" applyProtection="1"/>
    <xf numFmtId="0" fontId="0" fillId="0" borderId="0" xfId="0" applyAlignment="1" applyProtection="1">
      <protection locked="0"/>
    </xf>
    <xf numFmtId="0" fontId="10" fillId="5" borderId="18" xfId="0" applyFont="1" applyFill="1" applyBorder="1" applyProtection="1">
      <protection locked="0"/>
    </xf>
    <xf numFmtId="0" fontId="87" fillId="5" borderId="0" xfId="1" applyFont="1" applyFill="1" applyAlignment="1" applyProtection="1">
      <alignment horizontal="left"/>
      <protection locked="0"/>
    </xf>
    <xf numFmtId="0" fontId="0" fillId="0" borderId="0" xfId="0" applyAlignment="1" applyProtection="1">
      <alignment vertical="top" wrapText="1"/>
      <protection locked="0"/>
    </xf>
    <xf numFmtId="0" fontId="41" fillId="5" borderId="23" xfId="0" applyFont="1" applyFill="1" applyBorder="1" applyAlignment="1" applyProtection="1">
      <alignment horizontal="right"/>
      <protection locked="0"/>
    </xf>
    <xf numFmtId="0" fontId="1" fillId="5" borderId="0" xfId="0" applyFont="1" applyFill="1" applyAlignment="1" applyProtection="1">
      <alignment horizontal="center"/>
      <protection locked="0"/>
    </xf>
    <xf numFmtId="0" fontId="7" fillId="5" borderId="0" xfId="0" applyFont="1" applyFill="1" applyBorder="1" applyAlignment="1" applyProtection="1">
      <alignment horizontal="center" vertical="top"/>
      <protection locked="0"/>
    </xf>
    <xf numFmtId="0" fontId="69" fillId="5" borderId="0" xfId="0" applyFont="1" applyFill="1" applyBorder="1" applyAlignment="1" applyProtection="1">
      <alignment horizontal="center"/>
      <protection locked="0"/>
    </xf>
    <xf numFmtId="0" fontId="53" fillId="5" borderId="0" xfId="0" applyFont="1" applyFill="1" applyBorder="1" applyAlignment="1" applyProtection="1">
      <alignment horizontal="center"/>
      <protection locked="0"/>
    </xf>
    <xf numFmtId="0" fontId="54" fillId="5" borderId="0" xfId="0" applyFont="1" applyFill="1" applyBorder="1" applyAlignment="1" applyProtection="1">
      <alignment horizontal="center"/>
      <protection locked="0"/>
    </xf>
    <xf numFmtId="0" fontId="0" fillId="5" borderId="0" xfId="0" applyFill="1" applyBorder="1" applyAlignment="1" applyProtection="1">
      <protection locked="0"/>
    </xf>
    <xf numFmtId="0" fontId="72" fillId="5" borderId="0" xfId="0" applyFont="1" applyFill="1" applyBorder="1" applyAlignment="1" applyProtection="1">
      <protection locked="0"/>
    </xf>
    <xf numFmtId="0" fontId="10" fillId="8" borderId="0" xfId="0" applyFont="1" applyFill="1" applyAlignment="1" applyProtection="1">
      <alignment horizontal="center" wrapText="1"/>
      <protection locked="0"/>
    </xf>
    <xf numFmtId="0" fontId="22" fillId="8" borderId="0" xfId="0" applyFont="1" applyFill="1" applyProtection="1">
      <protection locked="0"/>
    </xf>
    <xf numFmtId="0" fontId="18" fillId="8" borderId="0" xfId="0" applyFont="1" applyFill="1" applyAlignment="1" applyProtection="1">
      <alignment horizontal="left"/>
      <protection locked="0"/>
    </xf>
    <xf numFmtId="21" fontId="10" fillId="8" borderId="0" xfId="0" applyNumberFormat="1" applyFont="1" applyFill="1" applyAlignment="1" applyProtection="1">
      <alignment horizontal="left"/>
      <protection locked="0"/>
    </xf>
    <xf numFmtId="0" fontId="10" fillId="8" borderId="1" xfId="0" applyFont="1" applyFill="1" applyBorder="1" applyAlignment="1" applyProtection="1">
      <alignment horizontal="center" wrapText="1"/>
      <protection locked="0"/>
    </xf>
    <xf numFmtId="0" fontId="10" fillId="5" borderId="0" xfId="0" applyFont="1" applyFill="1" applyBorder="1" applyAlignment="1" applyProtection="1">
      <alignment horizontal="center" wrapText="1"/>
      <protection locked="0"/>
    </xf>
    <xf numFmtId="0" fontId="10" fillId="5" borderId="0" xfId="0" applyFont="1" applyFill="1" applyBorder="1" applyAlignment="1" applyProtection="1">
      <alignment horizontal="right"/>
      <protection locked="0"/>
    </xf>
    <xf numFmtId="0" fontId="6" fillId="5" borderId="0" xfId="0" applyFont="1" applyFill="1" applyBorder="1" applyAlignment="1" applyProtection="1">
      <alignment horizontal="right"/>
      <protection locked="0"/>
    </xf>
    <xf numFmtId="0" fontId="2" fillId="5" borderId="0" xfId="0" applyFont="1" applyFill="1" applyBorder="1" applyAlignment="1" applyProtection="1">
      <alignment horizontal="center"/>
      <protection locked="0"/>
    </xf>
    <xf numFmtId="0" fontId="6" fillId="5" borderId="0" xfId="0" applyFont="1" applyFill="1" applyBorder="1" applyAlignment="1" applyProtection="1">
      <alignment horizontal="center"/>
      <protection locked="0"/>
    </xf>
    <xf numFmtId="0" fontId="10" fillId="12" borderId="0" xfId="0" applyFont="1" applyFill="1" applyBorder="1" applyProtection="1">
      <protection locked="0"/>
    </xf>
    <xf numFmtId="0" fontId="5" fillId="12" borderId="0" xfId="0" applyFont="1" applyFill="1" applyBorder="1" applyAlignment="1" applyProtection="1">
      <alignment horizontal="left" vertical="top"/>
      <protection locked="0"/>
    </xf>
    <xf numFmtId="0" fontId="10" fillId="5" borderId="0" xfId="0" applyFont="1" applyFill="1" applyBorder="1" applyAlignment="1" applyProtection="1">
      <alignment horizontal="right" wrapText="1"/>
      <protection locked="0"/>
    </xf>
    <xf numFmtId="0" fontId="3" fillId="12" borderId="0" xfId="0" applyFont="1" applyFill="1" applyBorder="1" applyAlignment="1" applyProtection="1">
      <alignment horizontal="right"/>
      <protection locked="0"/>
    </xf>
    <xf numFmtId="0" fontId="3" fillId="12" borderId="0" xfId="0" applyFont="1" applyFill="1" applyBorder="1" applyProtection="1">
      <protection locked="0"/>
    </xf>
    <xf numFmtId="0" fontId="73" fillId="5" borderId="0" xfId="0" applyFont="1" applyFill="1" applyBorder="1" applyAlignment="1" applyProtection="1">
      <alignment horizontal="left"/>
      <protection locked="0"/>
    </xf>
    <xf numFmtId="0" fontId="36" fillId="5" borderId="0" xfId="0" applyFont="1" applyFill="1" applyBorder="1" applyAlignment="1" applyProtection="1">
      <alignment horizontal="center"/>
      <protection locked="0"/>
    </xf>
    <xf numFmtId="0" fontId="35" fillId="5" borderId="0" xfId="0" applyFont="1" applyFill="1" applyBorder="1" applyAlignment="1" applyProtection="1">
      <alignment horizontal="center"/>
      <protection locked="0"/>
    </xf>
    <xf numFmtId="0" fontId="59" fillId="5" borderId="0" xfId="0" applyFont="1" applyFill="1" applyBorder="1" applyAlignment="1" applyProtection="1">
      <alignment horizontal="left"/>
      <protection locked="0"/>
    </xf>
    <xf numFmtId="0" fontId="0" fillId="5" borderId="0" xfId="0" applyFill="1" applyAlignment="1" applyProtection="1">
      <alignment horizontal="center" vertical="center"/>
      <protection locked="0"/>
    </xf>
    <xf numFmtId="0" fontId="7" fillId="5" borderId="50" xfId="0" applyFont="1" applyFill="1" applyBorder="1" applyAlignment="1" applyProtection="1">
      <alignment horizontal="center" vertical="top" wrapText="1"/>
      <protection locked="0"/>
    </xf>
    <xf numFmtId="0" fontId="0" fillId="5" borderId="0" xfId="0" applyFill="1" applyAlignment="1" applyProtection="1">
      <alignment horizontal="left" wrapText="1"/>
      <protection locked="0"/>
    </xf>
    <xf numFmtId="0" fontId="0" fillId="5" borderId="0" xfId="0" applyFill="1" applyAlignment="1" applyProtection="1">
      <alignment wrapText="1"/>
      <protection locked="0"/>
    </xf>
    <xf numFmtId="0" fontId="0" fillId="5" borderId="0" xfId="0" applyFill="1" applyAlignment="1" applyProtection="1">
      <alignment horizontal="left" vertical="top" wrapText="1"/>
      <protection locked="0"/>
    </xf>
    <xf numFmtId="0" fontId="75" fillId="5" borderId="0" xfId="0" applyFont="1" applyFill="1" applyAlignment="1" applyProtection="1">
      <alignment horizontal="center"/>
      <protection locked="0"/>
    </xf>
    <xf numFmtId="0" fontId="0" fillId="5" borderId="0" xfId="0" applyFill="1" applyBorder="1" applyAlignment="1" applyProtection="1">
      <alignment wrapText="1"/>
      <protection locked="0"/>
    </xf>
    <xf numFmtId="0" fontId="59" fillId="5" borderId="0" xfId="0" applyFont="1" applyFill="1" applyAlignment="1" applyProtection="1">
      <alignment horizontal="left"/>
      <protection locked="0"/>
    </xf>
    <xf numFmtId="0" fontId="0" fillId="5" borderId="0" xfId="0" applyFill="1" applyAlignment="1" applyProtection="1">
      <protection locked="0"/>
    </xf>
    <xf numFmtId="0" fontId="2" fillId="5" borderId="0" xfId="0" applyFont="1" applyFill="1" applyAlignment="1" applyProtection="1">
      <alignment horizontal="right"/>
      <protection locked="0"/>
    </xf>
    <xf numFmtId="0" fontId="0" fillId="5" borderId="0" xfId="0" applyFill="1" applyAlignment="1" applyProtection="1">
      <alignment horizontal="left"/>
      <protection locked="0"/>
    </xf>
    <xf numFmtId="0" fontId="0" fillId="2" borderId="0" xfId="0" applyFill="1" applyAlignment="1" applyProtection="1">
      <alignment horizontal="left"/>
      <protection locked="0"/>
    </xf>
    <xf numFmtId="0" fontId="0" fillId="2" borderId="0" xfId="0" applyFill="1" applyAlignment="1" applyProtection="1">
      <alignment wrapText="1"/>
      <protection locked="0"/>
    </xf>
    <xf numFmtId="0" fontId="16" fillId="11" borderId="0" xfId="0" applyFont="1" applyFill="1" applyBorder="1" applyAlignment="1" applyProtection="1">
      <alignment horizontal="left" vertical="top"/>
      <protection locked="0"/>
    </xf>
    <xf numFmtId="0" fontId="21" fillId="8" borderId="0" xfId="0" applyFont="1" applyFill="1" applyProtection="1">
      <protection locked="0"/>
    </xf>
    <xf numFmtId="0" fontId="21" fillId="8" borderId="0" xfId="0" applyFont="1" applyFill="1" applyAlignment="1" applyProtection="1">
      <alignment horizontal="center"/>
      <protection locked="0"/>
    </xf>
    <xf numFmtId="0" fontId="21" fillId="8" borderId="0" xfId="0" applyFont="1" applyFill="1" applyAlignment="1" applyProtection="1">
      <alignment horizontal="left"/>
      <protection locked="0"/>
    </xf>
    <xf numFmtId="0" fontId="21" fillId="8" borderId="0" xfId="0" applyFont="1" applyFill="1" applyAlignment="1" applyProtection="1">
      <alignment horizontal="right"/>
      <protection locked="0"/>
    </xf>
    <xf numFmtId="0" fontId="18" fillId="8" borderId="0" xfId="0" applyFont="1" applyFill="1" applyAlignment="1" applyProtection="1">
      <alignment horizontal="center"/>
      <protection locked="0"/>
    </xf>
    <xf numFmtId="0" fontId="18" fillId="8" borderId="0" xfId="0" applyFont="1" applyFill="1" applyAlignment="1" applyProtection="1">
      <alignment horizontal="right"/>
      <protection locked="0"/>
    </xf>
    <xf numFmtId="0" fontId="18" fillId="8" borderId="0" xfId="0" applyFont="1" applyFill="1" applyProtection="1">
      <protection locked="0"/>
    </xf>
    <xf numFmtId="0" fontId="17" fillId="8" borderId="0" xfId="0" applyFont="1" applyFill="1" applyProtection="1">
      <protection locked="0"/>
    </xf>
    <xf numFmtId="0" fontId="21" fillId="8" borderId="1" xfId="0" applyFont="1" applyFill="1" applyBorder="1" applyProtection="1">
      <protection locked="0"/>
    </xf>
    <xf numFmtId="0" fontId="21" fillId="8" borderId="1" xfId="0" applyFont="1" applyFill="1" applyBorder="1" applyAlignment="1" applyProtection="1">
      <alignment horizontal="center"/>
      <protection locked="0"/>
    </xf>
    <xf numFmtId="0" fontId="21" fillId="8" borderId="1" xfId="0" applyFont="1" applyFill="1" applyBorder="1" applyAlignment="1" applyProtection="1">
      <alignment horizontal="left"/>
      <protection locked="0"/>
    </xf>
    <xf numFmtId="0" fontId="21" fillId="8" borderId="1" xfId="0" applyFont="1" applyFill="1" applyBorder="1" applyAlignment="1" applyProtection="1">
      <alignment horizontal="right"/>
      <protection locked="0"/>
    </xf>
    <xf numFmtId="0" fontId="21" fillId="8" borderId="0" xfId="0" applyFont="1" applyFill="1" applyBorder="1" applyProtection="1">
      <protection locked="0"/>
    </xf>
    <xf numFmtId="0" fontId="0" fillId="5" borderId="33" xfId="0" applyFill="1" applyBorder="1" applyProtection="1">
      <protection locked="0"/>
    </xf>
    <xf numFmtId="0" fontId="0" fillId="5" borderId="0" xfId="0" applyFill="1" applyBorder="1" applyAlignment="1" applyProtection="1">
      <alignment horizontal="right"/>
      <protection locked="0"/>
    </xf>
    <xf numFmtId="167" fontId="0" fillId="5" borderId="0" xfId="0" applyNumberFormat="1" applyFill="1" applyBorder="1" applyProtection="1">
      <protection locked="0"/>
    </xf>
    <xf numFmtId="0" fontId="59" fillId="5" borderId="0" xfId="0" applyFont="1" applyFill="1" applyProtection="1">
      <protection locked="0"/>
    </xf>
    <xf numFmtId="0" fontId="84" fillId="5" borderId="0" xfId="0" applyFont="1" applyFill="1" applyProtection="1">
      <protection locked="0"/>
    </xf>
    <xf numFmtId="0" fontId="59" fillId="5" borderId="0" xfId="0" applyFont="1" applyFill="1" applyAlignment="1" applyProtection="1">
      <alignment horizontal="center"/>
      <protection locked="0"/>
    </xf>
    <xf numFmtId="0" fontId="7" fillId="5" borderId="0" xfId="0" applyFont="1" applyFill="1" applyBorder="1" applyAlignment="1" applyProtection="1">
      <alignment horizontal="center"/>
      <protection locked="0"/>
    </xf>
    <xf numFmtId="0" fontId="42" fillId="5" borderId="0" xfId="0" applyFont="1" applyFill="1" applyBorder="1" applyAlignment="1" applyProtection="1">
      <alignment horizontal="right"/>
      <protection locked="0"/>
    </xf>
    <xf numFmtId="0" fontId="42" fillId="5" borderId="0" xfId="0" applyFont="1" applyFill="1" applyBorder="1" applyAlignment="1" applyProtection="1">
      <alignment horizontal="left"/>
      <protection locked="0"/>
    </xf>
    <xf numFmtId="0" fontId="33" fillId="5" borderId="0" xfId="0" applyFont="1" applyFill="1" applyBorder="1" applyAlignment="1" applyProtection="1">
      <alignment horizontal="left"/>
      <protection locked="0"/>
    </xf>
    <xf numFmtId="0" fontId="24" fillId="5" borderId="0" xfId="0" applyFont="1" applyFill="1" applyBorder="1" applyProtection="1">
      <protection locked="0"/>
    </xf>
    <xf numFmtId="0" fontId="6" fillId="5" borderId="0" xfId="0" applyFont="1" applyFill="1" applyBorder="1" applyProtection="1">
      <protection locked="0"/>
    </xf>
    <xf numFmtId="0" fontId="27" fillId="5" borderId="0" xfId="0" applyFont="1" applyFill="1" applyBorder="1" applyProtection="1">
      <protection locked="0"/>
    </xf>
    <xf numFmtId="9" fontId="7" fillId="5" borderId="0" xfId="0" applyNumberFormat="1" applyFont="1" applyFill="1" applyBorder="1" applyProtection="1">
      <protection locked="0"/>
    </xf>
    <xf numFmtId="0" fontId="33" fillId="5" borderId="0" xfId="0" applyFont="1" applyFill="1" applyBorder="1" applyProtection="1">
      <protection locked="0"/>
    </xf>
    <xf numFmtId="0" fontId="33" fillId="5" borderId="0" xfId="0" applyFont="1" applyFill="1" applyBorder="1" applyAlignment="1" applyProtection="1">
      <alignment horizontal="center"/>
      <protection locked="0"/>
    </xf>
    <xf numFmtId="0" fontId="68" fillId="5" borderId="0" xfId="0" applyFont="1" applyFill="1" applyBorder="1" applyAlignment="1" applyProtection="1">
      <alignment horizontal="right"/>
      <protection locked="0"/>
    </xf>
    <xf numFmtId="0" fontId="71" fillId="5" borderId="0" xfId="0" applyFont="1" applyFill="1" applyBorder="1" applyAlignment="1" applyProtection="1">
      <alignment horizontal="center" textRotation="90"/>
      <protection locked="0"/>
    </xf>
    <xf numFmtId="9" fontId="33" fillId="5" borderId="0" xfId="0" applyNumberFormat="1" applyFont="1" applyFill="1" applyBorder="1" applyProtection="1">
      <protection locked="0"/>
    </xf>
    <xf numFmtId="0" fontId="6" fillId="5" borderId="0" xfId="0" applyFont="1" applyFill="1" applyProtection="1">
      <protection locked="0"/>
    </xf>
    <xf numFmtId="0" fontId="15" fillId="5" borderId="0" xfId="0" applyFont="1" applyFill="1" applyBorder="1" applyProtection="1">
      <protection locked="0"/>
    </xf>
    <xf numFmtId="9" fontId="6" fillId="5" borderId="0" xfId="0" applyNumberFormat="1" applyFont="1" applyFill="1" applyBorder="1" applyProtection="1">
      <protection locked="0"/>
    </xf>
    <xf numFmtId="0" fontId="50" fillId="5" borderId="0" xfId="0" applyNumberFormat="1" applyFont="1" applyFill="1" applyBorder="1" applyProtection="1">
      <protection locked="0"/>
    </xf>
    <xf numFmtId="0" fontId="54" fillId="5" borderId="0" xfId="0" applyNumberFormat="1" applyFont="1" applyFill="1" applyBorder="1" applyAlignment="1" applyProtection="1">
      <alignment horizontal="center"/>
      <protection locked="0"/>
    </xf>
    <xf numFmtId="0" fontId="68" fillId="5" borderId="0" xfId="0" applyFont="1" applyFill="1" applyBorder="1" applyAlignment="1" applyProtection="1">
      <alignment horizontal="left"/>
      <protection locked="0"/>
    </xf>
    <xf numFmtId="167" fontId="68" fillId="5" borderId="0" xfId="0" applyNumberFormat="1" applyFont="1" applyFill="1" applyBorder="1" applyAlignment="1" applyProtection="1">
      <alignment horizontal="center"/>
      <protection locked="0"/>
    </xf>
    <xf numFmtId="0" fontId="62" fillId="5" borderId="0" xfId="0" applyFont="1" applyFill="1" applyBorder="1" applyAlignment="1" applyProtection="1">
      <alignment horizontal="right"/>
      <protection locked="0"/>
    </xf>
    <xf numFmtId="2" fontId="68" fillId="5" borderId="0" xfId="0" applyNumberFormat="1" applyFont="1" applyFill="1" applyBorder="1" applyAlignment="1" applyProtection="1">
      <alignment horizontal="center"/>
      <protection locked="0"/>
    </xf>
    <xf numFmtId="0" fontId="70" fillId="5" borderId="0" xfId="0" applyFont="1" applyFill="1" applyBorder="1" applyAlignment="1" applyProtection="1">
      <alignment horizontal="center" textRotation="90"/>
      <protection locked="0"/>
    </xf>
    <xf numFmtId="0" fontId="6" fillId="5" borderId="0" xfId="0" applyNumberFormat="1" applyFont="1" applyFill="1" applyBorder="1" applyAlignment="1" applyProtection="1">
      <alignment horizontal="left"/>
      <protection locked="0"/>
    </xf>
    <xf numFmtId="9" fontId="6" fillId="5" borderId="0" xfId="0" applyNumberFormat="1" applyFont="1" applyFill="1" applyBorder="1" applyAlignment="1" applyProtection="1">
      <alignment horizontal="left"/>
      <protection locked="0"/>
    </xf>
    <xf numFmtId="0" fontId="62" fillId="5" borderId="0" xfId="0" applyFont="1" applyFill="1" applyBorder="1" applyAlignment="1" applyProtection="1">
      <alignment horizontal="left"/>
      <protection locked="0"/>
    </xf>
    <xf numFmtId="2" fontId="54" fillId="5" borderId="0" xfId="2" applyNumberFormat="1" applyFont="1" applyFill="1" applyBorder="1" applyProtection="1">
      <protection locked="0"/>
    </xf>
    <xf numFmtId="2" fontId="50" fillId="5" borderId="0" xfId="0" applyNumberFormat="1" applyFont="1" applyFill="1" applyBorder="1" applyAlignment="1" applyProtection="1">
      <alignment horizontal="right"/>
      <protection locked="0"/>
    </xf>
    <xf numFmtId="9" fontId="0" fillId="5" borderId="0" xfId="0" applyNumberFormat="1" applyFill="1" applyBorder="1" applyProtection="1">
      <protection locked="0"/>
    </xf>
    <xf numFmtId="0" fontId="38" fillId="5" borderId="0" xfId="0" applyFont="1" applyFill="1" applyBorder="1" applyProtection="1">
      <protection locked="0"/>
    </xf>
    <xf numFmtId="2" fontId="55" fillId="5" borderId="0" xfId="2" applyNumberFormat="1" applyFont="1" applyFill="1" applyBorder="1" applyAlignment="1" applyProtection="1">
      <alignment horizontal="right"/>
      <protection locked="0"/>
    </xf>
    <xf numFmtId="0" fontId="50" fillId="5" borderId="0" xfId="2" applyNumberFormat="1" applyFont="1" applyFill="1" applyBorder="1" applyAlignment="1" applyProtection="1">
      <alignment horizontal="center"/>
      <protection locked="0"/>
    </xf>
    <xf numFmtId="0" fontId="51" fillId="5" borderId="0" xfId="0" applyNumberFormat="1" applyFont="1" applyFill="1" applyBorder="1" applyProtection="1">
      <protection locked="0"/>
    </xf>
    <xf numFmtId="0" fontId="6" fillId="5" borderId="51" xfId="0" applyFont="1" applyFill="1" applyBorder="1" applyProtection="1">
      <protection locked="0"/>
    </xf>
    <xf numFmtId="1" fontId="6" fillId="5" borderId="0" xfId="0" applyNumberFormat="1" applyFont="1" applyFill="1" applyBorder="1" applyAlignment="1" applyProtection="1">
      <alignment horizontal="center"/>
      <protection locked="0"/>
    </xf>
    <xf numFmtId="0" fontId="24" fillId="5" borderId="0" xfId="0" applyFont="1" applyFill="1" applyProtection="1">
      <protection locked="0"/>
    </xf>
    <xf numFmtId="0" fontId="18" fillId="5" borderId="0" xfId="0" applyFont="1" applyFill="1" applyBorder="1" applyProtection="1">
      <protection locked="0"/>
    </xf>
    <xf numFmtId="2" fontId="6" fillId="5" borderId="0" xfId="0" applyNumberFormat="1" applyFont="1" applyFill="1" applyBorder="1" applyAlignment="1" applyProtection="1">
      <alignment horizontal="center"/>
      <protection locked="0"/>
    </xf>
    <xf numFmtId="0" fontId="7" fillId="5" borderId="0" xfId="0" applyNumberFormat="1" applyFont="1" applyFill="1" applyBorder="1" applyProtection="1">
      <protection locked="0"/>
    </xf>
    <xf numFmtId="0" fontId="7" fillId="5" borderId="0" xfId="0" quotePrefix="1" applyNumberFormat="1" applyFont="1" applyFill="1" applyBorder="1" applyProtection="1">
      <protection locked="0"/>
    </xf>
    <xf numFmtId="2" fontId="56" fillId="5" borderId="0" xfId="0" applyNumberFormat="1" applyFont="1" applyFill="1" applyProtection="1">
      <protection locked="0"/>
    </xf>
    <xf numFmtId="0" fontId="31" fillId="5" borderId="0" xfId="0" applyFont="1" applyFill="1" applyBorder="1" applyAlignment="1" applyProtection="1">
      <alignment horizontal="right"/>
      <protection locked="0"/>
    </xf>
    <xf numFmtId="167" fontId="68" fillId="2" borderId="52" xfId="0" applyNumberFormat="1" applyFont="1" applyFill="1" applyBorder="1" applyAlignment="1" applyProtection="1">
      <alignment horizontal="center"/>
      <protection locked="0"/>
    </xf>
    <xf numFmtId="0" fontId="68" fillId="5" borderId="0" xfId="0" applyFont="1" applyFill="1" applyAlignment="1" applyProtection="1">
      <alignment horizontal="center"/>
      <protection locked="0"/>
    </xf>
    <xf numFmtId="0" fontId="59" fillId="2" borderId="53" xfId="0" applyFont="1" applyFill="1" applyBorder="1" applyAlignment="1" applyProtection="1">
      <alignment horizontal="left"/>
      <protection locked="0"/>
    </xf>
    <xf numFmtId="0" fontId="0" fillId="2" borderId="54" xfId="0" applyFill="1" applyBorder="1" applyProtection="1">
      <protection locked="0"/>
    </xf>
    <xf numFmtId="0" fontId="0" fillId="2" borderId="54" xfId="0" applyFill="1" applyBorder="1" applyAlignment="1" applyProtection="1">
      <protection locked="0"/>
    </xf>
    <xf numFmtId="0" fontId="0" fillId="2" borderId="55" xfId="0"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68" fillId="2" borderId="0" xfId="0" applyFont="1" applyFill="1" applyBorder="1" applyAlignment="1" applyProtection="1">
      <alignment horizontal="center"/>
      <protection locked="0"/>
    </xf>
    <xf numFmtId="0" fontId="68" fillId="2" borderId="56" xfId="0" applyFont="1" applyFill="1" applyBorder="1" applyAlignment="1" applyProtection="1">
      <alignment horizontal="left"/>
      <protection locked="0"/>
    </xf>
    <xf numFmtId="0" fontId="0" fillId="2" borderId="52" xfId="0" applyFill="1" applyBorder="1" applyProtection="1">
      <protection locked="0"/>
    </xf>
    <xf numFmtId="0" fontId="62" fillId="5" borderId="0" xfId="0" applyFont="1" applyFill="1" applyProtection="1">
      <protection locked="0"/>
    </xf>
    <xf numFmtId="0" fontId="0" fillId="5" borderId="0" xfId="0" applyFill="1" applyAlignment="1" applyProtection="1">
      <alignment horizontal="right"/>
      <protection locked="0"/>
    </xf>
    <xf numFmtId="2" fontId="50" fillId="5" borderId="0" xfId="2" applyNumberFormat="1" applyFont="1" applyFill="1" applyBorder="1" applyAlignment="1" applyProtection="1">
      <alignment horizontal="right"/>
      <protection locked="0"/>
    </xf>
    <xf numFmtId="0" fontId="50" fillId="5" borderId="4" xfId="2" applyNumberFormat="1" applyFont="1" applyFill="1" applyBorder="1" applyAlignment="1" applyProtection="1">
      <alignment horizontal="center"/>
      <protection locked="0"/>
    </xf>
    <xf numFmtId="0" fontId="6" fillId="5" borderId="4" xfId="0" applyFont="1" applyFill="1" applyBorder="1" applyAlignment="1" applyProtection="1">
      <alignment horizontal="center"/>
      <protection locked="0"/>
    </xf>
    <xf numFmtId="0" fontId="80" fillId="5" borderId="4" xfId="0" applyNumberFormat="1" applyFont="1" applyFill="1" applyBorder="1" applyAlignment="1" applyProtection="1">
      <alignment horizontal="center"/>
      <protection locked="0"/>
    </xf>
    <xf numFmtId="0" fontId="80" fillId="5" borderId="4" xfId="0" applyFont="1" applyFill="1" applyBorder="1" applyAlignment="1" applyProtection="1">
      <alignment horizontal="center"/>
      <protection locked="0"/>
    </xf>
    <xf numFmtId="0" fontId="0" fillId="2" borderId="57" xfId="0" applyFill="1" applyBorder="1" applyProtection="1">
      <protection locked="0"/>
    </xf>
    <xf numFmtId="0" fontId="68" fillId="2" borderId="57" xfId="0" applyFont="1" applyFill="1" applyBorder="1" applyAlignment="1" applyProtection="1">
      <alignment horizontal="center"/>
      <protection locked="0"/>
    </xf>
    <xf numFmtId="0" fontId="68" fillId="2" borderId="57" xfId="0" applyFont="1" applyFill="1" applyBorder="1" applyAlignment="1" applyProtection="1">
      <alignment horizontal="right"/>
      <protection locked="0"/>
    </xf>
    <xf numFmtId="0" fontId="68" fillId="2" borderId="54" xfId="0" applyFont="1" applyFill="1" applyBorder="1" applyAlignment="1" applyProtection="1">
      <alignment horizontal="right"/>
      <protection locked="0"/>
    </xf>
    <xf numFmtId="0" fontId="70" fillId="2" borderId="54" xfId="0" applyFont="1" applyFill="1" applyBorder="1" applyAlignment="1" applyProtection="1">
      <alignment horizontal="center" textRotation="90"/>
      <protection locked="0"/>
    </xf>
    <xf numFmtId="0" fontId="68" fillId="2" borderId="0" xfId="0" applyFont="1" applyFill="1" applyBorder="1" applyAlignment="1" applyProtection="1">
      <alignment horizontal="right"/>
      <protection locked="0"/>
    </xf>
    <xf numFmtId="0" fontId="70" fillId="2" borderId="0" xfId="0" applyFont="1" applyFill="1" applyBorder="1" applyAlignment="1" applyProtection="1">
      <alignment horizontal="center" textRotation="90"/>
      <protection locked="0"/>
    </xf>
    <xf numFmtId="0" fontId="62" fillId="5" borderId="0" xfId="0" applyFont="1" applyFill="1" applyAlignment="1" applyProtection="1">
      <alignment horizontal="left"/>
      <protection locked="0"/>
    </xf>
    <xf numFmtId="0" fontId="0" fillId="12" borderId="9" xfId="0" applyFill="1" applyBorder="1" applyProtection="1">
      <protection locked="0"/>
    </xf>
    <xf numFmtId="0" fontId="0" fillId="12" borderId="0" xfId="0" applyFill="1" applyProtection="1">
      <protection locked="0"/>
    </xf>
    <xf numFmtId="2" fontId="49" fillId="12" borderId="9" xfId="2" applyNumberFormat="1" applyFont="1" applyFill="1" applyBorder="1" applyAlignment="1" applyProtection="1">
      <alignment horizontal="right"/>
      <protection locked="0"/>
    </xf>
    <xf numFmtId="0" fontId="49" fillId="12" borderId="9" xfId="2" applyNumberFormat="1" applyFont="1" applyFill="1" applyBorder="1" applyAlignment="1" applyProtection="1">
      <alignment horizontal="center"/>
      <protection locked="0"/>
    </xf>
    <xf numFmtId="0" fontId="49" fillId="12" borderId="9" xfId="0" applyFont="1" applyFill="1" applyBorder="1" applyAlignment="1" applyProtection="1">
      <alignment horizontal="center"/>
      <protection locked="0"/>
    </xf>
    <xf numFmtId="0" fontId="0" fillId="5" borderId="50" xfId="0" applyFill="1" applyBorder="1" applyProtection="1">
      <protection locked="0"/>
    </xf>
    <xf numFmtId="0" fontId="54" fillId="5" borderId="4" xfId="0" applyNumberFormat="1" applyFont="1" applyFill="1" applyBorder="1" applyAlignment="1" applyProtection="1">
      <alignment horizontal="center"/>
      <protection locked="0"/>
    </xf>
    <xf numFmtId="0" fontId="0" fillId="5" borderId="0" xfId="0" quotePrefix="1" applyFill="1" applyProtection="1">
      <protection locked="0"/>
    </xf>
    <xf numFmtId="0" fontId="18" fillId="5" borderId="0" xfId="0" applyFont="1" applyFill="1" applyAlignment="1" applyProtection="1">
      <alignment horizontal="center"/>
      <protection locked="0"/>
    </xf>
    <xf numFmtId="0" fontId="31" fillId="5" borderId="0" xfId="0" applyFont="1" applyFill="1" applyAlignment="1" applyProtection="1">
      <alignment horizontal="left"/>
      <protection locked="0"/>
    </xf>
    <xf numFmtId="0" fontId="0" fillId="7" borderId="0" xfId="0" applyFill="1" applyProtection="1">
      <protection locked="0"/>
    </xf>
    <xf numFmtId="0" fontId="21" fillId="8" borderId="0" xfId="0" applyFont="1" applyFill="1" applyAlignment="1" applyProtection="1">
      <alignment wrapText="1"/>
      <protection locked="0"/>
    </xf>
    <xf numFmtId="0" fontId="21" fillId="8" borderId="0" xfId="0" applyFont="1" applyFill="1" applyAlignment="1" applyProtection="1">
      <alignment horizontal="center" wrapText="1"/>
      <protection locked="0"/>
    </xf>
    <xf numFmtId="0" fontId="65" fillId="8" borderId="0" xfId="0" applyFont="1" applyFill="1" applyAlignment="1" applyProtection="1">
      <alignment horizontal="center"/>
      <protection locked="0"/>
    </xf>
    <xf numFmtId="0" fontId="21" fillId="8" borderId="0" xfId="0" applyFont="1" applyFill="1" applyAlignment="1" applyProtection="1">
      <protection locked="0"/>
    </xf>
    <xf numFmtId="0" fontId="21" fillId="8" borderId="0" xfId="0" applyFont="1" applyFill="1" applyAlignment="1" applyProtection="1">
      <alignment horizontal="left" vertical="top"/>
      <protection locked="0"/>
    </xf>
    <xf numFmtId="0" fontId="21" fillId="8" borderId="0" xfId="0" applyFont="1" applyFill="1" applyAlignment="1" applyProtection="1">
      <alignment vertical="top" wrapText="1"/>
      <protection locked="0"/>
    </xf>
    <xf numFmtId="0" fontId="21" fillId="8" borderId="0" xfId="0" applyFont="1" applyFill="1" applyAlignment="1" applyProtection="1">
      <alignment horizontal="center" vertical="top" wrapText="1"/>
      <protection locked="0"/>
    </xf>
    <xf numFmtId="0" fontId="22" fillId="8" borderId="0" xfId="0" applyFont="1" applyFill="1" applyAlignment="1" applyProtection="1">
      <alignment horizontal="left" vertical="top" wrapText="1"/>
      <protection locked="0"/>
    </xf>
    <xf numFmtId="0" fontId="22" fillId="8" borderId="0" xfId="0" applyFont="1" applyFill="1" applyAlignment="1" applyProtection="1">
      <alignment horizontal="center" vertical="top" wrapText="1"/>
      <protection locked="0"/>
    </xf>
    <xf numFmtId="0" fontId="17" fillId="8" borderId="0" xfId="0" applyFont="1" applyFill="1" applyAlignment="1" applyProtection="1">
      <alignment horizontal="center" vertical="top" wrapText="1"/>
      <protection locked="0"/>
    </xf>
    <xf numFmtId="0" fontId="17" fillId="8" borderId="0" xfId="0" applyFont="1" applyFill="1" applyBorder="1" applyAlignment="1" applyProtection="1">
      <alignment vertical="top"/>
      <protection locked="0"/>
    </xf>
    <xf numFmtId="0" fontId="17" fillId="8" borderId="0" xfId="0" applyFont="1" applyFill="1" applyBorder="1" applyAlignment="1" applyProtection="1">
      <alignment horizontal="center" vertical="top"/>
      <protection locked="0"/>
    </xf>
    <xf numFmtId="0" fontId="74" fillId="8" borderId="1" xfId="0" applyFont="1" applyFill="1" applyBorder="1" applyAlignment="1" applyProtection="1">
      <alignment horizontal="left" vertical="top"/>
      <protection locked="0"/>
    </xf>
    <xf numFmtId="0" fontId="21" fillId="8" borderId="1" xfId="0" applyFont="1" applyFill="1" applyBorder="1" applyAlignment="1" applyProtection="1">
      <alignment vertical="top" wrapText="1"/>
      <protection locked="0"/>
    </xf>
    <xf numFmtId="0" fontId="21" fillId="8" borderId="1" xfId="0" applyFont="1" applyFill="1" applyBorder="1" applyAlignment="1" applyProtection="1">
      <alignment horizontal="center" vertical="top" wrapText="1"/>
      <protection locked="0"/>
    </xf>
    <xf numFmtId="0" fontId="65" fillId="8" borderId="1" xfId="0" applyFont="1" applyFill="1" applyBorder="1" applyAlignment="1" applyProtection="1">
      <alignment horizontal="center"/>
      <protection locked="0"/>
    </xf>
    <xf numFmtId="0" fontId="6" fillId="5" borderId="0" xfId="0" applyFont="1" applyFill="1" applyBorder="1" applyAlignment="1" applyProtection="1">
      <alignment horizontal="center" vertical="top" wrapText="1"/>
      <protection locked="0"/>
    </xf>
    <xf numFmtId="0" fontId="6" fillId="5" borderId="0" xfId="0" applyFont="1" applyFill="1" applyAlignment="1" applyProtection="1">
      <alignment horizontal="center" vertical="top"/>
      <protection locked="0"/>
    </xf>
    <xf numFmtId="0" fontId="65" fillId="5" borderId="0" xfId="0" applyFont="1" applyFill="1" applyAlignment="1" applyProtection="1">
      <alignment horizontal="center"/>
      <protection locked="0"/>
    </xf>
    <xf numFmtId="0" fontId="0" fillId="5" borderId="0" xfId="0" applyFill="1" applyAlignment="1" applyProtection="1">
      <alignment vertical="top" wrapText="1"/>
      <protection locked="0"/>
    </xf>
    <xf numFmtId="0" fontId="0" fillId="5" borderId="0" xfId="0" applyFill="1" applyAlignment="1" applyProtection="1">
      <alignment horizontal="center" vertical="top" wrapText="1"/>
      <protection locked="0"/>
    </xf>
    <xf numFmtId="0" fontId="76" fillId="5" borderId="0" xfId="0" applyFont="1" applyFill="1" applyAlignment="1" applyProtection="1">
      <alignment vertical="top" wrapText="1"/>
      <protection locked="0"/>
    </xf>
    <xf numFmtId="0" fontId="76" fillId="5" borderId="0" xfId="0" applyFont="1" applyFill="1" applyAlignment="1" applyProtection="1">
      <alignment horizontal="center" vertical="top" wrapText="1"/>
      <protection locked="0"/>
    </xf>
    <xf numFmtId="0" fontId="0" fillId="0" borderId="0" xfId="0" applyAlignment="1" applyProtection="1">
      <alignment horizontal="left" vertical="top"/>
      <protection locked="0"/>
    </xf>
    <xf numFmtId="0" fontId="65" fillId="0" borderId="0" xfId="0" applyFont="1" applyAlignment="1" applyProtection="1">
      <alignment horizontal="center"/>
      <protection locked="0"/>
    </xf>
    <xf numFmtId="0" fontId="2" fillId="5" borderId="33" xfId="0" applyFont="1" applyFill="1" applyBorder="1" applyProtection="1">
      <protection locked="0"/>
    </xf>
    <xf numFmtId="0" fontId="2" fillId="2" borderId="0" xfId="0" applyFont="1" applyFill="1" applyBorder="1" applyAlignment="1" applyProtection="1">
      <alignment horizontal="center" vertical="top" wrapText="1"/>
      <protection locked="0"/>
    </xf>
    <xf numFmtId="0" fontId="2" fillId="2" borderId="13" xfId="0" applyFont="1" applyFill="1" applyBorder="1" applyAlignment="1" applyProtection="1">
      <alignment horizontal="center" vertical="top" wrapText="1"/>
      <protection locked="0"/>
    </xf>
    <xf numFmtId="0" fontId="57" fillId="2" borderId="13" xfId="0" applyFont="1" applyFill="1" applyBorder="1" applyAlignment="1" applyProtection="1">
      <alignment horizontal="left" vertical="top" wrapText="1"/>
      <protection locked="0"/>
    </xf>
    <xf numFmtId="0" fontId="56" fillId="2" borderId="0" xfId="0" applyFont="1" applyFill="1" applyBorder="1" applyAlignment="1" applyProtection="1">
      <alignment horizontal="center" vertical="top" wrapText="1"/>
      <protection locked="0"/>
    </xf>
    <xf numFmtId="0" fontId="43" fillId="2" borderId="0" xfId="0" applyFont="1" applyFill="1" applyBorder="1" applyAlignment="1" applyProtection="1">
      <alignment horizontal="left" vertical="top" wrapText="1"/>
      <protection locked="0"/>
    </xf>
    <xf numFmtId="0" fontId="6" fillId="5" borderId="0" xfId="0" applyFont="1" applyFill="1" applyAlignment="1" applyProtection="1">
      <alignment horizontal="left" vertical="top"/>
      <protection locked="0"/>
    </xf>
    <xf numFmtId="0" fontId="56" fillId="5" borderId="0" xfId="0" applyFont="1" applyFill="1" applyBorder="1" applyProtection="1">
      <protection locked="0"/>
    </xf>
    <xf numFmtId="0" fontId="7" fillId="2" borderId="0" xfId="0" applyFont="1" applyFill="1" applyBorder="1" applyAlignment="1" applyProtection="1">
      <alignment horizontal="left" vertical="top" wrapText="1"/>
      <protection locked="0"/>
    </xf>
    <xf numFmtId="0" fontId="44" fillId="2" borderId="0" xfId="0" applyFont="1" applyFill="1" applyBorder="1" applyAlignment="1" applyProtection="1">
      <alignment horizontal="left" vertical="top" wrapText="1"/>
      <protection locked="0"/>
    </xf>
    <xf numFmtId="0" fontId="45" fillId="2" borderId="0" xfId="0" applyFont="1" applyFill="1" applyBorder="1" applyAlignment="1" applyProtection="1">
      <alignment horizontal="left" vertical="top" wrapText="1"/>
      <protection locked="0"/>
    </xf>
    <xf numFmtId="0" fontId="0" fillId="0" borderId="0" xfId="0" applyFill="1" applyBorder="1" applyProtection="1">
      <protection locked="0"/>
    </xf>
    <xf numFmtId="0" fontId="17" fillId="8" borderId="0" xfId="0" applyFont="1" applyFill="1" applyAlignment="1" applyProtection="1">
      <alignment vertical="top"/>
      <protection locked="0"/>
    </xf>
    <xf numFmtId="0" fontId="2" fillId="5" borderId="33" xfId="0" applyFont="1" applyFill="1" applyBorder="1" applyAlignment="1" applyProtection="1">
      <alignment vertical="top" wrapText="1"/>
      <protection locked="0"/>
    </xf>
    <xf numFmtId="0" fontId="40" fillId="5" borderId="33" xfId="0" applyFont="1" applyFill="1" applyBorder="1" applyAlignment="1" applyProtection="1">
      <alignment horizontal="left" vertical="top" wrapText="1"/>
      <protection locked="0"/>
    </xf>
    <xf numFmtId="0" fontId="0" fillId="0" borderId="33" xfId="0" applyBorder="1" applyProtection="1">
      <protection locked="0"/>
    </xf>
    <xf numFmtId="0" fontId="2" fillId="0" borderId="33" xfId="0" applyFont="1" applyFill="1" applyBorder="1" applyProtection="1">
      <protection locked="0"/>
    </xf>
    <xf numFmtId="0" fontId="40" fillId="5" borderId="0" xfId="0" applyFont="1" applyFill="1" applyBorder="1" applyAlignment="1" applyProtection="1">
      <alignment horizontal="left" vertical="top" wrapText="1"/>
      <protection locked="0"/>
    </xf>
    <xf numFmtId="0" fontId="0" fillId="0" borderId="0" xfId="0" applyBorder="1" applyProtection="1">
      <protection locked="0"/>
    </xf>
    <xf numFmtId="0" fontId="2" fillId="0" borderId="0" xfId="0" applyFont="1" applyFill="1" applyBorder="1" applyProtection="1">
      <protection locked="0"/>
    </xf>
    <xf numFmtId="0" fontId="2" fillId="2" borderId="0" xfId="0" applyFont="1" applyFill="1" applyBorder="1" applyAlignment="1" applyProtection="1">
      <alignment vertical="top" wrapText="1"/>
      <protection locked="0"/>
    </xf>
    <xf numFmtId="0" fontId="40" fillId="2" borderId="0" xfId="0" applyFont="1" applyFill="1" applyBorder="1" applyAlignment="1" applyProtection="1">
      <alignment horizontal="left" vertical="top" wrapText="1"/>
      <protection locked="0"/>
    </xf>
    <xf numFmtId="0" fontId="2" fillId="2" borderId="13" xfId="0" applyFont="1" applyFill="1" applyBorder="1" applyAlignment="1" applyProtection="1">
      <alignment vertical="top" wrapText="1"/>
      <protection locked="0"/>
    </xf>
    <xf numFmtId="0" fontId="2" fillId="2" borderId="13" xfId="0" applyFont="1" applyFill="1" applyBorder="1" applyProtection="1">
      <protection locked="0"/>
    </xf>
    <xf numFmtId="0" fontId="0" fillId="2" borderId="13" xfId="0" applyFill="1" applyBorder="1" applyProtection="1">
      <protection locked="0"/>
    </xf>
    <xf numFmtId="0" fontId="56" fillId="2" borderId="0" xfId="0" applyFont="1" applyFill="1" applyBorder="1" applyAlignment="1" applyProtection="1">
      <alignment vertical="top" wrapText="1"/>
      <protection locked="0"/>
    </xf>
    <xf numFmtId="0" fontId="67" fillId="2" borderId="0" xfId="0" applyFont="1" applyFill="1" applyBorder="1" applyProtection="1">
      <protection locked="0"/>
    </xf>
    <xf numFmtId="0" fontId="56" fillId="2" borderId="0" xfId="0" applyFont="1" applyFill="1" applyBorder="1" applyProtection="1">
      <protection locked="0"/>
    </xf>
    <xf numFmtId="0" fontId="56" fillId="0" borderId="0" xfId="0" applyFont="1" applyProtection="1">
      <protection locked="0"/>
    </xf>
    <xf numFmtId="0" fontId="56" fillId="0" borderId="0" xfId="0" applyFont="1" applyFill="1" applyBorder="1" applyProtection="1">
      <protection locked="0"/>
    </xf>
    <xf numFmtId="0" fontId="2" fillId="5" borderId="0" xfId="0" applyFont="1" applyFill="1" applyBorder="1" applyAlignment="1" applyProtection="1">
      <protection locked="0"/>
    </xf>
    <xf numFmtId="0" fontId="2" fillId="2" borderId="0" xfId="0" applyFont="1" applyFill="1" applyBorder="1" applyAlignment="1" applyProtection="1">
      <alignment wrapText="1"/>
      <protection locked="0"/>
    </xf>
    <xf numFmtId="0" fontId="57" fillId="2" borderId="0" xfId="0" applyFont="1" applyFill="1" applyBorder="1" applyAlignment="1" applyProtection="1">
      <alignment horizontal="left" wrapText="1"/>
      <protection locked="0"/>
    </xf>
    <xf numFmtId="0" fontId="2" fillId="0" borderId="0" xfId="0" applyFont="1" applyFill="1" applyBorder="1" applyAlignment="1" applyProtection="1">
      <protection locked="0"/>
    </xf>
    <xf numFmtId="0" fontId="46" fillId="2" borderId="0" xfId="0" applyFont="1" applyFill="1" applyBorder="1" applyAlignment="1" applyProtection="1">
      <alignment horizontal="right" vertical="top" wrapText="1"/>
      <protection locked="0"/>
    </xf>
    <xf numFmtId="0" fontId="56" fillId="2" borderId="0" xfId="0" applyFont="1" applyFill="1" applyBorder="1" applyAlignment="1" applyProtection="1">
      <alignment horizontal="center"/>
      <protection locked="0"/>
    </xf>
    <xf numFmtId="0" fontId="0" fillId="2" borderId="58" xfId="0" applyFill="1" applyBorder="1" applyAlignment="1" applyProtection="1">
      <alignment horizontal="center"/>
      <protection locked="0"/>
    </xf>
    <xf numFmtId="0" fontId="0" fillId="2" borderId="58" xfId="0" applyFill="1" applyBorder="1" applyAlignment="1" applyProtection="1">
      <alignment horizontal="left"/>
      <protection locked="0"/>
    </xf>
    <xf numFmtId="0" fontId="72" fillId="5" borderId="0" xfId="0" applyFont="1" applyFill="1" applyAlignment="1" applyProtection="1">
      <alignment horizontal="center"/>
      <protection locked="0"/>
    </xf>
    <xf numFmtId="0" fontId="72" fillId="5" borderId="0" xfId="0" applyFont="1" applyFill="1" applyAlignment="1" applyProtection="1">
      <alignment horizontal="right"/>
      <protection locked="0"/>
    </xf>
    <xf numFmtId="0" fontId="72" fillId="5" borderId="0" xfId="0" applyFont="1" applyFill="1" applyProtection="1">
      <protection locked="0"/>
    </xf>
    <xf numFmtId="0" fontId="85" fillId="5" borderId="0" xfId="0" applyFont="1" applyFill="1" applyAlignment="1" applyProtection="1">
      <alignment horizontal="center"/>
      <protection locked="0"/>
    </xf>
    <xf numFmtId="0" fontId="85" fillId="5" borderId="0" xfId="0" applyFont="1" applyFill="1" applyAlignment="1" applyProtection="1">
      <alignment horizontal="left"/>
      <protection locked="0"/>
    </xf>
    <xf numFmtId="0" fontId="85" fillId="5" borderId="0" xfId="0" applyFont="1" applyFill="1" applyAlignment="1" applyProtection="1">
      <alignment horizontal="right"/>
      <protection locked="0"/>
    </xf>
    <xf numFmtId="0" fontId="85" fillId="5" borderId="0" xfId="0" applyFont="1" applyFill="1" applyAlignment="1" applyProtection="1">
      <alignment horizontal="left" wrapText="1"/>
      <protection locked="0"/>
    </xf>
    <xf numFmtId="0" fontId="4" fillId="5" borderId="0" xfId="1" applyFill="1" applyAlignment="1" applyProtection="1">
      <protection locked="0"/>
    </xf>
    <xf numFmtId="49" fontId="7" fillId="2" borderId="3" xfId="0" applyNumberFormat="1" applyFont="1" applyFill="1" applyBorder="1" applyAlignment="1" applyProtection="1">
      <alignment horizontal="left" vertical="top"/>
      <protection locked="0"/>
    </xf>
    <xf numFmtId="0" fontId="86" fillId="5" borderId="0" xfId="0" applyFont="1" applyFill="1" applyProtection="1">
      <protection locked="0"/>
    </xf>
    <xf numFmtId="167" fontId="68" fillId="2" borderId="54" xfId="0" applyNumberFormat="1" applyFont="1" applyFill="1" applyBorder="1" applyAlignment="1" applyProtection="1">
      <alignment horizontal="center"/>
      <protection locked="0"/>
    </xf>
    <xf numFmtId="167" fontId="68" fillId="2" borderId="0" xfId="0" applyNumberFormat="1" applyFont="1" applyFill="1" applyBorder="1" applyAlignment="1" applyProtection="1">
      <alignment horizontal="center"/>
      <protection locked="0"/>
    </xf>
    <xf numFmtId="0" fontId="75" fillId="2" borderId="57" xfId="0" applyFont="1" applyFill="1" applyBorder="1" applyAlignment="1" applyProtection="1">
      <alignment horizontal="center"/>
      <protection locked="0"/>
    </xf>
    <xf numFmtId="0" fontId="88" fillId="2" borderId="57" xfId="0" applyFont="1" applyFill="1" applyBorder="1" applyAlignment="1" applyProtection="1">
      <alignment horizontal="left"/>
      <protection locked="0"/>
    </xf>
    <xf numFmtId="0" fontId="15" fillId="5" borderId="2" xfId="0" applyFont="1" applyFill="1" applyBorder="1" applyAlignment="1" applyProtection="1">
      <alignment horizontal="left"/>
      <protection locked="0"/>
    </xf>
    <xf numFmtId="0" fontId="15" fillId="5" borderId="2" xfId="0" applyFont="1" applyFill="1" applyBorder="1" applyAlignment="1" applyProtection="1">
      <alignment horizontal="center" vertical="top"/>
      <protection locked="0"/>
    </xf>
    <xf numFmtId="0" fontId="15" fillId="5" borderId="2" xfId="0" applyFont="1" applyFill="1" applyBorder="1" applyAlignment="1" applyProtection="1">
      <alignment horizontal="left" vertical="top"/>
      <protection locked="0"/>
    </xf>
    <xf numFmtId="0" fontId="1" fillId="9" borderId="0" xfId="0" applyFont="1" applyFill="1" applyBorder="1" applyAlignment="1" applyProtection="1">
      <alignment horizontal="left"/>
      <protection locked="0"/>
    </xf>
    <xf numFmtId="170" fontId="7" fillId="5" borderId="0" xfId="0" applyNumberFormat="1" applyFont="1" applyFill="1" applyBorder="1" applyAlignment="1" applyProtection="1">
      <alignment horizontal="left" vertical="top" wrapText="1"/>
      <protection locked="0"/>
    </xf>
    <xf numFmtId="0" fontId="41" fillId="5" borderId="2" xfId="0" applyFont="1" applyFill="1" applyBorder="1" applyAlignment="1" applyProtection="1">
      <protection locked="0"/>
    </xf>
    <xf numFmtId="0" fontId="4" fillId="5" borderId="0" xfId="1" applyFont="1" applyFill="1" applyAlignment="1" applyProtection="1">
      <protection locked="0"/>
    </xf>
    <xf numFmtId="0" fontId="2" fillId="5" borderId="0" xfId="0" applyFont="1" applyFill="1" applyBorder="1" applyAlignment="1" applyProtection="1">
      <alignment horizontal="center" vertical="top" wrapText="1"/>
      <protection locked="0"/>
    </xf>
    <xf numFmtId="0" fontId="12" fillId="5" borderId="0" xfId="0" applyFont="1" applyFill="1" applyBorder="1" applyAlignment="1" applyProtection="1">
      <alignment horizontal="left" vertical="top" wrapText="1"/>
      <protection locked="0"/>
    </xf>
    <xf numFmtId="0" fontId="6" fillId="2" borderId="0" xfId="0" applyFont="1" applyFill="1" applyAlignment="1" applyProtection="1">
      <alignment horizontal="left" vertical="top"/>
      <protection locked="0"/>
    </xf>
    <xf numFmtId="0" fontId="41" fillId="5" borderId="0" xfId="0" applyFont="1" applyFill="1" applyBorder="1" applyProtection="1">
      <protection locked="0"/>
    </xf>
    <xf numFmtId="0" fontId="6" fillId="5" borderId="0" xfId="0" applyFont="1" applyFill="1" applyBorder="1" applyAlignment="1" applyProtection="1">
      <alignment vertical="top"/>
      <protection locked="0"/>
    </xf>
    <xf numFmtId="0" fontId="6" fillId="5" borderId="0" xfId="0" applyFont="1" applyFill="1" applyBorder="1" applyAlignment="1" applyProtection="1">
      <alignment horizontal="left"/>
      <protection locked="0"/>
    </xf>
    <xf numFmtId="0" fontId="69" fillId="5" borderId="0" xfId="0" applyFont="1" applyFill="1" applyBorder="1" applyAlignment="1" applyProtection="1">
      <alignment horizontal="right"/>
      <protection locked="0"/>
    </xf>
    <xf numFmtId="0" fontId="89" fillId="5" borderId="0" xfId="0" applyFont="1" applyFill="1" applyBorder="1" applyAlignment="1" applyProtection="1">
      <alignment horizontal="left"/>
      <protection locked="0"/>
    </xf>
    <xf numFmtId="0" fontId="69" fillId="5" borderId="0" xfId="0" applyFont="1" applyFill="1" applyBorder="1" applyProtection="1">
      <protection locked="0"/>
    </xf>
    <xf numFmtId="0" fontId="89" fillId="5" borderId="0" xfId="0" applyFont="1" applyFill="1" applyBorder="1" applyProtection="1">
      <protection locked="0"/>
    </xf>
    <xf numFmtId="0" fontId="41" fillId="5" borderId="0" xfId="0" applyFont="1" applyFill="1" applyBorder="1" applyAlignment="1" applyProtection="1">
      <alignment horizontal="right"/>
      <protection locked="0"/>
    </xf>
    <xf numFmtId="0" fontId="10" fillId="8" borderId="0" xfId="0" applyFont="1" applyFill="1" applyAlignment="1" applyProtection="1">
      <protection locked="0"/>
    </xf>
    <xf numFmtId="21" fontId="10" fillId="8" borderId="0" xfId="0" applyNumberFormat="1" applyFont="1" applyFill="1" applyAlignment="1" applyProtection="1">
      <protection locked="0"/>
    </xf>
    <xf numFmtId="0" fontId="10" fillId="8" borderId="1" xfId="0" applyFont="1" applyFill="1" applyBorder="1" applyAlignment="1" applyProtection="1">
      <protection locked="0"/>
    </xf>
    <xf numFmtId="0" fontId="10" fillId="5" borderId="0" xfId="0" applyFont="1" applyFill="1" applyBorder="1" applyAlignment="1" applyProtection="1">
      <protection locked="0"/>
    </xf>
    <xf numFmtId="0" fontId="0" fillId="2" borderId="0" xfId="0" applyFill="1" applyAlignment="1" applyProtection="1">
      <protection locked="0"/>
    </xf>
    <xf numFmtId="0" fontId="41" fillId="5" borderId="0" xfId="0" applyFont="1" applyFill="1" applyBorder="1" applyAlignment="1" applyProtection="1">
      <alignment vertical="top"/>
      <protection locked="0"/>
    </xf>
    <xf numFmtId="0" fontId="6" fillId="5" borderId="20" xfId="0" applyFont="1" applyFill="1" applyBorder="1" applyAlignment="1" applyProtection="1">
      <alignment vertical="top"/>
      <protection locked="0"/>
    </xf>
    <xf numFmtId="0" fontId="6" fillId="5" borderId="20" xfId="0" applyFont="1" applyFill="1" applyBorder="1" applyAlignment="1" applyProtection="1">
      <alignment horizontal="left"/>
      <protection locked="0"/>
    </xf>
    <xf numFmtId="0" fontId="6" fillId="5" borderId="20" xfId="0" applyFont="1" applyFill="1" applyBorder="1" applyProtection="1">
      <protection locked="0"/>
    </xf>
    <xf numFmtId="0" fontId="6" fillId="5" borderId="20" xfId="0" applyFont="1" applyFill="1" applyBorder="1" applyAlignment="1" applyProtection="1">
      <alignment horizontal="right"/>
      <protection locked="0"/>
    </xf>
    <xf numFmtId="0" fontId="41" fillId="5" borderId="2" xfId="0" applyFont="1" applyFill="1" applyBorder="1" applyAlignment="1" applyProtection="1">
      <alignment horizontal="center"/>
      <protection locked="0"/>
    </xf>
    <xf numFmtId="0" fontId="41" fillId="5" borderId="2" xfId="0" applyFont="1" applyFill="1" applyBorder="1" applyAlignment="1" applyProtection="1">
      <alignment horizontal="left"/>
      <protection locked="0"/>
    </xf>
    <xf numFmtId="0" fontId="41" fillId="5" borderId="2" xfId="0" applyFont="1" applyFill="1" applyBorder="1" applyProtection="1">
      <protection locked="0"/>
    </xf>
    <xf numFmtId="0" fontId="41" fillId="5" borderId="2" xfId="0" applyFont="1" applyFill="1" applyBorder="1" applyAlignment="1" applyProtection="1">
      <alignment horizontal="right"/>
      <protection locked="0"/>
    </xf>
    <xf numFmtId="0" fontId="18" fillId="6" borderId="0" xfId="0" applyFont="1" applyFill="1" applyBorder="1" applyProtection="1">
      <protection locked="0"/>
    </xf>
    <xf numFmtId="0" fontId="18" fillId="6" borderId="20" xfId="0" applyFont="1" applyFill="1" applyBorder="1" applyProtection="1">
      <protection locked="0"/>
    </xf>
    <xf numFmtId="0" fontId="6" fillId="5" borderId="2" xfId="0" applyFont="1" applyFill="1" applyBorder="1" applyProtection="1">
      <protection locked="0"/>
    </xf>
    <xf numFmtId="0" fontId="6" fillId="5" borderId="2" xfId="0" applyFont="1" applyFill="1" applyBorder="1" applyAlignment="1" applyProtection="1">
      <alignment horizontal="left"/>
      <protection locked="0"/>
    </xf>
    <xf numFmtId="0" fontId="6" fillId="5" borderId="2" xfId="0" applyFont="1" applyFill="1" applyBorder="1" applyAlignment="1" applyProtection="1">
      <alignment horizontal="right"/>
      <protection locked="0"/>
    </xf>
    <xf numFmtId="0" fontId="0" fillId="2" borderId="0" xfId="0" applyFill="1" applyBorder="1" applyAlignment="1" applyProtection="1">
      <alignment horizontal="left"/>
      <protection locked="0"/>
    </xf>
    <xf numFmtId="0" fontId="91" fillId="5" borderId="0" xfId="0" applyFont="1" applyFill="1" applyBorder="1" applyAlignment="1" applyProtection="1">
      <alignment vertical="top"/>
      <protection locked="0"/>
    </xf>
    <xf numFmtId="0" fontId="27" fillId="0" borderId="3" xfId="0" applyFont="1" applyFill="1" applyBorder="1" applyAlignment="1" applyProtection="1">
      <alignment horizontal="left" vertical="top" wrapText="1"/>
      <protection locked="0"/>
    </xf>
    <xf numFmtId="1" fontId="69" fillId="5" borderId="0" xfId="0" applyNumberFormat="1" applyFont="1" applyFill="1" applyBorder="1" applyAlignment="1" applyProtection="1">
      <alignment horizontal="center" vertical="top" wrapText="1"/>
      <protection locked="0"/>
    </xf>
    <xf numFmtId="0" fontId="54" fillId="5" borderId="0" xfId="0" applyFont="1" applyFill="1" applyBorder="1" applyAlignment="1" applyProtection="1">
      <alignment horizontal="left" vertical="top"/>
      <protection locked="0"/>
    </xf>
    <xf numFmtId="0" fontId="41" fillId="5" borderId="25" xfId="0" applyFont="1" applyFill="1" applyBorder="1" applyProtection="1">
      <protection locked="0"/>
    </xf>
    <xf numFmtId="0" fontId="7" fillId="0" borderId="0" xfId="0" applyFont="1" applyFill="1" applyBorder="1" applyAlignment="1" applyProtection="1">
      <alignment horizontal="left" vertical="top"/>
      <protection locked="0"/>
    </xf>
    <xf numFmtId="0" fontId="58" fillId="0" borderId="0" xfId="0" applyFont="1" applyFill="1" applyBorder="1" applyAlignment="1" applyProtection="1">
      <alignment horizontal="left" vertical="top"/>
      <protection locked="0"/>
    </xf>
    <xf numFmtId="0" fontId="27" fillId="0" borderId="0" xfId="0" applyFont="1" applyFill="1" applyBorder="1" applyAlignment="1" applyProtection="1">
      <alignment horizontal="left" vertical="top" wrapText="1"/>
      <protection locked="0"/>
    </xf>
    <xf numFmtId="0" fontId="59" fillId="5" borderId="0" xfId="0" applyFont="1" applyFill="1" applyBorder="1" applyAlignment="1" applyProtection="1">
      <alignment horizontal="right"/>
      <protection locked="0"/>
    </xf>
    <xf numFmtId="0" fontId="72" fillId="5" borderId="0" xfId="0" applyFont="1" applyFill="1" applyBorder="1" applyAlignment="1" applyProtection="1">
      <alignment horizontal="center"/>
      <protection locked="0"/>
    </xf>
    <xf numFmtId="0" fontId="62" fillId="5" borderId="12" xfId="0" applyFont="1" applyFill="1" applyBorder="1" applyProtection="1">
      <protection locked="0"/>
    </xf>
    <xf numFmtId="0" fontId="0" fillId="5" borderId="13" xfId="0" applyFill="1" applyBorder="1" applyProtection="1">
      <protection locked="0"/>
    </xf>
    <xf numFmtId="0" fontId="0" fillId="5" borderId="15" xfId="0" applyFill="1" applyBorder="1" applyProtection="1">
      <protection locked="0"/>
    </xf>
    <xf numFmtId="0" fontId="0" fillId="5" borderId="19" xfId="0" applyFill="1" applyBorder="1" applyProtection="1">
      <protection locked="0"/>
    </xf>
    <xf numFmtId="0" fontId="0" fillId="5" borderId="23" xfId="0" applyFill="1" applyBorder="1" applyProtection="1">
      <protection locked="0"/>
    </xf>
    <xf numFmtId="0" fontId="76" fillId="5" borderId="19" xfId="0" applyFont="1" applyFill="1" applyBorder="1" applyAlignment="1" applyProtection="1">
      <alignment horizontal="left"/>
      <protection locked="0"/>
    </xf>
    <xf numFmtId="0" fontId="6" fillId="5" borderId="23" xfId="0" applyFont="1" applyFill="1" applyBorder="1" applyAlignment="1" applyProtection="1">
      <alignment horizontal="center"/>
      <protection locked="0"/>
    </xf>
    <xf numFmtId="0" fontId="6" fillId="5" borderId="59" xfId="0" applyFont="1" applyFill="1" applyBorder="1" applyAlignment="1" applyProtection="1">
      <alignment horizontal="left"/>
      <protection locked="0"/>
    </xf>
    <xf numFmtId="0" fontId="6" fillId="5" borderId="60" xfId="0" applyFont="1" applyFill="1" applyBorder="1" applyProtection="1">
      <protection locked="0"/>
    </xf>
    <xf numFmtId="0" fontId="6" fillId="5" borderId="19" xfId="0" applyFont="1" applyFill="1" applyBorder="1" applyAlignment="1" applyProtection="1">
      <alignment horizontal="left"/>
      <protection locked="0"/>
    </xf>
    <xf numFmtId="0" fontId="6" fillId="5" borderId="23" xfId="0" applyFont="1" applyFill="1" applyBorder="1" applyProtection="1">
      <protection locked="0"/>
    </xf>
    <xf numFmtId="0" fontId="6" fillId="5" borderId="61" xfId="0" applyFont="1" applyFill="1" applyBorder="1" applyAlignment="1" applyProtection="1">
      <alignment horizontal="left"/>
      <protection locked="0"/>
    </xf>
    <xf numFmtId="0" fontId="6" fillId="5" borderId="62" xfId="0" applyFont="1" applyFill="1" applyBorder="1" applyProtection="1">
      <protection locked="0"/>
    </xf>
    <xf numFmtId="0" fontId="35" fillId="5" borderId="19" xfId="0" applyFont="1" applyFill="1" applyBorder="1" applyProtection="1">
      <protection locked="0"/>
    </xf>
    <xf numFmtId="0" fontId="35" fillId="5" borderId="19" xfId="0" applyFont="1" applyFill="1" applyBorder="1" applyAlignment="1" applyProtection="1">
      <alignment horizontal="left"/>
      <protection locked="0"/>
    </xf>
    <xf numFmtId="0" fontId="41" fillId="5" borderId="19" xfId="0" applyFont="1" applyFill="1" applyBorder="1" applyProtection="1">
      <protection locked="0"/>
    </xf>
    <xf numFmtId="0" fontId="35" fillId="5" borderId="61" xfId="0" applyFont="1" applyFill="1" applyBorder="1" applyProtection="1">
      <protection locked="0"/>
    </xf>
    <xf numFmtId="0" fontId="41" fillId="5" borderId="62" xfId="0" applyFont="1" applyFill="1" applyBorder="1" applyProtection="1">
      <protection locked="0"/>
    </xf>
    <xf numFmtId="0" fontId="17" fillId="6" borderId="19" xfId="0" applyFont="1" applyFill="1" applyBorder="1" applyProtection="1">
      <protection locked="0"/>
    </xf>
    <xf numFmtId="0" fontId="18" fillId="6" borderId="23" xfId="0" applyFont="1" applyFill="1" applyBorder="1" applyProtection="1">
      <protection locked="0"/>
    </xf>
    <xf numFmtId="0" fontId="90" fillId="6" borderId="19" xfId="0" applyFont="1" applyFill="1" applyBorder="1" applyAlignment="1" applyProtection="1">
      <alignment horizontal="left"/>
      <protection locked="0"/>
    </xf>
    <xf numFmtId="0" fontId="18" fillId="6" borderId="59" xfId="0" applyFont="1" applyFill="1" applyBorder="1" applyAlignment="1" applyProtection="1">
      <alignment horizontal="left"/>
      <protection locked="0"/>
    </xf>
    <xf numFmtId="0" fontId="18" fillId="6" borderId="60" xfId="0" applyFont="1" applyFill="1" applyBorder="1" applyProtection="1">
      <protection locked="0"/>
    </xf>
    <xf numFmtId="0" fontId="18" fillId="6" borderId="19" xfId="0" applyFont="1" applyFill="1" applyBorder="1" applyAlignment="1" applyProtection="1">
      <alignment horizontal="left"/>
      <protection locked="0"/>
    </xf>
    <xf numFmtId="0" fontId="18" fillId="6" borderId="24" xfId="0" applyFont="1" applyFill="1" applyBorder="1" applyAlignment="1" applyProtection="1">
      <alignment horizontal="left"/>
      <protection locked="0"/>
    </xf>
    <xf numFmtId="0" fontId="18" fillId="6" borderId="25" xfId="0" applyFont="1" applyFill="1" applyBorder="1" applyProtection="1">
      <protection locked="0"/>
    </xf>
    <xf numFmtId="0" fontId="18" fillId="6" borderId="26" xfId="0" applyFont="1" applyFill="1" applyBorder="1" applyProtection="1">
      <protection locked="0"/>
    </xf>
    <xf numFmtId="0" fontId="6" fillId="5" borderId="5" xfId="0" applyFont="1" applyFill="1" applyBorder="1" applyProtection="1">
      <protection locked="0"/>
    </xf>
    <xf numFmtId="0" fontId="76" fillId="5" borderId="0" xfId="0" applyFont="1" applyFill="1" applyAlignment="1" applyProtection="1">
      <alignment horizontal="left"/>
      <protection locked="0"/>
    </xf>
    <xf numFmtId="0" fontId="92" fillId="5" borderId="0" xfId="0" applyFont="1" applyFill="1" applyProtection="1">
      <protection locked="0"/>
    </xf>
    <xf numFmtId="0" fontId="6" fillId="5" borderId="0" xfId="0" applyFont="1" applyFill="1" applyAlignment="1" applyProtection="1">
      <alignment horizontal="left"/>
      <protection locked="0"/>
    </xf>
    <xf numFmtId="0" fontId="9" fillId="5" borderId="0" xfId="0" applyFont="1" applyFill="1" applyProtection="1">
      <protection locked="0"/>
    </xf>
    <xf numFmtId="0" fontId="9" fillId="5" borderId="0" xfId="0" applyFont="1" applyFill="1" applyAlignment="1" applyProtection="1">
      <alignment horizontal="left"/>
      <protection locked="0"/>
    </xf>
    <xf numFmtId="0" fontId="6" fillId="5" borderId="0" xfId="0" applyFont="1" applyFill="1" applyBorder="1" applyAlignment="1" applyProtection="1">
      <alignment horizontal="center" vertical="top"/>
      <protection locked="0"/>
    </xf>
    <xf numFmtId="0" fontId="6" fillId="8" borderId="0" xfId="0" applyFont="1" applyFill="1" applyAlignment="1" applyProtection="1">
      <alignment vertical="top"/>
      <protection locked="0"/>
    </xf>
    <xf numFmtId="0" fontId="6" fillId="8" borderId="0" xfId="0" applyFont="1" applyFill="1" applyAlignment="1" applyProtection="1">
      <alignment horizontal="center" vertical="top"/>
      <protection locked="0"/>
    </xf>
    <xf numFmtId="0" fontId="0" fillId="8" borderId="0" xfId="0" applyFill="1" applyAlignment="1" applyProtection="1">
      <alignment horizontal="center" vertical="top"/>
      <protection locked="0"/>
    </xf>
    <xf numFmtId="0" fontId="6" fillId="5" borderId="33" xfId="0" applyFont="1" applyFill="1" applyBorder="1" applyAlignment="1" applyProtection="1">
      <alignment vertical="top"/>
      <protection locked="0"/>
    </xf>
    <xf numFmtId="0" fontId="6" fillId="5" borderId="33" xfId="0" applyFont="1" applyFill="1" applyBorder="1" applyAlignment="1" applyProtection="1">
      <alignment horizontal="center" vertical="top"/>
      <protection locked="0"/>
    </xf>
    <xf numFmtId="0" fontId="0" fillId="5" borderId="33" xfId="0" applyFill="1" applyBorder="1" applyAlignment="1" applyProtection="1">
      <alignment horizontal="center" vertical="top"/>
      <protection locked="0"/>
    </xf>
    <xf numFmtId="0" fontId="0" fillId="5" borderId="0" xfId="0" applyFill="1" applyBorder="1" applyAlignment="1" applyProtection="1">
      <alignment horizontal="center" vertical="top"/>
      <protection locked="0"/>
    </xf>
    <xf numFmtId="0" fontId="6" fillId="5" borderId="0" xfId="0" applyFont="1" applyFill="1" applyAlignment="1" applyProtection="1">
      <alignment vertical="top"/>
      <protection locked="0"/>
    </xf>
    <xf numFmtId="0" fontId="0" fillId="5" borderId="0" xfId="0" applyFill="1" applyAlignment="1" applyProtection="1">
      <alignment horizontal="center" vertical="top"/>
      <protection locked="0"/>
    </xf>
    <xf numFmtId="0" fontId="56" fillId="5" borderId="0" xfId="0" applyFont="1" applyFill="1" applyAlignment="1" applyProtection="1">
      <alignment horizontal="center" vertical="top"/>
      <protection locked="0"/>
    </xf>
    <xf numFmtId="0" fontId="6" fillId="5" borderId="0" xfId="0" applyFont="1" applyFill="1" applyBorder="1" applyAlignment="1" applyProtection="1">
      <alignment horizontal="right" vertical="top"/>
      <protection locked="0"/>
    </xf>
    <xf numFmtId="0" fontId="6" fillId="0" borderId="0" xfId="0" applyFont="1" applyAlignment="1" applyProtection="1">
      <alignment vertical="top"/>
      <protection locked="0"/>
    </xf>
    <xf numFmtId="0" fontId="6"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0" fontId="7" fillId="2" borderId="3" xfId="0" applyFont="1" applyFill="1" applyBorder="1" applyAlignment="1" applyProtection="1">
      <alignment horizontal="left" vertical="top"/>
      <protection locked="0"/>
    </xf>
    <xf numFmtId="0" fontId="62" fillId="5" borderId="23" xfId="0" applyFont="1" applyFill="1" applyBorder="1" applyAlignment="1" applyProtection="1">
      <alignment horizontal="right"/>
      <protection locked="0"/>
    </xf>
    <xf numFmtId="0" fontId="0" fillId="5" borderId="0" xfId="0" applyFill="1" applyAlignment="1" applyProtection="1">
      <alignment horizontal="left" vertical="top"/>
    </xf>
    <xf numFmtId="0" fontId="0" fillId="5" borderId="0" xfId="0" applyFill="1" applyAlignment="1" applyProtection="1">
      <alignment vertical="top"/>
    </xf>
    <xf numFmtId="0" fontId="71" fillId="2" borderId="52" xfId="0" applyFont="1" applyFill="1" applyBorder="1" applyAlignment="1" applyProtection="1">
      <alignment horizontal="center" textRotation="90"/>
      <protection locked="0"/>
    </xf>
    <xf numFmtId="167" fontId="68" fillId="2" borderId="63" xfId="0" applyNumberFormat="1" applyFont="1" applyFill="1" applyBorder="1" applyAlignment="1" applyProtection="1">
      <alignment horizontal="center"/>
      <protection locked="0"/>
    </xf>
    <xf numFmtId="0" fontId="95" fillId="5" borderId="0" xfId="0" applyFont="1" applyFill="1" applyAlignment="1" applyProtection="1">
      <alignment horizontal="left"/>
      <protection locked="0"/>
    </xf>
    <xf numFmtId="0" fontId="53" fillId="5" borderId="0" xfId="0" applyFont="1" applyFill="1" applyProtection="1">
      <protection locked="0"/>
    </xf>
    <xf numFmtId="0" fontId="50" fillId="5" borderId="0" xfId="0" applyFont="1" applyFill="1" applyAlignment="1" applyProtection="1">
      <alignment horizontal="center"/>
      <protection locked="0"/>
    </xf>
    <xf numFmtId="0" fontId="40" fillId="5" borderId="0" xfId="0" applyFont="1" applyFill="1" applyAlignment="1" applyProtection="1">
      <alignment horizontal="left"/>
      <protection locked="0"/>
    </xf>
    <xf numFmtId="0" fontId="40" fillId="5" borderId="0" xfId="0" applyFont="1" applyFill="1" applyAlignment="1" applyProtection="1">
      <alignment horizontal="left" wrapText="1"/>
      <protection locked="0"/>
    </xf>
    <xf numFmtId="0" fontId="40" fillId="5" borderId="0" xfId="0" applyFont="1" applyFill="1" applyProtection="1">
      <protection locked="0"/>
    </xf>
    <xf numFmtId="0" fontId="50" fillId="5" borderId="0" xfId="0" applyFont="1" applyFill="1" applyProtection="1">
      <protection locked="0"/>
    </xf>
    <xf numFmtId="0" fontId="40" fillId="5" borderId="0" xfId="0" applyFont="1" applyFill="1" applyAlignment="1" applyProtection="1">
      <alignment horizontal="center"/>
      <protection locked="0"/>
    </xf>
    <xf numFmtId="0" fontId="96" fillId="5" borderId="0" xfId="0" applyFont="1" applyFill="1" applyProtection="1">
      <protection locked="0"/>
    </xf>
    <xf numFmtId="0" fontId="0" fillId="5" borderId="54" xfId="0" applyFill="1" applyBorder="1" applyProtection="1">
      <protection locked="0"/>
    </xf>
    <xf numFmtId="0" fontId="0" fillId="5" borderId="64" xfId="0" applyFill="1" applyBorder="1" applyProtection="1">
      <protection locked="0"/>
    </xf>
    <xf numFmtId="0" fontId="0" fillId="5" borderId="51" xfId="0" applyFill="1" applyBorder="1" applyProtection="1">
      <protection locked="0"/>
    </xf>
    <xf numFmtId="0" fontId="0" fillId="5" borderId="65" xfId="0" applyFill="1" applyBorder="1" applyProtection="1">
      <protection locked="0"/>
    </xf>
    <xf numFmtId="0" fontId="73" fillId="5" borderId="0" xfId="0" applyFont="1" applyFill="1" applyBorder="1" applyProtection="1">
      <protection locked="0"/>
    </xf>
    <xf numFmtId="0" fontId="59" fillId="5" borderId="0" xfId="0" applyFont="1" applyFill="1" applyAlignment="1"/>
    <xf numFmtId="0" fontId="0" fillId="2" borderId="53" xfId="0" applyFill="1" applyBorder="1" applyProtection="1">
      <protection locked="0"/>
    </xf>
    <xf numFmtId="0" fontId="68" fillId="2" borderId="64" xfId="0" applyFont="1" applyFill="1" applyBorder="1" applyAlignment="1" applyProtection="1">
      <alignment horizontal="center"/>
      <protection locked="0"/>
    </xf>
    <xf numFmtId="0" fontId="0" fillId="2" borderId="66" xfId="0" applyFill="1" applyBorder="1" applyProtection="1">
      <protection locked="0"/>
    </xf>
    <xf numFmtId="0" fontId="68" fillId="2" borderId="65" xfId="0" applyFont="1" applyFill="1" applyBorder="1" applyAlignment="1" applyProtection="1">
      <alignment horizontal="center"/>
      <protection locked="0"/>
    </xf>
    <xf numFmtId="0" fontId="62" fillId="5" borderId="53" xfId="0" applyFont="1" applyFill="1" applyBorder="1" applyProtection="1">
      <protection locked="0"/>
    </xf>
    <xf numFmtId="0" fontId="54" fillId="5" borderId="66" xfId="0" applyFont="1" applyFill="1" applyBorder="1" applyProtection="1">
      <protection locked="0"/>
    </xf>
    <xf numFmtId="0" fontId="6" fillId="8" borderId="0" xfId="0" applyFont="1" applyFill="1" applyAlignment="1" applyProtection="1">
      <alignment horizontal="center"/>
      <protection locked="0"/>
    </xf>
    <xf numFmtId="0" fontId="6" fillId="8" borderId="1" xfId="0" applyFont="1" applyFill="1" applyBorder="1" applyAlignment="1" applyProtection="1">
      <alignment horizontal="center"/>
      <protection locked="0"/>
    </xf>
    <xf numFmtId="0" fontId="41" fillId="12" borderId="0" xfId="0" applyFont="1" applyFill="1" applyBorder="1" applyAlignment="1" applyProtection="1">
      <alignment horizontal="center"/>
      <protection locked="0"/>
    </xf>
    <xf numFmtId="0" fontId="41" fillId="5" borderId="0" xfId="0" applyFont="1" applyFill="1" applyAlignment="1" applyProtection="1">
      <alignment horizontal="center" wrapText="1"/>
      <protection locked="0"/>
    </xf>
    <xf numFmtId="0" fontId="41" fillId="5" borderId="0" xfId="0" applyFont="1" applyFill="1" applyAlignment="1" applyProtection="1">
      <alignment horizontal="center"/>
      <protection locked="0"/>
    </xf>
    <xf numFmtId="0" fontId="41" fillId="2" borderId="0" xfId="0" applyFont="1" applyFill="1" applyAlignment="1" applyProtection="1">
      <alignment horizontal="center"/>
      <protection locked="0"/>
    </xf>
    <xf numFmtId="0" fontId="3" fillId="12" borderId="0" xfId="0" applyFont="1" applyFill="1" applyBorder="1" applyAlignment="1" applyProtection="1">
      <alignment horizontal="center"/>
      <protection locked="0"/>
    </xf>
    <xf numFmtId="0" fontId="6" fillId="5" borderId="25" xfId="0" applyFont="1" applyFill="1" applyBorder="1" applyProtection="1">
      <protection locked="0"/>
    </xf>
    <xf numFmtId="0" fontId="2" fillId="12" borderId="0" xfId="0" applyFont="1" applyFill="1" applyBorder="1" applyProtection="1">
      <protection locked="0"/>
    </xf>
    <xf numFmtId="0" fontId="9" fillId="12" borderId="0" xfId="0" applyFont="1" applyFill="1" applyBorder="1" applyProtection="1">
      <protection locked="0"/>
    </xf>
    <xf numFmtId="0" fontId="92" fillId="12" borderId="0" xfId="0" applyFont="1" applyFill="1" applyBorder="1" applyProtection="1">
      <protection locked="0"/>
    </xf>
    <xf numFmtId="167" fontId="3" fillId="12" borderId="67" xfId="0" applyNumberFormat="1" applyFont="1" applyFill="1" applyBorder="1" applyAlignment="1" applyProtection="1">
      <alignment horizontal="center"/>
      <protection locked="0"/>
    </xf>
    <xf numFmtId="167" fontId="3" fillId="12" borderId="7" xfId="0" applyNumberFormat="1" applyFont="1" applyFill="1" applyBorder="1" applyAlignment="1" applyProtection="1">
      <alignment horizontal="center"/>
      <protection locked="0"/>
    </xf>
    <xf numFmtId="167" fontId="3" fillId="12" borderId="67" xfId="0" applyNumberFormat="1" applyFont="1" applyFill="1" applyBorder="1" applyProtection="1">
      <protection locked="0"/>
    </xf>
    <xf numFmtId="0" fontId="6" fillId="12" borderId="0" xfId="0" applyNumberFormat="1" applyFont="1" applyFill="1" applyBorder="1" applyAlignment="1" applyProtection="1">
      <alignment horizontal="center"/>
      <protection locked="0"/>
    </xf>
    <xf numFmtId="0" fontId="3" fillId="12" borderId="67" xfId="0" applyFont="1" applyFill="1" applyBorder="1" applyAlignment="1" applyProtection="1">
      <alignment horizontal="center"/>
      <protection locked="0"/>
    </xf>
    <xf numFmtId="0" fontId="73" fillId="5" borderId="0" xfId="0" applyFont="1" applyFill="1" applyBorder="1" applyAlignment="1" applyProtection="1">
      <alignment horizontal="center"/>
      <protection locked="0"/>
    </xf>
    <xf numFmtId="0" fontId="24" fillId="5" borderId="2" xfId="0" applyFont="1" applyFill="1" applyBorder="1" applyAlignment="1" applyProtection="1">
      <alignment wrapText="1"/>
      <protection locked="0"/>
    </xf>
    <xf numFmtId="0" fontId="24" fillId="5" borderId="2" xfId="0" applyFont="1" applyFill="1" applyBorder="1" applyProtection="1">
      <protection locked="0"/>
    </xf>
    <xf numFmtId="0" fontId="24" fillId="5" borderId="2" xfId="0" applyFont="1" applyFill="1" applyBorder="1" applyAlignment="1" applyProtection="1">
      <alignment horizontal="center"/>
      <protection locked="0"/>
    </xf>
    <xf numFmtId="0" fontId="10" fillId="8" borderId="0" xfId="0" applyFont="1" applyFill="1" applyAlignment="1" applyProtection="1">
      <alignment horizontal="right" vertical="top"/>
      <protection locked="0"/>
    </xf>
    <xf numFmtId="0" fontId="10" fillId="8" borderId="1" xfId="0" applyFont="1" applyFill="1" applyBorder="1" applyAlignment="1" applyProtection="1">
      <alignment horizontal="right" vertical="top"/>
      <protection locked="0"/>
    </xf>
    <xf numFmtId="0" fontId="10" fillId="5" borderId="0" xfId="0" applyFont="1" applyFill="1" applyBorder="1" applyAlignment="1" applyProtection="1">
      <alignment horizontal="right" vertical="top"/>
      <protection locked="0"/>
    </xf>
    <xf numFmtId="0" fontId="2" fillId="5" borderId="0" xfId="0" applyFont="1" applyFill="1" applyBorder="1" applyAlignment="1" applyProtection="1">
      <alignment horizontal="center" vertical="top"/>
      <protection locked="0"/>
    </xf>
    <xf numFmtId="0" fontId="6" fillId="5" borderId="0" xfId="0" applyFont="1" applyFill="1" applyAlignment="1" applyProtection="1">
      <alignment horizontal="center" wrapText="1"/>
      <protection locked="0"/>
    </xf>
    <xf numFmtId="0" fontId="2" fillId="0" borderId="3" xfId="0" applyFont="1" applyBorder="1" applyAlignment="1" applyProtection="1">
      <alignment horizontal="left" vertical="top" wrapText="1"/>
      <protection locked="0"/>
    </xf>
    <xf numFmtId="0" fontId="2" fillId="5" borderId="0" xfId="0" applyFont="1" applyFill="1" applyAlignment="1" applyProtection="1">
      <alignment horizontal="right" vertical="top" wrapText="1"/>
      <protection locked="0"/>
    </xf>
    <xf numFmtId="0" fontId="62" fillId="5" borderId="0" xfId="0" applyFont="1" applyFill="1" applyBorder="1" applyProtection="1">
      <protection locked="0"/>
    </xf>
    <xf numFmtId="0" fontId="54" fillId="5" borderId="0" xfId="0" applyFont="1" applyFill="1" applyBorder="1" applyProtection="1">
      <protection locked="0"/>
    </xf>
    <xf numFmtId="0" fontId="62" fillId="5" borderId="0" xfId="0" applyFont="1" applyFill="1" applyBorder="1" applyAlignment="1" applyProtection="1">
      <alignment horizontal="center"/>
      <protection locked="0"/>
    </xf>
    <xf numFmtId="0" fontId="6" fillId="5" borderId="0" xfId="0" applyFont="1" applyFill="1" applyAlignment="1" applyProtection="1">
      <alignment horizontal="center"/>
      <protection locked="0"/>
    </xf>
    <xf numFmtId="0" fontId="62" fillId="5" borderId="0" xfId="0" applyFont="1" applyFill="1" applyAlignment="1" applyProtection="1">
      <alignment horizontal="center"/>
      <protection locked="0"/>
    </xf>
    <xf numFmtId="0" fontId="0" fillId="5" borderId="12" xfId="0" applyFill="1" applyBorder="1" applyProtection="1">
      <protection locked="0"/>
    </xf>
    <xf numFmtId="0" fontId="62" fillId="5" borderId="13" xfId="0" applyFont="1" applyFill="1" applyBorder="1" applyAlignment="1" applyProtection="1">
      <alignment horizontal="right"/>
      <protection locked="0"/>
    </xf>
    <xf numFmtId="0" fontId="6" fillId="5" borderId="15" xfId="0" applyFont="1" applyFill="1" applyBorder="1" applyAlignment="1" applyProtection="1">
      <alignment horizontal="center" wrapText="1"/>
      <protection locked="0"/>
    </xf>
    <xf numFmtId="0" fontId="6" fillId="2" borderId="68" xfId="0" applyFont="1" applyFill="1" applyBorder="1" applyAlignment="1" applyProtection="1">
      <alignment horizontal="center" vertical="top" wrapText="1"/>
      <protection locked="0"/>
    </xf>
    <xf numFmtId="0" fontId="53" fillId="5" borderId="0" xfId="0" applyFont="1" applyFill="1" applyBorder="1" applyAlignment="1" applyProtection="1">
      <alignment horizontal="center" vertical="top"/>
      <protection locked="0"/>
    </xf>
    <xf numFmtId="0" fontId="72" fillId="5" borderId="0" xfId="0" applyFont="1" applyFill="1" applyBorder="1" applyAlignment="1" applyProtection="1">
      <alignment horizontal="left" vertical="top"/>
      <protection locked="0"/>
    </xf>
    <xf numFmtId="0" fontId="53" fillId="2" borderId="4" xfId="0" applyFont="1" applyFill="1" applyBorder="1" applyAlignment="1" applyProtection="1">
      <alignment horizontal="center" vertical="top" wrapText="1"/>
      <protection locked="0"/>
    </xf>
    <xf numFmtId="0" fontId="53" fillId="2" borderId="4" xfId="0" applyFont="1" applyFill="1" applyBorder="1" applyAlignment="1" applyProtection="1">
      <alignment horizontal="center" vertical="top"/>
      <protection locked="0"/>
    </xf>
    <xf numFmtId="0" fontId="6" fillId="5" borderId="23" xfId="0" applyFont="1" applyFill="1" applyBorder="1" applyAlignment="1" applyProtection="1">
      <alignment horizontal="center" wrapText="1"/>
      <protection locked="0"/>
    </xf>
    <xf numFmtId="0" fontId="6" fillId="5" borderId="25" xfId="0" applyFont="1" applyFill="1" applyBorder="1" applyAlignment="1" applyProtection="1">
      <alignment horizontal="right" vertical="top"/>
      <protection locked="0"/>
    </xf>
    <xf numFmtId="0" fontId="6" fillId="5" borderId="26" xfId="0" applyFont="1" applyFill="1" applyBorder="1" applyAlignment="1" applyProtection="1">
      <alignment horizontal="center" vertical="top"/>
      <protection locked="0"/>
    </xf>
    <xf numFmtId="0" fontId="40" fillId="5" borderId="0" xfId="0" applyFont="1" applyFill="1" applyBorder="1" applyAlignment="1" applyProtection="1">
      <alignment horizontal="left"/>
      <protection locked="0"/>
    </xf>
    <xf numFmtId="49" fontId="7" fillId="2" borderId="3" xfId="0" applyNumberFormat="1" applyFont="1" applyFill="1" applyBorder="1" applyAlignment="1" applyProtection="1">
      <alignment horizontal="left" vertical="top" wrapText="1"/>
      <protection locked="0"/>
    </xf>
    <xf numFmtId="0" fontId="6" fillId="2" borderId="0" xfId="0" applyFont="1" applyFill="1" applyBorder="1" applyAlignment="1" applyProtection="1">
      <alignment horizontal="right"/>
      <protection locked="0"/>
    </xf>
    <xf numFmtId="0" fontId="18" fillId="2" borderId="0" xfId="0" applyFont="1" applyFill="1" applyBorder="1" applyAlignment="1" applyProtection="1">
      <alignment horizontal="center"/>
      <protection locked="0"/>
    </xf>
    <xf numFmtId="0" fontId="8" fillId="2" borderId="0" xfId="0" applyFont="1" applyFill="1" applyBorder="1" applyAlignment="1" applyProtection="1">
      <alignment horizontal="left"/>
      <protection locked="0"/>
    </xf>
    <xf numFmtId="0" fontId="47" fillId="2" borderId="0" xfId="0" applyFont="1" applyFill="1" applyBorder="1" applyAlignment="1" applyProtection="1">
      <alignment vertical="top"/>
      <protection locked="0"/>
    </xf>
    <xf numFmtId="1" fontId="7" fillId="2" borderId="4" xfId="0" applyNumberFormat="1" applyFont="1" applyFill="1" applyBorder="1" applyAlignment="1" applyProtection="1">
      <alignment horizontal="center" vertical="top" wrapText="1"/>
      <protection locked="0"/>
    </xf>
    <xf numFmtId="0" fontId="0" fillId="8" borderId="51" xfId="0" applyFill="1" applyBorder="1"/>
    <xf numFmtId="0" fontId="20" fillId="8" borderId="51" xfId="0" applyFont="1" applyFill="1" applyBorder="1" applyAlignment="1" applyProtection="1">
      <alignment vertical="top"/>
    </xf>
    <xf numFmtId="0" fontId="20" fillId="8" borderId="51" xfId="0" applyFont="1" applyFill="1" applyBorder="1" applyAlignment="1" applyProtection="1">
      <alignment vertical="top"/>
      <protection locked="0"/>
    </xf>
    <xf numFmtId="0" fontId="0" fillId="8" borderId="51" xfId="0" applyFill="1" applyBorder="1" applyProtection="1">
      <protection locked="0"/>
    </xf>
    <xf numFmtId="0" fontId="17" fillId="8" borderId="51" xfId="0" applyFont="1" applyFill="1" applyBorder="1" applyAlignment="1" applyProtection="1">
      <alignment horizontal="center" vertical="top"/>
    </xf>
    <xf numFmtId="0" fontId="3" fillId="6" borderId="0" xfId="0" applyFont="1" applyFill="1" applyAlignment="1" applyProtection="1">
      <alignment horizontal="left" vertical="top" wrapText="1"/>
      <protection locked="0"/>
    </xf>
    <xf numFmtId="0" fontId="3" fillId="6" borderId="0" xfId="0" applyFont="1" applyFill="1" applyBorder="1" applyAlignment="1" applyProtection="1">
      <alignment horizontal="left" vertical="top" wrapText="1"/>
      <protection locked="0"/>
    </xf>
    <xf numFmtId="0" fontId="9" fillId="2" borderId="67" xfId="0" applyFont="1" applyFill="1" applyBorder="1" applyAlignment="1" applyProtection="1">
      <alignment vertical="top" wrapText="1"/>
      <protection locked="0"/>
    </xf>
    <xf numFmtId="0" fontId="9" fillId="2" borderId="67" xfId="0" applyFont="1" applyFill="1" applyBorder="1" applyAlignment="1" applyProtection="1">
      <alignment horizontal="left" vertical="top" wrapText="1"/>
      <protection locked="0"/>
    </xf>
    <xf numFmtId="0" fontId="2" fillId="2" borderId="42" xfId="0" applyFont="1" applyFill="1" applyBorder="1" applyAlignment="1" applyProtection="1">
      <alignment vertical="top" wrapText="1"/>
      <protection locked="0"/>
    </xf>
    <xf numFmtId="0" fontId="6" fillId="2" borderId="69" xfId="0" applyFont="1" applyFill="1" applyBorder="1" applyAlignment="1" applyProtection="1">
      <alignment horizontal="right" vertical="top" wrapText="1"/>
      <protection locked="0"/>
    </xf>
    <xf numFmtId="14" fontId="7" fillId="2" borderId="3" xfId="0" applyNumberFormat="1" applyFont="1" applyFill="1" applyBorder="1" applyAlignment="1" applyProtection="1">
      <alignment horizontal="left" vertical="top"/>
      <protection locked="0"/>
    </xf>
    <xf numFmtId="0" fontId="6" fillId="2" borderId="0" xfId="0" applyFont="1" applyFill="1" applyBorder="1" applyAlignment="1" applyProtection="1">
      <alignment horizontal="left" vertical="top"/>
      <protection locked="0"/>
    </xf>
    <xf numFmtId="0" fontId="7" fillId="2" borderId="20" xfId="0" applyFont="1" applyFill="1" applyBorder="1" applyAlignment="1" applyProtection="1">
      <alignment horizontal="center" vertical="top"/>
      <protection locked="0"/>
    </xf>
    <xf numFmtId="0" fontId="7" fillId="5" borderId="3" xfId="0" applyFont="1" applyFill="1" applyBorder="1" applyAlignment="1" applyProtection="1">
      <alignment horizontal="center" vertical="top"/>
      <protection locked="0"/>
    </xf>
    <xf numFmtId="0" fontId="7" fillId="2" borderId="3" xfId="0" applyFont="1" applyFill="1" applyBorder="1" applyAlignment="1" applyProtection="1">
      <alignment horizontal="left" vertical="top" wrapText="1"/>
      <protection locked="0"/>
    </xf>
    <xf numFmtId="0" fontId="7" fillId="2" borderId="50" xfId="0" applyFont="1" applyFill="1" applyBorder="1" applyAlignment="1" applyProtection="1">
      <alignment horizontal="center" vertical="top"/>
      <protection locked="0"/>
    </xf>
    <xf numFmtId="0" fontId="97" fillId="5" borderId="0" xfId="0" applyFont="1" applyFill="1" applyBorder="1" applyAlignment="1" applyProtection="1">
      <protection locked="0"/>
    </xf>
    <xf numFmtId="2" fontId="7" fillId="5" borderId="0" xfId="0" applyNumberFormat="1" applyFont="1" applyFill="1" applyAlignment="1" applyProtection="1">
      <alignment horizontal="left"/>
      <protection locked="0"/>
    </xf>
    <xf numFmtId="0" fontId="7" fillId="12" borderId="9" xfId="0" applyNumberFormat="1" applyFont="1" applyFill="1" applyBorder="1" applyProtection="1"/>
    <xf numFmtId="0" fontId="7" fillId="12" borderId="9" xfId="0" quotePrefix="1" applyNumberFormat="1" applyFont="1" applyFill="1" applyBorder="1" applyProtection="1"/>
    <xf numFmtId="0" fontId="42" fillId="5" borderId="0" xfId="0" applyFont="1" applyFill="1" applyAlignment="1" applyProtection="1">
      <alignment wrapText="1"/>
      <protection locked="0"/>
    </xf>
    <xf numFmtId="0" fontId="103" fillId="0" borderId="3" xfId="0" applyFont="1" applyBorder="1" applyAlignment="1" applyProtection="1">
      <alignment horizontal="left" vertical="top" wrapText="1"/>
      <protection locked="0"/>
    </xf>
    <xf numFmtId="1" fontId="105" fillId="2" borderId="2" xfId="0" applyNumberFormat="1" applyFont="1" applyFill="1" applyBorder="1" applyAlignment="1" applyProtection="1">
      <alignment horizontal="center" vertical="top" wrapText="1"/>
      <protection locked="0"/>
    </xf>
    <xf numFmtId="0" fontId="105" fillId="2" borderId="4" xfId="0" applyFont="1" applyFill="1" applyBorder="1" applyAlignment="1" applyProtection="1">
      <alignment horizontal="left" vertical="top" wrapText="1"/>
      <protection locked="0"/>
    </xf>
    <xf numFmtId="14" fontId="105" fillId="2" borderId="3" xfId="0" applyNumberFormat="1" applyFont="1" applyFill="1" applyBorder="1" applyAlignment="1" applyProtection="1">
      <alignment horizontal="left" vertical="top"/>
      <protection locked="0"/>
    </xf>
    <xf numFmtId="170" fontId="106" fillId="2" borderId="3" xfId="0" applyNumberFormat="1" applyFont="1" applyFill="1" applyBorder="1" applyAlignment="1" applyProtection="1">
      <alignment horizontal="center" vertical="top"/>
      <protection locked="0"/>
    </xf>
    <xf numFmtId="49" fontId="105" fillId="2" borderId="3" xfId="0" applyNumberFormat="1" applyFont="1" applyFill="1" applyBorder="1" applyAlignment="1" applyProtection="1">
      <alignment horizontal="left" vertical="top"/>
      <protection locked="0"/>
    </xf>
    <xf numFmtId="170" fontId="105" fillId="2" borderId="3" xfId="0" applyNumberFormat="1" applyFont="1" applyFill="1" applyBorder="1" applyAlignment="1" applyProtection="1">
      <alignment horizontal="center" vertical="top"/>
      <protection locked="0"/>
    </xf>
    <xf numFmtId="0" fontId="4" fillId="5" borderId="0" xfId="1" applyFont="1" applyFill="1" applyAlignment="1" applyProtection="1">
      <protection locked="0"/>
    </xf>
    <xf numFmtId="0" fontId="0" fillId="0" borderId="0" xfId="0" applyAlignment="1"/>
    <xf numFmtId="0" fontId="4" fillId="5" borderId="0" xfId="1" applyFill="1" applyAlignment="1" applyProtection="1">
      <alignment horizontal="left"/>
      <protection locked="0"/>
    </xf>
    <xf numFmtId="0" fontId="2" fillId="2" borderId="0" xfId="0" applyFont="1" applyFill="1" applyAlignment="1" applyProtection="1">
      <alignment horizontal="left"/>
      <protection locked="0"/>
    </xf>
    <xf numFmtId="0" fontId="105" fillId="2" borderId="3" xfId="0" applyFont="1" applyFill="1" applyBorder="1" applyAlignment="1" applyProtection="1">
      <alignment horizontal="left" vertical="top"/>
      <protection locked="0"/>
    </xf>
    <xf numFmtId="0" fontId="7" fillId="2" borderId="3" xfId="0" applyFont="1" applyFill="1" applyBorder="1" applyAlignment="1" applyProtection="1">
      <alignment horizontal="left" vertical="top"/>
      <protection locked="0"/>
    </xf>
    <xf numFmtId="0" fontId="0" fillId="0" borderId="3" xfId="0" applyBorder="1" applyAlignment="1" applyProtection="1">
      <alignment vertical="top"/>
      <protection locked="0"/>
    </xf>
    <xf numFmtId="9" fontId="27" fillId="2" borderId="0" xfId="0" applyNumberFormat="1" applyFont="1" applyFill="1" applyBorder="1" applyAlignment="1" applyProtection="1">
      <alignment horizontal="left" vertical="top" wrapText="1"/>
      <protection locked="0"/>
    </xf>
    <xf numFmtId="0" fontId="0" fillId="2" borderId="0" xfId="0" applyFill="1" applyBorder="1" applyAlignment="1" applyProtection="1">
      <alignment horizontal="left" vertical="top" wrapText="1"/>
      <protection locked="0"/>
    </xf>
    <xf numFmtId="0" fontId="0" fillId="0" borderId="0" xfId="0" applyAlignment="1" applyProtection="1">
      <protection locked="0"/>
    </xf>
    <xf numFmtId="0" fontId="24" fillId="5" borderId="3" xfId="0" applyFont="1" applyFill="1" applyBorder="1" applyAlignment="1" applyProtection="1">
      <protection locked="0"/>
    </xf>
    <xf numFmtId="0" fontId="0" fillId="0" borderId="3" xfId="0" applyBorder="1" applyAlignment="1" applyProtection="1">
      <protection locked="0"/>
    </xf>
    <xf numFmtId="0" fontId="24" fillId="5" borderId="0" xfId="0" applyFont="1" applyFill="1" applyBorder="1" applyAlignment="1" applyProtection="1">
      <alignment horizontal="left"/>
      <protection locked="0"/>
    </xf>
    <xf numFmtId="0" fontId="0" fillId="0" borderId="0" xfId="0" applyAlignment="1">
      <alignment horizontal="left"/>
    </xf>
    <xf numFmtId="0" fontId="27" fillId="5" borderId="3" xfId="0" applyFont="1" applyFill="1" applyBorder="1" applyAlignment="1" applyProtection="1">
      <alignment horizontal="left" vertical="top" wrapText="1"/>
      <protection locked="0"/>
    </xf>
    <xf numFmtId="0" fontId="27" fillId="5" borderId="20" xfId="0" applyFont="1" applyFill="1" applyBorder="1" applyAlignment="1" applyProtection="1">
      <alignment horizontal="left" vertical="top" wrapText="1"/>
      <protection locked="0"/>
    </xf>
    <xf numFmtId="0" fontId="30" fillId="5" borderId="0" xfId="0" applyFont="1" applyFill="1" applyBorder="1" applyAlignment="1" applyProtection="1">
      <alignment horizontal="left"/>
    </xf>
    <xf numFmtId="0" fontId="0" fillId="5" borderId="0" xfId="0" applyFill="1" applyBorder="1" applyAlignment="1" applyProtection="1">
      <alignment horizontal="left" vertical="top" wrapText="1"/>
    </xf>
    <xf numFmtId="0" fontId="0" fillId="5" borderId="0" xfId="0" applyFill="1" applyBorder="1" applyAlignment="1">
      <alignment horizontal="left" vertical="top"/>
    </xf>
    <xf numFmtId="0" fontId="0" fillId="5" borderId="0" xfId="0" applyFill="1" applyBorder="1" applyAlignment="1" applyProtection="1">
      <alignment horizontal="right" vertical="top" wrapText="1"/>
    </xf>
    <xf numFmtId="0" fontId="0" fillId="5" borderId="0" xfId="0" applyFill="1" applyBorder="1" applyAlignment="1">
      <alignment vertical="top" wrapText="1"/>
    </xf>
    <xf numFmtId="0" fontId="69" fillId="5" borderId="5" xfId="0" applyFont="1" applyFill="1" applyBorder="1" applyAlignment="1" applyProtection="1">
      <alignment horizontal="left"/>
      <protection locked="0"/>
    </xf>
    <xf numFmtId="0" fontId="6" fillId="5" borderId="50" xfId="0" applyFont="1" applyFill="1" applyBorder="1" applyAlignment="1" applyProtection="1">
      <protection locked="0"/>
    </xf>
    <xf numFmtId="0" fontId="2" fillId="2" borderId="56" xfId="0" applyFont="1" applyFill="1" applyBorder="1" applyAlignment="1" applyProtection="1">
      <alignment horizontal="left"/>
      <protection locked="0"/>
    </xf>
    <xf numFmtId="0" fontId="2" fillId="0" borderId="52" xfId="0" applyFont="1" applyBorder="1" applyAlignment="1" applyProtection="1">
      <protection locked="0"/>
    </xf>
    <xf numFmtId="0" fontId="0" fillId="2" borderId="54" xfId="0" applyFill="1" applyBorder="1" applyAlignment="1" applyProtection="1">
      <alignment horizontal="left" vertical="top" wrapText="1"/>
      <protection locked="0"/>
    </xf>
    <xf numFmtId="0" fontId="0" fillId="0" borderId="54"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2" borderId="54" xfId="0" applyFill="1" applyBorder="1" applyAlignment="1" applyProtection="1">
      <alignment horizontal="right" vertical="top" wrapText="1"/>
      <protection locked="0"/>
    </xf>
    <xf numFmtId="0" fontId="0" fillId="0" borderId="54" xfId="0" applyBorder="1" applyAlignment="1" applyProtection="1">
      <alignment vertical="top" wrapText="1"/>
      <protection locked="0"/>
    </xf>
    <xf numFmtId="0" fontId="0" fillId="0" borderId="0" xfId="0" applyAlignment="1" applyProtection="1">
      <alignment vertical="top" wrapText="1"/>
      <protection locked="0"/>
    </xf>
    <xf numFmtId="0" fontId="0" fillId="5" borderId="0" xfId="0" applyFill="1" applyBorder="1" applyAlignment="1" applyProtection="1">
      <alignment horizontal="left" vertical="top" wrapText="1"/>
      <protection locked="0"/>
    </xf>
    <xf numFmtId="0" fontId="0" fillId="5" borderId="0" xfId="0" applyFill="1" applyBorder="1" applyAlignment="1" applyProtection="1">
      <alignment horizontal="left" vertical="top"/>
      <protection locked="0"/>
    </xf>
    <xf numFmtId="0" fontId="0" fillId="5" borderId="0" xfId="0" applyFill="1" applyBorder="1" applyAlignment="1" applyProtection="1">
      <alignment horizontal="right" vertical="top" wrapText="1"/>
      <protection locked="0"/>
    </xf>
    <xf numFmtId="0" fontId="0" fillId="5" borderId="0" xfId="0" applyFill="1" applyBorder="1" applyAlignment="1" applyProtection="1">
      <alignment vertical="top" wrapText="1"/>
      <protection locked="0"/>
    </xf>
    <xf numFmtId="0" fontId="59" fillId="2" borderId="51" xfId="0" applyFont="1" applyFill="1" applyBorder="1" applyAlignment="1" applyProtection="1">
      <protection locked="0"/>
    </xf>
    <xf numFmtId="0" fontId="59" fillId="0" borderId="51" xfId="0" applyFont="1" applyBorder="1" applyAlignment="1" applyProtection="1">
      <protection locked="0"/>
    </xf>
    <xf numFmtId="0" fontId="1" fillId="2" borderId="0" xfId="0" applyFont="1" applyFill="1" applyBorder="1" applyAlignment="1" applyProtection="1">
      <alignment vertical="top" wrapText="1"/>
      <protection locked="0"/>
    </xf>
    <xf numFmtId="0" fontId="2" fillId="0" borderId="0" xfId="0" applyFont="1" applyBorder="1" applyAlignment="1" applyProtection="1">
      <alignment vertical="top"/>
      <protection locked="0"/>
    </xf>
    <xf numFmtId="0" fontId="1" fillId="2" borderId="0" xfId="0" applyFont="1" applyFill="1" applyBorder="1" applyAlignment="1" applyProtection="1">
      <alignment horizontal="right" vertical="top" wrapText="1"/>
      <protection locked="0"/>
    </xf>
    <xf numFmtId="0" fontId="2" fillId="0" borderId="0" xfId="0" applyFont="1" applyBorder="1" applyAlignment="1" applyProtection="1">
      <alignment horizontal="right" vertical="top" wrapText="1"/>
      <protection locked="0"/>
    </xf>
    <xf numFmtId="0" fontId="2" fillId="0" borderId="0" xfId="0" applyFont="1" applyBorder="1" applyAlignment="1" applyProtection="1">
      <alignment vertical="top" wrapText="1"/>
      <protection locked="0"/>
    </xf>
  </cellXfs>
  <cellStyles count="3">
    <cellStyle name="Hyperlink" xfId="1" builtinId="8"/>
    <cellStyle name="Normal" xfId="0" builtinId="0"/>
    <cellStyle name="Percent" xfId="2" builtinId="5"/>
  </cellStyles>
  <dxfs count="355">
    <dxf>
      <border>
        <left/>
        <right/>
        <top/>
        <bottom/>
      </border>
    </dxf>
    <dxf>
      <border>
        <left/>
        <right/>
        <top style="thin">
          <color indexed="55"/>
        </top>
        <bottom/>
      </border>
    </dxf>
    <dxf>
      <border>
        <left/>
        <right/>
        <top/>
        <bottom style="thin">
          <color indexed="64"/>
        </bottom>
      </border>
    </dxf>
    <dxf>
      <font>
        <condense val="0"/>
        <extend val="0"/>
        <color indexed="9"/>
      </font>
    </dxf>
    <dxf>
      <fill>
        <patternFill patternType="lightUp">
          <bgColor indexed="22"/>
        </patternFill>
      </fill>
    </dxf>
    <dxf>
      <font>
        <condense val="0"/>
        <extend val="0"/>
        <color indexed="23"/>
      </font>
      <fill>
        <patternFill patternType="lightUp">
          <bgColor indexed="22"/>
        </patternFill>
      </fill>
    </dxf>
    <dxf>
      <font>
        <condense val="0"/>
        <extend val="0"/>
        <color auto="1"/>
      </font>
    </dxf>
    <dxf>
      <font>
        <condense val="0"/>
        <extend val="0"/>
        <color auto="1"/>
      </font>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ill>
        <patternFill patternType="lightUp">
          <bgColor indexed="22"/>
        </patternFill>
      </fill>
    </dxf>
    <dxf>
      <font>
        <b val="0"/>
        <i val="0"/>
        <condense val="0"/>
        <extend val="0"/>
        <color auto="1"/>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ont>
        <b/>
        <i val="0"/>
        <condense val="0"/>
        <extend val="0"/>
        <color indexed="62"/>
      </font>
      <fill>
        <patternFill>
          <bgColor indexed="44"/>
        </patternFill>
      </fill>
    </dxf>
    <dxf>
      <font>
        <b/>
        <i val="0"/>
        <condense val="0"/>
        <extend val="0"/>
        <color indexed="60"/>
      </font>
      <fill>
        <patternFill patternType="solid">
          <bgColor indexed="47"/>
        </patternFill>
      </fill>
    </dxf>
    <dxf>
      <fill>
        <patternFill>
          <bgColor indexed="42"/>
        </patternFill>
      </fill>
    </dxf>
    <dxf>
      <fill>
        <patternFill>
          <bgColor indexed="29"/>
        </patternFill>
      </fill>
    </dxf>
    <dxf>
      <font>
        <b/>
        <i val="0"/>
        <condense val="0"/>
        <extend val="0"/>
        <color indexed="57"/>
      </font>
      <fill>
        <patternFill patternType="solid">
          <bgColor indexed="42"/>
        </patternFill>
      </fill>
    </dxf>
    <dxf>
      <font>
        <b/>
        <i val="0"/>
        <condense val="0"/>
        <extend val="0"/>
        <color indexed="57"/>
      </font>
    </dxf>
    <dxf>
      <font>
        <b/>
        <i val="0"/>
        <condense val="0"/>
        <extend val="0"/>
        <color indexed="57"/>
      </font>
      <fill>
        <patternFill patternType="solid">
          <bgColor indexed="42"/>
        </patternFill>
      </fill>
    </dxf>
    <dxf>
      <font>
        <b/>
        <i val="0"/>
        <condense val="0"/>
        <extend val="0"/>
        <color indexed="10"/>
      </font>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Performance Rates</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(All Scoring Levels Combined = 100%)</a:t>
            </a:r>
          </a:p>
        </c:rich>
      </c:tx>
      <c:overlay val="0"/>
      <c:spPr>
        <a:noFill/>
        <a:ln w="25400">
          <a:noFill/>
        </a:ln>
      </c:spPr>
    </c:title>
    <c:autoTitleDeleted val="0"/>
    <c:plotArea>
      <c:layout/>
      <c:barChart>
        <c:barDir val="col"/>
        <c:grouping val="percentStacked"/>
        <c:varyColors val="0"/>
        <c:ser>
          <c:idx val="0"/>
          <c:order val="0"/>
          <c:tx>
            <c:strRef>
              <c:f>DataCharts!$C$13</c:f>
              <c:strCache>
                <c:ptCount val="1"/>
                <c:pt idx="0">
                  <c:v>Easy</c:v>
                </c:pt>
              </c:strCache>
            </c:strRef>
          </c:tx>
          <c:spPr>
            <a:solidFill>
              <a:srgbClr val="CCFFCC"/>
            </a:solidFill>
            <a:ln w="12700">
              <a:solidFill>
                <a:srgbClr val="000000"/>
              </a:solidFill>
              <a:prstDash val="solid"/>
            </a:ln>
          </c:spPr>
          <c:invertIfNegative val="0"/>
          <c:cat>
            <c:multiLvlStrRef>
              <c:f>DataCharts!$D$12:$BA$12</c:f>
            </c:multiLvlStrRef>
          </c:cat>
          <c:val>
            <c:numRef>
              <c:f>DataCharts!$D$13:$BA$13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B4F9-45CC-B87F-485BDD3270ED}"/>
            </c:ext>
          </c:extLst>
        </c:ser>
        <c:ser>
          <c:idx val="1"/>
          <c:order val="1"/>
          <c:tx>
            <c:strRef>
              <c:f>DataCharts!$C$14</c:f>
              <c:strCache>
                <c:ptCount val="1"/>
                <c:pt idx="0">
                  <c:v>Medium</c:v>
                </c:pt>
              </c:strCache>
            </c:strRef>
          </c:tx>
          <c:spPr>
            <a:solidFill>
              <a:srgbClr val="1FB714"/>
            </a:solidFill>
            <a:ln w="12700">
              <a:solidFill>
                <a:srgbClr val="000000"/>
              </a:solidFill>
              <a:prstDash val="solid"/>
            </a:ln>
          </c:spPr>
          <c:invertIfNegative val="0"/>
          <c:val>
            <c:numRef>
              <c:f>DataCharts!$D$14:$BA$14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B4F9-45CC-B87F-485BDD3270ED}"/>
            </c:ext>
          </c:extLst>
        </c:ser>
        <c:ser>
          <c:idx val="2"/>
          <c:order val="2"/>
          <c:tx>
            <c:strRef>
              <c:f>DataCharts!$C$15</c:f>
              <c:strCache>
                <c:ptCount val="1"/>
                <c:pt idx="0">
                  <c:v>Hard</c:v>
                </c:pt>
              </c:strCache>
            </c:strRef>
          </c:tx>
          <c:spPr>
            <a:solidFill>
              <a:srgbClr val="006411"/>
            </a:solidFill>
            <a:ln w="12700">
              <a:solidFill>
                <a:srgbClr val="000000"/>
              </a:solidFill>
              <a:prstDash val="solid"/>
            </a:ln>
          </c:spPr>
          <c:invertIfNegative val="0"/>
          <c:val>
            <c:numRef>
              <c:f>DataCharts!$D$15:$BA$15</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B4F9-45CC-B87F-485BDD3270ED}"/>
            </c:ext>
          </c:extLst>
        </c:ser>
        <c:ser>
          <c:idx val="3"/>
          <c:order val="3"/>
          <c:tx>
            <c:strRef>
              <c:f>DataCharts!$C$16</c:f>
              <c:strCache>
                <c:ptCount val="1"/>
                <c:pt idx="0">
                  <c:v>Assist</c:v>
                </c:pt>
              </c:strCache>
            </c:strRef>
          </c:tx>
          <c:spPr>
            <a:solidFill>
              <a:srgbClr val="FF9900"/>
            </a:solidFill>
            <a:ln w="12700">
              <a:solidFill>
                <a:srgbClr val="000000"/>
              </a:solidFill>
              <a:prstDash val="solid"/>
            </a:ln>
          </c:spPr>
          <c:invertIfNegative val="0"/>
          <c:val>
            <c:numRef>
              <c:f>DataCharts!$D$16:$BA$16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B4F9-45CC-B87F-485BDD3270ED}"/>
            </c:ext>
          </c:extLst>
        </c:ser>
        <c:ser>
          <c:idx val="4"/>
          <c:order val="4"/>
          <c:tx>
            <c:strRef>
              <c:f>DataCharts!$C$17</c:f>
              <c:strCache>
                <c:ptCount val="1"/>
                <c:pt idx="0">
                  <c:v>Fail</c:v>
                </c:pt>
              </c:strCache>
            </c:strRef>
          </c:tx>
          <c:spPr>
            <a:solidFill>
              <a:srgbClr val="DD0806"/>
            </a:solidFill>
            <a:ln w="12700">
              <a:solidFill>
                <a:srgbClr val="000000"/>
              </a:solidFill>
              <a:prstDash val="solid"/>
            </a:ln>
          </c:spPr>
          <c:invertIfNegative val="0"/>
          <c:val>
            <c:numRef>
              <c:f>DataCharts!$D$17:$BA$17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B4F9-45CC-B87F-485BDD3270ED}"/>
            </c:ext>
          </c:extLst>
        </c:ser>
        <c:ser>
          <c:idx val="5"/>
          <c:order val="5"/>
          <c:tx>
            <c:strRef>
              <c:f>DataCharts!$C$18</c:f>
              <c:strCache>
                <c:ptCount val="1"/>
              </c:strCache>
            </c:strRef>
          </c:tx>
          <c:invertIfNegative val="0"/>
          <c:val>
            <c:numRef>
              <c:f>DataCharts!$D$18:$BA$18</c:f>
            </c:numRef>
          </c:val>
          <c:extLst>
            <c:ext xmlns:c16="http://schemas.microsoft.com/office/drawing/2014/chart" uri="{C3380CC4-5D6E-409C-BE32-E72D297353CC}">
              <c16:uniqueId val="{00000005-B4F9-45CC-B87F-485BDD3270ED}"/>
            </c:ext>
          </c:extLst>
        </c:ser>
        <c:ser>
          <c:idx val="6"/>
          <c:order val="6"/>
          <c:tx>
            <c:strRef>
              <c:f>DataCharts!$C$19</c:f>
              <c:strCache>
                <c:ptCount val="1"/>
              </c:strCache>
            </c:strRef>
          </c:tx>
          <c:invertIfNegative val="0"/>
          <c:val>
            <c:numRef>
              <c:f>DataCharts!$D$19:$BA$19</c:f>
            </c:numRef>
          </c:val>
          <c:extLst>
            <c:ext xmlns:c16="http://schemas.microsoft.com/office/drawing/2014/chart" uri="{C3380CC4-5D6E-409C-BE32-E72D297353CC}">
              <c16:uniqueId val="{00000006-B4F9-45CC-B87F-485BDD3270ED}"/>
            </c:ext>
          </c:extLst>
        </c:ser>
        <c:dLbls>
          <c:showLegendKey val="0"/>
          <c:showVal val="0"/>
          <c:showCatName val="0"/>
          <c:showSerName val="0"/>
          <c:showPercent val="0"/>
          <c:showBubbleSize val="0"/>
        </c:dLbls>
        <c:gapWidth val="150"/>
        <c:overlap val="100"/>
        <c:axId val="2106893864"/>
        <c:axId val="2106884280"/>
      </c:barChart>
      <c:catAx>
        <c:axId val="210689386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300" b="0" i="0" u="none" strike="noStrike" baseline="0">
                <a:solidFill>
                  <a:srgbClr val="000000"/>
                </a:solidFill>
                <a:latin typeface="Arial"/>
                <a:ea typeface="Arial"/>
                <a:cs typeface="Arial"/>
              </a:defRPr>
            </a:pPr>
            <a:endParaRPr lang="en-US"/>
          </a:p>
        </c:txPr>
        <c:crossAx val="2106884280"/>
        <c:crosses val="autoZero"/>
        <c:auto val="1"/>
        <c:lblAlgn val="ctr"/>
        <c:lblOffset val="100"/>
        <c:tickLblSkip val="1"/>
        <c:tickMarkSkip val="1"/>
        <c:noMultiLvlLbl val="0"/>
      </c:catAx>
      <c:valAx>
        <c:axId val="210688428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893864"/>
        <c:crosses val="autoZero"/>
        <c:crossBetween val="between"/>
        <c:minorUnit val="0.02"/>
      </c:valAx>
      <c:spPr>
        <a:noFill/>
        <a:ln w="25400">
          <a:noFill/>
        </a:ln>
      </c:spPr>
    </c:plotArea>
    <c:legend>
      <c:legendPos val="r"/>
      <c:overlay val="0"/>
      <c:spPr>
        <a:no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b="1" i="0" u="none" strike="noStrike" baseline="0">
                <a:solidFill>
                  <a:srgbClr val="000000"/>
                </a:solidFill>
                <a:latin typeface="Arial"/>
                <a:ea typeface="Arial"/>
                <a:cs typeface="Arial"/>
              </a:rPr>
              <a:t>Task Completion Time </a:t>
            </a:r>
            <a:endParaRPr lang="en-US" sz="1600" b="1" i="0" u="none" strike="noStrike" baseline="0">
              <a:solidFill>
                <a:srgbClr val="000000"/>
              </a:solidFill>
              <a:latin typeface="Arial"/>
              <a:ea typeface="Arial"/>
              <a:cs typeface="Arial"/>
            </a:endParaRPr>
          </a:p>
          <a:p>
            <a:pPr>
              <a:defRPr sz="1400" b="1" i="0" u="none" strike="noStrike" baseline="0">
                <a:solidFill>
                  <a:srgbClr val="000000"/>
                </a:solidFill>
                <a:latin typeface="Arial"/>
                <a:ea typeface="Arial"/>
                <a:cs typeface="Arial"/>
              </a:defRPr>
            </a:pPr>
            <a:r>
              <a:rPr lang="en-US" sz="1000" b="0" i="0" u="none" strike="noStrike" baseline="0">
                <a:solidFill>
                  <a:srgbClr val="000000"/>
                </a:solidFill>
                <a:latin typeface="Arial"/>
                <a:ea typeface="Arial"/>
                <a:cs typeface="Arial"/>
              </a:rPr>
              <a:t>(Mean w/ Max &amp; Min)</a:t>
            </a:r>
          </a:p>
        </c:rich>
      </c:tx>
      <c:overlay val="0"/>
      <c:spPr>
        <a:noFill/>
        <a:ln w="25400">
          <a:noFill/>
        </a:ln>
      </c:spPr>
    </c:title>
    <c:autoTitleDeleted val="0"/>
    <c:plotArea>
      <c:layout/>
      <c:barChart>
        <c:barDir val="col"/>
        <c:grouping val="clustered"/>
        <c:varyColors val="0"/>
        <c:ser>
          <c:idx val="0"/>
          <c:order val="0"/>
          <c:tx>
            <c:strRef>
              <c:f>DataCharts!$C$49</c:f>
              <c:strCache>
                <c:ptCount val="1"/>
                <c:pt idx="0">
                  <c:v>Mean</c:v>
                </c:pt>
              </c:strCache>
            </c:strRef>
          </c:tx>
          <c:spPr>
            <a:solidFill>
              <a:srgbClr val="9999FF"/>
            </a:solidFill>
            <a:ln w="12700">
              <a:solidFill>
                <a:srgbClr val="000000"/>
              </a:solidFill>
              <a:prstDash val="solid"/>
            </a:ln>
          </c:spPr>
          <c:invertIfNegative val="0"/>
          <c:errBars>
            <c:errBarType val="both"/>
            <c:errValType val="cust"/>
            <c:noEndCap val="0"/>
            <c:plus>
              <c:numRef>
                <c:f>DataCharts!$D$50:$BA$50</c:f>
                <c:numCache>
                  <c:formatCode>General</c:formatCode>
                  <c:ptCount val="6"/>
                  <c:pt idx="0">
                    <c:v>2.8000000000000007</c:v>
                  </c:pt>
                  <c:pt idx="1">
                    <c:v>11</c:v>
                  </c:pt>
                  <c:pt idx="2">
                    <c:v>9.7999999999999972</c:v>
                  </c:pt>
                  <c:pt idx="3">
                    <c:v>3.6000000000000014</c:v>
                  </c:pt>
                  <c:pt idx="4">
                    <c:v>6.8000000000000007</c:v>
                  </c:pt>
                  <c:pt idx="5">
                    <c:v>5.7999999999999972</c:v>
                  </c:pt>
                </c:numCache>
              </c:numRef>
            </c:plus>
            <c:minus>
              <c:numRef>
                <c:f>DataCharts!$D$51:$BA$51</c:f>
                <c:numCache>
                  <c:formatCode>General</c:formatCode>
                  <c:ptCount val="6"/>
                  <c:pt idx="0">
                    <c:v>2.1999999999999993</c:v>
                  </c:pt>
                  <c:pt idx="1">
                    <c:v>9</c:v>
                  </c:pt>
                  <c:pt idx="2">
                    <c:v>10.200000000000003</c:v>
                  </c:pt>
                  <c:pt idx="3">
                    <c:v>2.3999999999999986</c:v>
                  </c:pt>
                  <c:pt idx="4">
                    <c:v>5.1999999999999993</c:v>
                  </c:pt>
                  <c:pt idx="5">
                    <c:v>5.2000000000000028</c:v>
                  </c:pt>
                </c:numCache>
              </c:numRef>
            </c:minus>
            <c:spPr>
              <a:ln w="12700">
                <a:solidFill>
                  <a:srgbClr val="000000"/>
                </a:solidFill>
                <a:prstDash val="solid"/>
              </a:ln>
            </c:spPr>
          </c:errBars>
          <c:cat>
            <c:multiLvlStrRef>
              <c:f>DataCharts!$D$48:$BA$48</c:f>
            </c:multiLvlStrRef>
          </c:cat>
          <c:val>
            <c:numRef>
              <c:f>DataCharts!$D$49:$BA$49</c:f>
              <c:numCache>
                <c:formatCode>0</c:formatCode>
                <c:ptCount val="6"/>
                <c:pt idx="0">
                  <c:v>11.2</c:v>
                </c:pt>
                <c:pt idx="1">
                  <c:v>35</c:v>
                </c:pt>
                <c:pt idx="2">
                  <c:v>44.2</c:v>
                </c:pt>
                <c:pt idx="3">
                  <c:v>29.4</c:v>
                </c:pt>
                <c:pt idx="4">
                  <c:v>22.2</c:v>
                </c:pt>
                <c:pt idx="5">
                  <c:v>41.2</c:v>
                </c:pt>
              </c:numCache>
            </c:numRef>
          </c:val>
          <c:extLst>
            <c:ext xmlns:c16="http://schemas.microsoft.com/office/drawing/2014/chart" uri="{C3380CC4-5D6E-409C-BE32-E72D297353CC}">
              <c16:uniqueId val="{00000000-0E81-47EE-9385-719FEE10FA28}"/>
            </c:ext>
          </c:extLst>
        </c:ser>
        <c:dLbls>
          <c:showLegendKey val="0"/>
          <c:showVal val="0"/>
          <c:showCatName val="0"/>
          <c:showSerName val="0"/>
          <c:showPercent val="0"/>
          <c:showBubbleSize val="0"/>
        </c:dLbls>
        <c:gapWidth val="150"/>
        <c:axId val="2106776008"/>
        <c:axId val="2106782056"/>
      </c:barChart>
      <c:catAx>
        <c:axId val="21067760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782056"/>
        <c:crosses val="autoZero"/>
        <c:auto val="0"/>
        <c:lblAlgn val="ctr"/>
        <c:lblOffset val="100"/>
        <c:tickLblSkip val="1"/>
        <c:tickMarkSkip val="1"/>
        <c:noMultiLvlLbl val="0"/>
      </c:catAx>
      <c:valAx>
        <c:axId val="2106782056"/>
        <c:scaling>
          <c:orientation val="minMax"/>
          <c:max val="30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776008"/>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c:oddHeader>&amp;A</c:oddHeader>
      <c:oddFooter>Page &amp;P</c:oddFooter>
    </c:headerFooter>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1" i="0" u="none" strike="noStrike" baseline="0">
                <a:solidFill>
                  <a:srgbClr val="000000"/>
                </a:solidFill>
                <a:latin typeface="Arial"/>
                <a:ea typeface="Arial"/>
                <a:cs typeface="Arial"/>
              </a:defRPr>
            </a:pPr>
            <a:r>
              <a:rPr lang="en-US"/>
              <a:t>Perceived Ease of Use &amp; Usefulness</a:t>
            </a:r>
          </a:p>
        </c:rich>
      </c:tx>
      <c:overlay val="0"/>
      <c:spPr>
        <a:noFill/>
        <a:ln w="25400">
          <a:noFill/>
        </a:ln>
      </c:spPr>
    </c:title>
    <c:autoTitleDeleted val="0"/>
    <c:plotArea>
      <c:layout/>
      <c:barChart>
        <c:barDir val="bar"/>
        <c:grouping val="clustered"/>
        <c:varyColors val="0"/>
        <c:ser>
          <c:idx val="0"/>
          <c:order val="0"/>
          <c:spPr>
            <a:solidFill>
              <a:srgbClr val="CCFFCC"/>
            </a:solidFill>
            <a:ln w="3175">
              <a:solidFill>
                <a:srgbClr val="000000"/>
              </a:solidFill>
              <a:prstDash val="solid"/>
            </a:ln>
          </c:spPr>
          <c:invertIfNegative val="0"/>
          <c:cat>
            <c:multiLvlStrRef>
              <c:f>Charts!$D$210:$D$211</c:f>
            </c:multiLvlStrRef>
          </c:cat>
          <c:val>
            <c:numRef>
              <c:f>Charts!$E$210:$E$211</c:f>
            </c:numRef>
          </c:val>
          <c:extLst>
            <c:ext xmlns:c16="http://schemas.microsoft.com/office/drawing/2014/chart" uri="{C3380CC4-5D6E-409C-BE32-E72D297353CC}">
              <c16:uniqueId val="{00000000-7745-4DB3-9E30-685A3C9FDFD7}"/>
            </c:ext>
          </c:extLst>
        </c:ser>
        <c:dLbls>
          <c:showLegendKey val="0"/>
          <c:showVal val="0"/>
          <c:showCatName val="0"/>
          <c:showSerName val="0"/>
          <c:showPercent val="0"/>
          <c:showBubbleSize val="0"/>
        </c:dLbls>
        <c:gapWidth val="150"/>
        <c:axId val="2064447992"/>
        <c:axId val="2064452520"/>
      </c:barChart>
      <c:catAx>
        <c:axId val="206444799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225" b="1" i="0" u="none" strike="noStrike" baseline="0">
                <a:solidFill>
                  <a:srgbClr val="000000"/>
                </a:solidFill>
                <a:latin typeface="Verdana"/>
                <a:ea typeface="Verdana"/>
                <a:cs typeface="Verdana"/>
              </a:defRPr>
            </a:pPr>
            <a:endParaRPr lang="en-US"/>
          </a:p>
        </c:txPr>
        <c:crossAx val="2064452520"/>
        <c:crosses val="autoZero"/>
        <c:auto val="1"/>
        <c:lblAlgn val="ctr"/>
        <c:lblOffset val="100"/>
        <c:tickMarkSkip val="1"/>
        <c:noMultiLvlLbl val="0"/>
      </c:catAx>
      <c:valAx>
        <c:axId val="2064452520"/>
        <c:scaling>
          <c:orientation val="minMax"/>
          <c:max val="7"/>
          <c:min val="1"/>
        </c:scaling>
        <c:delete val="0"/>
        <c:axPos val="b"/>
        <c:majorGridlines>
          <c:spPr>
            <a:ln w="3175">
              <a:solidFill>
                <a:srgbClr val="969696"/>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Verdana"/>
                <a:ea typeface="Verdana"/>
                <a:cs typeface="Verdana"/>
              </a:defRPr>
            </a:pPr>
            <a:endParaRPr lang="en-US"/>
          </a:p>
        </c:txPr>
        <c:crossAx val="2064447992"/>
        <c:crosses val="autoZero"/>
        <c:crossBetween val="between"/>
        <c:majorUnit val="1"/>
        <c:minorUnit val="0.1"/>
      </c:valAx>
      <c:spPr>
        <a:noFill/>
        <a:ln w="25400">
          <a:noFill/>
        </a:ln>
      </c:spPr>
    </c:plotArea>
    <c:plotVisOnly val="1"/>
    <c:dispBlanksAs val="gap"/>
    <c:showDLblsOverMax val="0"/>
  </c:chart>
  <c:spPr>
    <a:solidFill>
      <a:srgbClr val="FFFFFF"/>
    </a:solidFill>
    <a:ln w="25400">
      <a:solidFill>
        <a:srgbClr val="969696"/>
      </a:solidFill>
      <a:prstDash val="solid"/>
    </a:ln>
  </c:spPr>
  <c:txPr>
    <a:bodyPr/>
    <a:lstStyle/>
    <a:p>
      <a:pPr>
        <a:defRPr sz="150" b="0" i="0" u="none" strike="noStrike" baseline="0">
          <a:solidFill>
            <a:srgbClr val="000000"/>
          </a:solidFill>
          <a:latin typeface="Verdana"/>
          <a:ea typeface="Verdana"/>
          <a:cs typeface="Verdana"/>
        </a:defRPr>
      </a:pPr>
      <a:endParaRPr lang="en-US"/>
    </a:p>
  </c:txPr>
  <c:printSettings>
    <c:headerFooter/>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Pass/Fail Non-Adjusted)</a:t>
            </a:r>
          </a:p>
        </c:rich>
      </c:tx>
      <c:overlay val="0"/>
      <c:spPr>
        <a:noFill/>
        <a:ln w="25400">
          <a:noFill/>
        </a:ln>
      </c:spPr>
    </c:title>
    <c:autoTitleDeleted val="0"/>
    <c:plotArea>
      <c:layout/>
      <c:barChart>
        <c:barDir val="col"/>
        <c:grouping val="clustered"/>
        <c:varyColors val="0"/>
        <c:ser>
          <c:idx val="0"/>
          <c:order val="0"/>
          <c:tx>
            <c:strRef>
              <c:f>DataCharts!$C$24</c:f>
              <c:strCache>
                <c:ptCount val="1"/>
                <c:pt idx="0">
                  <c:v>Successful</c:v>
                </c:pt>
              </c:strCache>
            </c:strRef>
          </c:tx>
          <c:spPr>
            <a:solidFill>
              <a:srgbClr val="CCFFCC"/>
            </a:solidFill>
            <a:ln w="12700">
              <a:solidFill>
                <a:srgbClr val="000000"/>
              </a:solidFill>
              <a:prstDash val="solid"/>
            </a:ln>
          </c:spPr>
          <c:invertIfNegative val="0"/>
          <c:cat>
            <c:multiLvlStrRef>
              <c:f>DataCharts!$D$23:$BA$23</c:f>
            </c:multiLvlStrRef>
          </c:cat>
          <c:val>
            <c:numRef>
              <c:f>DataCharts!$D$24:$BA$24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780-4E8E-8650-77E66E0DEB74}"/>
            </c:ext>
          </c:extLst>
        </c:ser>
        <c:dLbls>
          <c:showLegendKey val="0"/>
          <c:showVal val="0"/>
          <c:showCatName val="0"/>
          <c:showSerName val="0"/>
          <c:showPercent val="0"/>
          <c:showBubbleSize val="0"/>
        </c:dLbls>
        <c:gapWidth val="150"/>
        <c:axId val="2063859992"/>
        <c:axId val="2063866200"/>
      </c:barChart>
      <c:catAx>
        <c:axId val="2063859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063866200"/>
        <c:crosses val="autoZero"/>
        <c:auto val="1"/>
        <c:lblAlgn val="ctr"/>
        <c:lblOffset val="100"/>
        <c:tickLblSkip val="1"/>
        <c:tickMarkSkip val="1"/>
        <c:noMultiLvlLbl val="0"/>
      </c:catAx>
      <c:valAx>
        <c:axId val="206386620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859992"/>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95% Confidence Intervals)</a:t>
            </a:r>
          </a:p>
        </c:rich>
      </c:tx>
      <c:overlay val="0"/>
      <c:spPr>
        <a:noFill/>
        <a:ln w="25400">
          <a:noFill/>
        </a:ln>
      </c:spPr>
    </c:title>
    <c:autoTitleDeleted val="0"/>
    <c:plotArea>
      <c:layout/>
      <c:barChart>
        <c:barDir val="col"/>
        <c:grouping val="clustered"/>
        <c:varyColors val="0"/>
        <c:ser>
          <c:idx val="0"/>
          <c:order val="0"/>
          <c:tx>
            <c:strRef>
              <c:f>DataCharts!$C$32:$AZ$32</c:f>
              <c:strCache>
                <c:ptCount val="50"/>
                <c:pt idx="0">
                  <c:v>-1 margin</c:v>
                </c:pt>
              </c:strCache>
            </c:strRef>
          </c:tx>
          <c:spPr>
            <a:solidFill>
              <a:srgbClr val="CCFFCC"/>
            </a:solidFill>
            <a:ln w="12700">
              <a:solidFill>
                <a:srgbClr val="000000"/>
              </a:solidFill>
              <a:prstDash val="solid"/>
            </a:ln>
          </c:spPr>
          <c:invertIfNegative val="0"/>
          <c:errBars>
            <c:errBarType val="both"/>
            <c:errValType val="cust"/>
            <c:noEndCap val="0"/>
            <c:plus>
              <c:numRef>
                <c:f>Charts!$AX$87:$BQ$87</c:f>
              </c:numRef>
            </c:plus>
            <c:minus>
              <c:numRef>
                <c:f>Charts!$AX$88:$BQ$88</c:f>
              </c:numRef>
            </c:minus>
            <c:spPr>
              <a:ln w="12700">
                <a:solidFill>
                  <a:srgbClr val="000000"/>
                </a:solidFill>
                <a:prstDash val="solid"/>
              </a:ln>
            </c:spPr>
          </c:errBars>
          <c:cat>
            <c:multiLvlStrRef>
              <c:f>DataCharts!$BA$28:$BA$31</c:f>
            </c:multiLvlStrRef>
          </c:cat>
          <c:val>
            <c:numRef>
              <c:f>DataCharts!$BA$32</c:f>
            </c:numRef>
          </c:val>
          <c:extLst>
            <c:ext xmlns:c16="http://schemas.microsoft.com/office/drawing/2014/chart" uri="{C3380CC4-5D6E-409C-BE32-E72D297353CC}">
              <c16:uniqueId val="{00000000-6665-4D28-80E4-73C319BE84F3}"/>
            </c:ext>
          </c:extLst>
        </c:ser>
        <c:ser>
          <c:idx val="1"/>
          <c:order val="1"/>
          <c:tx>
            <c:strRef>
              <c:f>DataCharts!$C$29</c:f>
              <c:strCache>
                <c:ptCount val="1"/>
                <c:pt idx="0">
                  <c:v>Successful</c:v>
                </c:pt>
              </c:strCache>
            </c:strRef>
          </c:tx>
          <c:spPr>
            <a:solidFill>
              <a:srgbClr val="CCFFCC"/>
            </a:solidFill>
            <a:ln w="12700">
              <a:solidFill>
                <a:srgbClr val="000000"/>
              </a:solidFill>
              <a:prstDash val="solid"/>
            </a:ln>
          </c:spPr>
          <c:invertIfNegative val="0"/>
          <c:errBars>
            <c:errBarType val="both"/>
            <c:errValType val="cust"/>
            <c:noEndCap val="0"/>
            <c:plus>
              <c:numRef>
                <c:f>DataCharts!$D$31:$AB$31</c:f>
                <c:numCache>
                  <c:formatCode>General</c:formatCode>
                  <c:ptCount val="6"/>
                  <c:pt idx="0">
                    <c:v>0</c:v>
                  </c:pt>
                  <c:pt idx="1">
                    <c:v>0</c:v>
                  </c:pt>
                  <c:pt idx="2">
                    <c:v>0</c:v>
                  </c:pt>
                  <c:pt idx="3">
                    <c:v>0</c:v>
                  </c:pt>
                  <c:pt idx="4">
                    <c:v>0</c:v>
                  </c:pt>
                  <c:pt idx="5">
                    <c:v>0</c:v>
                  </c:pt>
                </c:numCache>
              </c:numRef>
            </c:plus>
            <c:minus>
              <c:numRef>
                <c:f>DataCharts!$D$32:$AB$32</c:f>
                <c:numCache>
                  <c:formatCode>General</c:formatCode>
                  <c:ptCount val="6"/>
                  <c:pt idx="0">
                    <c:v>0</c:v>
                  </c:pt>
                  <c:pt idx="1">
                    <c:v>0</c:v>
                  </c:pt>
                  <c:pt idx="2">
                    <c:v>0</c:v>
                  </c:pt>
                  <c:pt idx="3">
                    <c:v>0</c:v>
                  </c:pt>
                  <c:pt idx="4">
                    <c:v>0</c:v>
                  </c:pt>
                  <c:pt idx="5">
                    <c:v>0</c:v>
                  </c:pt>
                </c:numCache>
              </c:numRef>
            </c:minus>
            <c:spPr>
              <a:ln w="12700">
                <a:solidFill>
                  <a:srgbClr val="000000"/>
                </a:solidFill>
                <a:prstDash val="solid"/>
              </a:ln>
            </c:spPr>
          </c:errBars>
          <c:cat>
            <c:multiLvlStrRef>
              <c:f>DataCharts!$D$28:$BA$28</c:f>
            </c:multiLvlStrRef>
          </c:cat>
          <c:val>
            <c:numRef>
              <c:f>DataCharts!$D$29:$BA$29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665-4D28-80E4-73C319BE84F3}"/>
            </c:ext>
          </c:extLst>
        </c:ser>
        <c:dLbls>
          <c:showLegendKey val="0"/>
          <c:showVal val="0"/>
          <c:showCatName val="0"/>
          <c:showSerName val="0"/>
          <c:showPercent val="0"/>
          <c:showBubbleSize val="0"/>
        </c:dLbls>
        <c:gapWidth val="150"/>
        <c:axId val="2063914168"/>
        <c:axId val="2063920216"/>
      </c:barChart>
      <c:catAx>
        <c:axId val="2063914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2063920216"/>
        <c:crosses val="autoZero"/>
        <c:auto val="1"/>
        <c:lblAlgn val="ctr"/>
        <c:lblOffset val="100"/>
        <c:tickLblSkip val="1"/>
        <c:tickMarkSkip val="1"/>
        <c:noMultiLvlLbl val="0"/>
      </c:catAx>
      <c:valAx>
        <c:axId val="206392021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914168"/>
        <c:crosses val="autoZero"/>
        <c:crossBetween val="between"/>
        <c:majorUnit val="0.1"/>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DataCharts!$C$43</c:f>
              <c:strCache>
                <c:ptCount val="1"/>
                <c:pt idx="0">
                  <c:v>Successful</c:v>
                </c:pt>
              </c:strCache>
            </c:strRef>
          </c:tx>
          <c:spPr>
            <a:solidFill>
              <a:srgbClr val="CCFFCC"/>
            </a:solidFill>
            <a:ln w="12700">
              <a:solidFill>
                <a:srgbClr val="000000"/>
              </a:solidFill>
              <a:prstDash val="solid"/>
            </a:ln>
          </c:spPr>
          <c:invertIfNegative val="0"/>
          <c:cat>
            <c:multiLvlStrRef>
              <c:f>DataCharts!$D$42:$BA$42</c:f>
            </c:multiLvlStrRef>
          </c:cat>
          <c:val>
            <c:numRef>
              <c:f>DataCharts!$D$43:$BA$43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86A-4E91-AA91-89E258C9106B}"/>
            </c:ext>
          </c:extLst>
        </c:ser>
        <c:ser>
          <c:idx val="1"/>
          <c:order val="1"/>
          <c:tx>
            <c:strRef>
              <c:f>DataCharts!$C$44</c:f>
              <c:strCache>
                <c:ptCount val="1"/>
                <c:pt idx="0">
                  <c:v>Conf Rating</c:v>
                </c:pt>
              </c:strCache>
            </c:strRef>
          </c:tx>
          <c:spPr>
            <a:solidFill>
              <a:srgbClr val="9999FF"/>
            </a:solidFill>
            <a:ln w="12700">
              <a:solidFill>
                <a:srgbClr val="000000"/>
              </a:solidFill>
              <a:prstDash val="solid"/>
            </a:ln>
          </c:spPr>
          <c:invertIfNegative val="0"/>
          <c:val>
            <c:numRef>
              <c:f>DataCharts!$D$44:$BA$44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C86A-4E91-AA91-89E258C9106B}"/>
            </c:ext>
          </c:extLst>
        </c:ser>
        <c:dLbls>
          <c:showLegendKey val="0"/>
          <c:showVal val="0"/>
          <c:showCatName val="0"/>
          <c:showSerName val="0"/>
          <c:showPercent val="0"/>
          <c:showBubbleSize val="0"/>
        </c:dLbls>
        <c:gapWidth val="150"/>
        <c:axId val="2063967272"/>
        <c:axId val="2063973432"/>
      </c:barChart>
      <c:catAx>
        <c:axId val="2063967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450" b="0" i="0" u="none" strike="noStrike" baseline="0">
                <a:solidFill>
                  <a:srgbClr val="000000"/>
                </a:solidFill>
                <a:latin typeface="Arial"/>
                <a:ea typeface="Arial"/>
                <a:cs typeface="Arial"/>
              </a:defRPr>
            </a:pPr>
            <a:endParaRPr lang="en-US"/>
          </a:p>
        </c:txPr>
        <c:crossAx val="2063973432"/>
        <c:crosses val="autoZero"/>
        <c:auto val="1"/>
        <c:lblAlgn val="ctr"/>
        <c:lblOffset val="100"/>
        <c:tickLblSkip val="1"/>
        <c:tickMarkSkip val="1"/>
        <c:noMultiLvlLbl val="0"/>
      </c:catAx>
      <c:valAx>
        <c:axId val="2063973432"/>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967272"/>
        <c:crosses val="autoZero"/>
        <c:crossBetween val="between"/>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Non-Adjusted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DataCharts!$C$37</c:f>
              <c:strCache>
                <c:ptCount val="1"/>
                <c:pt idx="0">
                  <c:v>Successful</c:v>
                </c:pt>
              </c:strCache>
            </c:strRef>
          </c:tx>
          <c:spPr>
            <a:solidFill>
              <a:srgbClr val="CCFFCC"/>
            </a:solidFill>
            <a:ln w="12700">
              <a:solidFill>
                <a:srgbClr val="000000"/>
              </a:solidFill>
              <a:prstDash val="solid"/>
            </a:ln>
          </c:spPr>
          <c:invertIfNegative val="0"/>
          <c:cat>
            <c:multiLvlStrRef>
              <c:f>DataCharts!$D$36:$BA$36</c:f>
            </c:multiLvlStrRef>
          </c:cat>
          <c:val>
            <c:numRef>
              <c:f>DataCharts!$D$37:$BA$37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A9A-4E51-87E1-9EDD833399BD}"/>
            </c:ext>
          </c:extLst>
        </c:ser>
        <c:ser>
          <c:idx val="1"/>
          <c:order val="1"/>
          <c:tx>
            <c:strRef>
              <c:f>DataCharts!$C$38</c:f>
              <c:strCache>
                <c:ptCount val="1"/>
                <c:pt idx="0">
                  <c:v>Conf Rating</c:v>
                </c:pt>
              </c:strCache>
            </c:strRef>
          </c:tx>
          <c:spPr>
            <a:solidFill>
              <a:srgbClr val="9999FF"/>
            </a:solidFill>
            <a:ln w="12700">
              <a:solidFill>
                <a:srgbClr val="000000"/>
              </a:solidFill>
              <a:prstDash val="solid"/>
            </a:ln>
          </c:spPr>
          <c:invertIfNegative val="0"/>
          <c:val>
            <c:numRef>
              <c:f>DataCharts!$D$38:$BA$38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A9A-4E51-87E1-9EDD833399BD}"/>
            </c:ext>
          </c:extLst>
        </c:ser>
        <c:dLbls>
          <c:showLegendKey val="0"/>
          <c:showVal val="0"/>
          <c:showCatName val="0"/>
          <c:showSerName val="0"/>
          <c:showPercent val="0"/>
          <c:showBubbleSize val="0"/>
        </c:dLbls>
        <c:gapWidth val="150"/>
        <c:axId val="2064267432"/>
        <c:axId val="2063979176"/>
      </c:barChart>
      <c:catAx>
        <c:axId val="20642674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2063979176"/>
        <c:crosses val="autoZero"/>
        <c:auto val="1"/>
        <c:lblAlgn val="ctr"/>
        <c:lblOffset val="100"/>
        <c:tickLblSkip val="1"/>
        <c:tickMarkSkip val="1"/>
        <c:noMultiLvlLbl val="0"/>
      </c:catAx>
      <c:valAx>
        <c:axId val="206397917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4267432"/>
        <c:crosses val="autoZero"/>
        <c:crossBetween val="between"/>
        <c:majorUnit val="0.1"/>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trlProps/ctrlProp1.xml><?xml version="1.0" encoding="utf-8"?>
<formControlPr xmlns="http://schemas.microsoft.com/office/spreadsheetml/2009/9/main" objectType="CheckBox" checked="Checked" fmlaLink="A29" lockText="1"/>
</file>

<file path=xl/ctrlProps/ctrlProp2.xml><?xml version="1.0" encoding="utf-8"?>
<formControlPr xmlns="http://schemas.microsoft.com/office/spreadsheetml/2009/9/main" objectType="CheckBox" checked="Checked" fmlaLink="A36" lockText="1"/>
</file>

<file path=xl/ctrlProps/ctrlProp3.xml><?xml version="1.0" encoding="utf-8"?>
<formControlPr xmlns="http://schemas.microsoft.com/office/spreadsheetml/2009/9/main" objectType="CheckBox" fmlaLink="A63" lockText="1"/>
</file>

<file path=xl/ctrlProps/ctrlProp4.xml><?xml version="1.0" encoding="utf-8"?>
<formControlPr xmlns="http://schemas.microsoft.com/office/spreadsheetml/2009/9/main" objectType="CheckBox" fmlaLink="A78"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98" lockText="1"/>
</file>

<file path=xl/ctrlProps/ctrlProp7.xml><?xml version="1.0" encoding="utf-8"?>
<formControlPr xmlns="http://schemas.microsoft.com/office/spreadsheetml/2009/9/main" objectType="CheckBox" fmlaLink="A117"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A31" lockText="1"/>
</file>

<file path=xl/ctrlProps/ctrlProp11.xml><?xml version="1.0" encoding="utf-8"?>
<formControlPr xmlns="http://schemas.microsoft.com/office/spreadsheetml/2009/9/main" objectType="CheckBox" checked="Checked" fmlaLink="A8" lockText="1"/>
</file>

<file path=xl/ctrlProps/ctrlProp12.xml><?xml version="1.0" encoding="utf-8"?>
<formControlPr xmlns="http://schemas.microsoft.com/office/spreadsheetml/2009/9/main" objectType="CheckBox" fmlaLink="A54" lockText="1"/>
</file>

<file path=xl/ctrlProps/ctrlProp13.xml><?xml version="1.0" encoding="utf-8"?>
<formControlPr xmlns="http://schemas.microsoft.com/office/spreadsheetml/2009/9/main" objectType="CheckBox" fmlaLink="A77" lockText="1"/>
</file>

<file path=xl/ctrlProps/ctrlProp14.xml><?xml version="1.0" encoding="utf-8"?>
<formControlPr xmlns="http://schemas.microsoft.com/office/spreadsheetml/2009/9/main" objectType="CheckBox" fmlaLink="A100" lockText="1"/>
</file>

<file path=xl/ctrlProps/ctrlProp15.xml><?xml version="1.0" encoding="utf-8"?>
<formControlPr xmlns="http://schemas.microsoft.com/office/spreadsheetml/2009/9/main" objectType="CheckBox" checked="Checked" fmlaLink="A123" lockText="1"/>
</file>

<file path=xl/ctrlProps/ctrlProp16.xml><?xml version="1.0" encoding="utf-8"?>
<formControlPr xmlns="http://schemas.microsoft.com/office/spreadsheetml/2009/9/main" objectType="CheckBox" fmlaLink="$A$146" lockText="1"/>
</file>

<file path=xl/ctrlProps/ctrlProp17.xml><?xml version="1.0" encoding="utf-8"?>
<formControlPr xmlns="http://schemas.microsoft.com/office/spreadsheetml/2009/9/main" objectType="CheckBox" fmlaLink="A177" lockText="1"/>
</file>

<file path=xl/ctrlProps/ctrlProp18.xml><?xml version="1.0" encoding="utf-8"?>
<formControlPr xmlns="http://schemas.microsoft.com/office/spreadsheetml/2009/9/main" objectType="Radio" firstButton="1" fmlaLink="$A$235" lockText="1"/>
</file>

<file path=xl/ctrlProps/ctrlProp19.xml><?xml version="1.0" encoding="utf-8"?>
<formControlPr xmlns="http://schemas.microsoft.com/office/spreadsheetml/2009/9/main" objectType="Radio" checked="Checked" lockText="1"/>
</file>

<file path=xl/ctrlProps/ctrlProp20.xml><?xml version="1.0" encoding="utf-8"?>
<formControlPr xmlns="http://schemas.microsoft.com/office/spreadsheetml/2009/9/main" objectType="CheckBox" fmlaLink="A8" lockText="1"/>
</file>

<file path=xl/ctrlProps/ctrlProp21.xml><?xml version="1.0" encoding="utf-8"?>
<formControlPr xmlns="http://schemas.microsoft.com/office/spreadsheetml/2009/9/main" objectType="CheckBox" fmlaLink="A48" lockText="1"/>
</file>

<file path=xl/ctrlProps/ctrlProp22.xml><?xml version="1.0" encoding="utf-8"?>
<formControlPr xmlns="http://schemas.microsoft.com/office/spreadsheetml/2009/9/main" objectType="CheckBox" fmlaLink="A109" lockText="1"/>
</file>

<file path=xl/drawings/_rels/drawing1.xml.rels><?xml version="1.0" encoding="UTF-8" standalone="yes"?>
<Relationships xmlns="http://schemas.openxmlformats.org/package/2006/relationships"><Relationship Id="rId3" Type="http://schemas.openxmlformats.org/officeDocument/2006/relationships/hyperlink" Target="http://creativecommons.org/licenses/by/2.0/" TargetMode="External"/><Relationship Id="rId2" Type="http://schemas.openxmlformats.org/officeDocument/2006/relationships/image" Target="../media/image1.jpeg"/><Relationship Id="rId1" Type="http://schemas.openxmlformats.org/officeDocument/2006/relationships/hyperlink" Target="http://userfocus.co.uk/" TargetMode="External"/><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27</xdr:row>
          <xdr:rowOff>127000</xdr:rowOff>
        </xdr:from>
        <xdr:to>
          <xdr:col>1</xdr:col>
          <xdr:colOff>101600</xdr:colOff>
          <xdr:row>34</xdr:row>
          <xdr:rowOff>25400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34</xdr:row>
          <xdr:rowOff>139700</xdr:rowOff>
        </xdr:from>
        <xdr:to>
          <xdr:col>1</xdr:col>
          <xdr:colOff>101600</xdr:colOff>
          <xdr:row>61</xdr:row>
          <xdr:rowOff>38100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61</xdr:row>
          <xdr:rowOff>139700</xdr:rowOff>
        </xdr:from>
        <xdr:to>
          <xdr:col>1</xdr:col>
          <xdr:colOff>101600</xdr:colOff>
          <xdr:row>76</xdr:row>
          <xdr:rowOff>25400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76</xdr:row>
          <xdr:rowOff>114300</xdr:rowOff>
        </xdr:from>
        <xdr:to>
          <xdr:col>1</xdr:col>
          <xdr:colOff>101600</xdr:colOff>
          <xdr:row>96</xdr:row>
          <xdr:rowOff>12700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1092200</xdr:colOff>
          <xdr:row>3</xdr:row>
          <xdr:rowOff>63500</xdr:rowOff>
        </xdr:from>
        <xdr:to>
          <xdr:col>9</xdr:col>
          <xdr:colOff>266700</xdr:colOff>
          <xdr:row>5</xdr:row>
          <xdr:rowOff>12700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Lucida Grande"/>
                </a:rPr>
                <a:t>Save Changes</a:t>
              </a:r>
            </a:p>
          </xdr:txBody>
        </xdr:sp>
        <xdr:clientData fPrintsWithSheet="0"/>
      </xdr:twoCellAnchor>
    </mc:Choice>
    <mc:Fallback/>
  </mc:AlternateContent>
  <xdr:twoCellAnchor>
    <xdr:from>
      <xdr:col>3</xdr:col>
      <xdr:colOff>38100</xdr:colOff>
      <xdr:row>90</xdr:row>
      <xdr:rowOff>25400</xdr:rowOff>
    </xdr:from>
    <xdr:to>
      <xdr:col>4</xdr:col>
      <xdr:colOff>812800</xdr:colOff>
      <xdr:row>92</xdr:row>
      <xdr:rowOff>25400</xdr:rowOff>
    </xdr:to>
    <xdr:pic>
      <xdr:nvPicPr>
        <xdr:cNvPr id="1205" name="Picture 181">
          <a:hlinkClick xmlns:r="http://schemas.openxmlformats.org/officeDocument/2006/relationships" r:id="rId1"/>
          <a:extLst>
            <a:ext uri="{FF2B5EF4-FFF2-40B4-BE49-F238E27FC236}">
              <a16:creationId xmlns:a16="http://schemas.microsoft.com/office/drawing/2014/main" id="{00000000-0008-0000-0000-0000B5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700" y="2552700"/>
          <a:ext cx="1739900" cy="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xdr:from>
      <xdr:col>3</xdr:col>
      <xdr:colOff>25400</xdr:colOff>
      <xdr:row>92</xdr:row>
      <xdr:rowOff>114300</xdr:rowOff>
    </xdr:from>
    <xdr:to>
      <xdr:col>4</xdr:col>
      <xdr:colOff>228600</xdr:colOff>
      <xdr:row>94</xdr:row>
      <xdr:rowOff>139700</xdr:rowOff>
    </xdr:to>
    <xdr:pic>
      <xdr:nvPicPr>
        <xdr:cNvPr id="1206" name="Picture 182">
          <a:hlinkClick xmlns:r="http://schemas.openxmlformats.org/officeDocument/2006/relationships" r:id="rId3"/>
          <a:extLst>
            <a:ext uri="{FF2B5EF4-FFF2-40B4-BE49-F238E27FC236}">
              <a16:creationId xmlns:a16="http://schemas.microsoft.com/office/drawing/2014/main" id="{00000000-0008-0000-0000-0000B604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97000" y="2552700"/>
          <a:ext cx="1168400" cy="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1</xdr:col>
      <xdr:colOff>12700</xdr:colOff>
      <xdr:row>95</xdr:row>
      <xdr:rowOff>63500</xdr:rowOff>
    </xdr:from>
    <xdr:to>
      <xdr:col>11</xdr:col>
      <xdr:colOff>76200</xdr:colOff>
      <xdr:row>95</xdr:row>
      <xdr:rowOff>76200</xdr:rowOff>
    </xdr:to>
    <xdr:sp macro="" textlink="">
      <xdr:nvSpPr>
        <xdr:cNvPr id="1221" name="Line 197">
          <a:extLst>
            <a:ext uri="{FF2B5EF4-FFF2-40B4-BE49-F238E27FC236}">
              <a16:creationId xmlns:a16="http://schemas.microsoft.com/office/drawing/2014/main" id="{00000000-0008-0000-0000-0000C5040000}"/>
            </a:ext>
          </a:extLst>
        </xdr:cNvPr>
        <xdr:cNvSpPr>
          <a:spLocks noChangeShapeType="1"/>
        </xdr:cNvSpPr>
      </xdr:nvSpPr>
      <xdr:spPr bwMode="auto">
        <a:xfrm flipV="1">
          <a:off x="330200" y="25527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304800</xdr:colOff>
      <xdr:row>33</xdr:row>
      <xdr:rowOff>101600</xdr:rowOff>
    </xdr:from>
    <xdr:to>
      <xdr:col>11</xdr:col>
      <xdr:colOff>50800</xdr:colOff>
      <xdr:row>33</xdr:row>
      <xdr:rowOff>101600</xdr:rowOff>
    </xdr:to>
    <xdr:sp macro="" textlink="">
      <xdr:nvSpPr>
        <xdr:cNvPr id="1224" name="Line 200">
          <a:extLst>
            <a:ext uri="{FF2B5EF4-FFF2-40B4-BE49-F238E27FC236}">
              <a16:creationId xmlns:a16="http://schemas.microsoft.com/office/drawing/2014/main" id="{00000000-0008-0000-0000-0000C8040000}"/>
            </a:ext>
          </a:extLst>
        </xdr:cNvPr>
        <xdr:cNvSpPr>
          <a:spLocks noChangeShapeType="1"/>
        </xdr:cNvSpPr>
      </xdr:nvSpPr>
      <xdr:spPr bwMode="auto">
        <a:xfrm flipV="1">
          <a:off x="304800" y="15621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12700</xdr:colOff>
      <xdr:row>75</xdr:row>
      <xdr:rowOff>101600</xdr:rowOff>
    </xdr:from>
    <xdr:to>
      <xdr:col>11</xdr:col>
      <xdr:colOff>76200</xdr:colOff>
      <xdr:row>75</xdr:row>
      <xdr:rowOff>101600</xdr:rowOff>
    </xdr:to>
    <xdr:sp macro="" textlink="">
      <xdr:nvSpPr>
        <xdr:cNvPr id="1230" name="Line 206">
          <a:extLst>
            <a:ext uri="{FF2B5EF4-FFF2-40B4-BE49-F238E27FC236}">
              <a16:creationId xmlns:a16="http://schemas.microsoft.com/office/drawing/2014/main" id="{00000000-0008-0000-0000-0000CE040000}"/>
            </a:ext>
          </a:extLst>
        </xdr:cNvPr>
        <xdr:cNvSpPr>
          <a:spLocks noChangeShapeType="1"/>
        </xdr:cNvSpPr>
      </xdr:nvSpPr>
      <xdr:spPr bwMode="auto">
        <a:xfrm flipV="1">
          <a:off x="330200" y="22225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96</xdr:row>
          <xdr:rowOff>139700</xdr:rowOff>
        </xdr:from>
        <xdr:to>
          <xdr:col>1</xdr:col>
          <xdr:colOff>63500</xdr:colOff>
          <xdr:row>115</xdr:row>
          <xdr:rowOff>25400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115</xdr:row>
          <xdr:rowOff>139700</xdr:rowOff>
        </xdr:from>
        <xdr:to>
          <xdr:col>1</xdr:col>
          <xdr:colOff>101600</xdr:colOff>
          <xdr:row>117</xdr:row>
          <xdr:rowOff>25400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12700</xdr:colOff>
      <xdr:row>114</xdr:row>
      <xdr:rowOff>88900</xdr:rowOff>
    </xdr:from>
    <xdr:to>
      <xdr:col>11</xdr:col>
      <xdr:colOff>76200</xdr:colOff>
      <xdr:row>114</xdr:row>
      <xdr:rowOff>101600</xdr:rowOff>
    </xdr:to>
    <xdr:sp macro="" textlink="">
      <xdr:nvSpPr>
        <xdr:cNvPr id="1252" name="Line 228">
          <a:extLst>
            <a:ext uri="{FF2B5EF4-FFF2-40B4-BE49-F238E27FC236}">
              <a16:creationId xmlns:a16="http://schemas.microsoft.com/office/drawing/2014/main" id="{00000000-0008-0000-0000-0000E4040000}"/>
            </a:ext>
          </a:extLst>
        </xdr:cNvPr>
        <xdr:cNvSpPr>
          <a:spLocks noChangeShapeType="1"/>
        </xdr:cNvSpPr>
      </xdr:nvSpPr>
      <xdr:spPr bwMode="auto">
        <a:xfrm flipV="1">
          <a:off x="330200" y="28829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12700</xdr:colOff>
      <xdr:row>131</xdr:row>
      <xdr:rowOff>63500</xdr:rowOff>
    </xdr:from>
    <xdr:to>
      <xdr:col>11</xdr:col>
      <xdr:colOff>76200</xdr:colOff>
      <xdr:row>131</xdr:row>
      <xdr:rowOff>63500</xdr:rowOff>
    </xdr:to>
    <xdr:sp macro="" textlink="">
      <xdr:nvSpPr>
        <xdr:cNvPr id="1253" name="Line 229">
          <a:extLst>
            <a:ext uri="{FF2B5EF4-FFF2-40B4-BE49-F238E27FC236}">
              <a16:creationId xmlns:a16="http://schemas.microsoft.com/office/drawing/2014/main" id="{00000000-0008-0000-0000-0000E5040000}"/>
            </a:ext>
          </a:extLst>
        </xdr:cNvPr>
        <xdr:cNvSpPr>
          <a:spLocks noChangeShapeType="1"/>
        </xdr:cNvSpPr>
      </xdr:nvSpPr>
      <xdr:spPr bwMode="auto">
        <a:xfrm flipV="1">
          <a:off x="330200" y="55880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3</xdr:row>
          <xdr:rowOff>63500</xdr:rowOff>
        </xdr:from>
        <xdr:to>
          <xdr:col>5</xdr:col>
          <xdr:colOff>38100</xdr:colOff>
          <xdr:row>5</xdr:row>
          <xdr:rowOff>12700</xdr:rowOff>
        </xdr:to>
        <xdr:sp macro="" textlink="">
          <xdr:nvSpPr>
            <xdr:cNvPr id="74783" name="Button 31" hidden="1">
              <a:extLst>
                <a:ext uri="{63B3BB69-23CF-44E3-9099-C40C66FF867C}">
                  <a14:compatExt spid="_x0000_s74783"/>
                </a:ext>
                <a:ext uri="{FF2B5EF4-FFF2-40B4-BE49-F238E27FC236}">
                  <a16:creationId xmlns:a16="http://schemas.microsoft.com/office/drawing/2014/main" id="{00000000-0008-0000-0200-00001F24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Lucida Grande"/>
                </a:rPr>
                <a:t>Save Changes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5</xdr:row>
      <xdr:rowOff>152400</xdr:rowOff>
    </xdr:from>
    <xdr:to>
      <xdr:col>3</xdr:col>
      <xdr:colOff>0</xdr:colOff>
      <xdr:row>7</xdr:row>
      <xdr:rowOff>0</xdr:rowOff>
    </xdr:to>
    <xdr:sp macro="[0]!timerreset" textlink="">
      <xdr:nvSpPr>
        <xdr:cNvPr id="58371" name="Rectangle 3">
          <a:extLst>
            <a:ext uri="{FF2B5EF4-FFF2-40B4-BE49-F238E27FC236}">
              <a16:creationId xmlns:a16="http://schemas.microsoft.com/office/drawing/2014/main" id="{00000000-0008-0000-0300-000003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2" name="Rectangle 34">
          <a:extLst>
            <a:ext uri="{FF2B5EF4-FFF2-40B4-BE49-F238E27FC236}">
              <a16:creationId xmlns:a16="http://schemas.microsoft.com/office/drawing/2014/main" id="{00000000-0008-0000-0300-000022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8404" name="Rectangle 36">
          <a:extLst>
            <a:ext uri="{FF2B5EF4-FFF2-40B4-BE49-F238E27FC236}">
              <a16:creationId xmlns:a16="http://schemas.microsoft.com/office/drawing/2014/main" id="{00000000-0008-0000-0300-000024E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8405" name="Rectangle 37">
          <a:extLst>
            <a:ext uri="{FF2B5EF4-FFF2-40B4-BE49-F238E27FC236}">
              <a16:creationId xmlns:a16="http://schemas.microsoft.com/office/drawing/2014/main" id="{00000000-0008-0000-0300-000025E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8406" name="Rectangle 38">
          <a:extLst>
            <a:ext uri="{FF2B5EF4-FFF2-40B4-BE49-F238E27FC236}">
              <a16:creationId xmlns:a16="http://schemas.microsoft.com/office/drawing/2014/main" id="{00000000-0008-0000-0300-000026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8407" name="Rectangle 39">
          <a:extLst>
            <a:ext uri="{FF2B5EF4-FFF2-40B4-BE49-F238E27FC236}">
              <a16:creationId xmlns:a16="http://schemas.microsoft.com/office/drawing/2014/main" id="{00000000-0008-0000-0300-000027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8" name="Rectangle 40">
          <a:extLst>
            <a:ext uri="{FF2B5EF4-FFF2-40B4-BE49-F238E27FC236}">
              <a16:creationId xmlns:a16="http://schemas.microsoft.com/office/drawing/2014/main" id="{00000000-0008-0000-0300-000028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12700</xdr:colOff>
      <xdr:row>3</xdr:row>
      <xdr:rowOff>0</xdr:rowOff>
    </xdr:from>
    <xdr:to>
      <xdr:col>3</xdr:col>
      <xdr:colOff>0</xdr:colOff>
      <xdr:row>4</xdr:row>
      <xdr:rowOff>139700</xdr:rowOff>
    </xdr:to>
    <xdr:sp macro="[0]!stop_time" textlink="">
      <xdr:nvSpPr>
        <xdr:cNvPr id="57346" name="Rectangle 2">
          <a:extLst>
            <a:ext uri="{FF2B5EF4-FFF2-40B4-BE49-F238E27FC236}">
              <a16:creationId xmlns:a16="http://schemas.microsoft.com/office/drawing/2014/main" id="{00000000-0008-0000-0400-000002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47" name="Rectangle 3">
          <a:extLst>
            <a:ext uri="{FF2B5EF4-FFF2-40B4-BE49-F238E27FC236}">
              <a16:creationId xmlns:a16="http://schemas.microsoft.com/office/drawing/2014/main" id="{00000000-0008-0000-0400-000003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59" name="Rectangle 15">
          <a:extLst>
            <a:ext uri="{FF2B5EF4-FFF2-40B4-BE49-F238E27FC236}">
              <a16:creationId xmlns:a16="http://schemas.microsoft.com/office/drawing/2014/main" id="{00000000-0008-0000-0400-00000F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0" name="Rectangle 16">
          <a:extLst>
            <a:ext uri="{FF2B5EF4-FFF2-40B4-BE49-F238E27FC236}">
              <a16:creationId xmlns:a16="http://schemas.microsoft.com/office/drawing/2014/main" id="{00000000-0008-0000-0400-000010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1" name="Rectangle 17">
          <a:extLst>
            <a:ext uri="{FF2B5EF4-FFF2-40B4-BE49-F238E27FC236}">
              <a16:creationId xmlns:a16="http://schemas.microsoft.com/office/drawing/2014/main" id="{00000000-0008-0000-0400-000011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2" name="Rectangle 18">
          <a:extLst>
            <a:ext uri="{FF2B5EF4-FFF2-40B4-BE49-F238E27FC236}">
              <a16:creationId xmlns:a16="http://schemas.microsoft.com/office/drawing/2014/main" id="{00000000-0008-0000-0400-00001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3" name="Rectangle 19">
          <a:extLst>
            <a:ext uri="{FF2B5EF4-FFF2-40B4-BE49-F238E27FC236}">
              <a16:creationId xmlns:a16="http://schemas.microsoft.com/office/drawing/2014/main" id="{00000000-0008-0000-0400-00001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5" name="Rectangle 21">
          <a:extLst>
            <a:ext uri="{FF2B5EF4-FFF2-40B4-BE49-F238E27FC236}">
              <a16:creationId xmlns:a16="http://schemas.microsoft.com/office/drawing/2014/main" id="{00000000-0008-0000-0400-00001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6" name="Rectangle 22">
          <a:extLst>
            <a:ext uri="{FF2B5EF4-FFF2-40B4-BE49-F238E27FC236}">
              <a16:creationId xmlns:a16="http://schemas.microsoft.com/office/drawing/2014/main" id="{00000000-0008-0000-0400-00001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67" name="Rectangle 23">
          <a:extLst>
            <a:ext uri="{FF2B5EF4-FFF2-40B4-BE49-F238E27FC236}">
              <a16:creationId xmlns:a16="http://schemas.microsoft.com/office/drawing/2014/main" id="{00000000-0008-0000-0400-000017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8" name="Rectangle 24">
          <a:extLst>
            <a:ext uri="{FF2B5EF4-FFF2-40B4-BE49-F238E27FC236}">
              <a16:creationId xmlns:a16="http://schemas.microsoft.com/office/drawing/2014/main" id="{00000000-0008-0000-0400-000018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9" name="Rectangle 25">
          <a:extLst>
            <a:ext uri="{FF2B5EF4-FFF2-40B4-BE49-F238E27FC236}">
              <a16:creationId xmlns:a16="http://schemas.microsoft.com/office/drawing/2014/main" id="{00000000-0008-0000-0400-00001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0" name="Rectangle 26">
          <a:extLst>
            <a:ext uri="{FF2B5EF4-FFF2-40B4-BE49-F238E27FC236}">
              <a16:creationId xmlns:a16="http://schemas.microsoft.com/office/drawing/2014/main" id="{00000000-0008-0000-0400-00001A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1" name="Rectangle 27">
          <a:extLst>
            <a:ext uri="{FF2B5EF4-FFF2-40B4-BE49-F238E27FC236}">
              <a16:creationId xmlns:a16="http://schemas.microsoft.com/office/drawing/2014/main" id="{00000000-0008-0000-0400-00001B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6" name="Rectangle 32">
          <a:extLst>
            <a:ext uri="{FF2B5EF4-FFF2-40B4-BE49-F238E27FC236}">
              <a16:creationId xmlns:a16="http://schemas.microsoft.com/office/drawing/2014/main" id="{00000000-0008-0000-0400-000020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7" name="Rectangle 33">
          <a:extLst>
            <a:ext uri="{FF2B5EF4-FFF2-40B4-BE49-F238E27FC236}">
              <a16:creationId xmlns:a16="http://schemas.microsoft.com/office/drawing/2014/main" id="{00000000-0008-0000-0400-000021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78" name="Rectangle 34">
          <a:extLst>
            <a:ext uri="{FF2B5EF4-FFF2-40B4-BE49-F238E27FC236}">
              <a16:creationId xmlns:a16="http://schemas.microsoft.com/office/drawing/2014/main" id="{00000000-0008-0000-0400-000022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79" name="Rectangle 35">
          <a:extLst>
            <a:ext uri="{FF2B5EF4-FFF2-40B4-BE49-F238E27FC236}">
              <a16:creationId xmlns:a16="http://schemas.microsoft.com/office/drawing/2014/main" id="{00000000-0008-0000-0400-000023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0" name="Rectangle 36">
          <a:extLst>
            <a:ext uri="{FF2B5EF4-FFF2-40B4-BE49-F238E27FC236}">
              <a16:creationId xmlns:a16="http://schemas.microsoft.com/office/drawing/2014/main" id="{00000000-0008-0000-0400-000024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1" name="Rectangle 37">
          <a:extLst>
            <a:ext uri="{FF2B5EF4-FFF2-40B4-BE49-F238E27FC236}">
              <a16:creationId xmlns:a16="http://schemas.microsoft.com/office/drawing/2014/main" id="{00000000-0008-0000-0400-00002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2" name="Rectangle 38">
          <a:extLst>
            <a:ext uri="{FF2B5EF4-FFF2-40B4-BE49-F238E27FC236}">
              <a16:creationId xmlns:a16="http://schemas.microsoft.com/office/drawing/2014/main" id="{00000000-0008-0000-0400-00002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5" name="Rectangle 41">
          <a:extLst>
            <a:ext uri="{FF2B5EF4-FFF2-40B4-BE49-F238E27FC236}">
              <a16:creationId xmlns:a16="http://schemas.microsoft.com/office/drawing/2014/main" id="{00000000-0008-0000-0400-00002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6" name="Rectangle 42">
          <a:extLst>
            <a:ext uri="{FF2B5EF4-FFF2-40B4-BE49-F238E27FC236}">
              <a16:creationId xmlns:a16="http://schemas.microsoft.com/office/drawing/2014/main" id="{00000000-0008-0000-0400-00002A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87" name="Rectangle 43">
          <a:extLst>
            <a:ext uri="{FF2B5EF4-FFF2-40B4-BE49-F238E27FC236}">
              <a16:creationId xmlns:a16="http://schemas.microsoft.com/office/drawing/2014/main" id="{00000000-0008-0000-0400-00002B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88" name="Rectangle 44">
          <a:extLst>
            <a:ext uri="{FF2B5EF4-FFF2-40B4-BE49-F238E27FC236}">
              <a16:creationId xmlns:a16="http://schemas.microsoft.com/office/drawing/2014/main" id="{00000000-0008-0000-0400-00002C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9" name="Rectangle 45">
          <a:extLst>
            <a:ext uri="{FF2B5EF4-FFF2-40B4-BE49-F238E27FC236}">
              <a16:creationId xmlns:a16="http://schemas.microsoft.com/office/drawing/2014/main" id="{00000000-0008-0000-0400-00002D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0" name="Rectangle 46">
          <a:extLst>
            <a:ext uri="{FF2B5EF4-FFF2-40B4-BE49-F238E27FC236}">
              <a16:creationId xmlns:a16="http://schemas.microsoft.com/office/drawing/2014/main" id="{00000000-0008-0000-0400-00002E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1" name="Rectangle 47">
          <a:extLst>
            <a:ext uri="{FF2B5EF4-FFF2-40B4-BE49-F238E27FC236}">
              <a16:creationId xmlns:a16="http://schemas.microsoft.com/office/drawing/2014/main" id="{00000000-0008-0000-0400-00002F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4" name="Rectangle 50">
          <a:extLst>
            <a:ext uri="{FF2B5EF4-FFF2-40B4-BE49-F238E27FC236}">
              <a16:creationId xmlns:a16="http://schemas.microsoft.com/office/drawing/2014/main" id="{00000000-0008-0000-0400-00003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5" name="Rectangle 51">
          <a:extLst>
            <a:ext uri="{FF2B5EF4-FFF2-40B4-BE49-F238E27FC236}">
              <a16:creationId xmlns:a16="http://schemas.microsoft.com/office/drawing/2014/main" id="{00000000-0008-0000-0400-00003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96" name="Rectangle 52">
          <a:extLst>
            <a:ext uri="{FF2B5EF4-FFF2-40B4-BE49-F238E27FC236}">
              <a16:creationId xmlns:a16="http://schemas.microsoft.com/office/drawing/2014/main" id="{00000000-0008-0000-0400-000034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97" name="Rectangle 53">
          <a:extLst>
            <a:ext uri="{FF2B5EF4-FFF2-40B4-BE49-F238E27FC236}">
              <a16:creationId xmlns:a16="http://schemas.microsoft.com/office/drawing/2014/main" id="{00000000-0008-0000-0400-000035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98" name="Rectangle 54">
          <a:extLst>
            <a:ext uri="{FF2B5EF4-FFF2-40B4-BE49-F238E27FC236}">
              <a16:creationId xmlns:a16="http://schemas.microsoft.com/office/drawing/2014/main" id="{00000000-0008-0000-0400-000036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9" name="Rectangle 55">
          <a:extLst>
            <a:ext uri="{FF2B5EF4-FFF2-40B4-BE49-F238E27FC236}">
              <a16:creationId xmlns:a16="http://schemas.microsoft.com/office/drawing/2014/main" id="{00000000-0008-0000-0400-000037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400" name="Rectangle 56">
          <a:extLst>
            <a:ext uri="{FF2B5EF4-FFF2-40B4-BE49-F238E27FC236}">
              <a16:creationId xmlns:a16="http://schemas.microsoft.com/office/drawing/2014/main" id="{00000000-0008-0000-0400-000038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12700</xdr:colOff>
      <xdr:row>3</xdr:row>
      <xdr:rowOff>38100</xdr:rowOff>
    </xdr:from>
    <xdr:to>
      <xdr:col>2</xdr:col>
      <xdr:colOff>762000</xdr:colOff>
      <xdr:row>4</xdr:row>
      <xdr:rowOff>152400</xdr:rowOff>
    </xdr:to>
    <xdr:sp macro="[0]!start_time" textlink="">
      <xdr:nvSpPr>
        <xdr:cNvPr id="27649" name="Rectangle 1">
          <a:extLst>
            <a:ext uri="{FF2B5EF4-FFF2-40B4-BE49-F238E27FC236}">
              <a16:creationId xmlns:a16="http://schemas.microsoft.com/office/drawing/2014/main" id="{00000000-0008-0000-0500-000001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650" name="Rectangle 2">
          <a:extLst>
            <a:ext uri="{FF2B5EF4-FFF2-40B4-BE49-F238E27FC236}">
              <a16:creationId xmlns:a16="http://schemas.microsoft.com/office/drawing/2014/main" id="{00000000-0008-0000-0500-000002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659" name="Rectangle 11">
          <a:extLst>
            <a:ext uri="{FF2B5EF4-FFF2-40B4-BE49-F238E27FC236}">
              <a16:creationId xmlns:a16="http://schemas.microsoft.com/office/drawing/2014/main" id="{00000000-0008-0000-0500-00000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2" name="Rectangle 64">
          <a:extLst>
            <a:ext uri="{FF2B5EF4-FFF2-40B4-BE49-F238E27FC236}">
              <a16:creationId xmlns:a16="http://schemas.microsoft.com/office/drawing/2014/main" id="{00000000-0008-0000-0500-00004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14" name="Rectangle 66">
          <a:extLst>
            <a:ext uri="{FF2B5EF4-FFF2-40B4-BE49-F238E27FC236}">
              <a16:creationId xmlns:a16="http://schemas.microsoft.com/office/drawing/2014/main" id="{00000000-0008-0000-0500-000042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9" name="Rectangle 71">
          <a:extLst>
            <a:ext uri="{FF2B5EF4-FFF2-40B4-BE49-F238E27FC236}">
              <a16:creationId xmlns:a16="http://schemas.microsoft.com/office/drawing/2014/main" id="{00000000-0008-0000-0500-000047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0" name="Rectangle 72">
          <a:extLst>
            <a:ext uri="{FF2B5EF4-FFF2-40B4-BE49-F238E27FC236}">
              <a16:creationId xmlns:a16="http://schemas.microsoft.com/office/drawing/2014/main" id="{00000000-0008-0000-0500-000048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21" name="Rectangle 73">
          <a:extLst>
            <a:ext uri="{FF2B5EF4-FFF2-40B4-BE49-F238E27FC236}">
              <a16:creationId xmlns:a16="http://schemas.microsoft.com/office/drawing/2014/main" id="{00000000-0008-0000-0500-000049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22" name="Rectangle 74">
          <a:extLst>
            <a:ext uri="{FF2B5EF4-FFF2-40B4-BE49-F238E27FC236}">
              <a16:creationId xmlns:a16="http://schemas.microsoft.com/office/drawing/2014/main" id="{00000000-0008-0000-0500-00004A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23" name="Rectangle 75">
          <a:extLst>
            <a:ext uri="{FF2B5EF4-FFF2-40B4-BE49-F238E27FC236}">
              <a16:creationId xmlns:a16="http://schemas.microsoft.com/office/drawing/2014/main" id="{00000000-0008-0000-0500-00004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24" name="Rectangle 76">
          <a:extLst>
            <a:ext uri="{FF2B5EF4-FFF2-40B4-BE49-F238E27FC236}">
              <a16:creationId xmlns:a16="http://schemas.microsoft.com/office/drawing/2014/main" id="{00000000-0008-0000-0500-00004C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5" name="Rectangle 77">
          <a:extLst>
            <a:ext uri="{FF2B5EF4-FFF2-40B4-BE49-F238E27FC236}">
              <a16:creationId xmlns:a16="http://schemas.microsoft.com/office/drawing/2014/main" id="{00000000-0008-0000-0500-00004D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4" name="Rectangle 96">
          <a:extLst>
            <a:ext uri="{FF2B5EF4-FFF2-40B4-BE49-F238E27FC236}">
              <a16:creationId xmlns:a16="http://schemas.microsoft.com/office/drawing/2014/main" id="{00000000-0008-0000-0500-00006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45" name="Rectangle 97">
          <a:extLst>
            <a:ext uri="{FF2B5EF4-FFF2-40B4-BE49-F238E27FC236}">
              <a16:creationId xmlns:a16="http://schemas.microsoft.com/office/drawing/2014/main" id="{00000000-0008-0000-0500-000061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46" name="Rectangle 98">
          <a:extLst>
            <a:ext uri="{FF2B5EF4-FFF2-40B4-BE49-F238E27FC236}">
              <a16:creationId xmlns:a16="http://schemas.microsoft.com/office/drawing/2014/main" id="{00000000-0008-0000-0500-000062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47" name="Rectangle 99">
          <a:extLst>
            <a:ext uri="{FF2B5EF4-FFF2-40B4-BE49-F238E27FC236}">
              <a16:creationId xmlns:a16="http://schemas.microsoft.com/office/drawing/2014/main" id="{00000000-0008-0000-0500-000063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48" name="Rectangle 100">
          <a:extLst>
            <a:ext uri="{FF2B5EF4-FFF2-40B4-BE49-F238E27FC236}">
              <a16:creationId xmlns:a16="http://schemas.microsoft.com/office/drawing/2014/main" id="{00000000-0008-0000-0500-000064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9" name="Rectangle 101">
          <a:extLst>
            <a:ext uri="{FF2B5EF4-FFF2-40B4-BE49-F238E27FC236}">
              <a16:creationId xmlns:a16="http://schemas.microsoft.com/office/drawing/2014/main" id="{00000000-0008-0000-0500-000065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50" name="Rectangle 102">
          <a:extLst>
            <a:ext uri="{FF2B5EF4-FFF2-40B4-BE49-F238E27FC236}">
              <a16:creationId xmlns:a16="http://schemas.microsoft.com/office/drawing/2014/main" id="{00000000-0008-0000-0500-000066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152400</xdr:rowOff>
    </xdr:from>
    <xdr:to>
      <xdr:col>2</xdr:col>
      <xdr:colOff>762000</xdr:colOff>
      <xdr:row>6</xdr:row>
      <xdr:rowOff>0</xdr:rowOff>
    </xdr:to>
    <xdr:sp macro="[0]!Reset" textlink="">
      <xdr:nvSpPr>
        <xdr:cNvPr id="39947" name="Rectangle 11">
          <a:extLst>
            <a:ext uri="{FF2B5EF4-FFF2-40B4-BE49-F238E27FC236}">
              <a16:creationId xmlns:a16="http://schemas.microsoft.com/office/drawing/2014/main" id="{00000000-0008-0000-0600-00000B9C0000}"/>
            </a:ext>
          </a:extLst>
        </xdr:cNvPr>
        <xdr:cNvSpPr>
          <a:spLocks noChangeArrowheads="1"/>
        </xdr:cNvSpPr>
      </xdr:nvSpPr>
      <xdr:spPr bwMode="auto">
        <a:xfrm>
          <a:off x="3238500" y="889000"/>
          <a:ext cx="7620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Reset" textlink="">
      <xdr:nvSpPr>
        <xdr:cNvPr id="39981" name="Rectangle 45">
          <a:extLst>
            <a:ext uri="{FF2B5EF4-FFF2-40B4-BE49-F238E27FC236}">
              <a16:creationId xmlns:a16="http://schemas.microsoft.com/office/drawing/2014/main" id="{00000000-0008-0000-0600-00002D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timerreset" textlink="">
      <xdr:nvSpPr>
        <xdr:cNvPr id="39982" name="Rectangle 46">
          <a:extLst>
            <a:ext uri="{FF2B5EF4-FFF2-40B4-BE49-F238E27FC236}">
              <a16:creationId xmlns:a16="http://schemas.microsoft.com/office/drawing/2014/main" id="{00000000-0008-0000-0600-00002E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85" name="Rectangle 49">
          <a:extLst>
            <a:ext uri="{FF2B5EF4-FFF2-40B4-BE49-F238E27FC236}">
              <a16:creationId xmlns:a16="http://schemas.microsoft.com/office/drawing/2014/main" id="{00000000-0008-0000-0600-000031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86" name="Rectangle 50">
          <a:extLst>
            <a:ext uri="{FF2B5EF4-FFF2-40B4-BE49-F238E27FC236}">
              <a16:creationId xmlns:a16="http://schemas.microsoft.com/office/drawing/2014/main" id="{00000000-0008-0000-0600-000032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87" name="Rectangle 51">
          <a:extLst>
            <a:ext uri="{FF2B5EF4-FFF2-40B4-BE49-F238E27FC236}">
              <a16:creationId xmlns:a16="http://schemas.microsoft.com/office/drawing/2014/main" id="{00000000-0008-0000-0600-000033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88" name="Rectangle 52">
          <a:extLst>
            <a:ext uri="{FF2B5EF4-FFF2-40B4-BE49-F238E27FC236}">
              <a16:creationId xmlns:a16="http://schemas.microsoft.com/office/drawing/2014/main" id="{00000000-0008-0000-0600-000034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89" name="Rectangle 53">
          <a:extLst>
            <a:ext uri="{FF2B5EF4-FFF2-40B4-BE49-F238E27FC236}">
              <a16:creationId xmlns:a16="http://schemas.microsoft.com/office/drawing/2014/main" id="{00000000-0008-0000-0600-000035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1" name="Rectangle 55">
          <a:extLst>
            <a:ext uri="{FF2B5EF4-FFF2-40B4-BE49-F238E27FC236}">
              <a16:creationId xmlns:a16="http://schemas.microsoft.com/office/drawing/2014/main" id="{00000000-0008-0000-0600-00003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2" name="Rectangle 56">
          <a:extLst>
            <a:ext uri="{FF2B5EF4-FFF2-40B4-BE49-F238E27FC236}">
              <a16:creationId xmlns:a16="http://schemas.microsoft.com/office/drawing/2014/main" id="{00000000-0008-0000-0600-00003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93" name="Rectangle 57">
          <a:extLst>
            <a:ext uri="{FF2B5EF4-FFF2-40B4-BE49-F238E27FC236}">
              <a16:creationId xmlns:a16="http://schemas.microsoft.com/office/drawing/2014/main" id="{00000000-0008-0000-0600-00003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94" name="Rectangle 58">
          <a:extLst>
            <a:ext uri="{FF2B5EF4-FFF2-40B4-BE49-F238E27FC236}">
              <a16:creationId xmlns:a16="http://schemas.microsoft.com/office/drawing/2014/main" id="{00000000-0008-0000-0600-00003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95" name="Rectangle 59">
          <a:extLst>
            <a:ext uri="{FF2B5EF4-FFF2-40B4-BE49-F238E27FC236}">
              <a16:creationId xmlns:a16="http://schemas.microsoft.com/office/drawing/2014/main" id="{00000000-0008-0000-0600-00003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6" name="Rectangle 60">
          <a:extLst>
            <a:ext uri="{FF2B5EF4-FFF2-40B4-BE49-F238E27FC236}">
              <a16:creationId xmlns:a16="http://schemas.microsoft.com/office/drawing/2014/main" id="{00000000-0008-0000-0600-00003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7" name="Rectangle 61">
          <a:extLst>
            <a:ext uri="{FF2B5EF4-FFF2-40B4-BE49-F238E27FC236}">
              <a16:creationId xmlns:a16="http://schemas.microsoft.com/office/drawing/2014/main" id="{00000000-0008-0000-0600-00003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07" name="Rectangle 71">
          <a:extLst>
            <a:ext uri="{FF2B5EF4-FFF2-40B4-BE49-F238E27FC236}">
              <a16:creationId xmlns:a16="http://schemas.microsoft.com/office/drawing/2014/main" id="{00000000-0008-0000-0600-00004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08" name="Rectangle 72">
          <a:extLst>
            <a:ext uri="{FF2B5EF4-FFF2-40B4-BE49-F238E27FC236}">
              <a16:creationId xmlns:a16="http://schemas.microsoft.com/office/drawing/2014/main" id="{00000000-0008-0000-0600-00004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0009" name="Rectangle 73">
          <a:extLst>
            <a:ext uri="{FF2B5EF4-FFF2-40B4-BE49-F238E27FC236}">
              <a16:creationId xmlns:a16="http://schemas.microsoft.com/office/drawing/2014/main" id="{00000000-0008-0000-0600-00004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0010" name="Rectangle 74">
          <a:extLst>
            <a:ext uri="{FF2B5EF4-FFF2-40B4-BE49-F238E27FC236}">
              <a16:creationId xmlns:a16="http://schemas.microsoft.com/office/drawing/2014/main" id="{00000000-0008-0000-0600-00004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011" name="Rectangle 75">
          <a:extLst>
            <a:ext uri="{FF2B5EF4-FFF2-40B4-BE49-F238E27FC236}">
              <a16:creationId xmlns:a16="http://schemas.microsoft.com/office/drawing/2014/main" id="{00000000-0008-0000-0600-00004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12" name="Rectangle 76">
          <a:extLst>
            <a:ext uri="{FF2B5EF4-FFF2-40B4-BE49-F238E27FC236}">
              <a16:creationId xmlns:a16="http://schemas.microsoft.com/office/drawing/2014/main" id="{00000000-0008-0000-0600-00004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13" name="Rectangle 77">
          <a:extLst>
            <a:ext uri="{FF2B5EF4-FFF2-40B4-BE49-F238E27FC236}">
              <a16:creationId xmlns:a16="http://schemas.microsoft.com/office/drawing/2014/main" id="{00000000-0008-0000-0600-00004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0961" name="Rectangle 1">
          <a:extLst>
            <a:ext uri="{FF2B5EF4-FFF2-40B4-BE49-F238E27FC236}">
              <a16:creationId xmlns:a16="http://schemas.microsoft.com/office/drawing/2014/main" id="{00000000-0008-0000-0700-000001A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0962" name="Rectangle 2">
          <a:extLst>
            <a:ext uri="{FF2B5EF4-FFF2-40B4-BE49-F238E27FC236}">
              <a16:creationId xmlns:a16="http://schemas.microsoft.com/office/drawing/2014/main" id="{00000000-0008-0000-0700-000002A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971" name="Rectangle 11">
          <a:extLst>
            <a:ext uri="{FF2B5EF4-FFF2-40B4-BE49-F238E27FC236}">
              <a16:creationId xmlns:a16="http://schemas.microsoft.com/office/drawing/2014/main" id="{00000000-0008-0000-0700-00000B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02" name="Rectangle 42">
          <a:extLst>
            <a:ext uri="{FF2B5EF4-FFF2-40B4-BE49-F238E27FC236}">
              <a16:creationId xmlns:a16="http://schemas.microsoft.com/office/drawing/2014/main" id="{00000000-0008-0000-0700-00002A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03" name="Rectangle 43">
          <a:extLst>
            <a:ext uri="{FF2B5EF4-FFF2-40B4-BE49-F238E27FC236}">
              <a16:creationId xmlns:a16="http://schemas.microsoft.com/office/drawing/2014/main" id="{00000000-0008-0000-0700-00002B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04" name="Rectangle 44">
          <a:extLst>
            <a:ext uri="{FF2B5EF4-FFF2-40B4-BE49-F238E27FC236}">
              <a16:creationId xmlns:a16="http://schemas.microsoft.com/office/drawing/2014/main" id="{00000000-0008-0000-0700-00002C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5" name="Rectangle 45">
          <a:extLst>
            <a:ext uri="{FF2B5EF4-FFF2-40B4-BE49-F238E27FC236}">
              <a16:creationId xmlns:a16="http://schemas.microsoft.com/office/drawing/2014/main" id="{00000000-0008-0000-0700-00002D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6" name="Rectangle 46">
          <a:extLst>
            <a:ext uri="{FF2B5EF4-FFF2-40B4-BE49-F238E27FC236}">
              <a16:creationId xmlns:a16="http://schemas.microsoft.com/office/drawing/2014/main" id="{00000000-0008-0000-0700-00002E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8" name="Rectangle 48">
          <a:extLst>
            <a:ext uri="{FF2B5EF4-FFF2-40B4-BE49-F238E27FC236}">
              <a16:creationId xmlns:a16="http://schemas.microsoft.com/office/drawing/2014/main" id="{00000000-0008-0000-0700-000030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9" name="Rectangle 49">
          <a:extLst>
            <a:ext uri="{FF2B5EF4-FFF2-40B4-BE49-F238E27FC236}">
              <a16:creationId xmlns:a16="http://schemas.microsoft.com/office/drawing/2014/main" id="{00000000-0008-0000-0700-000031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10" name="Rectangle 50">
          <a:extLst>
            <a:ext uri="{FF2B5EF4-FFF2-40B4-BE49-F238E27FC236}">
              <a16:creationId xmlns:a16="http://schemas.microsoft.com/office/drawing/2014/main" id="{00000000-0008-0000-0700-000032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11" name="Rectangle 51">
          <a:extLst>
            <a:ext uri="{FF2B5EF4-FFF2-40B4-BE49-F238E27FC236}">
              <a16:creationId xmlns:a16="http://schemas.microsoft.com/office/drawing/2014/main" id="{00000000-0008-0000-0700-000033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12" name="Rectangle 52">
          <a:extLst>
            <a:ext uri="{FF2B5EF4-FFF2-40B4-BE49-F238E27FC236}">
              <a16:creationId xmlns:a16="http://schemas.microsoft.com/office/drawing/2014/main" id="{00000000-0008-0000-0700-000034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13" name="Rectangle 53">
          <a:extLst>
            <a:ext uri="{FF2B5EF4-FFF2-40B4-BE49-F238E27FC236}">
              <a16:creationId xmlns:a16="http://schemas.microsoft.com/office/drawing/2014/main" id="{00000000-0008-0000-0700-000035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14" name="Rectangle 54">
          <a:extLst>
            <a:ext uri="{FF2B5EF4-FFF2-40B4-BE49-F238E27FC236}">
              <a16:creationId xmlns:a16="http://schemas.microsoft.com/office/drawing/2014/main" id="{00000000-0008-0000-0700-000036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2" name="Rectangle 62">
          <a:extLst>
            <a:ext uri="{FF2B5EF4-FFF2-40B4-BE49-F238E27FC236}">
              <a16:creationId xmlns:a16="http://schemas.microsoft.com/office/drawing/2014/main" id="{00000000-0008-0000-0700-00003E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3" name="Rectangle 63">
          <a:extLst>
            <a:ext uri="{FF2B5EF4-FFF2-40B4-BE49-F238E27FC236}">
              <a16:creationId xmlns:a16="http://schemas.microsoft.com/office/drawing/2014/main" id="{00000000-0008-0000-0700-00003F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24" name="Rectangle 64">
          <a:extLst>
            <a:ext uri="{FF2B5EF4-FFF2-40B4-BE49-F238E27FC236}">
              <a16:creationId xmlns:a16="http://schemas.microsoft.com/office/drawing/2014/main" id="{00000000-0008-0000-0700-000040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25" name="Rectangle 65">
          <a:extLst>
            <a:ext uri="{FF2B5EF4-FFF2-40B4-BE49-F238E27FC236}">
              <a16:creationId xmlns:a16="http://schemas.microsoft.com/office/drawing/2014/main" id="{00000000-0008-0000-0700-000041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26" name="Rectangle 66">
          <a:extLst>
            <a:ext uri="{FF2B5EF4-FFF2-40B4-BE49-F238E27FC236}">
              <a16:creationId xmlns:a16="http://schemas.microsoft.com/office/drawing/2014/main" id="{00000000-0008-0000-0700-000042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7" name="Rectangle 67">
          <a:extLst>
            <a:ext uri="{FF2B5EF4-FFF2-40B4-BE49-F238E27FC236}">
              <a16:creationId xmlns:a16="http://schemas.microsoft.com/office/drawing/2014/main" id="{00000000-0008-0000-0700-000043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8" name="Rectangle 68">
          <a:extLst>
            <a:ext uri="{FF2B5EF4-FFF2-40B4-BE49-F238E27FC236}">
              <a16:creationId xmlns:a16="http://schemas.microsoft.com/office/drawing/2014/main" id="{00000000-0008-0000-0700-000044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1985" name="Rectangle 1">
          <a:extLst>
            <a:ext uri="{FF2B5EF4-FFF2-40B4-BE49-F238E27FC236}">
              <a16:creationId xmlns:a16="http://schemas.microsoft.com/office/drawing/2014/main" id="{00000000-0008-0000-0800-000001A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1986" name="Rectangle 2">
          <a:extLst>
            <a:ext uri="{FF2B5EF4-FFF2-40B4-BE49-F238E27FC236}">
              <a16:creationId xmlns:a16="http://schemas.microsoft.com/office/drawing/2014/main" id="{00000000-0008-0000-0800-000002A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1995" name="Rectangle 11">
          <a:extLst>
            <a:ext uri="{FF2B5EF4-FFF2-40B4-BE49-F238E27FC236}">
              <a16:creationId xmlns:a16="http://schemas.microsoft.com/office/drawing/2014/main" id="{00000000-0008-0000-0800-00000BA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1" name="Rectangle 37">
          <a:extLst>
            <a:ext uri="{FF2B5EF4-FFF2-40B4-BE49-F238E27FC236}">
              <a16:creationId xmlns:a16="http://schemas.microsoft.com/office/drawing/2014/main" id="{00000000-0008-0000-0800-000025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22" name="Rectangle 38">
          <a:extLst>
            <a:ext uri="{FF2B5EF4-FFF2-40B4-BE49-F238E27FC236}">
              <a16:creationId xmlns:a16="http://schemas.microsoft.com/office/drawing/2014/main" id="{00000000-0008-0000-0800-000026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23" name="Rectangle 39">
          <a:extLst>
            <a:ext uri="{FF2B5EF4-FFF2-40B4-BE49-F238E27FC236}">
              <a16:creationId xmlns:a16="http://schemas.microsoft.com/office/drawing/2014/main" id="{00000000-0008-0000-0800-000027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4" name="Rectangle 40">
          <a:extLst>
            <a:ext uri="{FF2B5EF4-FFF2-40B4-BE49-F238E27FC236}">
              <a16:creationId xmlns:a16="http://schemas.microsoft.com/office/drawing/2014/main" id="{00000000-0008-0000-0800-00002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5" name="Rectangle 41">
          <a:extLst>
            <a:ext uri="{FF2B5EF4-FFF2-40B4-BE49-F238E27FC236}">
              <a16:creationId xmlns:a16="http://schemas.microsoft.com/office/drawing/2014/main" id="{00000000-0008-0000-0800-00002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7" name="Rectangle 43">
          <a:extLst>
            <a:ext uri="{FF2B5EF4-FFF2-40B4-BE49-F238E27FC236}">
              <a16:creationId xmlns:a16="http://schemas.microsoft.com/office/drawing/2014/main" id="{00000000-0008-0000-0800-00002B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8" name="Rectangle 44">
          <a:extLst>
            <a:ext uri="{FF2B5EF4-FFF2-40B4-BE49-F238E27FC236}">
              <a16:creationId xmlns:a16="http://schemas.microsoft.com/office/drawing/2014/main" id="{00000000-0008-0000-0800-00002C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9" name="Rectangle 45">
          <a:extLst>
            <a:ext uri="{FF2B5EF4-FFF2-40B4-BE49-F238E27FC236}">
              <a16:creationId xmlns:a16="http://schemas.microsoft.com/office/drawing/2014/main" id="{00000000-0008-0000-0800-00002D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30" name="Rectangle 46">
          <a:extLst>
            <a:ext uri="{FF2B5EF4-FFF2-40B4-BE49-F238E27FC236}">
              <a16:creationId xmlns:a16="http://schemas.microsoft.com/office/drawing/2014/main" id="{00000000-0008-0000-0800-00002E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31" name="Rectangle 47">
          <a:extLst>
            <a:ext uri="{FF2B5EF4-FFF2-40B4-BE49-F238E27FC236}">
              <a16:creationId xmlns:a16="http://schemas.microsoft.com/office/drawing/2014/main" id="{00000000-0008-0000-0800-00002F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32" name="Rectangle 48">
          <a:extLst>
            <a:ext uri="{FF2B5EF4-FFF2-40B4-BE49-F238E27FC236}">
              <a16:creationId xmlns:a16="http://schemas.microsoft.com/office/drawing/2014/main" id="{00000000-0008-0000-0800-000030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33" name="Rectangle 49">
          <a:extLst>
            <a:ext uri="{FF2B5EF4-FFF2-40B4-BE49-F238E27FC236}">
              <a16:creationId xmlns:a16="http://schemas.microsoft.com/office/drawing/2014/main" id="{00000000-0008-0000-0800-000031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0" name="Rectangle 56">
          <a:extLst>
            <a:ext uri="{FF2B5EF4-FFF2-40B4-BE49-F238E27FC236}">
              <a16:creationId xmlns:a16="http://schemas.microsoft.com/office/drawing/2014/main" id="{00000000-0008-0000-0800-00003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1" name="Rectangle 57">
          <a:extLst>
            <a:ext uri="{FF2B5EF4-FFF2-40B4-BE49-F238E27FC236}">
              <a16:creationId xmlns:a16="http://schemas.microsoft.com/office/drawing/2014/main" id="{00000000-0008-0000-0800-00003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42" name="Rectangle 58">
          <a:extLst>
            <a:ext uri="{FF2B5EF4-FFF2-40B4-BE49-F238E27FC236}">
              <a16:creationId xmlns:a16="http://schemas.microsoft.com/office/drawing/2014/main" id="{00000000-0008-0000-0800-00003A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43" name="Rectangle 59">
          <a:extLst>
            <a:ext uri="{FF2B5EF4-FFF2-40B4-BE49-F238E27FC236}">
              <a16:creationId xmlns:a16="http://schemas.microsoft.com/office/drawing/2014/main" id="{00000000-0008-0000-0800-00003B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44" name="Rectangle 60">
          <a:extLst>
            <a:ext uri="{FF2B5EF4-FFF2-40B4-BE49-F238E27FC236}">
              <a16:creationId xmlns:a16="http://schemas.microsoft.com/office/drawing/2014/main" id="{00000000-0008-0000-0800-00003C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5" name="Rectangle 61">
          <a:extLst>
            <a:ext uri="{FF2B5EF4-FFF2-40B4-BE49-F238E27FC236}">
              <a16:creationId xmlns:a16="http://schemas.microsoft.com/office/drawing/2014/main" id="{00000000-0008-0000-0800-00003D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6" name="Rectangle 62">
          <a:extLst>
            <a:ext uri="{FF2B5EF4-FFF2-40B4-BE49-F238E27FC236}">
              <a16:creationId xmlns:a16="http://schemas.microsoft.com/office/drawing/2014/main" id="{00000000-0008-0000-0800-00003E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3009" name="Rectangle 1">
          <a:extLst>
            <a:ext uri="{FF2B5EF4-FFF2-40B4-BE49-F238E27FC236}">
              <a16:creationId xmlns:a16="http://schemas.microsoft.com/office/drawing/2014/main" id="{00000000-0008-0000-0900-000001A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3010" name="Rectangle 2">
          <a:extLst>
            <a:ext uri="{FF2B5EF4-FFF2-40B4-BE49-F238E27FC236}">
              <a16:creationId xmlns:a16="http://schemas.microsoft.com/office/drawing/2014/main" id="{00000000-0008-0000-0900-000002A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3019" name="Rectangle 11">
          <a:extLst>
            <a:ext uri="{FF2B5EF4-FFF2-40B4-BE49-F238E27FC236}">
              <a16:creationId xmlns:a16="http://schemas.microsoft.com/office/drawing/2014/main" id="{00000000-0008-0000-0900-00000BA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66" name="Rectangle 58">
          <a:extLst>
            <a:ext uri="{FF2B5EF4-FFF2-40B4-BE49-F238E27FC236}">
              <a16:creationId xmlns:a16="http://schemas.microsoft.com/office/drawing/2014/main" id="{00000000-0008-0000-0900-00003A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67" name="Rectangle 59">
          <a:extLst>
            <a:ext uri="{FF2B5EF4-FFF2-40B4-BE49-F238E27FC236}">
              <a16:creationId xmlns:a16="http://schemas.microsoft.com/office/drawing/2014/main" id="{00000000-0008-0000-0900-00003B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68" name="Rectangle 60">
          <a:extLst>
            <a:ext uri="{FF2B5EF4-FFF2-40B4-BE49-F238E27FC236}">
              <a16:creationId xmlns:a16="http://schemas.microsoft.com/office/drawing/2014/main" id="{00000000-0008-0000-0900-00003C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69" name="Rectangle 61">
          <a:extLst>
            <a:ext uri="{FF2B5EF4-FFF2-40B4-BE49-F238E27FC236}">
              <a16:creationId xmlns:a16="http://schemas.microsoft.com/office/drawing/2014/main" id="{00000000-0008-0000-0900-00003D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0" name="Rectangle 62">
          <a:extLst>
            <a:ext uri="{FF2B5EF4-FFF2-40B4-BE49-F238E27FC236}">
              <a16:creationId xmlns:a16="http://schemas.microsoft.com/office/drawing/2014/main" id="{00000000-0008-0000-0900-00003E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3" name="Rectangle 65">
          <a:extLst>
            <a:ext uri="{FF2B5EF4-FFF2-40B4-BE49-F238E27FC236}">
              <a16:creationId xmlns:a16="http://schemas.microsoft.com/office/drawing/2014/main" id="{00000000-0008-0000-0900-000041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4" name="Rectangle 66">
          <a:extLst>
            <a:ext uri="{FF2B5EF4-FFF2-40B4-BE49-F238E27FC236}">
              <a16:creationId xmlns:a16="http://schemas.microsoft.com/office/drawing/2014/main" id="{00000000-0008-0000-0900-000042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75" name="Rectangle 67">
          <a:extLst>
            <a:ext uri="{FF2B5EF4-FFF2-40B4-BE49-F238E27FC236}">
              <a16:creationId xmlns:a16="http://schemas.microsoft.com/office/drawing/2014/main" id="{00000000-0008-0000-0900-000043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76" name="Rectangle 68">
          <a:extLst>
            <a:ext uri="{FF2B5EF4-FFF2-40B4-BE49-F238E27FC236}">
              <a16:creationId xmlns:a16="http://schemas.microsoft.com/office/drawing/2014/main" id="{00000000-0008-0000-0900-000044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77" name="Rectangle 69">
          <a:extLst>
            <a:ext uri="{FF2B5EF4-FFF2-40B4-BE49-F238E27FC236}">
              <a16:creationId xmlns:a16="http://schemas.microsoft.com/office/drawing/2014/main" id="{00000000-0008-0000-0900-000045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8" name="Rectangle 70">
          <a:extLst>
            <a:ext uri="{FF2B5EF4-FFF2-40B4-BE49-F238E27FC236}">
              <a16:creationId xmlns:a16="http://schemas.microsoft.com/office/drawing/2014/main" id="{00000000-0008-0000-0900-000046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9" name="Rectangle 71">
          <a:extLst>
            <a:ext uri="{FF2B5EF4-FFF2-40B4-BE49-F238E27FC236}">
              <a16:creationId xmlns:a16="http://schemas.microsoft.com/office/drawing/2014/main" id="{00000000-0008-0000-0900-000047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86" name="Rectangle 78">
          <a:extLst>
            <a:ext uri="{FF2B5EF4-FFF2-40B4-BE49-F238E27FC236}">
              <a16:creationId xmlns:a16="http://schemas.microsoft.com/office/drawing/2014/main" id="{00000000-0008-0000-0900-00004E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87" name="Rectangle 79">
          <a:extLst>
            <a:ext uri="{FF2B5EF4-FFF2-40B4-BE49-F238E27FC236}">
              <a16:creationId xmlns:a16="http://schemas.microsoft.com/office/drawing/2014/main" id="{00000000-0008-0000-0900-00004F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88" name="Rectangle 80">
          <a:extLst>
            <a:ext uri="{FF2B5EF4-FFF2-40B4-BE49-F238E27FC236}">
              <a16:creationId xmlns:a16="http://schemas.microsoft.com/office/drawing/2014/main" id="{00000000-0008-0000-0900-000050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89" name="Rectangle 81">
          <a:extLst>
            <a:ext uri="{FF2B5EF4-FFF2-40B4-BE49-F238E27FC236}">
              <a16:creationId xmlns:a16="http://schemas.microsoft.com/office/drawing/2014/main" id="{00000000-0008-0000-0900-000051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90" name="Rectangle 82">
          <a:extLst>
            <a:ext uri="{FF2B5EF4-FFF2-40B4-BE49-F238E27FC236}">
              <a16:creationId xmlns:a16="http://schemas.microsoft.com/office/drawing/2014/main" id="{00000000-0008-0000-0900-000052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91" name="Rectangle 83">
          <a:extLst>
            <a:ext uri="{FF2B5EF4-FFF2-40B4-BE49-F238E27FC236}">
              <a16:creationId xmlns:a16="http://schemas.microsoft.com/office/drawing/2014/main" id="{00000000-0008-0000-0900-000053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92" name="Rectangle 84">
          <a:extLst>
            <a:ext uri="{FF2B5EF4-FFF2-40B4-BE49-F238E27FC236}">
              <a16:creationId xmlns:a16="http://schemas.microsoft.com/office/drawing/2014/main" id="{00000000-0008-0000-0900-000054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4033" name="Rectangle 1">
          <a:extLst>
            <a:ext uri="{FF2B5EF4-FFF2-40B4-BE49-F238E27FC236}">
              <a16:creationId xmlns:a16="http://schemas.microsoft.com/office/drawing/2014/main" id="{00000000-0008-0000-0A00-000001A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4034" name="Rectangle 2">
          <a:extLst>
            <a:ext uri="{FF2B5EF4-FFF2-40B4-BE49-F238E27FC236}">
              <a16:creationId xmlns:a16="http://schemas.microsoft.com/office/drawing/2014/main" id="{00000000-0008-0000-0A00-000002A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4043" name="Rectangle 11">
          <a:extLst>
            <a:ext uri="{FF2B5EF4-FFF2-40B4-BE49-F238E27FC236}">
              <a16:creationId xmlns:a16="http://schemas.microsoft.com/office/drawing/2014/main" id="{00000000-0008-0000-0A00-00000BA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68" name="Rectangle 36">
          <a:extLst>
            <a:ext uri="{FF2B5EF4-FFF2-40B4-BE49-F238E27FC236}">
              <a16:creationId xmlns:a16="http://schemas.microsoft.com/office/drawing/2014/main" id="{00000000-0008-0000-0A00-000024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69" name="Rectangle 37">
          <a:extLst>
            <a:ext uri="{FF2B5EF4-FFF2-40B4-BE49-F238E27FC236}">
              <a16:creationId xmlns:a16="http://schemas.microsoft.com/office/drawing/2014/main" id="{00000000-0008-0000-0A00-000025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0" name="Rectangle 38">
          <a:extLst>
            <a:ext uri="{FF2B5EF4-FFF2-40B4-BE49-F238E27FC236}">
              <a16:creationId xmlns:a16="http://schemas.microsoft.com/office/drawing/2014/main" id="{00000000-0008-0000-0A00-00002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1" name="Rectangle 39">
          <a:extLst>
            <a:ext uri="{FF2B5EF4-FFF2-40B4-BE49-F238E27FC236}">
              <a16:creationId xmlns:a16="http://schemas.microsoft.com/office/drawing/2014/main" id="{00000000-0008-0000-0A00-000027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2" name="Rectangle 40">
          <a:extLst>
            <a:ext uri="{FF2B5EF4-FFF2-40B4-BE49-F238E27FC236}">
              <a16:creationId xmlns:a16="http://schemas.microsoft.com/office/drawing/2014/main" id="{00000000-0008-0000-0A00-000028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4" name="Rectangle 42">
          <a:extLst>
            <a:ext uri="{FF2B5EF4-FFF2-40B4-BE49-F238E27FC236}">
              <a16:creationId xmlns:a16="http://schemas.microsoft.com/office/drawing/2014/main" id="{00000000-0008-0000-0A00-00002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5" name="Rectangle 43">
          <a:extLst>
            <a:ext uri="{FF2B5EF4-FFF2-40B4-BE49-F238E27FC236}">
              <a16:creationId xmlns:a16="http://schemas.microsoft.com/office/drawing/2014/main" id="{00000000-0008-0000-0A00-00002B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76" name="Rectangle 44">
          <a:extLst>
            <a:ext uri="{FF2B5EF4-FFF2-40B4-BE49-F238E27FC236}">
              <a16:creationId xmlns:a16="http://schemas.microsoft.com/office/drawing/2014/main" id="{00000000-0008-0000-0A00-00002C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77" name="Rectangle 45">
          <a:extLst>
            <a:ext uri="{FF2B5EF4-FFF2-40B4-BE49-F238E27FC236}">
              <a16:creationId xmlns:a16="http://schemas.microsoft.com/office/drawing/2014/main" id="{00000000-0008-0000-0A00-00002D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8" name="Rectangle 46">
          <a:extLst>
            <a:ext uri="{FF2B5EF4-FFF2-40B4-BE49-F238E27FC236}">
              <a16:creationId xmlns:a16="http://schemas.microsoft.com/office/drawing/2014/main" id="{00000000-0008-0000-0A00-00002E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9" name="Rectangle 47">
          <a:extLst>
            <a:ext uri="{FF2B5EF4-FFF2-40B4-BE49-F238E27FC236}">
              <a16:creationId xmlns:a16="http://schemas.microsoft.com/office/drawing/2014/main" id="{00000000-0008-0000-0A00-00002F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0" name="Rectangle 48">
          <a:extLst>
            <a:ext uri="{FF2B5EF4-FFF2-40B4-BE49-F238E27FC236}">
              <a16:creationId xmlns:a16="http://schemas.microsoft.com/office/drawing/2014/main" id="{00000000-0008-0000-0A00-000030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86" name="Rectangle 54">
          <a:extLst>
            <a:ext uri="{FF2B5EF4-FFF2-40B4-BE49-F238E27FC236}">
              <a16:creationId xmlns:a16="http://schemas.microsoft.com/office/drawing/2014/main" id="{00000000-0008-0000-0A00-00003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7" name="Rectangle 55">
          <a:extLst>
            <a:ext uri="{FF2B5EF4-FFF2-40B4-BE49-F238E27FC236}">
              <a16:creationId xmlns:a16="http://schemas.microsoft.com/office/drawing/2014/main" id="{00000000-0008-0000-0A00-000037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88" name="Rectangle 56">
          <a:extLst>
            <a:ext uri="{FF2B5EF4-FFF2-40B4-BE49-F238E27FC236}">
              <a16:creationId xmlns:a16="http://schemas.microsoft.com/office/drawing/2014/main" id="{00000000-0008-0000-0A00-000038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89" name="Rectangle 57">
          <a:extLst>
            <a:ext uri="{FF2B5EF4-FFF2-40B4-BE49-F238E27FC236}">
              <a16:creationId xmlns:a16="http://schemas.microsoft.com/office/drawing/2014/main" id="{00000000-0008-0000-0A00-000039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90" name="Rectangle 58">
          <a:extLst>
            <a:ext uri="{FF2B5EF4-FFF2-40B4-BE49-F238E27FC236}">
              <a16:creationId xmlns:a16="http://schemas.microsoft.com/office/drawing/2014/main" id="{00000000-0008-0000-0A00-00003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91" name="Rectangle 59">
          <a:extLst>
            <a:ext uri="{FF2B5EF4-FFF2-40B4-BE49-F238E27FC236}">
              <a16:creationId xmlns:a16="http://schemas.microsoft.com/office/drawing/2014/main" id="{00000000-0008-0000-0A00-00003B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92" name="Rectangle 60">
          <a:extLst>
            <a:ext uri="{FF2B5EF4-FFF2-40B4-BE49-F238E27FC236}">
              <a16:creationId xmlns:a16="http://schemas.microsoft.com/office/drawing/2014/main" id="{00000000-0008-0000-0A00-00003C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5057" name="Rectangle 1">
          <a:extLst>
            <a:ext uri="{FF2B5EF4-FFF2-40B4-BE49-F238E27FC236}">
              <a16:creationId xmlns:a16="http://schemas.microsoft.com/office/drawing/2014/main" id="{00000000-0008-0000-0B00-000001B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5058" name="Rectangle 2">
          <a:extLst>
            <a:ext uri="{FF2B5EF4-FFF2-40B4-BE49-F238E27FC236}">
              <a16:creationId xmlns:a16="http://schemas.microsoft.com/office/drawing/2014/main" id="{00000000-0008-0000-0B00-000002B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5067" name="Rectangle 11">
          <a:extLst>
            <a:ext uri="{FF2B5EF4-FFF2-40B4-BE49-F238E27FC236}">
              <a16:creationId xmlns:a16="http://schemas.microsoft.com/office/drawing/2014/main" id="{00000000-0008-0000-0B00-00000BB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1" name="Rectangle 35">
          <a:extLst>
            <a:ext uri="{FF2B5EF4-FFF2-40B4-BE49-F238E27FC236}">
              <a16:creationId xmlns:a16="http://schemas.microsoft.com/office/drawing/2014/main" id="{00000000-0008-0000-0B00-000023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092" name="Rectangle 36">
          <a:extLst>
            <a:ext uri="{FF2B5EF4-FFF2-40B4-BE49-F238E27FC236}">
              <a16:creationId xmlns:a16="http://schemas.microsoft.com/office/drawing/2014/main" id="{00000000-0008-0000-0B00-000024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093" name="Rectangle 37">
          <a:extLst>
            <a:ext uri="{FF2B5EF4-FFF2-40B4-BE49-F238E27FC236}">
              <a16:creationId xmlns:a16="http://schemas.microsoft.com/office/drawing/2014/main" id="{00000000-0008-0000-0B00-000025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4" name="Rectangle 38">
          <a:extLst>
            <a:ext uri="{FF2B5EF4-FFF2-40B4-BE49-F238E27FC236}">
              <a16:creationId xmlns:a16="http://schemas.microsoft.com/office/drawing/2014/main" id="{00000000-0008-0000-0B00-000026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5" name="Rectangle 39">
          <a:extLst>
            <a:ext uri="{FF2B5EF4-FFF2-40B4-BE49-F238E27FC236}">
              <a16:creationId xmlns:a16="http://schemas.microsoft.com/office/drawing/2014/main" id="{00000000-0008-0000-0B00-000027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7" name="Rectangle 41">
          <a:extLst>
            <a:ext uri="{FF2B5EF4-FFF2-40B4-BE49-F238E27FC236}">
              <a16:creationId xmlns:a16="http://schemas.microsoft.com/office/drawing/2014/main" id="{00000000-0008-0000-0B00-00002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8" name="Rectangle 42">
          <a:extLst>
            <a:ext uri="{FF2B5EF4-FFF2-40B4-BE49-F238E27FC236}">
              <a16:creationId xmlns:a16="http://schemas.microsoft.com/office/drawing/2014/main" id="{00000000-0008-0000-0B00-00002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9" name="Rectangle 43">
          <a:extLst>
            <a:ext uri="{FF2B5EF4-FFF2-40B4-BE49-F238E27FC236}">
              <a16:creationId xmlns:a16="http://schemas.microsoft.com/office/drawing/2014/main" id="{00000000-0008-0000-0B00-00002B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00" name="Rectangle 44">
          <a:extLst>
            <a:ext uri="{FF2B5EF4-FFF2-40B4-BE49-F238E27FC236}">
              <a16:creationId xmlns:a16="http://schemas.microsoft.com/office/drawing/2014/main" id="{00000000-0008-0000-0B00-00002C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01" name="Rectangle 45">
          <a:extLst>
            <a:ext uri="{FF2B5EF4-FFF2-40B4-BE49-F238E27FC236}">
              <a16:creationId xmlns:a16="http://schemas.microsoft.com/office/drawing/2014/main" id="{00000000-0008-0000-0B00-00002D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2" name="Rectangle 46">
          <a:extLst>
            <a:ext uri="{FF2B5EF4-FFF2-40B4-BE49-F238E27FC236}">
              <a16:creationId xmlns:a16="http://schemas.microsoft.com/office/drawing/2014/main" id="{00000000-0008-0000-0B00-00002E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3" name="Rectangle 47">
          <a:extLst>
            <a:ext uri="{FF2B5EF4-FFF2-40B4-BE49-F238E27FC236}">
              <a16:creationId xmlns:a16="http://schemas.microsoft.com/office/drawing/2014/main" id="{00000000-0008-0000-0B00-00002F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8" name="Rectangle 52">
          <a:extLst>
            <a:ext uri="{FF2B5EF4-FFF2-40B4-BE49-F238E27FC236}">
              <a16:creationId xmlns:a16="http://schemas.microsoft.com/office/drawing/2014/main" id="{00000000-0008-0000-0B00-000034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9" name="Rectangle 53">
          <a:extLst>
            <a:ext uri="{FF2B5EF4-FFF2-40B4-BE49-F238E27FC236}">
              <a16:creationId xmlns:a16="http://schemas.microsoft.com/office/drawing/2014/main" id="{00000000-0008-0000-0B00-000035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110" name="Rectangle 54">
          <a:extLst>
            <a:ext uri="{FF2B5EF4-FFF2-40B4-BE49-F238E27FC236}">
              <a16:creationId xmlns:a16="http://schemas.microsoft.com/office/drawing/2014/main" id="{00000000-0008-0000-0B00-000036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11" name="Rectangle 55">
          <a:extLst>
            <a:ext uri="{FF2B5EF4-FFF2-40B4-BE49-F238E27FC236}">
              <a16:creationId xmlns:a16="http://schemas.microsoft.com/office/drawing/2014/main" id="{00000000-0008-0000-0B00-000037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12" name="Rectangle 56">
          <a:extLst>
            <a:ext uri="{FF2B5EF4-FFF2-40B4-BE49-F238E27FC236}">
              <a16:creationId xmlns:a16="http://schemas.microsoft.com/office/drawing/2014/main" id="{00000000-0008-0000-0B00-000038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13" name="Rectangle 57">
          <a:extLst>
            <a:ext uri="{FF2B5EF4-FFF2-40B4-BE49-F238E27FC236}">
              <a16:creationId xmlns:a16="http://schemas.microsoft.com/office/drawing/2014/main" id="{00000000-0008-0000-0B00-00003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14" name="Rectangle 58">
          <a:extLst>
            <a:ext uri="{FF2B5EF4-FFF2-40B4-BE49-F238E27FC236}">
              <a16:creationId xmlns:a16="http://schemas.microsoft.com/office/drawing/2014/main" id="{00000000-0008-0000-0B00-00003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6081" name="Rectangle 1">
          <a:extLst>
            <a:ext uri="{FF2B5EF4-FFF2-40B4-BE49-F238E27FC236}">
              <a16:creationId xmlns:a16="http://schemas.microsoft.com/office/drawing/2014/main" id="{00000000-0008-0000-0C00-000001B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6082" name="Rectangle 2">
          <a:extLst>
            <a:ext uri="{FF2B5EF4-FFF2-40B4-BE49-F238E27FC236}">
              <a16:creationId xmlns:a16="http://schemas.microsoft.com/office/drawing/2014/main" id="{00000000-0008-0000-0C00-000002B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6091" name="Rectangle 11">
          <a:extLst>
            <a:ext uri="{FF2B5EF4-FFF2-40B4-BE49-F238E27FC236}">
              <a16:creationId xmlns:a16="http://schemas.microsoft.com/office/drawing/2014/main" id="{00000000-0008-0000-0C00-00000BB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14" name="Rectangle 34">
          <a:extLst>
            <a:ext uri="{FF2B5EF4-FFF2-40B4-BE49-F238E27FC236}">
              <a16:creationId xmlns:a16="http://schemas.microsoft.com/office/drawing/2014/main" id="{00000000-0008-0000-0C00-000022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15" name="Rectangle 35">
          <a:extLst>
            <a:ext uri="{FF2B5EF4-FFF2-40B4-BE49-F238E27FC236}">
              <a16:creationId xmlns:a16="http://schemas.microsoft.com/office/drawing/2014/main" id="{00000000-0008-0000-0C00-000023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16" name="Rectangle 36">
          <a:extLst>
            <a:ext uri="{FF2B5EF4-FFF2-40B4-BE49-F238E27FC236}">
              <a16:creationId xmlns:a16="http://schemas.microsoft.com/office/drawing/2014/main" id="{00000000-0008-0000-0C00-000024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17" name="Rectangle 37">
          <a:extLst>
            <a:ext uri="{FF2B5EF4-FFF2-40B4-BE49-F238E27FC236}">
              <a16:creationId xmlns:a16="http://schemas.microsoft.com/office/drawing/2014/main" id="{00000000-0008-0000-0C00-000025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18" name="Rectangle 38">
          <a:extLst>
            <a:ext uri="{FF2B5EF4-FFF2-40B4-BE49-F238E27FC236}">
              <a16:creationId xmlns:a16="http://schemas.microsoft.com/office/drawing/2014/main" id="{00000000-0008-0000-0C00-000026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0" name="Rectangle 40">
          <a:extLst>
            <a:ext uri="{FF2B5EF4-FFF2-40B4-BE49-F238E27FC236}">
              <a16:creationId xmlns:a16="http://schemas.microsoft.com/office/drawing/2014/main" id="{00000000-0008-0000-0C00-000028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1" name="Rectangle 41">
          <a:extLst>
            <a:ext uri="{FF2B5EF4-FFF2-40B4-BE49-F238E27FC236}">
              <a16:creationId xmlns:a16="http://schemas.microsoft.com/office/drawing/2014/main" id="{00000000-0008-0000-0C00-000029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22" name="Rectangle 42">
          <a:extLst>
            <a:ext uri="{FF2B5EF4-FFF2-40B4-BE49-F238E27FC236}">
              <a16:creationId xmlns:a16="http://schemas.microsoft.com/office/drawing/2014/main" id="{00000000-0008-0000-0C00-00002A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23" name="Rectangle 43">
          <a:extLst>
            <a:ext uri="{FF2B5EF4-FFF2-40B4-BE49-F238E27FC236}">
              <a16:creationId xmlns:a16="http://schemas.microsoft.com/office/drawing/2014/main" id="{00000000-0008-0000-0C00-00002B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24" name="Rectangle 44">
          <a:extLst>
            <a:ext uri="{FF2B5EF4-FFF2-40B4-BE49-F238E27FC236}">
              <a16:creationId xmlns:a16="http://schemas.microsoft.com/office/drawing/2014/main" id="{00000000-0008-0000-0C00-00002C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5" name="Rectangle 45">
          <a:extLst>
            <a:ext uri="{FF2B5EF4-FFF2-40B4-BE49-F238E27FC236}">
              <a16:creationId xmlns:a16="http://schemas.microsoft.com/office/drawing/2014/main" id="{00000000-0008-0000-0C00-00002D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6" name="Rectangle 46">
          <a:extLst>
            <a:ext uri="{FF2B5EF4-FFF2-40B4-BE49-F238E27FC236}">
              <a16:creationId xmlns:a16="http://schemas.microsoft.com/office/drawing/2014/main" id="{00000000-0008-0000-0C00-00002E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0" name="Rectangle 50">
          <a:extLst>
            <a:ext uri="{FF2B5EF4-FFF2-40B4-BE49-F238E27FC236}">
              <a16:creationId xmlns:a16="http://schemas.microsoft.com/office/drawing/2014/main" id="{00000000-0008-0000-0C00-000032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1" name="Rectangle 51">
          <a:extLst>
            <a:ext uri="{FF2B5EF4-FFF2-40B4-BE49-F238E27FC236}">
              <a16:creationId xmlns:a16="http://schemas.microsoft.com/office/drawing/2014/main" id="{00000000-0008-0000-0C00-000033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32" name="Rectangle 52">
          <a:extLst>
            <a:ext uri="{FF2B5EF4-FFF2-40B4-BE49-F238E27FC236}">
              <a16:creationId xmlns:a16="http://schemas.microsoft.com/office/drawing/2014/main" id="{00000000-0008-0000-0C00-000034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33" name="Rectangle 53">
          <a:extLst>
            <a:ext uri="{FF2B5EF4-FFF2-40B4-BE49-F238E27FC236}">
              <a16:creationId xmlns:a16="http://schemas.microsoft.com/office/drawing/2014/main" id="{00000000-0008-0000-0C00-000035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34" name="Rectangle 54">
          <a:extLst>
            <a:ext uri="{FF2B5EF4-FFF2-40B4-BE49-F238E27FC236}">
              <a16:creationId xmlns:a16="http://schemas.microsoft.com/office/drawing/2014/main" id="{00000000-0008-0000-0C00-000036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5" name="Rectangle 55">
          <a:extLst>
            <a:ext uri="{FF2B5EF4-FFF2-40B4-BE49-F238E27FC236}">
              <a16:creationId xmlns:a16="http://schemas.microsoft.com/office/drawing/2014/main" id="{00000000-0008-0000-0C00-000037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6" name="Rectangle 56">
          <a:extLst>
            <a:ext uri="{FF2B5EF4-FFF2-40B4-BE49-F238E27FC236}">
              <a16:creationId xmlns:a16="http://schemas.microsoft.com/office/drawing/2014/main" id="{00000000-0008-0000-0C00-000038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7105" name="Rectangle 1">
          <a:extLst>
            <a:ext uri="{FF2B5EF4-FFF2-40B4-BE49-F238E27FC236}">
              <a16:creationId xmlns:a16="http://schemas.microsoft.com/office/drawing/2014/main" id="{00000000-0008-0000-0D00-000001B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7106" name="Rectangle 2">
          <a:extLst>
            <a:ext uri="{FF2B5EF4-FFF2-40B4-BE49-F238E27FC236}">
              <a16:creationId xmlns:a16="http://schemas.microsoft.com/office/drawing/2014/main" id="{00000000-0008-0000-0D00-000002B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7115" name="Rectangle 11">
          <a:extLst>
            <a:ext uri="{FF2B5EF4-FFF2-40B4-BE49-F238E27FC236}">
              <a16:creationId xmlns:a16="http://schemas.microsoft.com/office/drawing/2014/main" id="{00000000-0008-0000-0D00-00000BB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39" name="Rectangle 35">
          <a:extLst>
            <a:ext uri="{FF2B5EF4-FFF2-40B4-BE49-F238E27FC236}">
              <a16:creationId xmlns:a16="http://schemas.microsoft.com/office/drawing/2014/main" id="{00000000-0008-0000-0D00-000023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0" name="Rectangle 36">
          <a:extLst>
            <a:ext uri="{FF2B5EF4-FFF2-40B4-BE49-F238E27FC236}">
              <a16:creationId xmlns:a16="http://schemas.microsoft.com/office/drawing/2014/main" id="{00000000-0008-0000-0D00-000024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1" name="Rectangle 37">
          <a:extLst>
            <a:ext uri="{FF2B5EF4-FFF2-40B4-BE49-F238E27FC236}">
              <a16:creationId xmlns:a16="http://schemas.microsoft.com/office/drawing/2014/main" id="{00000000-0008-0000-0D00-000025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2" name="Rectangle 38">
          <a:extLst>
            <a:ext uri="{FF2B5EF4-FFF2-40B4-BE49-F238E27FC236}">
              <a16:creationId xmlns:a16="http://schemas.microsoft.com/office/drawing/2014/main" id="{00000000-0008-0000-0D00-000026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3" name="Rectangle 39">
          <a:extLst>
            <a:ext uri="{FF2B5EF4-FFF2-40B4-BE49-F238E27FC236}">
              <a16:creationId xmlns:a16="http://schemas.microsoft.com/office/drawing/2014/main" id="{00000000-0008-0000-0D00-000027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5" name="Rectangle 41">
          <a:extLst>
            <a:ext uri="{FF2B5EF4-FFF2-40B4-BE49-F238E27FC236}">
              <a16:creationId xmlns:a16="http://schemas.microsoft.com/office/drawing/2014/main" id="{00000000-0008-0000-0D00-00002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6" name="Rectangle 42">
          <a:extLst>
            <a:ext uri="{FF2B5EF4-FFF2-40B4-BE49-F238E27FC236}">
              <a16:creationId xmlns:a16="http://schemas.microsoft.com/office/drawing/2014/main" id="{00000000-0008-0000-0D00-00002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47" name="Rectangle 43">
          <a:extLst>
            <a:ext uri="{FF2B5EF4-FFF2-40B4-BE49-F238E27FC236}">
              <a16:creationId xmlns:a16="http://schemas.microsoft.com/office/drawing/2014/main" id="{00000000-0008-0000-0D00-00002B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8" name="Rectangle 44">
          <a:extLst>
            <a:ext uri="{FF2B5EF4-FFF2-40B4-BE49-F238E27FC236}">
              <a16:creationId xmlns:a16="http://schemas.microsoft.com/office/drawing/2014/main" id="{00000000-0008-0000-0D00-00002C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9" name="Rectangle 45">
          <a:extLst>
            <a:ext uri="{FF2B5EF4-FFF2-40B4-BE49-F238E27FC236}">
              <a16:creationId xmlns:a16="http://schemas.microsoft.com/office/drawing/2014/main" id="{00000000-0008-0000-0D00-00002D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0" name="Rectangle 46">
          <a:extLst>
            <a:ext uri="{FF2B5EF4-FFF2-40B4-BE49-F238E27FC236}">
              <a16:creationId xmlns:a16="http://schemas.microsoft.com/office/drawing/2014/main" id="{00000000-0008-0000-0D00-00002E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1" name="Rectangle 47">
          <a:extLst>
            <a:ext uri="{FF2B5EF4-FFF2-40B4-BE49-F238E27FC236}">
              <a16:creationId xmlns:a16="http://schemas.microsoft.com/office/drawing/2014/main" id="{00000000-0008-0000-0D00-00002F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6" name="Rectangle 52">
          <a:extLst>
            <a:ext uri="{FF2B5EF4-FFF2-40B4-BE49-F238E27FC236}">
              <a16:creationId xmlns:a16="http://schemas.microsoft.com/office/drawing/2014/main" id="{00000000-0008-0000-0D00-000034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7" name="Rectangle 53">
          <a:extLst>
            <a:ext uri="{FF2B5EF4-FFF2-40B4-BE49-F238E27FC236}">
              <a16:creationId xmlns:a16="http://schemas.microsoft.com/office/drawing/2014/main" id="{00000000-0008-0000-0D00-000035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58" name="Rectangle 54">
          <a:extLst>
            <a:ext uri="{FF2B5EF4-FFF2-40B4-BE49-F238E27FC236}">
              <a16:creationId xmlns:a16="http://schemas.microsoft.com/office/drawing/2014/main" id="{00000000-0008-0000-0D00-000036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59" name="Rectangle 55">
          <a:extLst>
            <a:ext uri="{FF2B5EF4-FFF2-40B4-BE49-F238E27FC236}">
              <a16:creationId xmlns:a16="http://schemas.microsoft.com/office/drawing/2014/main" id="{00000000-0008-0000-0D00-000037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60" name="Rectangle 56">
          <a:extLst>
            <a:ext uri="{FF2B5EF4-FFF2-40B4-BE49-F238E27FC236}">
              <a16:creationId xmlns:a16="http://schemas.microsoft.com/office/drawing/2014/main" id="{00000000-0008-0000-0D00-000038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61" name="Rectangle 57">
          <a:extLst>
            <a:ext uri="{FF2B5EF4-FFF2-40B4-BE49-F238E27FC236}">
              <a16:creationId xmlns:a16="http://schemas.microsoft.com/office/drawing/2014/main" id="{00000000-0008-0000-0D00-00003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62" name="Rectangle 58">
          <a:extLst>
            <a:ext uri="{FF2B5EF4-FFF2-40B4-BE49-F238E27FC236}">
              <a16:creationId xmlns:a16="http://schemas.microsoft.com/office/drawing/2014/main" id="{00000000-0008-0000-0D00-00003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8129" name="Rectangle 1">
          <a:extLst>
            <a:ext uri="{FF2B5EF4-FFF2-40B4-BE49-F238E27FC236}">
              <a16:creationId xmlns:a16="http://schemas.microsoft.com/office/drawing/2014/main" id="{00000000-0008-0000-0E00-000001B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8130" name="Rectangle 2">
          <a:extLst>
            <a:ext uri="{FF2B5EF4-FFF2-40B4-BE49-F238E27FC236}">
              <a16:creationId xmlns:a16="http://schemas.microsoft.com/office/drawing/2014/main" id="{00000000-0008-0000-0E00-000002B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8139" name="Rectangle 11">
          <a:extLst>
            <a:ext uri="{FF2B5EF4-FFF2-40B4-BE49-F238E27FC236}">
              <a16:creationId xmlns:a16="http://schemas.microsoft.com/office/drawing/2014/main" id="{00000000-0008-0000-0E00-00000BB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63" name="Rectangle 35">
          <a:extLst>
            <a:ext uri="{FF2B5EF4-FFF2-40B4-BE49-F238E27FC236}">
              <a16:creationId xmlns:a16="http://schemas.microsoft.com/office/drawing/2014/main" id="{00000000-0008-0000-0E00-000023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64" name="Rectangle 36">
          <a:extLst>
            <a:ext uri="{FF2B5EF4-FFF2-40B4-BE49-F238E27FC236}">
              <a16:creationId xmlns:a16="http://schemas.microsoft.com/office/drawing/2014/main" id="{00000000-0008-0000-0E00-000024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65" name="Rectangle 37">
          <a:extLst>
            <a:ext uri="{FF2B5EF4-FFF2-40B4-BE49-F238E27FC236}">
              <a16:creationId xmlns:a16="http://schemas.microsoft.com/office/drawing/2014/main" id="{00000000-0008-0000-0E00-000025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6" name="Rectangle 38">
          <a:extLst>
            <a:ext uri="{FF2B5EF4-FFF2-40B4-BE49-F238E27FC236}">
              <a16:creationId xmlns:a16="http://schemas.microsoft.com/office/drawing/2014/main" id="{00000000-0008-0000-0E00-00002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67" name="Rectangle 39">
          <a:extLst>
            <a:ext uri="{FF2B5EF4-FFF2-40B4-BE49-F238E27FC236}">
              <a16:creationId xmlns:a16="http://schemas.microsoft.com/office/drawing/2014/main" id="{00000000-0008-0000-0E00-000027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9" name="Rectangle 41">
          <a:extLst>
            <a:ext uri="{FF2B5EF4-FFF2-40B4-BE49-F238E27FC236}">
              <a16:creationId xmlns:a16="http://schemas.microsoft.com/office/drawing/2014/main" id="{00000000-0008-0000-0E00-000029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0" name="Rectangle 42">
          <a:extLst>
            <a:ext uri="{FF2B5EF4-FFF2-40B4-BE49-F238E27FC236}">
              <a16:creationId xmlns:a16="http://schemas.microsoft.com/office/drawing/2014/main" id="{00000000-0008-0000-0E00-00002A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71" name="Rectangle 43">
          <a:extLst>
            <a:ext uri="{FF2B5EF4-FFF2-40B4-BE49-F238E27FC236}">
              <a16:creationId xmlns:a16="http://schemas.microsoft.com/office/drawing/2014/main" id="{00000000-0008-0000-0E00-00002B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72" name="Rectangle 44">
          <a:extLst>
            <a:ext uri="{FF2B5EF4-FFF2-40B4-BE49-F238E27FC236}">
              <a16:creationId xmlns:a16="http://schemas.microsoft.com/office/drawing/2014/main" id="{00000000-0008-0000-0E00-00002C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73" name="Rectangle 45">
          <a:extLst>
            <a:ext uri="{FF2B5EF4-FFF2-40B4-BE49-F238E27FC236}">
              <a16:creationId xmlns:a16="http://schemas.microsoft.com/office/drawing/2014/main" id="{00000000-0008-0000-0E00-00002D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4" name="Rectangle 46">
          <a:extLst>
            <a:ext uri="{FF2B5EF4-FFF2-40B4-BE49-F238E27FC236}">
              <a16:creationId xmlns:a16="http://schemas.microsoft.com/office/drawing/2014/main" id="{00000000-0008-0000-0E00-00002E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5" name="Rectangle 47">
          <a:extLst>
            <a:ext uri="{FF2B5EF4-FFF2-40B4-BE49-F238E27FC236}">
              <a16:creationId xmlns:a16="http://schemas.microsoft.com/office/drawing/2014/main" id="{00000000-0008-0000-0E00-00002F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8" name="Rectangle 50">
          <a:extLst>
            <a:ext uri="{FF2B5EF4-FFF2-40B4-BE49-F238E27FC236}">
              <a16:creationId xmlns:a16="http://schemas.microsoft.com/office/drawing/2014/main" id="{00000000-0008-0000-0E00-000032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9" name="Rectangle 51">
          <a:extLst>
            <a:ext uri="{FF2B5EF4-FFF2-40B4-BE49-F238E27FC236}">
              <a16:creationId xmlns:a16="http://schemas.microsoft.com/office/drawing/2014/main" id="{00000000-0008-0000-0E00-000033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80" name="Rectangle 52">
          <a:extLst>
            <a:ext uri="{FF2B5EF4-FFF2-40B4-BE49-F238E27FC236}">
              <a16:creationId xmlns:a16="http://schemas.microsoft.com/office/drawing/2014/main" id="{00000000-0008-0000-0E00-000034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81" name="Rectangle 53">
          <a:extLst>
            <a:ext uri="{FF2B5EF4-FFF2-40B4-BE49-F238E27FC236}">
              <a16:creationId xmlns:a16="http://schemas.microsoft.com/office/drawing/2014/main" id="{00000000-0008-0000-0E00-000035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82" name="Rectangle 54">
          <a:extLst>
            <a:ext uri="{FF2B5EF4-FFF2-40B4-BE49-F238E27FC236}">
              <a16:creationId xmlns:a16="http://schemas.microsoft.com/office/drawing/2014/main" id="{00000000-0008-0000-0E00-00003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83" name="Rectangle 55">
          <a:extLst>
            <a:ext uri="{FF2B5EF4-FFF2-40B4-BE49-F238E27FC236}">
              <a16:creationId xmlns:a16="http://schemas.microsoft.com/office/drawing/2014/main" id="{00000000-0008-0000-0E00-000037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84" name="Rectangle 56">
          <a:extLst>
            <a:ext uri="{FF2B5EF4-FFF2-40B4-BE49-F238E27FC236}">
              <a16:creationId xmlns:a16="http://schemas.microsoft.com/office/drawing/2014/main" id="{00000000-0008-0000-0E00-000038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9153" name="Rectangle 1">
          <a:extLst>
            <a:ext uri="{FF2B5EF4-FFF2-40B4-BE49-F238E27FC236}">
              <a16:creationId xmlns:a16="http://schemas.microsoft.com/office/drawing/2014/main" id="{00000000-0008-0000-0F00-000001C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9154" name="Rectangle 2">
          <a:extLst>
            <a:ext uri="{FF2B5EF4-FFF2-40B4-BE49-F238E27FC236}">
              <a16:creationId xmlns:a16="http://schemas.microsoft.com/office/drawing/2014/main" id="{00000000-0008-0000-0F00-000002C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9163" name="Rectangle 11">
          <a:extLst>
            <a:ext uri="{FF2B5EF4-FFF2-40B4-BE49-F238E27FC236}">
              <a16:creationId xmlns:a16="http://schemas.microsoft.com/office/drawing/2014/main" id="{00000000-0008-0000-0F00-00000BC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86" name="Rectangle 34">
          <a:extLst>
            <a:ext uri="{FF2B5EF4-FFF2-40B4-BE49-F238E27FC236}">
              <a16:creationId xmlns:a16="http://schemas.microsoft.com/office/drawing/2014/main" id="{00000000-0008-0000-0F00-000022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87" name="Rectangle 35">
          <a:extLst>
            <a:ext uri="{FF2B5EF4-FFF2-40B4-BE49-F238E27FC236}">
              <a16:creationId xmlns:a16="http://schemas.microsoft.com/office/drawing/2014/main" id="{00000000-0008-0000-0F00-000023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88" name="Rectangle 36">
          <a:extLst>
            <a:ext uri="{FF2B5EF4-FFF2-40B4-BE49-F238E27FC236}">
              <a16:creationId xmlns:a16="http://schemas.microsoft.com/office/drawing/2014/main" id="{00000000-0008-0000-0F00-000024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89" name="Rectangle 37">
          <a:extLst>
            <a:ext uri="{FF2B5EF4-FFF2-40B4-BE49-F238E27FC236}">
              <a16:creationId xmlns:a16="http://schemas.microsoft.com/office/drawing/2014/main" id="{00000000-0008-0000-0F00-000025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0" name="Rectangle 38">
          <a:extLst>
            <a:ext uri="{FF2B5EF4-FFF2-40B4-BE49-F238E27FC236}">
              <a16:creationId xmlns:a16="http://schemas.microsoft.com/office/drawing/2014/main" id="{00000000-0008-0000-0F00-000026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2" name="Rectangle 40">
          <a:extLst>
            <a:ext uri="{FF2B5EF4-FFF2-40B4-BE49-F238E27FC236}">
              <a16:creationId xmlns:a16="http://schemas.microsoft.com/office/drawing/2014/main" id="{00000000-0008-0000-0F00-000028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3" name="Rectangle 41">
          <a:extLst>
            <a:ext uri="{FF2B5EF4-FFF2-40B4-BE49-F238E27FC236}">
              <a16:creationId xmlns:a16="http://schemas.microsoft.com/office/drawing/2014/main" id="{00000000-0008-0000-0F00-000029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94" name="Rectangle 42">
          <a:extLst>
            <a:ext uri="{FF2B5EF4-FFF2-40B4-BE49-F238E27FC236}">
              <a16:creationId xmlns:a16="http://schemas.microsoft.com/office/drawing/2014/main" id="{00000000-0008-0000-0F00-00002A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95" name="Rectangle 43">
          <a:extLst>
            <a:ext uri="{FF2B5EF4-FFF2-40B4-BE49-F238E27FC236}">
              <a16:creationId xmlns:a16="http://schemas.microsoft.com/office/drawing/2014/main" id="{00000000-0008-0000-0F00-00002B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96" name="Rectangle 44">
          <a:extLst>
            <a:ext uri="{FF2B5EF4-FFF2-40B4-BE49-F238E27FC236}">
              <a16:creationId xmlns:a16="http://schemas.microsoft.com/office/drawing/2014/main" id="{00000000-0008-0000-0F00-00002C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7" name="Rectangle 45">
          <a:extLst>
            <a:ext uri="{FF2B5EF4-FFF2-40B4-BE49-F238E27FC236}">
              <a16:creationId xmlns:a16="http://schemas.microsoft.com/office/drawing/2014/main" id="{00000000-0008-0000-0F00-00002D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8" name="Rectangle 46">
          <a:extLst>
            <a:ext uri="{FF2B5EF4-FFF2-40B4-BE49-F238E27FC236}">
              <a16:creationId xmlns:a16="http://schemas.microsoft.com/office/drawing/2014/main" id="{00000000-0008-0000-0F00-00002E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2" name="Rectangle 50">
          <a:extLst>
            <a:ext uri="{FF2B5EF4-FFF2-40B4-BE49-F238E27FC236}">
              <a16:creationId xmlns:a16="http://schemas.microsoft.com/office/drawing/2014/main" id="{00000000-0008-0000-0F00-000032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3" name="Rectangle 51">
          <a:extLst>
            <a:ext uri="{FF2B5EF4-FFF2-40B4-BE49-F238E27FC236}">
              <a16:creationId xmlns:a16="http://schemas.microsoft.com/office/drawing/2014/main" id="{00000000-0008-0000-0F00-000033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204" name="Rectangle 52">
          <a:extLst>
            <a:ext uri="{FF2B5EF4-FFF2-40B4-BE49-F238E27FC236}">
              <a16:creationId xmlns:a16="http://schemas.microsoft.com/office/drawing/2014/main" id="{00000000-0008-0000-0F00-000034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205" name="Rectangle 53">
          <a:extLst>
            <a:ext uri="{FF2B5EF4-FFF2-40B4-BE49-F238E27FC236}">
              <a16:creationId xmlns:a16="http://schemas.microsoft.com/office/drawing/2014/main" id="{00000000-0008-0000-0F00-000035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206" name="Rectangle 54">
          <a:extLst>
            <a:ext uri="{FF2B5EF4-FFF2-40B4-BE49-F238E27FC236}">
              <a16:creationId xmlns:a16="http://schemas.microsoft.com/office/drawing/2014/main" id="{00000000-0008-0000-0F00-000036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7" name="Rectangle 55">
          <a:extLst>
            <a:ext uri="{FF2B5EF4-FFF2-40B4-BE49-F238E27FC236}">
              <a16:creationId xmlns:a16="http://schemas.microsoft.com/office/drawing/2014/main" id="{00000000-0008-0000-0F00-000037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8" name="Rectangle 56">
          <a:extLst>
            <a:ext uri="{FF2B5EF4-FFF2-40B4-BE49-F238E27FC236}">
              <a16:creationId xmlns:a16="http://schemas.microsoft.com/office/drawing/2014/main" id="{00000000-0008-0000-0F00-000038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50177" name="Rectangle 1">
          <a:extLst>
            <a:ext uri="{FF2B5EF4-FFF2-40B4-BE49-F238E27FC236}">
              <a16:creationId xmlns:a16="http://schemas.microsoft.com/office/drawing/2014/main" id="{00000000-0008-0000-1000-000001C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50178" name="Rectangle 2">
          <a:extLst>
            <a:ext uri="{FF2B5EF4-FFF2-40B4-BE49-F238E27FC236}">
              <a16:creationId xmlns:a16="http://schemas.microsoft.com/office/drawing/2014/main" id="{00000000-0008-0000-1000-000002C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50187" name="Rectangle 11">
          <a:extLst>
            <a:ext uri="{FF2B5EF4-FFF2-40B4-BE49-F238E27FC236}">
              <a16:creationId xmlns:a16="http://schemas.microsoft.com/office/drawing/2014/main" id="{00000000-0008-0000-1000-00000BC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1" name="Rectangle 35">
          <a:extLst>
            <a:ext uri="{FF2B5EF4-FFF2-40B4-BE49-F238E27FC236}">
              <a16:creationId xmlns:a16="http://schemas.microsoft.com/office/drawing/2014/main" id="{00000000-0008-0000-1000-000023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12" name="Rectangle 36">
          <a:extLst>
            <a:ext uri="{FF2B5EF4-FFF2-40B4-BE49-F238E27FC236}">
              <a16:creationId xmlns:a16="http://schemas.microsoft.com/office/drawing/2014/main" id="{00000000-0008-0000-1000-000024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13" name="Rectangle 37">
          <a:extLst>
            <a:ext uri="{FF2B5EF4-FFF2-40B4-BE49-F238E27FC236}">
              <a16:creationId xmlns:a16="http://schemas.microsoft.com/office/drawing/2014/main" id="{00000000-0008-0000-1000-000025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4" name="Rectangle 38">
          <a:extLst>
            <a:ext uri="{FF2B5EF4-FFF2-40B4-BE49-F238E27FC236}">
              <a16:creationId xmlns:a16="http://schemas.microsoft.com/office/drawing/2014/main" id="{00000000-0008-0000-1000-00002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5" name="Rectangle 39">
          <a:extLst>
            <a:ext uri="{FF2B5EF4-FFF2-40B4-BE49-F238E27FC236}">
              <a16:creationId xmlns:a16="http://schemas.microsoft.com/office/drawing/2014/main" id="{00000000-0008-0000-1000-000027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7" name="Rectangle 41">
          <a:extLst>
            <a:ext uri="{FF2B5EF4-FFF2-40B4-BE49-F238E27FC236}">
              <a16:creationId xmlns:a16="http://schemas.microsoft.com/office/drawing/2014/main" id="{00000000-0008-0000-1000-000029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8" name="Rectangle 42">
          <a:extLst>
            <a:ext uri="{FF2B5EF4-FFF2-40B4-BE49-F238E27FC236}">
              <a16:creationId xmlns:a16="http://schemas.microsoft.com/office/drawing/2014/main" id="{00000000-0008-0000-1000-00002A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9" name="Rectangle 43">
          <a:extLst>
            <a:ext uri="{FF2B5EF4-FFF2-40B4-BE49-F238E27FC236}">
              <a16:creationId xmlns:a16="http://schemas.microsoft.com/office/drawing/2014/main" id="{00000000-0008-0000-1000-00002B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0" name="Rectangle 44">
          <a:extLst>
            <a:ext uri="{FF2B5EF4-FFF2-40B4-BE49-F238E27FC236}">
              <a16:creationId xmlns:a16="http://schemas.microsoft.com/office/drawing/2014/main" id="{00000000-0008-0000-1000-00002C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21" name="Rectangle 45">
          <a:extLst>
            <a:ext uri="{FF2B5EF4-FFF2-40B4-BE49-F238E27FC236}">
              <a16:creationId xmlns:a16="http://schemas.microsoft.com/office/drawing/2014/main" id="{00000000-0008-0000-1000-00002D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2" name="Rectangle 46">
          <a:extLst>
            <a:ext uri="{FF2B5EF4-FFF2-40B4-BE49-F238E27FC236}">
              <a16:creationId xmlns:a16="http://schemas.microsoft.com/office/drawing/2014/main" id="{00000000-0008-0000-1000-00002E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3" name="Rectangle 47">
          <a:extLst>
            <a:ext uri="{FF2B5EF4-FFF2-40B4-BE49-F238E27FC236}">
              <a16:creationId xmlns:a16="http://schemas.microsoft.com/office/drawing/2014/main" id="{00000000-0008-0000-1000-00002F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6" name="Rectangle 50">
          <a:extLst>
            <a:ext uri="{FF2B5EF4-FFF2-40B4-BE49-F238E27FC236}">
              <a16:creationId xmlns:a16="http://schemas.microsoft.com/office/drawing/2014/main" id="{00000000-0008-0000-1000-000032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7" name="Rectangle 51">
          <a:extLst>
            <a:ext uri="{FF2B5EF4-FFF2-40B4-BE49-F238E27FC236}">
              <a16:creationId xmlns:a16="http://schemas.microsoft.com/office/drawing/2014/main" id="{00000000-0008-0000-1000-000033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28" name="Rectangle 52">
          <a:extLst>
            <a:ext uri="{FF2B5EF4-FFF2-40B4-BE49-F238E27FC236}">
              <a16:creationId xmlns:a16="http://schemas.microsoft.com/office/drawing/2014/main" id="{00000000-0008-0000-1000-000034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9" name="Rectangle 53">
          <a:extLst>
            <a:ext uri="{FF2B5EF4-FFF2-40B4-BE49-F238E27FC236}">
              <a16:creationId xmlns:a16="http://schemas.microsoft.com/office/drawing/2014/main" id="{00000000-0008-0000-1000-000035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30" name="Rectangle 54">
          <a:extLst>
            <a:ext uri="{FF2B5EF4-FFF2-40B4-BE49-F238E27FC236}">
              <a16:creationId xmlns:a16="http://schemas.microsoft.com/office/drawing/2014/main" id="{00000000-0008-0000-1000-00003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31" name="Rectangle 55">
          <a:extLst>
            <a:ext uri="{FF2B5EF4-FFF2-40B4-BE49-F238E27FC236}">
              <a16:creationId xmlns:a16="http://schemas.microsoft.com/office/drawing/2014/main" id="{00000000-0008-0000-1000-000037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32" name="Rectangle 56">
          <a:extLst>
            <a:ext uri="{FF2B5EF4-FFF2-40B4-BE49-F238E27FC236}">
              <a16:creationId xmlns:a16="http://schemas.microsoft.com/office/drawing/2014/main" id="{00000000-0008-0000-1000-000038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2465" name="Rectangle 1">
          <a:extLst>
            <a:ext uri="{FF2B5EF4-FFF2-40B4-BE49-F238E27FC236}">
              <a16:creationId xmlns:a16="http://schemas.microsoft.com/office/drawing/2014/main" id="{00000000-0008-0000-1100-000001F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2466" name="Rectangle 2">
          <a:extLst>
            <a:ext uri="{FF2B5EF4-FFF2-40B4-BE49-F238E27FC236}">
              <a16:creationId xmlns:a16="http://schemas.microsoft.com/office/drawing/2014/main" id="{00000000-0008-0000-1100-000002F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2467" name="Rectangle 3">
          <a:extLst>
            <a:ext uri="{FF2B5EF4-FFF2-40B4-BE49-F238E27FC236}">
              <a16:creationId xmlns:a16="http://schemas.microsoft.com/office/drawing/2014/main" id="{00000000-0008-0000-1100-000003F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75" name="Rectangle 11">
          <a:extLst>
            <a:ext uri="{FF2B5EF4-FFF2-40B4-BE49-F238E27FC236}">
              <a16:creationId xmlns:a16="http://schemas.microsoft.com/office/drawing/2014/main" id="{00000000-0008-0000-1100-00000B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76" name="Rectangle 12">
          <a:extLst>
            <a:ext uri="{FF2B5EF4-FFF2-40B4-BE49-F238E27FC236}">
              <a16:creationId xmlns:a16="http://schemas.microsoft.com/office/drawing/2014/main" id="{00000000-0008-0000-1100-00000C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77" name="Rectangle 13">
          <a:extLst>
            <a:ext uri="{FF2B5EF4-FFF2-40B4-BE49-F238E27FC236}">
              <a16:creationId xmlns:a16="http://schemas.microsoft.com/office/drawing/2014/main" id="{00000000-0008-0000-1100-00000D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78" name="Rectangle 14">
          <a:extLst>
            <a:ext uri="{FF2B5EF4-FFF2-40B4-BE49-F238E27FC236}">
              <a16:creationId xmlns:a16="http://schemas.microsoft.com/office/drawing/2014/main" id="{00000000-0008-0000-1100-00000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79" name="Rectangle 15">
          <a:extLst>
            <a:ext uri="{FF2B5EF4-FFF2-40B4-BE49-F238E27FC236}">
              <a16:creationId xmlns:a16="http://schemas.microsoft.com/office/drawing/2014/main" id="{00000000-0008-0000-1100-00000F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1" name="Rectangle 17">
          <a:extLst>
            <a:ext uri="{FF2B5EF4-FFF2-40B4-BE49-F238E27FC236}">
              <a16:creationId xmlns:a16="http://schemas.microsoft.com/office/drawing/2014/main" id="{00000000-0008-0000-1100-000011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2" name="Rectangle 18">
          <a:extLst>
            <a:ext uri="{FF2B5EF4-FFF2-40B4-BE49-F238E27FC236}">
              <a16:creationId xmlns:a16="http://schemas.microsoft.com/office/drawing/2014/main" id="{00000000-0008-0000-1100-000012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83" name="Rectangle 19">
          <a:extLst>
            <a:ext uri="{FF2B5EF4-FFF2-40B4-BE49-F238E27FC236}">
              <a16:creationId xmlns:a16="http://schemas.microsoft.com/office/drawing/2014/main" id="{00000000-0008-0000-1100-000013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84" name="Rectangle 20">
          <a:extLst>
            <a:ext uri="{FF2B5EF4-FFF2-40B4-BE49-F238E27FC236}">
              <a16:creationId xmlns:a16="http://schemas.microsoft.com/office/drawing/2014/main" id="{00000000-0008-0000-1100-000014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85" name="Rectangle 21">
          <a:extLst>
            <a:ext uri="{FF2B5EF4-FFF2-40B4-BE49-F238E27FC236}">
              <a16:creationId xmlns:a16="http://schemas.microsoft.com/office/drawing/2014/main" id="{00000000-0008-0000-1100-000015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6" name="Rectangle 22">
          <a:extLst>
            <a:ext uri="{FF2B5EF4-FFF2-40B4-BE49-F238E27FC236}">
              <a16:creationId xmlns:a16="http://schemas.microsoft.com/office/drawing/2014/main" id="{00000000-0008-0000-1100-000016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7" name="Rectangle 23">
          <a:extLst>
            <a:ext uri="{FF2B5EF4-FFF2-40B4-BE49-F238E27FC236}">
              <a16:creationId xmlns:a16="http://schemas.microsoft.com/office/drawing/2014/main" id="{00000000-0008-0000-1100-000017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0" name="Rectangle 26">
          <a:extLst>
            <a:ext uri="{FF2B5EF4-FFF2-40B4-BE49-F238E27FC236}">
              <a16:creationId xmlns:a16="http://schemas.microsoft.com/office/drawing/2014/main" id="{00000000-0008-0000-1100-00001A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1" name="Rectangle 27">
          <a:extLst>
            <a:ext uri="{FF2B5EF4-FFF2-40B4-BE49-F238E27FC236}">
              <a16:creationId xmlns:a16="http://schemas.microsoft.com/office/drawing/2014/main" id="{00000000-0008-0000-1100-00001B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92" name="Rectangle 28">
          <a:extLst>
            <a:ext uri="{FF2B5EF4-FFF2-40B4-BE49-F238E27FC236}">
              <a16:creationId xmlns:a16="http://schemas.microsoft.com/office/drawing/2014/main" id="{00000000-0008-0000-1100-00001C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93" name="Rectangle 29">
          <a:extLst>
            <a:ext uri="{FF2B5EF4-FFF2-40B4-BE49-F238E27FC236}">
              <a16:creationId xmlns:a16="http://schemas.microsoft.com/office/drawing/2014/main" id="{00000000-0008-0000-1100-00001D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94" name="Rectangle 30">
          <a:extLst>
            <a:ext uri="{FF2B5EF4-FFF2-40B4-BE49-F238E27FC236}">
              <a16:creationId xmlns:a16="http://schemas.microsoft.com/office/drawing/2014/main" id="{00000000-0008-0000-1100-00001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5" name="Rectangle 31">
          <a:extLst>
            <a:ext uri="{FF2B5EF4-FFF2-40B4-BE49-F238E27FC236}">
              <a16:creationId xmlns:a16="http://schemas.microsoft.com/office/drawing/2014/main" id="{00000000-0008-0000-1100-00001F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6" name="Rectangle 32">
          <a:extLst>
            <a:ext uri="{FF2B5EF4-FFF2-40B4-BE49-F238E27FC236}">
              <a16:creationId xmlns:a16="http://schemas.microsoft.com/office/drawing/2014/main" id="{00000000-0008-0000-1100-000020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3489" name="Rectangle 1">
          <a:extLst>
            <a:ext uri="{FF2B5EF4-FFF2-40B4-BE49-F238E27FC236}">
              <a16:creationId xmlns:a16="http://schemas.microsoft.com/office/drawing/2014/main" id="{00000000-0008-0000-1200-000001F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3490" name="Rectangle 2">
          <a:extLst>
            <a:ext uri="{FF2B5EF4-FFF2-40B4-BE49-F238E27FC236}">
              <a16:creationId xmlns:a16="http://schemas.microsoft.com/office/drawing/2014/main" id="{00000000-0008-0000-1200-000002F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3491" name="Rectangle 3">
          <a:extLst>
            <a:ext uri="{FF2B5EF4-FFF2-40B4-BE49-F238E27FC236}">
              <a16:creationId xmlns:a16="http://schemas.microsoft.com/office/drawing/2014/main" id="{00000000-0008-0000-1200-000003F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0" name="Rectangle 12">
          <a:extLst>
            <a:ext uri="{FF2B5EF4-FFF2-40B4-BE49-F238E27FC236}">
              <a16:creationId xmlns:a16="http://schemas.microsoft.com/office/drawing/2014/main" id="{00000000-0008-0000-1200-00000C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1" name="Rectangle 13">
          <a:extLst>
            <a:ext uri="{FF2B5EF4-FFF2-40B4-BE49-F238E27FC236}">
              <a16:creationId xmlns:a16="http://schemas.microsoft.com/office/drawing/2014/main" id="{00000000-0008-0000-1200-00000D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02" name="Rectangle 14">
          <a:extLst>
            <a:ext uri="{FF2B5EF4-FFF2-40B4-BE49-F238E27FC236}">
              <a16:creationId xmlns:a16="http://schemas.microsoft.com/office/drawing/2014/main" id="{00000000-0008-0000-1200-00000E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3" name="Rectangle 15">
          <a:extLst>
            <a:ext uri="{FF2B5EF4-FFF2-40B4-BE49-F238E27FC236}">
              <a16:creationId xmlns:a16="http://schemas.microsoft.com/office/drawing/2014/main" id="{00000000-0008-0000-1200-00000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4" name="Rectangle 16">
          <a:extLst>
            <a:ext uri="{FF2B5EF4-FFF2-40B4-BE49-F238E27FC236}">
              <a16:creationId xmlns:a16="http://schemas.microsoft.com/office/drawing/2014/main" id="{00000000-0008-0000-1200-000010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6" name="Rectangle 18">
          <a:extLst>
            <a:ext uri="{FF2B5EF4-FFF2-40B4-BE49-F238E27FC236}">
              <a16:creationId xmlns:a16="http://schemas.microsoft.com/office/drawing/2014/main" id="{00000000-0008-0000-1200-000012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7" name="Rectangle 19">
          <a:extLst>
            <a:ext uri="{FF2B5EF4-FFF2-40B4-BE49-F238E27FC236}">
              <a16:creationId xmlns:a16="http://schemas.microsoft.com/office/drawing/2014/main" id="{00000000-0008-0000-1200-000013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8" name="Rectangle 20">
          <a:extLst>
            <a:ext uri="{FF2B5EF4-FFF2-40B4-BE49-F238E27FC236}">
              <a16:creationId xmlns:a16="http://schemas.microsoft.com/office/drawing/2014/main" id="{00000000-0008-0000-1200-000014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9" name="Rectangle 21">
          <a:extLst>
            <a:ext uri="{FF2B5EF4-FFF2-40B4-BE49-F238E27FC236}">
              <a16:creationId xmlns:a16="http://schemas.microsoft.com/office/drawing/2014/main" id="{00000000-0008-0000-1200-000015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0" name="Rectangle 22">
          <a:extLst>
            <a:ext uri="{FF2B5EF4-FFF2-40B4-BE49-F238E27FC236}">
              <a16:creationId xmlns:a16="http://schemas.microsoft.com/office/drawing/2014/main" id="{00000000-0008-0000-1200-000016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1" name="Rectangle 23">
          <a:extLst>
            <a:ext uri="{FF2B5EF4-FFF2-40B4-BE49-F238E27FC236}">
              <a16:creationId xmlns:a16="http://schemas.microsoft.com/office/drawing/2014/main" id="{00000000-0008-0000-1200-000017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2" name="Rectangle 24">
          <a:extLst>
            <a:ext uri="{FF2B5EF4-FFF2-40B4-BE49-F238E27FC236}">
              <a16:creationId xmlns:a16="http://schemas.microsoft.com/office/drawing/2014/main" id="{00000000-0008-0000-1200-000018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5" name="Rectangle 27">
          <a:extLst>
            <a:ext uri="{FF2B5EF4-FFF2-40B4-BE49-F238E27FC236}">
              <a16:creationId xmlns:a16="http://schemas.microsoft.com/office/drawing/2014/main" id="{00000000-0008-0000-1200-00001B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6" name="Rectangle 28">
          <a:extLst>
            <a:ext uri="{FF2B5EF4-FFF2-40B4-BE49-F238E27FC236}">
              <a16:creationId xmlns:a16="http://schemas.microsoft.com/office/drawing/2014/main" id="{00000000-0008-0000-1200-00001C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17" name="Rectangle 29">
          <a:extLst>
            <a:ext uri="{FF2B5EF4-FFF2-40B4-BE49-F238E27FC236}">
              <a16:creationId xmlns:a16="http://schemas.microsoft.com/office/drawing/2014/main" id="{00000000-0008-0000-1200-00001D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18" name="Rectangle 30">
          <a:extLst>
            <a:ext uri="{FF2B5EF4-FFF2-40B4-BE49-F238E27FC236}">
              <a16:creationId xmlns:a16="http://schemas.microsoft.com/office/drawing/2014/main" id="{00000000-0008-0000-1200-00001E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9" name="Rectangle 31">
          <a:extLst>
            <a:ext uri="{FF2B5EF4-FFF2-40B4-BE49-F238E27FC236}">
              <a16:creationId xmlns:a16="http://schemas.microsoft.com/office/drawing/2014/main" id="{00000000-0008-0000-1200-00001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20" name="Rectangle 32">
          <a:extLst>
            <a:ext uri="{FF2B5EF4-FFF2-40B4-BE49-F238E27FC236}">
              <a16:creationId xmlns:a16="http://schemas.microsoft.com/office/drawing/2014/main" id="{00000000-0008-0000-1200-000020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21" name="Rectangle 33">
          <a:extLst>
            <a:ext uri="{FF2B5EF4-FFF2-40B4-BE49-F238E27FC236}">
              <a16:creationId xmlns:a16="http://schemas.microsoft.com/office/drawing/2014/main" id="{00000000-0008-0000-1200-000021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4513" name="Rectangle 1">
          <a:extLst>
            <a:ext uri="{FF2B5EF4-FFF2-40B4-BE49-F238E27FC236}">
              <a16:creationId xmlns:a16="http://schemas.microsoft.com/office/drawing/2014/main" id="{00000000-0008-0000-1300-000001F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4514" name="Rectangle 2">
          <a:extLst>
            <a:ext uri="{FF2B5EF4-FFF2-40B4-BE49-F238E27FC236}">
              <a16:creationId xmlns:a16="http://schemas.microsoft.com/office/drawing/2014/main" id="{00000000-0008-0000-1300-000002F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4515" name="Rectangle 3">
          <a:extLst>
            <a:ext uri="{FF2B5EF4-FFF2-40B4-BE49-F238E27FC236}">
              <a16:creationId xmlns:a16="http://schemas.microsoft.com/office/drawing/2014/main" id="{00000000-0008-0000-1300-000003F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24" name="Rectangle 12">
          <a:extLst>
            <a:ext uri="{FF2B5EF4-FFF2-40B4-BE49-F238E27FC236}">
              <a16:creationId xmlns:a16="http://schemas.microsoft.com/office/drawing/2014/main" id="{00000000-0008-0000-1300-00000C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25" name="Rectangle 13">
          <a:extLst>
            <a:ext uri="{FF2B5EF4-FFF2-40B4-BE49-F238E27FC236}">
              <a16:creationId xmlns:a16="http://schemas.microsoft.com/office/drawing/2014/main" id="{00000000-0008-0000-1300-00000D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26" name="Rectangle 14">
          <a:extLst>
            <a:ext uri="{FF2B5EF4-FFF2-40B4-BE49-F238E27FC236}">
              <a16:creationId xmlns:a16="http://schemas.microsoft.com/office/drawing/2014/main" id="{00000000-0008-0000-1300-00000E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27" name="Rectangle 15">
          <a:extLst>
            <a:ext uri="{FF2B5EF4-FFF2-40B4-BE49-F238E27FC236}">
              <a16:creationId xmlns:a16="http://schemas.microsoft.com/office/drawing/2014/main" id="{00000000-0008-0000-1300-00000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28" name="Rectangle 16">
          <a:extLst>
            <a:ext uri="{FF2B5EF4-FFF2-40B4-BE49-F238E27FC236}">
              <a16:creationId xmlns:a16="http://schemas.microsoft.com/office/drawing/2014/main" id="{00000000-0008-0000-1300-000010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0" name="Rectangle 18">
          <a:extLst>
            <a:ext uri="{FF2B5EF4-FFF2-40B4-BE49-F238E27FC236}">
              <a16:creationId xmlns:a16="http://schemas.microsoft.com/office/drawing/2014/main" id="{00000000-0008-0000-1300-000012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1" name="Rectangle 19">
          <a:extLst>
            <a:ext uri="{FF2B5EF4-FFF2-40B4-BE49-F238E27FC236}">
              <a16:creationId xmlns:a16="http://schemas.microsoft.com/office/drawing/2014/main" id="{00000000-0008-0000-1300-000013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32" name="Rectangle 20">
          <a:extLst>
            <a:ext uri="{FF2B5EF4-FFF2-40B4-BE49-F238E27FC236}">
              <a16:creationId xmlns:a16="http://schemas.microsoft.com/office/drawing/2014/main" id="{00000000-0008-0000-1300-000014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33" name="Rectangle 21">
          <a:extLst>
            <a:ext uri="{FF2B5EF4-FFF2-40B4-BE49-F238E27FC236}">
              <a16:creationId xmlns:a16="http://schemas.microsoft.com/office/drawing/2014/main" id="{00000000-0008-0000-1300-000015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34" name="Rectangle 22">
          <a:extLst>
            <a:ext uri="{FF2B5EF4-FFF2-40B4-BE49-F238E27FC236}">
              <a16:creationId xmlns:a16="http://schemas.microsoft.com/office/drawing/2014/main" id="{00000000-0008-0000-1300-000016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5" name="Rectangle 23">
          <a:extLst>
            <a:ext uri="{FF2B5EF4-FFF2-40B4-BE49-F238E27FC236}">
              <a16:creationId xmlns:a16="http://schemas.microsoft.com/office/drawing/2014/main" id="{00000000-0008-0000-1300-000017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6" name="Rectangle 24">
          <a:extLst>
            <a:ext uri="{FF2B5EF4-FFF2-40B4-BE49-F238E27FC236}">
              <a16:creationId xmlns:a16="http://schemas.microsoft.com/office/drawing/2014/main" id="{00000000-0008-0000-1300-000018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9" name="Rectangle 27">
          <a:extLst>
            <a:ext uri="{FF2B5EF4-FFF2-40B4-BE49-F238E27FC236}">
              <a16:creationId xmlns:a16="http://schemas.microsoft.com/office/drawing/2014/main" id="{00000000-0008-0000-1300-00001B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0" name="Rectangle 28">
          <a:extLst>
            <a:ext uri="{FF2B5EF4-FFF2-40B4-BE49-F238E27FC236}">
              <a16:creationId xmlns:a16="http://schemas.microsoft.com/office/drawing/2014/main" id="{00000000-0008-0000-1300-00001C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41" name="Rectangle 29">
          <a:extLst>
            <a:ext uri="{FF2B5EF4-FFF2-40B4-BE49-F238E27FC236}">
              <a16:creationId xmlns:a16="http://schemas.microsoft.com/office/drawing/2014/main" id="{00000000-0008-0000-1300-00001D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42" name="Rectangle 30">
          <a:extLst>
            <a:ext uri="{FF2B5EF4-FFF2-40B4-BE49-F238E27FC236}">
              <a16:creationId xmlns:a16="http://schemas.microsoft.com/office/drawing/2014/main" id="{00000000-0008-0000-1300-00001E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43" name="Rectangle 31">
          <a:extLst>
            <a:ext uri="{FF2B5EF4-FFF2-40B4-BE49-F238E27FC236}">
              <a16:creationId xmlns:a16="http://schemas.microsoft.com/office/drawing/2014/main" id="{00000000-0008-0000-1300-00001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44" name="Rectangle 32">
          <a:extLst>
            <a:ext uri="{FF2B5EF4-FFF2-40B4-BE49-F238E27FC236}">
              <a16:creationId xmlns:a16="http://schemas.microsoft.com/office/drawing/2014/main" id="{00000000-0008-0000-1300-000020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5" name="Rectangle 33">
          <a:extLst>
            <a:ext uri="{FF2B5EF4-FFF2-40B4-BE49-F238E27FC236}">
              <a16:creationId xmlns:a16="http://schemas.microsoft.com/office/drawing/2014/main" id="{00000000-0008-0000-1300-000021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5537" name="Rectangle 1">
          <a:extLst>
            <a:ext uri="{FF2B5EF4-FFF2-40B4-BE49-F238E27FC236}">
              <a16:creationId xmlns:a16="http://schemas.microsoft.com/office/drawing/2014/main" id="{00000000-0008-0000-1400-0000010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5538" name="Rectangle 2">
          <a:extLst>
            <a:ext uri="{FF2B5EF4-FFF2-40B4-BE49-F238E27FC236}">
              <a16:creationId xmlns:a16="http://schemas.microsoft.com/office/drawing/2014/main" id="{00000000-0008-0000-1400-0000020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5539" name="Rectangle 3">
          <a:extLst>
            <a:ext uri="{FF2B5EF4-FFF2-40B4-BE49-F238E27FC236}">
              <a16:creationId xmlns:a16="http://schemas.microsoft.com/office/drawing/2014/main" id="{00000000-0008-0000-1400-0000030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47" name="Rectangle 11">
          <a:extLst>
            <a:ext uri="{FF2B5EF4-FFF2-40B4-BE49-F238E27FC236}">
              <a16:creationId xmlns:a16="http://schemas.microsoft.com/office/drawing/2014/main" id="{00000000-0008-0000-1400-00000B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48" name="Rectangle 12">
          <a:extLst>
            <a:ext uri="{FF2B5EF4-FFF2-40B4-BE49-F238E27FC236}">
              <a16:creationId xmlns:a16="http://schemas.microsoft.com/office/drawing/2014/main" id="{00000000-0008-0000-1400-00000C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49" name="Rectangle 13">
          <a:extLst>
            <a:ext uri="{FF2B5EF4-FFF2-40B4-BE49-F238E27FC236}">
              <a16:creationId xmlns:a16="http://schemas.microsoft.com/office/drawing/2014/main" id="{00000000-0008-0000-1400-00000D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0" name="Rectangle 14">
          <a:extLst>
            <a:ext uri="{FF2B5EF4-FFF2-40B4-BE49-F238E27FC236}">
              <a16:creationId xmlns:a16="http://schemas.microsoft.com/office/drawing/2014/main" id="{00000000-0008-0000-1400-00000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1" name="Rectangle 15">
          <a:extLst>
            <a:ext uri="{FF2B5EF4-FFF2-40B4-BE49-F238E27FC236}">
              <a16:creationId xmlns:a16="http://schemas.microsoft.com/office/drawing/2014/main" id="{00000000-0008-0000-1400-00000F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3" name="Rectangle 17">
          <a:extLst>
            <a:ext uri="{FF2B5EF4-FFF2-40B4-BE49-F238E27FC236}">
              <a16:creationId xmlns:a16="http://schemas.microsoft.com/office/drawing/2014/main" id="{00000000-0008-0000-1400-000011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4" name="Rectangle 18">
          <a:extLst>
            <a:ext uri="{FF2B5EF4-FFF2-40B4-BE49-F238E27FC236}">
              <a16:creationId xmlns:a16="http://schemas.microsoft.com/office/drawing/2014/main" id="{00000000-0008-0000-1400-000012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55" name="Rectangle 19">
          <a:extLst>
            <a:ext uri="{FF2B5EF4-FFF2-40B4-BE49-F238E27FC236}">
              <a16:creationId xmlns:a16="http://schemas.microsoft.com/office/drawing/2014/main" id="{00000000-0008-0000-1400-000013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56" name="Rectangle 20">
          <a:extLst>
            <a:ext uri="{FF2B5EF4-FFF2-40B4-BE49-F238E27FC236}">
              <a16:creationId xmlns:a16="http://schemas.microsoft.com/office/drawing/2014/main" id="{00000000-0008-0000-1400-000014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57" name="Rectangle 21">
          <a:extLst>
            <a:ext uri="{FF2B5EF4-FFF2-40B4-BE49-F238E27FC236}">
              <a16:creationId xmlns:a16="http://schemas.microsoft.com/office/drawing/2014/main" id="{00000000-0008-0000-1400-000015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8" name="Rectangle 22">
          <a:extLst>
            <a:ext uri="{FF2B5EF4-FFF2-40B4-BE49-F238E27FC236}">
              <a16:creationId xmlns:a16="http://schemas.microsoft.com/office/drawing/2014/main" id="{00000000-0008-0000-1400-000016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9" name="Rectangle 23">
          <a:extLst>
            <a:ext uri="{FF2B5EF4-FFF2-40B4-BE49-F238E27FC236}">
              <a16:creationId xmlns:a16="http://schemas.microsoft.com/office/drawing/2014/main" id="{00000000-0008-0000-1400-000017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2" name="Rectangle 26">
          <a:extLst>
            <a:ext uri="{FF2B5EF4-FFF2-40B4-BE49-F238E27FC236}">
              <a16:creationId xmlns:a16="http://schemas.microsoft.com/office/drawing/2014/main" id="{00000000-0008-0000-1400-00001A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3" name="Rectangle 27">
          <a:extLst>
            <a:ext uri="{FF2B5EF4-FFF2-40B4-BE49-F238E27FC236}">
              <a16:creationId xmlns:a16="http://schemas.microsoft.com/office/drawing/2014/main" id="{00000000-0008-0000-1400-00001B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64" name="Rectangle 28">
          <a:extLst>
            <a:ext uri="{FF2B5EF4-FFF2-40B4-BE49-F238E27FC236}">
              <a16:creationId xmlns:a16="http://schemas.microsoft.com/office/drawing/2014/main" id="{00000000-0008-0000-1400-00001C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65" name="Rectangle 29">
          <a:extLst>
            <a:ext uri="{FF2B5EF4-FFF2-40B4-BE49-F238E27FC236}">
              <a16:creationId xmlns:a16="http://schemas.microsoft.com/office/drawing/2014/main" id="{00000000-0008-0000-1400-00001D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66" name="Rectangle 30">
          <a:extLst>
            <a:ext uri="{FF2B5EF4-FFF2-40B4-BE49-F238E27FC236}">
              <a16:creationId xmlns:a16="http://schemas.microsoft.com/office/drawing/2014/main" id="{00000000-0008-0000-1400-00001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7" name="Rectangle 31">
          <a:extLst>
            <a:ext uri="{FF2B5EF4-FFF2-40B4-BE49-F238E27FC236}">
              <a16:creationId xmlns:a16="http://schemas.microsoft.com/office/drawing/2014/main" id="{00000000-0008-0000-1400-00001F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8" name="Rectangle 32">
          <a:extLst>
            <a:ext uri="{FF2B5EF4-FFF2-40B4-BE49-F238E27FC236}">
              <a16:creationId xmlns:a16="http://schemas.microsoft.com/office/drawing/2014/main" id="{00000000-0008-0000-1400-000020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6561" name="Rectangle 1">
          <a:extLst>
            <a:ext uri="{FF2B5EF4-FFF2-40B4-BE49-F238E27FC236}">
              <a16:creationId xmlns:a16="http://schemas.microsoft.com/office/drawing/2014/main" id="{00000000-0008-0000-1500-00000104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6562" name="Rectangle 2">
          <a:extLst>
            <a:ext uri="{FF2B5EF4-FFF2-40B4-BE49-F238E27FC236}">
              <a16:creationId xmlns:a16="http://schemas.microsoft.com/office/drawing/2014/main" id="{00000000-0008-0000-1500-00000204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6563" name="Rectangle 3">
          <a:extLst>
            <a:ext uri="{FF2B5EF4-FFF2-40B4-BE49-F238E27FC236}">
              <a16:creationId xmlns:a16="http://schemas.microsoft.com/office/drawing/2014/main" id="{00000000-0008-0000-1500-00000304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72" name="Rectangle 12">
          <a:extLst>
            <a:ext uri="{FF2B5EF4-FFF2-40B4-BE49-F238E27FC236}">
              <a16:creationId xmlns:a16="http://schemas.microsoft.com/office/drawing/2014/main" id="{00000000-0008-0000-1500-00000C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73" name="Rectangle 13">
          <a:extLst>
            <a:ext uri="{FF2B5EF4-FFF2-40B4-BE49-F238E27FC236}">
              <a16:creationId xmlns:a16="http://schemas.microsoft.com/office/drawing/2014/main" id="{00000000-0008-0000-1500-00000D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74" name="Rectangle 14">
          <a:extLst>
            <a:ext uri="{FF2B5EF4-FFF2-40B4-BE49-F238E27FC236}">
              <a16:creationId xmlns:a16="http://schemas.microsoft.com/office/drawing/2014/main" id="{00000000-0008-0000-1500-00000E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5" name="Rectangle 15">
          <a:extLst>
            <a:ext uri="{FF2B5EF4-FFF2-40B4-BE49-F238E27FC236}">
              <a16:creationId xmlns:a16="http://schemas.microsoft.com/office/drawing/2014/main" id="{00000000-0008-0000-1500-00000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6" name="Rectangle 16">
          <a:extLst>
            <a:ext uri="{FF2B5EF4-FFF2-40B4-BE49-F238E27FC236}">
              <a16:creationId xmlns:a16="http://schemas.microsoft.com/office/drawing/2014/main" id="{00000000-0008-0000-1500-000010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8" name="Rectangle 18">
          <a:extLst>
            <a:ext uri="{FF2B5EF4-FFF2-40B4-BE49-F238E27FC236}">
              <a16:creationId xmlns:a16="http://schemas.microsoft.com/office/drawing/2014/main" id="{00000000-0008-0000-1500-000012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9" name="Rectangle 19">
          <a:extLst>
            <a:ext uri="{FF2B5EF4-FFF2-40B4-BE49-F238E27FC236}">
              <a16:creationId xmlns:a16="http://schemas.microsoft.com/office/drawing/2014/main" id="{00000000-0008-0000-1500-000013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0" name="Rectangle 20">
          <a:extLst>
            <a:ext uri="{FF2B5EF4-FFF2-40B4-BE49-F238E27FC236}">
              <a16:creationId xmlns:a16="http://schemas.microsoft.com/office/drawing/2014/main" id="{00000000-0008-0000-1500-000014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81" name="Rectangle 21">
          <a:extLst>
            <a:ext uri="{FF2B5EF4-FFF2-40B4-BE49-F238E27FC236}">
              <a16:creationId xmlns:a16="http://schemas.microsoft.com/office/drawing/2014/main" id="{00000000-0008-0000-1500-000015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82" name="Rectangle 22">
          <a:extLst>
            <a:ext uri="{FF2B5EF4-FFF2-40B4-BE49-F238E27FC236}">
              <a16:creationId xmlns:a16="http://schemas.microsoft.com/office/drawing/2014/main" id="{00000000-0008-0000-1500-000016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3" name="Rectangle 23">
          <a:extLst>
            <a:ext uri="{FF2B5EF4-FFF2-40B4-BE49-F238E27FC236}">
              <a16:creationId xmlns:a16="http://schemas.microsoft.com/office/drawing/2014/main" id="{00000000-0008-0000-1500-000017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4" name="Rectangle 24">
          <a:extLst>
            <a:ext uri="{FF2B5EF4-FFF2-40B4-BE49-F238E27FC236}">
              <a16:creationId xmlns:a16="http://schemas.microsoft.com/office/drawing/2014/main" id="{00000000-0008-0000-1500-000018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7" name="Rectangle 27">
          <a:extLst>
            <a:ext uri="{FF2B5EF4-FFF2-40B4-BE49-F238E27FC236}">
              <a16:creationId xmlns:a16="http://schemas.microsoft.com/office/drawing/2014/main" id="{00000000-0008-0000-1500-00001B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8" name="Rectangle 28">
          <a:extLst>
            <a:ext uri="{FF2B5EF4-FFF2-40B4-BE49-F238E27FC236}">
              <a16:creationId xmlns:a16="http://schemas.microsoft.com/office/drawing/2014/main" id="{00000000-0008-0000-1500-00001C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9" name="Rectangle 29">
          <a:extLst>
            <a:ext uri="{FF2B5EF4-FFF2-40B4-BE49-F238E27FC236}">
              <a16:creationId xmlns:a16="http://schemas.microsoft.com/office/drawing/2014/main" id="{00000000-0008-0000-1500-00001D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90" name="Rectangle 30">
          <a:extLst>
            <a:ext uri="{FF2B5EF4-FFF2-40B4-BE49-F238E27FC236}">
              <a16:creationId xmlns:a16="http://schemas.microsoft.com/office/drawing/2014/main" id="{00000000-0008-0000-1500-00001E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91" name="Rectangle 31">
          <a:extLst>
            <a:ext uri="{FF2B5EF4-FFF2-40B4-BE49-F238E27FC236}">
              <a16:creationId xmlns:a16="http://schemas.microsoft.com/office/drawing/2014/main" id="{00000000-0008-0000-1500-00001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92" name="Rectangle 32">
          <a:extLst>
            <a:ext uri="{FF2B5EF4-FFF2-40B4-BE49-F238E27FC236}">
              <a16:creationId xmlns:a16="http://schemas.microsoft.com/office/drawing/2014/main" id="{00000000-0008-0000-1500-000020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93" name="Rectangle 33">
          <a:extLst>
            <a:ext uri="{FF2B5EF4-FFF2-40B4-BE49-F238E27FC236}">
              <a16:creationId xmlns:a16="http://schemas.microsoft.com/office/drawing/2014/main" id="{00000000-0008-0000-1500-000021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7585" name="Rectangle 1">
          <a:extLst>
            <a:ext uri="{FF2B5EF4-FFF2-40B4-BE49-F238E27FC236}">
              <a16:creationId xmlns:a16="http://schemas.microsoft.com/office/drawing/2014/main" id="{00000000-0008-0000-1600-00000108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7586" name="Rectangle 2">
          <a:extLst>
            <a:ext uri="{FF2B5EF4-FFF2-40B4-BE49-F238E27FC236}">
              <a16:creationId xmlns:a16="http://schemas.microsoft.com/office/drawing/2014/main" id="{00000000-0008-0000-1600-00000208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7587" name="Rectangle 3">
          <a:extLst>
            <a:ext uri="{FF2B5EF4-FFF2-40B4-BE49-F238E27FC236}">
              <a16:creationId xmlns:a16="http://schemas.microsoft.com/office/drawing/2014/main" id="{00000000-0008-0000-1600-00000308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597" name="Rectangle 13">
          <a:extLst>
            <a:ext uri="{FF2B5EF4-FFF2-40B4-BE49-F238E27FC236}">
              <a16:creationId xmlns:a16="http://schemas.microsoft.com/office/drawing/2014/main" id="{00000000-0008-0000-1600-00000D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598" name="Rectangle 14">
          <a:extLst>
            <a:ext uri="{FF2B5EF4-FFF2-40B4-BE49-F238E27FC236}">
              <a16:creationId xmlns:a16="http://schemas.microsoft.com/office/drawing/2014/main" id="{00000000-0008-0000-1600-00000E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599" name="Rectangle 15">
          <a:extLst>
            <a:ext uri="{FF2B5EF4-FFF2-40B4-BE49-F238E27FC236}">
              <a16:creationId xmlns:a16="http://schemas.microsoft.com/office/drawing/2014/main" id="{00000000-0008-0000-1600-00000F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0" name="Rectangle 16">
          <a:extLst>
            <a:ext uri="{FF2B5EF4-FFF2-40B4-BE49-F238E27FC236}">
              <a16:creationId xmlns:a16="http://schemas.microsoft.com/office/drawing/2014/main" id="{00000000-0008-0000-1600-00001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1" name="Rectangle 17">
          <a:extLst>
            <a:ext uri="{FF2B5EF4-FFF2-40B4-BE49-F238E27FC236}">
              <a16:creationId xmlns:a16="http://schemas.microsoft.com/office/drawing/2014/main" id="{00000000-0008-0000-1600-000011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3" name="Rectangle 19">
          <a:extLst>
            <a:ext uri="{FF2B5EF4-FFF2-40B4-BE49-F238E27FC236}">
              <a16:creationId xmlns:a16="http://schemas.microsoft.com/office/drawing/2014/main" id="{00000000-0008-0000-1600-000013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4" name="Rectangle 20">
          <a:extLst>
            <a:ext uri="{FF2B5EF4-FFF2-40B4-BE49-F238E27FC236}">
              <a16:creationId xmlns:a16="http://schemas.microsoft.com/office/drawing/2014/main" id="{00000000-0008-0000-1600-000014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05" name="Rectangle 21">
          <a:extLst>
            <a:ext uri="{FF2B5EF4-FFF2-40B4-BE49-F238E27FC236}">
              <a16:creationId xmlns:a16="http://schemas.microsoft.com/office/drawing/2014/main" id="{00000000-0008-0000-1600-000015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06" name="Rectangle 22">
          <a:extLst>
            <a:ext uri="{FF2B5EF4-FFF2-40B4-BE49-F238E27FC236}">
              <a16:creationId xmlns:a16="http://schemas.microsoft.com/office/drawing/2014/main" id="{00000000-0008-0000-1600-000016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07" name="Rectangle 23">
          <a:extLst>
            <a:ext uri="{FF2B5EF4-FFF2-40B4-BE49-F238E27FC236}">
              <a16:creationId xmlns:a16="http://schemas.microsoft.com/office/drawing/2014/main" id="{00000000-0008-0000-1600-000017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8" name="Rectangle 24">
          <a:extLst>
            <a:ext uri="{FF2B5EF4-FFF2-40B4-BE49-F238E27FC236}">
              <a16:creationId xmlns:a16="http://schemas.microsoft.com/office/drawing/2014/main" id="{00000000-0008-0000-1600-000018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9" name="Rectangle 25">
          <a:extLst>
            <a:ext uri="{FF2B5EF4-FFF2-40B4-BE49-F238E27FC236}">
              <a16:creationId xmlns:a16="http://schemas.microsoft.com/office/drawing/2014/main" id="{00000000-0008-0000-1600-000019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2" name="Rectangle 28">
          <a:extLst>
            <a:ext uri="{FF2B5EF4-FFF2-40B4-BE49-F238E27FC236}">
              <a16:creationId xmlns:a16="http://schemas.microsoft.com/office/drawing/2014/main" id="{00000000-0008-0000-1600-00001C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3" name="Rectangle 29">
          <a:extLst>
            <a:ext uri="{FF2B5EF4-FFF2-40B4-BE49-F238E27FC236}">
              <a16:creationId xmlns:a16="http://schemas.microsoft.com/office/drawing/2014/main" id="{00000000-0008-0000-1600-00001D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14" name="Rectangle 30">
          <a:extLst>
            <a:ext uri="{FF2B5EF4-FFF2-40B4-BE49-F238E27FC236}">
              <a16:creationId xmlns:a16="http://schemas.microsoft.com/office/drawing/2014/main" id="{00000000-0008-0000-1600-00001E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15" name="Rectangle 31">
          <a:extLst>
            <a:ext uri="{FF2B5EF4-FFF2-40B4-BE49-F238E27FC236}">
              <a16:creationId xmlns:a16="http://schemas.microsoft.com/office/drawing/2014/main" id="{00000000-0008-0000-1600-00001F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16" name="Rectangle 32">
          <a:extLst>
            <a:ext uri="{FF2B5EF4-FFF2-40B4-BE49-F238E27FC236}">
              <a16:creationId xmlns:a16="http://schemas.microsoft.com/office/drawing/2014/main" id="{00000000-0008-0000-1600-00002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7" name="Rectangle 33">
          <a:extLst>
            <a:ext uri="{FF2B5EF4-FFF2-40B4-BE49-F238E27FC236}">
              <a16:creationId xmlns:a16="http://schemas.microsoft.com/office/drawing/2014/main" id="{00000000-0008-0000-1600-000021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8" name="Rectangle 34">
          <a:extLst>
            <a:ext uri="{FF2B5EF4-FFF2-40B4-BE49-F238E27FC236}">
              <a16:creationId xmlns:a16="http://schemas.microsoft.com/office/drawing/2014/main" id="{00000000-0008-0000-1600-000022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8609" name="Rectangle 1">
          <a:extLst>
            <a:ext uri="{FF2B5EF4-FFF2-40B4-BE49-F238E27FC236}">
              <a16:creationId xmlns:a16="http://schemas.microsoft.com/office/drawing/2014/main" id="{00000000-0008-0000-1700-0000010C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8610" name="Rectangle 2">
          <a:extLst>
            <a:ext uri="{FF2B5EF4-FFF2-40B4-BE49-F238E27FC236}">
              <a16:creationId xmlns:a16="http://schemas.microsoft.com/office/drawing/2014/main" id="{00000000-0008-0000-1700-0000020C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8611" name="Rectangle 3">
          <a:extLst>
            <a:ext uri="{FF2B5EF4-FFF2-40B4-BE49-F238E27FC236}">
              <a16:creationId xmlns:a16="http://schemas.microsoft.com/office/drawing/2014/main" id="{00000000-0008-0000-1700-0000030C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23" name="Rectangle 15">
          <a:extLst>
            <a:ext uri="{FF2B5EF4-FFF2-40B4-BE49-F238E27FC236}">
              <a16:creationId xmlns:a16="http://schemas.microsoft.com/office/drawing/2014/main" id="{00000000-0008-0000-1700-00000F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24" name="Rectangle 16">
          <a:extLst>
            <a:ext uri="{FF2B5EF4-FFF2-40B4-BE49-F238E27FC236}">
              <a16:creationId xmlns:a16="http://schemas.microsoft.com/office/drawing/2014/main" id="{00000000-0008-0000-1700-000010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25" name="Rectangle 17">
          <a:extLst>
            <a:ext uri="{FF2B5EF4-FFF2-40B4-BE49-F238E27FC236}">
              <a16:creationId xmlns:a16="http://schemas.microsoft.com/office/drawing/2014/main" id="{00000000-0008-0000-1700-000011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6" name="Rectangle 18">
          <a:extLst>
            <a:ext uri="{FF2B5EF4-FFF2-40B4-BE49-F238E27FC236}">
              <a16:creationId xmlns:a16="http://schemas.microsoft.com/office/drawing/2014/main" id="{00000000-0008-0000-1700-000012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27" name="Rectangle 19">
          <a:extLst>
            <a:ext uri="{FF2B5EF4-FFF2-40B4-BE49-F238E27FC236}">
              <a16:creationId xmlns:a16="http://schemas.microsoft.com/office/drawing/2014/main" id="{00000000-0008-0000-1700-000013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9" name="Rectangle 21">
          <a:extLst>
            <a:ext uri="{FF2B5EF4-FFF2-40B4-BE49-F238E27FC236}">
              <a16:creationId xmlns:a16="http://schemas.microsoft.com/office/drawing/2014/main" id="{00000000-0008-0000-1700-000015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0" name="Rectangle 22">
          <a:extLst>
            <a:ext uri="{FF2B5EF4-FFF2-40B4-BE49-F238E27FC236}">
              <a16:creationId xmlns:a16="http://schemas.microsoft.com/office/drawing/2014/main" id="{00000000-0008-0000-1700-000016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31" name="Rectangle 23">
          <a:extLst>
            <a:ext uri="{FF2B5EF4-FFF2-40B4-BE49-F238E27FC236}">
              <a16:creationId xmlns:a16="http://schemas.microsoft.com/office/drawing/2014/main" id="{00000000-0008-0000-1700-000017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32" name="Rectangle 24">
          <a:extLst>
            <a:ext uri="{FF2B5EF4-FFF2-40B4-BE49-F238E27FC236}">
              <a16:creationId xmlns:a16="http://schemas.microsoft.com/office/drawing/2014/main" id="{00000000-0008-0000-1700-000018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33" name="Rectangle 25">
          <a:extLst>
            <a:ext uri="{FF2B5EF4-FFF2-40B4-BE49-F238E27FC236}">
              <a16:creationId xmlns:a16="http://schemas.microsoft.com/office/drawing/2014/main" id="{00000000-0008-0000-1700-000019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4" name="Rectangle 26">
          <a:extLst>
            <a:ext uri="{FF2B5EF4-FFF2-40B4-BE49-F238E27FC236}">
              <a16:creationId xmlns:a16="http://schemas.microsoft.com/office/drawing/2014/main" id="{00000000-0008-0000-1700-00001A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5" name="Rectangle 27">
          <a:extLst>
            <a:ext uri="{FF2B5EF4-FFF2-40B4-BE49-F238E27FC236}">
              <a16:creationId xmlns:a16="http://schemas.microsoft.com/office/drawing/2014/main" id="{00000000-0008-0000-1700-00001B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9" name="Rectangle 31">
          <a:extLst>
            <a:ext uri="{FF2B5EF4-FFF2-40B4-BE49-F238E27FC236}">
              <a16:creationId xmlns:a16="http://schemas.microsoft.com/office/drawing/2014/main" id="{00000000-0008-0000-1700-00001F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0" name="Rectangle 32">
          <a:extLst>
            <a:ext uri="{FF2B5EF4-FFF2-40B4-BE49-F238E27FC236}">
              <a16:creationId xmlns:a16="http://schemas.microsoft.com/office/drawing/2014/main" id="{00000000-0008-0000-1700-000020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41" name="Rectangle 33">
          <a:extLst>
            <a:ext uri="{FF2B5EF4-FFF2-40B4-BE49-F238E27FC236}">
              <a16:creationId xmlns:a16="http://schemas.microsoft.com/office/drawing/2014/main" id="{00000000-0008-0000-1700-000021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42" name="Rectangle 34">
          <a:extLst>
            <a:ext uri="{FF2B5EF4-FFF2-40B4-BE49-F238E27FC236}">
              <a16:creationId xmlns:a16="http://schemas.microsoft.com/office/drawing/2014/main" id="{00000000-0008-0000-1700-000022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43" name="Rectangle 35">
          <a:extLst>
            <a:ext uri="{FF2B5EF4-FFF2-40B4-BE49-F238E27FC236}">
              <a16:creationId xmlns:a16="http://schemas.microsoft.com/office/drawing/2014/main" id="{00000000-0008-0000-1700-000023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44" name="Rectangle 36">
          <a:extLst>
            <a:ext uri="{FF2B5EF4-FFF2-40B4-BE49-F238E27FC236}">
              <a16:creationId xmlns:a16="http://schemas.microsoft.com/office/drawing/2014/main" id="{00000000-0008-0000-1700-000024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5" name="Rectangle 37">
          <a:extLst>
            <a:ext uri="{FF2B5EF4-FFF2-40B4-BE49-F238E27FC236}">
              <a16:creationId xmlns:a16="http://schemas.microsoft.com/office/drawing/2014/main" id="{00000000-0008-0000-1700-000025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9633" name="Rectangle 1">
          <a:extLst>
            <a:ext uri="{FF2B5EF4-FFF2-40B4-BE49-F238E27FC236}">
              <a16:creationId xmlns:a16="http://schemas.microsoft.com/office/drawing/2014/main" id="{00000000-0008-0000-1800-0000011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9634" name="Rectangle 2">
          <a:extLst>
            <a:ext uri="{FF2B5EF4-FFF2-40B4-BE49-F238E27FC236}">
              <a16:creationId xmlns:a16="http://schemas.microsoft.com/office/drawing/2014/main" id="{00000000-0008-0000-1800-0000021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9635" name="Rectangle 3">
          <a:extLst>
            <a:ext uri="{FF2B5EF4-FFF2-40B4-BE49-F238E27FC236}">
              <a16:creationId xmlns:a16="http://schemas.microsoft.com/office/drawing/2014/main" id="{00000000-0008-0000-1800-0000031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53" name="Rectangle 21">
          <a:extLst>
            <a:ext uri="{FF2B5EF4-FFF2-40B4-BE49-F238E27FC236}">
              <a16:creationId xmlns:a16="http://schemas.microsoft.com/office/drawing/2014/main" id="{00000000-0008-0000-1800-000015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54" name="Rectangle 22">
          <a:extLst>
            <a:ext uri="{FF2B5EF4-FFF2-40B4-BE49-F238E27FC236}">
              <a16:creationId xmlns:a16="http://schemas.microsoft.com/office/drawing/2014/main" id="{00000000-0008-0000-1800-000016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55" name="Rectangle 23">
          <a:extLst>
            <a:ext uri="{FF2B5EF4-FFF2-40B4-BE49-F238E27FC236}">
              <a16:creationId xmlns:a16="http://schemas.microsoft.com/office/drawing/2014/main" id="{00000000-0008-0000-1800-000017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56" name="Rectangle 24">
          <a:extLst>
            <a:ext uri="{FF2B5EF4-FFF2-40B4-BE49-F238E27FC236}">
              <a16:creationId xmlns:a16="http://schemas.microsoft.com/office/drawing/2014/main" id="{00000000-0008-0000-1800-000018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57" name="Rectangle 25">
          <a:extLst>
            <a:ext uri="{FF2B5EF4-FFF2-40B4-BE49-F238E27FC236}">
              <a16:creationId xmlns:a16="http://schemas.microsoft.com/office/drawing/2014/main" id="{00000000-0008-0000-1800-000019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0" name="Rectangle 28">
          <a:extLst>
            <a:ext uri="{FF2B5EF4-FFF2-40B4-BE49-F238E27FC236}">
              <a16:creationId xmlns:a16="http://schemas.microsoft.com/office/drawing/2014/main" id="{00000000-0008-0000-1800-00001C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1" name="Rectangle 29">
          <a:extLst>
            <a:ext uri="{FF2B5EF4-FFF2-40B4-BE49-F238E27FC236}">
              <a16:creationId xmlns:a16="http://schemas.microsoft.com/office/drawing/2014/main" id="{00000000-0008-0000-1800-00001D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62" name="Rectangle 30">
          <a:extLst>
            <a:ext uri="{FF2B5EF4-FFF2-40B4-BE49-F238E27FC236}">
              <a16:creationId xmlns:a16="http://schemas.microsoft.com/office/drawing/2014/main" id="{00000000-0008-0000-1800-00001E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63" name="Rectangle 31">
          <a:extLst>
            <a:ext uri="{FF2B5EF4-FFF2-40B4-BE49-F238E27FC236}">
              <a16:creationId xmlns:a16="http://schemas.microsoft.com/office/drawing/2014/main" id="{00000000-0008-0000-1800-00001F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64" name="Rectangle 32">
          <a:extLst>
            <a:ext uri="{FF2B5EF4-FFF2-40B4-BE49-F238E27FC236}">
              <a16:creationId xmlns:a16="http://schemas.microsoft.com/office/drawing/2014/main" id="{00000000-0008-0000-1800-00002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5" name="Rectangle 33">
          <a:extLst>
            <a:ext uri="{FF2B5EF4-FFF2-40B4-BE49-F238E27FC236}">
              <a16:creationId xmlns:a16="http://schemas.microsoft.com/office/drawing/2014/main" id="{00000000-0008-0000-1800-000021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6" name="Rectangle 34">
          <a:extLst>
            <a:ext uri="{FF2B5EF4-FFF2-40B4-BE49-F238E27FC236}">
              <a16:creationId xmlns:a16="http://schemas.microsoft.com/office/drawing/2014/main" id="{00000000-0008-0000-1800-000022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75" name="Rectangle 43">
          <a:extLst>
            <a:ext uri="{FF2B5EF4-FFF2-40B4-BE49-F238E27FC236}">
              <a16:creationId xmlns:a16="http://schemas.microsoft.com/office/drawing/2014/main" id="{00000000-0008-0000-1800-00002B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76" name="Rectangle 44">
          <a:extLst>
            <a:ext uri="{FF2B5EF4-FFF2-40B4-BE49-F238E27FC236}">
              <a16:creationId xmlns:a16="http://schemas.microsoft.com/office/drawing/2014/main" id="{00000000-0008-0000-1800-00002C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77" name="Rectangle 45">
          <a:extLst>
            <a:ext uri="{FF2B5EF4-FFF2-40B4-BE49-F238E27FC236}">
              <a16:creationId xmlns:a16="http://schemas.microsoft.com/office/drawing/2014/main" id="{00000000-0008-0000-1800-00002D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78" name="Rectangle 46">
          <a:extLst>
            <a:ext uri="{FF2B5EF4-FFF2-40B4-BE49-F238E27FC236}">
              <a16:creationId xmlns:a16="http://schemas.microsoft.com/office/drawing/2014/main" id="{00000000-0008-0000-1800-00002E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79" name="Rectangle 47">
          <a:extLst>
            <a:ext uri="{FF2B5EF4-FFF2-40B4-BE49-F238E27FC236}">
              <a16:creationId xmlns:a16="http://schemas.microsoft.com/office/drawing/2014/main" id="{00000000-0008-0000-1800-00002F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80" name="Rectangle 48">
          <a:extLst>
            <a:ext uri="{FF2B5EF4-FFF2-40B4-BE49-F238E27FC236}">
              <a16:creationId xmlns:a16="http://schemas.microsoft.com/office/drawing/2014/main" id="{00000000-0008-0000-1800-00003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81" name="Rectangle 49">
          <a:extLst>
            <a:ext uri="{FF2B5EF4-FFF2-40B4-BE49-F238E27FC236}">
              <a16:creationId xmlns:a16="http://schemas.microsoft.com/office/drawing/2014/main" id="{00000000-0008-0000-1800-000031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2</xdr:row>
          <xdr:rowOff>127000</xdr:rowOff>
        </xdr:from>
        <xdr:to>
          <xdr:col>18</xdr:col>
          <xdr:colOff>203200</xdr:colOff>
          <xdr:row>3</xdr:row>
          <xdr:rowOff>139700</xdr:rowOff>
        </xdr:to>
        <xdr:sp macro="" textlink="">
          <xdr:nvSpPr>
            <xdr:cNvPr id="53259" name="Button 11" hidden="1">
              <a:extLst>
                <a:ext uri="{63B3BB69-23CF-44E3-9099-C40C66FF867C}">
                  <a14:compatExt spid="_x0000_s53259"/>
                </a:ext>
                <a:ext uri="{FF2B5EF4-FFF2-40B4-BE49-F238E27FC236}">
                  <a16:creationId xmlns:a16="http://schemas.microsoft.com/office/drawing/2014/main" id="{00000000-0008-0000-1900-00000B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Lucida Grande"/>
                </a:rPr>
                <a:t>Reset Datalogger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114300</xdr:colOff>
      <xdr:row>230</xdr:row>
      <xdr:rowOff>114300</xdr:rowOff>
    </xdr:from>
    <xdr:to>
      <xdr:col>12</xdr:col>
      <xdr:colOff>88900</xdr:colOff>
      <xdr:row>230</xdr:row>
      <xdr:rowOff>114300</xdr:rowOff>
    </xdr:to>
    <xdr:sp macro="" textlink="">
      <xdr:nvSpPr>
        <xdr:cNvPr id="78899" name="Line 51">
          <a:extLst>
            <a:ext uri="{FF2B5EF4-FFF2-40B4-BE49-F238E27FC236}">
              <a16:creationId xmlns:a16="http://schemas.microsoft.com/office/drawing/2014/main" id="{00000000-0008-0000-1B00-000033340100}"/>
            </a:ext>
          </a:extLst>
        </xdr:cNvPr>
        <xdr:cNvSpPr>
          <a:spLocks noChangeShapeType="1"/>
        </xdr:cNvSpPr>
      </xdr:nvSpPr>
      <xdr:spPr bwMode="auto">
        <a:xfrm>
          <a:off x="114300" y="38735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25400</xdr:colOff>
      <xdr:row>8</xdr:row>
      <xdr:rowOff>25400</xdr:rowOff>
    </xdr:from>
    <xdr:to>
      <xdr:col>17</xdr:col>
      <xdr:colOff>317500</xdr:colOff>
      <xdr:row>28</xdr:row>
      <xdr:rowOff>0</xdr:rowOff>
    </xdr:to>
    <xdr:graphicFrame macro="">
      <xdr:nvGraphicFramePr>
        <xdr:cNvPr id="78849" name="Chart 1">
          <a:extLst>
            <a:ext uri="{FF2B5EF4-FFF2-40B4-BE49-F238E27FC236}">
              <a16:creationId xmlns:a16="http://schemas.microsoft.com/office/drawing/2014/main" id="{00000000-0008-0000-1B00-000001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123</xdr:row>
      <xdr:rowOff>25400</xdr:rowOff>
    </xdr:from>
    <xdr:to>
      <xdr:col>17</xdr:col>
      <xdr:colOff>317500</xdr:colOff>
      <xdr:row>143</xdr:row>
      <xdr:rowOff>38100</xdr:rowOff>
    </xdr:to>
    <xdr:graphicFrame macro="">
      <xdr:nvGraphicFramePr>
        <xdr:cNvPr id="78850" name="Chart 2">
          <a:extLst>
            <a:ext uri="{FF2B5EF4-FFF2-40B4-BE49-F238E27FC236}">
              <a16:creationId xmlns:a16="http://schemas.microsoft.com/office/drawing/2014/main" id="{00000000-0008-0000-1B00-000002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419100</xdr:colOff>
      <xdr:row>177</xdr:row>
      <xdr:rowOff>76200</xdr:rowOff>
    </xdr:from>
    <xdr:to>
      <xdr:col>6</xdr:col>
      <xdr:colOff>342900</xdr:colOff>
      <xdr:row>194</xdr:row>
      <xdr:rowOff>101600</xdr:rowOff>
    </xdr:to>
    <xdr:graphicFrame macro="">
      <xdr:nvGraphicFramePr>
        <xdr:cNvPr id="78851" name="Chart 3">
          <a:extLst>
            <a:ext uri="{FF2B5EF4-FFF2-40B4-BE49-F238E27FC236}">
              <a16:creationId xmlns:a16="http://schemas.microsoft.com/office/drawing/2014/main" id="{00000000-0008-0000-1B00-000003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25400</xdr:colOff>
      <xdr:row>31</xdr:row>
      <xdr:rowOff>25400</xdr:rowOff>
    </xdr:from>
    <xdr:to>
      <xdr:col>17</xdr:col>
      <xdr:colOff>317500</xdr:colOff>
      <xdr:row>50</xdr:row>
      <xdr:rowOff>152400</xdr:rowOff>
    </xdr:to>
    <xdr:graphicFrame macro="">
      <xdr:nvGraphicFramePr>
        <xdr:cNvPr id="78852" name="Chart 4">
          <a:extLst>
            <a:ext uri="{FF2B5EF4-FFF2-40B4-BE49-F238E27FC236}">
              <a16:creationId xmlns:a16="http://schemas.microsoft.com/office/drawing/2014/main" id="{00000000-0008-0000-1B00-000004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54</xdr:row>
      <xdr:rowOff>25400</xdr:rowOff>
    </xdr:from>
    <xdr:to>
      <xdr:col>17</xdr:col>
      <xdr:colOff>317500</xdr:colOff>
      <xdr:row>74</xdr:row>
      <xdr:rowOff>12700</xdr:rowOff>
    </xdr:to>
    <xdr:graphicFrame macro="">
      <xdr:nvGraphicFramePr>
        <xdr:cNvPr id="78858" name="Chart 10">
          <a:extLst>
            <a:ext uri="{FF2B5EF4-FFF2-40B4-BE49-F238E27FC236}">
              <a16:creationId xmlns:a16="http://schemas.microsoft.com/office/drawing/2014/main" id="{00000000-0008-0000-1B00-00000A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100</xdr:row>
      <xdr:rowOff>0</xdr:rowOff>
    </xdr:from>
    <xdr:to>
      <xdr:col>17</xdr:col>
      <xdr:colOff>330200</xdr:colOff>
      <xdr:row>120</xdr:row>
      <xdr:rowOff>0</xdr:rowOff>
    </xdr:to>
    <xdr:graphicFrame macro="">
      <xdr:nvGraphicFramePr>
        <xdr:cNvPr id="78863" name="Chart 15">
          <a:extLst>
            <a:ext uri="{FF2B5EF4-FFF2-40B4-BE49-F238E27FC236}">
              <a16:creationId xmlns:a16="http://schemas.microsoft.com/office/drawing/2014/main" id="{00000000-0008-0000-1B00-00000F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29</xdr:row>
          <xdr:rowOff>165100</xdr:rowOff>
        </xdr:from>
        <xdr:to>
          <xdr:col>0</xdr:col>
          <xdr:colOff>419100</xdr:colOff>
          <xdr:row>52</xdr:row>
          <xdr:rowOff>38100</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B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139700</xdr:rowOff>
        </xdr:from>
        <xdr:to>
          <xdr:col>0</xdr:col>
          <xdr:colOff>419100</xdr:colOff>
          <xdr:row>29</xdr:row>
          <xdr:rowOff>25400</xdr:rowOff>
        </xdr:to>
        <xdr:sp macro="" textlink="">
          <xdr:nvSpPr>
            <xdr:cNvPr id="78866" name="Check Box 18" hidden="1">
              <a:extLst>
                <a:ext uri="{63B3BB69-23CF-44E3-9099-C40C66FF867C}">
                  <a14:compatExt spid="_x0000_s78866"/>
                </a:ext>
                <a:ext uri="{FF2B5EF4-FFF2-40B4-BE49-F238E27FC236}">
                  <a16:creationId xmlns:a16="http://schemas.microsoft.com/office/drawing/2014/main" id="{00000000-0008-0000-1B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50800</xdr:colOff>
      <xdr:row>77</xdr:row>
      <xdr:rowOff>12700</xdr:rowOff>
    </xdr:from>
    <xdr:to>
      <xdr:col>17</xdr:col>
      <xdr:colOff>317500</xdr:colOff>
      <xdr:row>97</xdr:row>
      <xdr:rowOff>12700</xdr:rowOff>
    </xdr:to>
    <xdr:graphicFrame macro="">
      <xdr:nvGraphicFramePr>
        <xdr:cNvPr id="78869" name="Chart 21">
          <a:extLst>
            <a:ext uri="{FF2B5EF4-FFF2-40B4-BE49-F238E27FC236}">
              <a16:creationId xmlns:a16="http://schemas.microsoft.com/office/drawing/2014/main" id="{00000000-0008-0000-1B00-000015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52</xdr:row>
          <xdr:rowOff>152400</xdr:rowOff>
        </xdr:from>
        <xdr:to>
          <xdr:col>0</xdr:col>
          <xdr:colOff>419100</xdr:colOff>
          <xdr:row>75</xdr:row>
          <xdr:rowOff>25400</xdr:rowOff>
        </xdr:to>
        <xdr:sp macro="" textlink="">
          <xdr:nvSpPr>
            <xdr:cNvPr id="78870" name="Check Box 22" hidden="1">
              <a:extLst>
                <a:ext uri="{63B3BB69-23CF-44E3-9099-C40C66FF867C}">
                  <a14:compatExt spid="_x0000_s78870"/>
                </a:ext>
                <a:ext uri="{FF2B5EF4-FFF2-40B4-BE49-F238E27FC236}">
                  <a16:creationId xmlns:a16="http://schemas.microsoft.com/office/drawing/2014/main" id="{00000000-0008-0000-1B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75</xdr:row>
          <xdr:rowOff>152400</xdr:rowOff>
        </xdr:from>
        <xdr:to>
          <xdr:col>0</xdr:col>
          <xdr:colOff>419100</xdr:colOff>
          <xdr:row>98</xdr:row>
          <xdr:rowOff>25400</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B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98</xdr:row>
          <xdr:rowOff>139700</xdr:rowOff>
        </xdr:from>
        <xdr:to>
          <xdr:col>0</xdr:col>
          <xdr:colOff>419100</xdr:colOff>
          <xdr:row>121</xdr:row>
          <xdr:rowOff>12700</xdr:rowOff>
        </xdr:to>
        <xdr:sp macro="" textlink="">
          <xdr:nvSpPr>
            <xdr:cNvPr id="78872" name="Check Box 24" hidden="1">
              <a:extLst>
                <a:ext uri="{63B3BB69-23CF-44E3-9099-C40C66FF867C}">
                  <a14:compatExt spid="_x0000_s78872"/>
                </a:ext>
                <a:ext uri="{FF2B5EF4-FFF2-40B4-BE49-F238E27FC236}">
                  <a16:creationId xmlns:a16="http://schemas.microsoft.com/office/drawing/2014/main" id="{00000000-0008-0000-1B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121</xdr:row>
          <xdr:rowOff>139700</xdr:rowOff>
        </xdr:from>
        <xdr:to>
          <xdr:col>0</xdr:col>
          <xdr:colOff>419100</xdr:colOff>
          <xdr:row>144</xdr:row>
          <xdr:rowOff>12700</xdr:rowOff>
        </xdr:to>
        <xdr:sp macro="" textlink="">
          <xdr:nvSpPr>
            <xdr:cNvPr id="78873" name="Check Box 25" hidden="1">
              <a:extLst>
                <a:ext uri="{63B3BB69-23CF-44E3-9099-C40C66FF867C}">
                  <a14:compatExt spid="_x0000_s78873"/>
                </a:ext>
                <a:ext uri="{FF2B5EF4-FFF2-40B4-BE49-F238E27FC236}">
                  <a16:creationId xmlns:a16="http://schemas.microsoft.com/office/drawing/2014/main" id="{00000000-0008-0000-1B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144</xdr:row>
          <xdr:rowOff>152400</xdr:rowOff>
        </xdr:from>
        <xdr:to>
          <xdr:col>0</xdr:col>
          <xdr:colOff>419100</xdr:colOff>
          <xdr:row>175</xdr:row>
          <xdr:rowOff>25400</xdr:rowOff>
        </xdr:to>
        <xdr:sp macro="" textlink="">
          <xdr:nvSpPr>
            <xdr:cNvPr id="78874" name="Check Box 26" hidden="1">
              <a:extLst>
                <a:ext uri="{63B3BB69-23CF-44E3-9099-C40C66FF867C}">
                  <a14:compatExt spid="_x0000_s78874"/>
                </a:ext>
                <a:ext uri="{FF2B5EF4-FFF2-40B4-BE49-F238E27FC236}">
                  <a16:creationId xmlns:a16="http://schemas.microsoft.com/office/drawing/2014/main" id="{00000000-0008-0000-1B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175</xdr:row>
          <xdr:rowOff>139700</xdr:rowOff>
        </xdr:from>
        <xdr:to>
          <xdr:col>0</xdr:col>
          <xdr:colOff>419100</xdr:colOff>
          <xdr:row>230</xdr:row>
          <xdr:rowOff>25400</xdr:rowOff>
        </xdr:to>
        <xdr:sp macro="" textlink="">
          <xdr:nvSpPr>
            <xdr:cNvPr id="78875" name="Check Box 27" hidden="1">
              <a:extLst>
                <a:ext uri="{63B3BB69-23CF-44E3-9099-C40C66FF867C}">
                  <a14:compatExt spid="_x0000_s78875"/>
                </a:ext>
                <a:ext uri="{FF2B5EF4-FFF2-40B4-BE49-F238E27FC236}">
                  <a16:creationId xmlns:a16="http://schemas.microsoft.com/office/drawing/2014/main" id="{00000000-0008-0000-1B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114300</xdr:colOff>
      <xdr:row>237</xdr:row>
      <xdr:rowOff>76200</xdr:rowOff>
    </xdr:from>
    <xdr:to>
      <xdr:col>12</xdr:col>
      <xdr:colOff>88900</xdr:colOff>
      <xdr:row>237</xdr:row>
      <xdr:rowOff>76200</xdr:rowOff>
    </xdr:to>
    <xdr:sp macro="" textlink="">
      <xdr:nvSpPr>
        <xdr:cNvPr id="78900" name="Line 52">
          <a:extLst>
            <a:ext uri="{FF2B5EF4-FFF2-40B4-BE49-F238E27FC236}">
              <a16:creationId xmlns:a16="http://schemas.microsoft.com/office/drawing/2014/main" id="{00000000-0008-0000-1B00-000034340100}"/>
            </a:ext>
          </a:extLst>
        </xdr:cNvPr>
        <xdr:cNvSpPr>
          <a:spLocks noChangeShapeType="1"/>
        </xdr:cNvSpPr>
      </xdr:nvSpPr>
      <xdr:spPr bwMode="auto">
        <a:xfrm>
          <a:off x="114300" y="49022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393700</xdr:colOff>
          <xdr:row>233</xdr:row>
          <xdr:rowOff>76200</xdr:rowOff>
        </xdr:from>
        <xdr:to>
          <xdr:col>2</xdr:col>
          <xdr:colOff>355600</xdr:colOff>
          <xdr:row>234</xdr:row>
          <xdr:rowOff>139700</xdr:rowOff>
        </xdr:to>
        <xdr:sp macro="" textlink="">
          <xdr:nvSpPr>
            <xdr:cNvPr id="78901" name="Option Button 53" hidden="1">
              <a:extLst>
                <a:ext uri="{63B3BB69-23CF-44E3-9099-C40C66FF867C}">
                  <a14:compatExt spid="_x0000_s78901"/>
                </a:ext>
                <a:ext uri="{FF2B5EF4-FFF2-40B4-BE49-F238E27FC236}">
                  <a16:creationId xmlns:a16="http://schemas.microsoft.com/office/drawing/2014/main" id="{00000000-0008-0000-1B00-00003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1000" b="0" i="0" u="none" strike="noStrike" baseline="0">
                  <a:solidFill>
                    <a:srgbClr val="000000"/>
                  </a:solidFill>
                  <a:latin typeface="Geneva"/>
                </a:rPr>
                <a:t> 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393700</xdr:colOff>
          <xdr:row>235</xdr:row>
          <xdr:rowOff>25400</xdr:rowOff>
        </xdr:from>
        <xdr:to>
          <xdr:col>2</xdr:col>
          <xdr:colOff>355600</xdr:colOff>
          <xdr:row>236</xdr:row>
          <xdr:rowOff>88900</xdr:rowOff>
        </xdr:to>
        <xdr:sp macro="" textlink="">
          <xdr:nvSpPr>
            <xdr:cNvPr id="78902" name="Option Button 54" hidden="1">
              <a:extLst>
                <a:ext uri="{63B3BB69-23CF-44E3-9099-C40C66FF867C}">
                  <a14:compatExt spid="_x0000_s78902"/>
                </a:ext>
                <a:ext uri="{FF2B5EF4-FFF2-40B4-BE49-F238E27FC236}">
                  <a16:creationId xmlns:a16="http://schemas.microsoft.com/office/drawing/2014/main" id="{00000000-0008-0000-1B00-00003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US" sz="1000" b="0" i="0" u="none" strike="noStrike" baseline="0">
                  <a:solidFill>
                    <a:srgbClr val="000000"/>
                  </a:solidFill>
                  <a:latin typeface="Geneva"/>
                </a:rPr>
                <a:t> Hide</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6</xdr:row>
          <xdr:rowOff>139700</xdr:rowOff>
        </xdr:from>
        <xdr:to>
          <xdr:col>0</xdr:col>
          <xdr:colOff>419100</xdr:colOff>
          <xdr:row>46</xdr:row>
          <xdr:rowOff>25400</xdr:rowOff>
        </xdr:to>
        <xdr:sp macro="" textlink="">
          <xdr:nvSpPr>
            <xdr:cNvPr id="73730" name="Check Box 2" hidden="1">
              <a:extLst>
                <a:ext uri="{63B3BB69-23CF-44E3-9099-C40C66FF867C}">
                  <a14:compatExt spid="_x0000_s73730"/>
                </a:ext>
                <a:ext uri="{FF2B5EF4-FFF2-40B4-BE49-F238E27FC236}">
                  <a16:creationId xmlns:a16="http://schemas.microsoft.com/office/drawing/2014/main" id="{00000000-0008-0000-1D00-000002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46</xdr:row>
          <xdr:rowOff>139700</xdr:rowOff>
        </xdr:from>
        <xdr:to>
          <xdr:col>0</xdr:col>
          <xdr:colOff>419100</xdr:colOff>
          <xdr:row>107</xdr:row>
          <xdr:rowOff>25400</xdr:rowOff>
        </xdr:to>
        <xdr:sp macro="" textlink="">
          <xdr:nvSpPr>
            <xdr:cNvPr id="73732" name="Check Box 4" hidden="1">
              <a:extLst>
                <a:ext uri="{63B3BB69-23CF-44E3-9099-C40C66FF867C}">
                  <a14:compatExt spid="_x0000_s73732"/>
                </a:ext>
                <a:ext uri="{FF2B5EF4-FFF2-40B4-BE49-F238E27FC236}">
                  <a16:creationId xmlns:a16="http://schemas.microsoft.com/office/drawing/2014/main" id="{00000000-0008-0000-1D00-000004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107</xdr:row>
          <xdr:rowOff>139700</xdr:rowOff>
        </xdr:from>
        <xdr:to>
          <xdr:col>0</xdr:col>
          <xdr:colOff>419100</xdr:colOff>
          <xdr:row>215</xdr:row>
          <xdr:rowOff>25400</xdr:rowOff>
        </xdr:to>
        <xdr:sp macro="" textlink="">
          <xdr:nvSpPr>
            <xdr:cNvPr id="73733" name="Check Box 5" hidden="1">
              <a:extLst>
                <a:ext uri="{63B3BB69-23CF-44E3-9099-C40C66FF867C}">
                  <a14:compatExt spid="_x0000_s73733"/>
                </a:ext>
                <a:ext uri="{FF2B5EF4-FFF2-40B4-BE49-F238E27FC236}">
                  <a16:creationId xmlns:a16="http://schemas.microsoft.com/office/drawing/2014/main" id="{00000000-0008-0000-1D00-000005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342900</xdr:colOff>
      <xdr:row>106</xdr:row>
      <xdr:rowOff>76200</xdr:rowOff>
    </xdr:from>
    <xdr:to>
      <xdr:col>5</xdr:col>
      <xdr:colOff>368300</xdr:colOff>
      <xdr:row>106</xdr:row>
      <xdr:rowOff>88900</xdr:rowOff>
    </xdr:to>
    <xdr:sp macro="" textlink="">
      <xdr:nvSpPr>
        <xdr:cNvPr id="73735" name="Line 7">
          <a:extLst>
            <a:ext uri="{FF2B5EF4-FFF2-40B4-BE49-F238E27FC236}">
              <a16:creationId xmlns:a16="http://schemas.microsoft.com/office/drawing/2014/main" id="{00000000-0008-0000-1D00-000007200100}"/>
            </a:ext>
          </a:extLst>
        </xdr:cNvPr>
        <xdr:cNvSpPr>
          <a:spLocks noChangeShapeType="1"/>
        </xdr:cNvSpPr>
      </xdr:nvSpPr>
      <xdr:spPr bwMode="auto">
        <a:xfrm flipV="1">
          <a:off x="342900" y="1828800"/>
          <a:ext cx="78359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342900</xdr:colOff>
      <xdr:row>45</xdr:row>
      <xdr:rowOff>63500</xdr:rowOff>
    </xdr:from>
    <xdr:to>
      <xdr:col>10</xdr:col>
      <xdr:colOff>431800</xdr:colOff>
      <xdr:row>45</xdr:row>
      <xdr:rowOff>76200</xdr:rowOff>
    </xdr:to>
    <xdr:sp macro="" textlink="">
      <xdr:nvSpPr>
        <xdr:cNvPr id="73740" name="Line 12">
          <a:extLst>
            <a:ext uri="{FF2B5EF4-FFF2-40B4-BE49-F238E27FC236}">
              <a16:creationId xmlns:a16="http://schemas.microsoft.com/office/drawing/2014/main" id="{00000000-0008-0000-1D00-00000C200100}"/>
            </a:ext>
          </a:extLst>
        </xdr:cNvPr>
        <xdr:cNvSpPr>
          <a:spLocks noChangeShapeType="1"/>
        </xdr:cNvSpPr>
      </xdr:nvSpPr>
      <xdr:spPr bwMode="auto">
        <a:xfrm flipV="1">
          <a:off x="342900" y="1498600"/>
          <a:ext cx="98425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342900</xdr:colOff>
      <xdr:row>214</xdr:row>
      <xdr:rowOff>101600</xdr:rowOff>
    </xdr:from>
    <xdr:to>
      <xdr:col>6</xdr:col>
      <xdr:colOff>0</xdr:colOff>
      <xdr:row>214</xdr:row>
      <xdr:rowOff>101600</xdr:rowOff>
    </xdr:to>
    <xdr:sp macro="" textlink="">
      <xdr:nvSpPr>
        <xdr:cNvPr id="73741" name="Line 13">
          <a:extLst>
            <a:ext uri="{FF2B5EF4-FFF2-40B4-BE49-F238E27FC236}">
              <a16:creationId xmlns:a16="http://schemas.microsoft.com/office/drawing/2014/main" id="{00000000-0008-0000-1D00-00000D200100}"/>
            </a:ext>
          </a:extLst>
        </xdr:cNvPr>
        <xdr:cNvSpPr>
          <a:spLocks noChangeShapeType="1"/>
        </xdr:cNvSpPr>
      </xdr:nvSpPr>
      <xdr:spPr bwMode="auto">
        <a:xfrm flipV="1">
          <a:off x="342900" y="2159000"/>
          <a:ext cx="78613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hyperlink" Target="http://www.userfocus.co.uk/resources/datalogger.html"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omments" Target="../comments1.xml"/><Relationship Id="rId2" Type="http://schemas.openxmlformats.org/officeDocument/2006/relationships/hyperlink" Target="http://www.userfocus.co.uk/resources/datalogger.html" TargetMode="External"/><Relationship Id="rId16" Type="http://schemas.openxmlformats.org/officeDocument/2006/relationships/ctrlProp" Target="../ctrlProps/ctrlProp7.xml"/><Relationship Id="rId1" Type="http://schemas.openxmlformats.org/officeDocument/2006/relationships/hyperlink" Target="mailto:helpdesk@userfocus.co.uk?subject=Question%20re:%20Usability%20Datalogger%20v5.0" TargetMode="External"/><Relationship Id="rId6" Type="http://schemas.openxmlformats.org/officeDocument/2006/relationships/hyperlink" Target="../AppData/Local/Packages/Microsoft.Office.Desktop_8wekyb3d8bbwe/LocalCache/Documents/Microsoft%20User%20Data/TBD" TargetMode="External"/><Relationship Id="rId11" Type="http://schemas.openxmlformats.org/officeDocument/2006/relationships/ctrlProp" Target="../ctrlProps/ctrlProp2.xml"/><Relationship Id="rId5" Type="http://schemas.openxmlformats.org/officeDocument/2006/relationships/hyperlink" Target="http://www.userfocus.co.uk/articles/dataloggingtools.html" TargetMode="External"/><Relationship Id="rId15" Type="http://schemas.openxmlformats.org/officeDocument/2006/relationships/ctrlProp" Target="../ctrlProps/ctrlProp6.xml"/><Relationship Id="rId10" Type="http://schemas.openxmlformats.org/officeDocument/2006/relationships/ctrlProp" Target="../ctrlProps/ctrlProp1.xml"/><Relationship Id="rId4" Type="http://schemas.openxmlformats.org/officeDocument/2006/relationships/hyperlink" Target="http://www.userfocus.co.uk/paypal/datalogger.html"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hyperlink" Target="http://www.upassoc.org/upa_publications/jus/2006_may/lewis_small_sample_estimates.pdf" TargetMode="External"/><Relationship Id="rId5" Type="http://schemas.openxmlformats.org/officeDocument/2006/relationships/comments" Target="../comments25.xml"/><Relationship Id="rId4" Type="http://schemas.openxmlformats.org/officeDocument/2006/relationships/ctrlProp" Target="../ctrlProps/ctrlProp9.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omments" Target="../comments26.xml"/><Relationship Id="rId3" Type="http://schemas.openxmlformats.org/officeDocument/2006/relationships/ctrlProp" Target="../ctrlProps/ctrlProp10.x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8.vml"/><Relationship Id="rId1" Type="http://schemas.openxmlformats.org/officeDocument/2006/relationships/drawing" Target="../drawings/drawing27.xml"/><Relationship Id="rId6" Type="http://schemas.openxmlformats.org/officeDocument/2006/relationships/comments" Target="../comments2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29"/>
    <pageSetUpPr fitToPage="1"/>
  </sheetPr>
  <dimension ref="A1:CE798"/>
  <sheetViews>
    <sheetView workbookViewId="0">
      <pane ySplit="6" topLeftCell="A7" activePane="bottomLeft" state="frozenSplit"/>
      <selection pane="bottomLeft" activeCell="D29" sqref="D29:F29"/>
    </sheetView>
  </sheetViews>
  <sheetFormatPr defaultColWidth="10.69140625" defaultRowHeight="13.5"/>
  <cols>
    <col min="1" max="1" width="3.53515625" style="339" customWidth="1"/>
    <col min="2" max="2" width="2.69140625" style="337" customWidth="1"/>
    <col min="3" max="3" width="9.15234375" style="336" customWidth="1"/>
    <col min="4" max="4" width="10.84375" style="336" customWidth="1"/>
    <col min="5" max="5" width="13.53515625" style="336" customWidth="1"/>
    <col min="6" max="6" width="15.3046875" style="337" customWidth="1"/>
    <col min="7" max="7" width="16.15234375" style="337" customWidth="1"/>
    <col min="8" max="8" width="5.69140625" style="338" customWidth="1"/>
    <col min="9" max="9" width="6.3046875" style="339" customWidth="1"/>
    <col min="10" max="10" width="7.53515625" style="339" customWidth="1"/>
    <col min="11" max="11" width="29.53515625" style="339" customWidth="1"/>
    <col min="12" max="12" width="28.3046875" style="339" customWidth="1"/>
    <col min="13" max="13" width="19.53515625" style="339" customWidth="1"/>
    <col min="14" max="71" width="3.53515625" style="339" hidden="1" customWidth="1"/>
    <col min="72" max="72" width="10.69140625" style="339" hidden="1" customWidth="1"/>
    <col min="73" max="73" width="4.3828125" style="339" hidden="1" customWidth="1"/>
    <col min="74" max="74" width="64.15234375" style="339" hidden="1" customWidth="1"/>
    <col min="75" max="75" width="6.3046875" style="339" hidden="1" customWidth="1"/>
    <col min="76" max="76" width="4" style="339" hidden="1" customWidth="1"/>
    <col min="77" max="77" width="10.69140625" style="339" hidden="1" customWidth="1"/>
    <col min="78" max="81" width="4.84375" style="339" hidden="1" customWidth="1"/>
    <col min="82" max="82" width="10.69140625" style="339" hidden="1" customWidth="1"/>
    <col min="83" max="16384" width="10.69140625" style="339"/>
  </cols>
  <sheetData>
    <row r="1" spans="1:81" s="253" customFormat="1" ht="21.75" customHeight="1">
      <c r="A1" s="254" t="str">
        <f>D81</f>
        <v>Usability Datalogger v5.1.1</v>
      </c>
      <c r="C1" s="255"/>
      <c r="D1" s="255"/>
      <c r="E1" s="255"/>
      <c r="F1" s="256"/>
      <c r="G1" s="256"/>
      <c r="H1" s="257"/>
    </row>
    <row r="2" spans="1:81" s="253" customFormat="1" ht="12.75" customHeight="1">
      <c r="B2" s="256"/>
      <c r="C2" s="255"/>
      <c r="D2" s="255"/>
      <c r="E2" s="255"/>
      <c r="F2" s="256"/>
      <c r="G2" s="256"/>
      <c r="H2" s="257"/>
    </row>
    <row r="3" spans="1:81" s="253" customFormat="1" ht="15.75" customHeight="1">
      <c r="B3" s="258" t="s">
        <v>31</v>
      </c>
      <c r="C3" s="259"/>
      <c r="D3" s="255"/>
      <c r="E3" s="255"/>
      <c r="F3" s="256"/>
      <c r="G3" s="256"/>
      <c r="H3" s="257"/>
    </row>
    <row r="4" spans="1:81" s="253" customFormat="1" ht="12.75" customHeight="1">
      <c r="B4" s="260" t="s">
        <v>25</v>
      </c>
      <c r="C4" s="261"/>
      <c r="D4" s="255"/>
      <c r="E4" s="255"/>
      <c r="F4" s="256"/>
      <c r="G4" s="256"/>
      <c r="H4" s="257"/>
    </row>
    <row r="5" spans="1:81" s="253" customFormat="1" ht="12.75" customHeight="1">
      <c r="B5" s="260" t="s">
        <v>26</v>
      </c>
      <c r="C5" s="261"/>
      <c r="D5" s="255"/>
      <c r="E5" s="255"/>
      <c r="F5" s="256"/>
      <c r="G5" s="256"/>
      <c r="H5" s="257"/>
    </row>
    <row r="6" spans="1:81" s="262" customFormat="1" ht="12.75" customHeight="1" thickBot="1">
      <c r="B6" s="263"/>
      <c r="C6" s="264"/>
      <c r="D6" s="264"/>
      <c r="E6" s="264"/>
      <c r="F6" s="263"/>
      <c r="G6" s="263"/>
      <c r="H6" s="265"/>
    </row>
    <row r="7" spans="1:81" s="266" customFormat="1">
      <c r="B7" s="267"/>
      <c r="C7" s="268"/>
      <c r="D7" s="268"/>
      <c r="E7" s="268"/>
      <c r="F7" s="267"/>
      <c r="G7" s="269"/>
      <c r="H7" s="270"/>
      <c r="N7" s="266" t="s">
        <v>151</v>
      </c>
    </row>
    <row r="8" spans="1:81" s="266" customFormat="1" hidden="1">
      <c r="B8" s="267"/>
      <c r="C8" s="268"/>
      <c r="D8" s="268"/>
      <c r="E8" s="268"/>
      <c r="F8" s="267"/>
      <c r="G8" s="269"/>
      <c r="H8" s="270"/>
      <c r="N8" s="266" t="s">
        <v>151</v>
      </c>
      <c r="BU8" s="748" t="s">
        <v>1</v>
      </c>
      <c r="BV8" s="749"/>
      <c r="BW8" s="749"/>
      <c r="BX8" s="749"/>
      <c r="BY8" s="749"/>
      <c r="BZ8" s="749"/>
      <c r="CA8" s="749"/>
      <c r="CB8" s="749"/>
      <c r="CC8" s="750"/>
    </row>
    <row r="9" spans="1:81" s="266" customFormat="1" hidden="1">
      <c r="B9" s="267"/>
      <c r="C9" s="268"/>
      <c r="D9" s="271" t="s">
        <v>171</v>
      </c>
      <c r="E9" s="272"/>
      <c r="F9" s="273"/>
      <c r="G9" s="274"/>
      <c r="H9" s="275" t="s">
        <v>172</v>
      </c>
      <c r="I9" s="276"/>
      <c r="J9" s="277"/>
      <c r="N9" s="266" t="s">
        <v>151</v>
      </c>
      <c r="BU9" s="751"/>
      <c r="BV9" s="12"/>
      <c r="BW9" s="12"/>
      <c r="BX9" s="12"/>
      <c r="BY9" s="12"/>
      <c r="BZ9" s="12"/>
      <c r="CA9" s="12"/>
      <c r="CB9" s="12"/>
      <c r="CC9" s="752"/>
    </row>
    <row r="10" spans="1:81" s="266" customFormat="1" hidden="1">
      <c r="B10" s="267"/>
      <c r="C10" s="268"/>
      <c r="D10" s="278" t="s">
        <v>70</v>
      </c>
      <c r="E10" s="279"/>
      <c r="F10" s="273"/>
      <c r="G10" s="274"/>
      <c r="H10" s="280">
        <v>1</v>
      </c>
      <c r="I10" s="549" t="s">
        <v>274</v>
      </c>
      <c r="J10" s="281"/>
      <c r="N10" s="266" t="s">
        <v>151</v>
      </c>
      <c r="BU10" s="291" t="s">
        <v>320</v>
      </c>
      <c r="BV10" s="710"/>
      <c r="BW10" s="284"/>
      <c r="BX10" s="284"/>
      <c r="BY10" s="284"/>
      <c r="BZ10" s="284"/>
      <c r="CA10" s="284"/>
      <c r="CB10" s="284"/>
      <c r="CC10" s="279"/>
    </row>
    <row r="11" spans="1:81" s="266" customFormat="1" hidden="1">
      <c r="B11" s="267"/>
      <c r="C11" s="268"/>
      <c r="D11" s="282" t="s">
        <v>179</v>
      </c>
      <c r="E11" s="283"/>
      <c r="F11" s="273"/>
      <c r="G11" s="274"/>
      <c r="H11" s="280">
        <v>2</v>
      </c>
      <c r="I11" s="549"/>
      <c r="J11" s="281"/>
      <c r="N11" s="266" t="s">
        <v>151</v>
      </c>
      <c r="BU11" s="753" t="s">
        <v>143</v>
      </c>
      <c r="BV11" s="549"/>
      <c r="BW11" s="501"/>
      <c r="BX11" s="501"/>
      <c r="BY11" s="501"/>
      <c r="BZ11" s="501"/>
      <c r="CA11" s="501"/>
      <c r="CB11" s="501"/>
      <c r="CC11" s="754"/>
    </row>
    <row r="12" spans="1:81" s="266" customFormat="1" hidden="1">
      <c r="B12" s="267"/>
      <c r="C12" s="268"/>
      <c r="D12" s="275" t="s">
        <v>170</v>
      </c>
      <c r="E12" s="285"/>
      <c r="F12" s="286" t="s">
        <v>278</v>
      </c>
      <c r="G12" s="274"/>
      <c r="H12" s="280">
        <v>3</v>
      </c>
      <c r="I12" s="549"/>
      <c r="J12" s="281"/>
      <c r="N12" s="266" t="s">
        <v>151</v>
      </c>
      <c r="BU12" s="755">
        <v>1</v>
      </c>
      <c r="BV12" s="726" t="s">
        <v>294</v>
      </c>
      <c r="BW12" s="726" t="s">
        <v>189</v>
      </c>
      <c r="BX12" s="726"/>
      <c r="BY12" s="726" t="s">
        <v>291</v>
      </c>
      <c r="BZ12" s="725"/>
      <c r="CA12" s="727"/>
      <c r="CB12" s="726"/>
      <c r="CC12" s="756"/>
    </row>
    <row r="13" spans="1:81" s="266" customFormat="1" hidden="1">
      <c r="B13" s="267"/>
      <c r="C13" s="268"/>
      <c r="D13" s="468" t="s">
        <v>75</v>
      </c>
      <c r="E13" s="411"/>
      <c r="F13" s="484">
        <f>IF($D$75="None",1,0)</f>
        <v>1</v>
      </c>
      <c r="G13" s="274"/>
      <c r="H13" s="280">
        <v>4</v>
      </c>
      <c r="I13" s="549"/>
      <c r="J13" s="281"/>
      <c r="N13" s="266" t="s">
        <v>151</v>
      </c>
      <c r="BU13" s="757">
        <v>2</v>
      </c>
      <c r="BV13" s="549" t="s">
        <v>295</v>
      </c>
      <c r="BW13" s="549" t="s">
        <v>189</v>
      </c>
      <c r="BX13" s="549"/>
      <c r="BY13" s="549"/>
      <c r="BZ13" s="712"/>
      <c r="CA13" s="499"/>
      <c r="CB13" s="549"/>
      <c r="CC13" s="758"/>
    </row>
    <row r="14" spans="1:81" s="266" customFormat="1" hidden="1">
      <c r="B14" s="267"/>
      <c r="C14" s="268"/>
      <c r="D14" s="469" t="s">
        <v>168</v>
      </c>
      <c r="E14" s="284"/>
      <c r="F14" s="484">
        <f>IF($D$75="Usefulness &amp; Ease of Use (TAM)","TAM",0)</f>
        <v>0</v>
      </c>
      <c r="G14" s="274"/>
      <c r="H14" s="280">
        <v>5</v>
      </c>
      <c r="I14" s="549"/>
      <c r="J14" s="281"/>
      <c r="N14" s="266" t="s">
        <v>151</v>
      </c>
      <c r="BU14" s="757">
        <v>3</v>
      </c>
      <c r="BV14" s="549" t="s">
        <v>296</v>
      </c>
      <c r="BW14" s="549" t="s">
        <v>189</v>
      </c>
      <c r="BX14" s="549"/>
      <c r="BY14" s="549"/>
      <c r="BZ14" s="712"/>
      <c r="CA14" s="499"/>
      <c r="CB14" s="549"/>
      <c r="CC14" s="758"/>
    </row>
    <row r="15" spans="1:81" s="266" customFormat="1" hidden="1">
      <c r="B15" s="267"/>
      <c r="C15" s="268"/>
      <c r="D15" s="469" t="s">
        <v>169</v>
      </c>
      <c r="E15" s="284"/>
      <c r="F15" s="484">
        <f>IF($D$75="System Usability Scale (SUS)","SUS",0)</f>
        <v>0</v>
      </c>
      <c r="G15" s="274"/>
      <c r="H15" s="280">
        <v>6</v>
      </c>
      <c r="I15" s="549"/>
      <c r="J15" s="281"/>
      <c r="N15" s="266" t="s">
        <v>151</v>
      </c>
      <c r="BU15" s="757">
        <v>4</v>
      </c>
      <c r="BV15" s="549" t="s">
        <v>297</v>
      </c>
      <c r="BW15" s="549" t="s">
        <v>189</v>
      </c>
      <c r="BX15" s="713">
        <v>1</v>
      </c>
      <c r="BY15" s="714" t="s">
        <v>185</v>
      </c>
      <c r="BZ15" s="712"/>
      <c r="CA15" s="499"/>
      <c r="CB15" s="549"/>
      <c r="CC15" s="758"/>
    </row>
    <row r="16" spans="1:81" s="266" customFormat="1" hidden="1">
      <c r="B16" s="267"/>
      <c r="C16" s="268"/>
      <c r="D16" s="280"/>
      <c r="E16" s="284"/>
      <c r="F16" s="288"/>
      <c r="G16" s="274"/>
      <c r="H16" s="289">
        <v>7</v>
      </c>
      <c r="I16" s="830" t="s">
        <v>275</v>
      </c>
      <c r="J16" s="290"/>
      <c r="N16" s="266" t="s">
        <v>151</v>
      </c>
      <c r="BU16" s="757">
        <v>5</v>
      </c>
      <c r="BV16" s="549" t="s">
        <v>298</v>
      </c>
      <c r="BW16" s="549" t="s">
        <v>189</v>
      </c>
      <c r="BX16" s="715">
        <v>2</v>
      </c>
      <c r="BY16" s="716"/>
      <c r="BZ16" s="712"/>
      <c r="CA16" s="499"/>
      <c r="CB16" s="549"/>
      <c r="CC16" s="758"/>
    </row>
    <row r="17" spans="1:83" s="266" customFormat="1" hidden="1">
      <c r="B17" s="267"/>
      <c r="C17" s="268"/>
      <c r="D17" s="291" t="s">
        <v>279</v>
      </c>
      <c r="E17" s="284"/>
      <c r="F17" s="797"/>
      <c r="G17" s="292"/>
      <c r="H17" s="293"/>
      <c r="I17" s="274"/>
      <c r="J17" s="274"/>
      <c r="N17" s="266" t="s">
        <v>151</v>
      </c>
      <c r="BU17" s="757">
        <v>6</v>
      </c>
      <c r="BV17" s="549" t="s">
        <v>127</v>
      </c>
      <c r="BW17" s="549" t="s">
        <v>189</v>
      </c>
      <c r="BX17" s="715">
        <v>3</v>
      </c>
      <c r="BY17" s="716"/>
      <c r="BZ17" s="712"/>
      <c r="CA17" s="499"/>
      <c r="CB17" s="549"/>
      <c r="CC17" s="758"/>
    </row>
    <row r="18" spans="1:83" s="266" customFormat="1" hidden="1">
      <c r="B18" s="267"/>
      <c r="C18" s="268"/>
      <c r="D18" s="294" t="str">
        <f>BY44</f>
        <v>TAM</v>
      </c>
      <c r="E18" s="295"/>
      <c r="F18" s="296"/>
      <c r="G18" s="292"/>
      <c r="H18" s="293"/>
      <c r="I18" s="274"/>
      <c r="J18" s="274"/>
      <c r="N18" s="266" t="s">
        <v>151</v>
      </c>
      <c r="BU18" s="757">
        <v>7</v>
      </c>
      <c r="BV18" s="549" t="s">
        <v>128</v>
      </c>
      <c r="BW18" s="549" t="s">
        <v>190</v>
      </c>
      <c r="BX18" s="715">
        <v>4</v>
      </c>
      <c r="BY18" s="716"/>
      <c r="BZ18" s="712"/>
      <c r="CA18" s="499"/>
      <c r="CB18" s="549"/>
      <c r="CC18" s="758"/>
    </row>
    <row r="19" spans="1:83" s="266" customFormat="1" hidden="1">
      <c r="B19" s="267"/>
      <c r="C19" s="268"/>
      <c r="D19" s="284"/>
      <c r="E19" s="284"/>
      <c r="F19" s="273"/>
      <c r="G19" s="292"/>
      <c r="H19" s="275" t="s">
        <v>276</v>
      </c>
      <c r="I19" s="276"/>
      <c r="J19" s="277"/>
      <c r="N19" s="266" t="s">
        <v>151</v>
      </c>
      <c r="BU19" s="757">
        <v>8</v>
      </c>
      <c r="BV19" s="549" t="s">
        <v>129</v>
      </c>
      <c r="BW19" s="549" t="s">
        <v>190</v>
      </c>
      <c r="BX19" s="715">
        <v>5</v>
      </c>
      <c r="BY19" s="716"/>
      <c r="BZ19" s="712"/>
      <c r="CA19" s="499"/>
      <c r="CB19" s="549"/>
      <c r="CC19" s="758"/>
    </row>
    <row r="20" spans="1:83" s="266" customFormat="1" hidden="1">
      <c r="B20" s="267"/>
      <c r="C20" s="268"/>
      <c r="D20" s="284"/>
      <c r="E20" s="284"/>
      <c r="F20" s="273"/>
      <c r="G20" s="292"/>
      <c r="H20" s="287" t="s">
        <v>48</v>
      </c>
      <c r="I20" s="710"/>
      <c r="J20" s="281"/>
      <c r="N20" s="266" t="s">
        <v>151</v>
      </c>
      <c r="BU20" s="757">
        <v>9</v>
      </c>
      <c r="BV20" s="549" t="s">
        <v>242</v>
      </c>
      <c r="BW20" s="549" t="s">
        <v>190</v>
      </c>
      <c r="BX20" s="715">
        <v>6</v>
      </c>
      <c r="BY20" s="716"/>
      <c r="BZ20" s="712"/>
      <c r="CA20" s="499"/>
      <c r="CB20" s="549"/>
      <c r="CC20" s="758"/>
    </row>
    <row r="21" spans="1:83" s="266" customFormat="1" hidden="1">
      <c r="B21" s="267"/>
      <c r="C21" s="268"/>
      <c r="D21" s="284"/>
      <c r="E21" s="284"/>
      <c r="F21" s="273"/>
      <c r="G21" s="292"/>
      <c r="H21" s="294" t="s">
        <v>277</v>
      </c>
      <c r="I21" s="742"/>
      <c r="J21" s="290"/>
      <c r="N21" s="266" t="s">
        <v>151</v>
      </c>
      <c r="BU21" s="757">
        <v>10</v>
      </c>
      <c r="BV21" s="549" t="s">
        <v>243</v>
      </c>
      <c r="BW21" s="549" t="s">
        <v>190</v>
      </c>
      <c r="BX21" s="715">
        <v>7</v>
      </c>
      <c r="BY21" s="716" t="s">
        <v>186</v>
      </c>
      <c r="BZ21" s="712"/>
      <c r="CA21" s="499"/>
      <c r="CB21" s="549"/>
      <c r="CC21" s="758"/>
    </row>
    <row r="22" spans="1:83" s="266" customFormat="1" hidden="1">
      <c r="B22" s="267"/>
      <c r="C22" s="268"/>
      <c r="D22" s="268"/>
      <c r="E22" s="268"/>
      <c r="F22" s="267"/>
      <c r="G22" s="269"/>
      <c r="H22" s="270"/>
      <c r="N22" s="266" t="s">
        <v>151</v>
      </c>
      <c r="BU22" s="757">
        <v>11</v>
      </c>
      <c r="BV22" s="549" t="s">
        <v>244</v>
      </c>
      <c r="BW22" s="549" t="s">
        <v>190</v>
      </c>
      <c r="BX22" s="549"/>
      <c r="BY22" s="549"/>
      <c r="BZ22" s="712"/>
      <c r="CA22" s="499"/>
      <c r="CB22" s="549"/>
      <c r="CC22" s="758"/>
    </row>
    <row r="23" spans="1:83" s="266" customFormat="1" hidden="1">
      <c r="B23" s="267"/>
      <c r="C23" s="268"/>
      <c r="D23" s="268"/>
      <c r="E23" s="268"/>
      <c r="F23" s="267"/>
      <c r="G23" s="269"/>
      <c r="H23" s="297" t="s">
        <v>18</v>
      </c>
      <c r="N23" s="266" t="s">
        <v>151</v>
      </c>
      <c r="BU23" s="759">
        <v>12</v>
      </c>
      <c r="BV23" s="734" t="s">
        <v>245</v>
      </c>
      <c r="BW23" s="734" t="s">
        <v>190</v>
      </c>
      <c r="BX23" s="734"/>
      <c r="BY23" s="734"/>
      <c r="BZ23" s="735"/>
      <c r="CA23" s="736"/>
      <c r="CB23" s="734"/>
      <c r="CC23" s="760"/>
    </row>
    <row r="24" spans="1:83" s="266" customFormat="1" hidden="1">
      <c r="B24" s="267"/>
      <c r="C24" s="268"/>
      <c r="D24" s="268"/>
      <c r="E24" s="268"/>
      <c r="F24" s="267"/>
      <c r="G24" s="269"/>
      <c r="H24" s="481"/>
      <c r="N24" s="266" t="s">
        <v>151</v>
      </c>
      <c r="BU24" s="761" t="s">
        <v>152</v>
      </c>
      <c r="BV24" s="284"/>
      <c r="BW24" s="273"/>
      <c r="BX24" s="273"/>
      <c r="BY24" s="273"/>
      <c r="BZ24" s="273"/>
      <c r="CA24" s="717"/>
      <c r="CB24" s="710"/>
      <c r="CC24" s="281"/>
    </row>
    <row r="25" spans="1:83" s="266" customFormat="1" hidden="1">
      <c r="B25" s="267"/>
      <c r="C25" s="268"/>
      <c r="D25" s="268"/>
      <c r="E25" s="268"/>
      <c r="F25" s="267"/>
      <c r="G25" s="269"/>
      <c r="H25" s="298" t="s">
        <v>280</v>
      </c>
      <c r="N25" s="266" t="s">
        <v>151</v>
      </c>
      <c r="BU25" s="762"/>
      <c r="BV25" s="710"/>
      <c r="BW25" s="273"/>
      <c r="BX25" s="273"/>
      <c r="BY25" s="273"/>
      <c r="BZ25" s="273"/>
      <c r="CA25" s="717"/>
      <c r="CB25" s="710"/>
      <c r="CC25" s="281"/>
    </row>
    <row r="26" spans="1:83" s="266" customFormat="1" hidden="1">
      <c r="B26" s="267"/>
      <c r="C26" s="268"/>
      <c r="D26" s="268"/>
      <c r="E26" s="268"/>
      <c r="F26" s="267"/>
      <c r="G26" s="269"/>
      <c r="H26" s="299" t="s">
        <v>281</v>
      </c>
      <c r="N26" s="266" t="s">
        <v>151</v>
      </c>
      <c r="BU26" s="763"/>
      <c r="BV26" s="710"/>
      <c r="BW26" s="273"/>
      <c r="BX26" s="273"/>
      <c r="BY26" s="273"/>
      <c r="BZ26" s="273"/>
      <c r="CA26" s="717"/>
      <c r="CB26" s="710"/>
      <c r="CC26" s="281"/>
    </row>
    <row r="27" spans="1:83" s="266" customFormat="1" hidden="1">
      <c r="A27" s="266" t="s">
        <v>100</v>
      </c>
      <c r="B27" s="266" t="s">
        <v>100</v>
      </c>
      <c r="C27" s="266" t="s">
        <v>100</v>
      </c>
      <c r="D27" s="266" t="s">
        <v>100</v>
      </c>
      <c r="E27" s="266" t="s">
        <v>100</v>
      </c>
      <c r="F27" s="266" t="s">
        <v>100</v>
      </c>
      <c r="G27" s="266" t="s">
        <v>100</v>
      </c>
      <c r="H27" s="266" t="s">
        <v>100</v>
      </c>
      <c r="I27" s="266" t="s">
        <v>100</v>
      </c>
      <c r="J27" s="266" t="s">
        <v>100</v>
      </c>
      <c r="K27" s="266" t="s">
        <v>100</v>
      </c>
      <c r="L27" s="266" t="s">
        <v>100</v>
      </c>
      <c r="M27" s="266" t="s">
        <v>100</v>
      </c>
      <c r="N27" s="266" t="s">
        <v>151</v>
      </c>
      <c r="O27" s="266" t="s">
        <v>100</v>
      </c>
      <c r="P27" s="266" t="s">
        <v>100</v>
      </c>
      <c r="Q27" s="266" t="s">
        <v>100</v>
      </c>
      <c r="R27" s="266" t="s">
        <v>100</v>
      </c>
      <c r="S27" s="266" t="s">
        <v>100</v>
      </c>
      <c r="T27" s="266" t="s">
        <v>100</v>
      </c>
      <c r="U27" s="266" t="s">
        <v>100</v>
      </c>
      <c r="V27" s="266" t="s">
        <v>100</v>
      </c>
      <c r="W27" s="266" t="s">
        <v>100</v>
      </c>
      <c r="X27" s="266" t="s">
        <v>100</v>
      </c>
      <c r="Y27" s="266" t="s">
        <v>100</v>
      </c>
      <c r="Z27" s="266" t="s">
        <v>100</v>
      </c>
      <c r="AA27" s="266" t="s">
        <v>100</v>
      </c>
      <c r="AB27" s="266" t="s">
        <v>100</v>
      </c>
      <c r="AC27" s="266" t="s">
        <v>100</v>
      </c>
      <c r="AD27" s="266" t="s">
        <v>100</v>
      </c>
      <c r="AE27" s="266" t="s">
        <v>100</v>
      </c>
      <c r="AF27" s="266" t="s">
        <v>100</v>
      </c>
      <c r="AG27" s="266" t="s">
        <v>100</v>
      </c>
      <c r="AH27" s="266" t="s">
        <v>100</v>
      </c>
      <c r="AI27" s="266" t="s">
        <v>100</v>
      </c>
      <c r="AJ27" s="266" t="s">
        <v>100</v>
      </c>
      <c r="AK27" s="266" t="s">
        <v>100</v>
      </c>
      <c r="AL27" s="266" t="s">
        <v>100</v>
      </c>
      <c r="AM27" s="266" t="s">
        <v>100</v>
      </c>
      <c r="AN27" s="266" t="s">
        <v>100</v>
      </c>
      <c r="AO27" s="266" t="s">
        <v>100</v>
      </c>
      <c r="AP27" s="266" t="s">
        <v>100</v>
      </c>
      <c r="AQ27" s="266" t="s">
        <v>100</v>
      </c>
      <c r="AR27" s="266" t="s">
        <v>100</v>
      </c>
      <c r="AS27" s="266" t="s">
        <v>100</v>
      </c>
      <c r="AT27" s="266" t="s">
        <v>100</v>
      </c>
      <c r="AU27" s="266" t="s">
        <v>100</v>
      </c>
      <c r="AV27" s="266" t="s">
        <v>100</v>
      </c>
      <c r="AW27" s="266" t="s">
        <v>100</v>
      </c>
      <c r="AX27" s="266" t="s">
        <v>100</v>
      </c>
      <c r="AY27" s="266" t="s">
        <v>100</v>
      </c>
      <c r="AZ27" s="266" t="s">
        <v>100</v>
      </c>
      <c r="BA27" s="266" t="s">
        <v>100</v>
      </c>
      <c r="BB27" s="266" t="s">
        <v>100</v>
      </c>
      <c r="BC27" s="266" t="s">
        <v>100</v>
      </c>
      <c r="BD27" s="266" t="s">
        <v>100</v>
      </c>
      <c r="BE27" s="266" t="s">
        <v>100</v>
      </c>
      <c r="BF27" s="266" t="s">
        <v>100</v>
      </c>
      <c r="BG27" s="266" t="s">
        <v>100</v>
      </c>
      <c r="BH27" s="266" t="s">
        <v>100</v>
      </c>
      <c r="BI27" s="266" t="s">
        <v>100</v>
      </c>
      <c r="BJ27" s="266" t="s">
        <v>100</v>
      </c>
      <c r="BK27" s="266" t="s">
        <v>100</v>
      </c>
      <c r="BL27" s="266" t="s">
        <v>100</v>
      </c>
      <c r="BM27" s="266" t="s">
        <v>100</v>
      </c>
      <c r="BN27" s="266" t="s">
        <v>100</v>
      </c>
      <c r="BO27" s="266" t="s">
        <v>100</v>
      </c>
      <c r="BP27" s="266" t="s">
        <v>100</v>
      </c>
      <c r="BQ27" s="266" t="s">
        <v>100</v>
      </c>
      <c r="BR27" s="266" t="s">
        <v>100</v>
      </c>
      <c r="BS27" s="266" t="s">
        <v>100</v>
      </c>
      <c r="BT27" s="266" t="s">
        <v>100</v>
      </c>
      <c r="BU27" s="266" t="s">
        <v>100</v>
      </c>
      <c r="BV27" s="266" t="s">
        <v>100</v>
      </c>
      <c r="BW27" s="266" t="s">
        <v>100</v>
      </c>
      <c r="BX27" s="266" t="s">
        <v>100</v>
      </c>
      <c r="BY27" s="266" t="s">
        <v>100</v>
      </c>
      <c r="BZ27" s="266" t="s">
        <v>100</v>
      </c>
      <c r="CA27" s="266" t="s">
        <v>100</v>
      </c>
      <c r="CB27" s="266" t="s">
        <v>100</v>
      </c>
      <c r="CC27" s="266" t="s">
        <v>100</v>
      </c>
      <c r="CD27" s="266" t="s">
        <v>100</v>
      </c>
      <c r="CE27" s="266" t="s">
        <v>100</v>
      </c>
    </row>
    <row r="28" spans="1:83" s="266" customFormat="1">
      <c r="B28" s="267"/>
      <c r="C28" s="268"/>
      <c r="D28" s="268"/>
      <c r="E28" s="268"/>
      <c r="F28" s="267"/>
      <c r="G28" s="269"/>
      <c r="H28" s="270"/>
      <c r="N28" s="266" t="s">
        <v>151</v>
      </c>
      <c r="BU28" s="753" t="s">
        <v>143</v>
      </c>
      <c r="BV28" s="549"/>
      <c r="BW28" s="501"/>
      <c r="BX28" s="501"/>
      <c r="BY28" s="501"/>
      <c r="BZ28" s="501"/>
      <c r="CA28" s="501"/>
      <c r="CB28" s="501"/>
      <c r="CC28" s="754"/>
    </row>
    <row r="29" spans="1:83" s="266" customFormat="1">
      <c r="A29" s="300" t="b">
        <v>1</v>
      </c>
      <c r="B29" s="249" t="s">
        <v>97</v>
      </c>
      <c r="C29" s="301"/>
      <c r="D29" s="906" t="s">
        <v>353</v>
      </c>
      <c r="E29" s="907"/>
      <c r="F29" s="908"/>
      <c r="G29" s="69"/>
      <c r="H29" s="11"/>
      <c r="I29" s="11"/>
      <c r="J29" s="302"/>
      <c r="K29" s="11"/>
      <c r="L29" s="11"/>
      <c r="M29" s="11"/>
      <c r="N29" s="266" t="s">
        <v>151</v>
      </c>
      <c r="O29" s="302"/>
      <c r="P29" s="302"/>
      <c r="Q29" s="303"/>
      <c r="R29" s="303"/>
      <c r="S29" s="303"/>
      <c r="T29" s="303"/>
      <c r="U29" s="303"/>
      <c r="V29" s="303"/>
      <c r="W29" s="303"/>
      <c r="X29" s="303"/>
      <c r="Y29" s="303"/>
      <c r="Z29" s="303"/>
      <c r="AA29" s="303"/>
      <c r="AB29" s="303"/>
      <c r="AC29" s="303"/>
      <c r="AD29" s="303"/>
      <c r="AE29" s="303"/>
      <c r="AF29" s="303"/>
      <c r="AG29" s="303"/>
      <c r="AH29" s="303"/>
      <c r="AI29" s="303"/>
      <c r="AJ29" s="303"/>
      <c r="AK29" s="303"/>
      <c r="AL29" s="303"/>
      <c r="AM29" s="303"/>
      <c r="AN29" s="303"/>
      <c r="AO29" s="303"/>
      <c r="AP29" s="303"/>
      <c r="AQ29" s="303"/>
      <c r="AR29" s="303"/>
      <c r="AS29" s="303"/>
      <c r="AT29" s="303"/>
      <c r="AU29" s="303"/>
      <c r="AV29" s="303"/>
      <c r="AW29" s="303"/>
      <c r="AX29" s="303"/>
      <c r="AY29" s="303"/>
      <c r="AZ29" s="303"/>
      <c r="BA29" s="303"/>
      <c r="BB29" s="303"/>
      <c r="BC29" s="303"/>
      <c r="BD29" s="303"/>
      <c r="BE29" s="303"/>
      <c r="BF29" s="303"/>
      <c r="BU29" s="755">
        <v>1</v>
      </c>
      <c r="BV29" s="724" t="s">
        <v>246</v>
      </c>
      <c r="BW29" s="725"/>
      <c r="BX29" s="726"/>
      <c r="BY29" s="726" t="s">
        <v>134</v>
      </c>
      <c r="BZ29" s="725"/>
      <c r="CA29" s="727"/>
      <c r="CB29" s="726"/>
      <c r="CC29" s="756"/>
    </row>
    <row r="30" spans="1:83" s="266" customFormat="1" hidden="1">
      <c r="H30" s="11"/>
      <c r="I30" s="11"/>
      <c r="J30" s="302"/>
      <c r="K30" s="11"/>
      <c r="L30" s="11"/>
      <c r="M30" s="11"/>
      <c r="N30" s="266" t="s">
        <v>151</v>
      </c>
      <c r="O30" s="302"/>
      <c r="P30" s="302"/>
      <c r="Q30" s="303"/>
      <c r="R30" s="303"/>
      <c r="S30" s="303"/>
      <c r="T30" s="303"/>
      <c r="U30" s="303"/>
      <c r="V30" s="303"/>
      <c r="W30" s="303"/>
      <c r="X30" s="303"/>
      <c r="Y30" s="303"/>
      <c r="Z30" s="303"/>
      <c r="AA30" s="303"/>
      <c r="AB30" s="303"/>
      <c r="AC30" s="303"/>
      <c r="AD30" s="303"/>
      <c r="AE30" s="303"/>
      <c r="AF30" s="303"/>
      <c r="AG30" s="303"/>
      <c r="AH30" s="303"/>
      <c r="AI30" s="303"/>
      <c r="AJ30" s="303"/>
      <c r="AK30" s="303"/>
      <c r="AL30" s="303"/>
      <c r="AM30" s="303"/>
      <c r="AN30" s="303"/>
      <c r="AO30" s="303"/>
      <c r="AP30" s="303"/>
      <c r="AQ30" s="303"/>
      <c r="AR30" s="303"/>
      <c r="AS30" s="303"/>
      <c r="AT30" s="303"/>
      <c r="AU30" s="303"/>
      <c r="AV30" s="303"/>
      <c r="AW30" s="303"/>
      <c r="AX30" s="303"/>
      <c r="AY30" s="303"/>
      <c r="AZ30" s="303"/>
      <c r="BA30" s="303"/>
      <c r="BB30" s="303"/>
      <c r="BC30" s="303"/>
      <c r="BD30" s="303"/>
      <c r="BE30" s="303"/>
      <c r="BF30" s="303"/>
      <c r="BU30" s="757">
        <v>2</v>
      </c>
      <c r="BV30" s="711" t="s">
        <v>247</v>
      </c>
      <c r="BW30" s="712"/>
      <c r="BX30" s="549"/>
      <c r="BY30" s="549"/>
      <c r="BZ30" s="712"/>
      <c r="CA30" s="499"/>
      <c r="CB30" s="549"/>
      <c r="CC30" s="758"/>
    </row>
    <row r="31" spans="1:83" s="266" customFormat="1" hidden="1">
      <c r="C31" s="304" t="s">
        <v>36</v>
      </c>
      <c r="D31" s="907"/>
      <c r="E31" s="907"/>
      <c r="F31" s="546" t="s">
        <v>41</v>
      </c>
      <c r="H31" s="11"/>
      <c r="I31" s="11"/>
      <c r="J31" s="302"/>
      <c r="K31" s="11"/>
      <c r="L31" s="11"/>
      <c r="M31" s="11"/>
      <c r="N31" s="266" t="s">
        <v>151</v>
      </c>
      <c r="O31" s="302"/>
      <c r="P31" s="302"/>
      <c r="Q31" s="303"/>
      <c r="R31" s="303"/>
      <c r="S31" s="303"/>
      <c r="T31" s="303"/>
      <c r="U31" s="303"/>
      <c r="V31" s="303"/>
      <c r="W31" s="303"/>
      <c r="X31" s="303"/>
      <c r="Y31" s="303"/>
      <c r="Z31" s="303"/>
      <c r="AA31" s="303"/>
      <c r="AB31" s="303"/>
      <c r="AC31" s="303"/>
      <c r="AD31" s="303"/>
      <c r="AE31" s="303"/>
      <c r="AF31" s="303"/>
      <c r="AG31" s="303"/>
      <c r="AH31" s="303"/>
      <c r="AI31" s="303"/>
      <c r="AJ31" s="303"/>
      <c r="AK31" s="303"/>
      <c r="AL31" s="303"/>
      <c r="AM31" s="303"/>
      <c r="AN31" s="303"/>
      <c r="AO31" s="303"/>
      <c r="AP31" s="303"/>
      <c r="AQ31" s="303"/>
      <c r="AR31" s="303"/>
      <c r="AS31" s="303"/>
      <c r="AT31" s="303"/>
      <c r="AU31" s="303"/>
      <c r="AV31" s="303"/>
      <c r="AW31" s="303"/>
      <c r="AX31" s="303"/>
      <c r="AY31" s="303"/>
      <c r="AZ31" s="303"/>
      <c r="BA31" s="303"/>
      <c r="BB31" s="303"/>
      <c r="BC31" s="303"/>
      <c r="BD31" s="303"/>
      <c r="BE31" s="303"/>
      <c r="BF31" s="303"/>
      <c r="BU31" s="757">
        <v>3</v>
      </c>
      <c r="BV31" s="711" t="s">
        <v>187</v>
      </c>
      <c r="BW31" s="712"/>
      <c r="BX31" s="549"/>
      <c r="BY31" s="549"/>
      <c r="BZ31" s="712"/>
      <c r="CA31" s="499"/>
      <c r="CB31" s="549"/>
      <c r="CC31" s="758"/>
    </row>
    <row r="32" spans="1:83" s="266" customFormat="1" hidden="1">
      <c r="C32" s="304" t="s">
        <v>42</v>
      </c>
      <c r="D32" s="796"/>
      <c r="E32" s="796"/>
      <c r="F32" s="546" t="s">
        <v>41</v>
      </c>
      <c r="H32" s="11"/>
      <c r="I32" s="11"/>
      <c r="J32" s="302"/>
      <c r="K32" s="11"/>
      <c r="L32" s="11"/>
      <c r="M32" s="11"/>
      <c r="N32" s="266" t="s">
        <v>151</v>
      </c>
      <c r="O32" s="302"/>
      <c r="P32" s="302"/>
      <c r="Q32" s="303"/>
      <c r="R32" s="303"/>
      <c r="S32" s="303"/>
      <c r="T32" s="303"/>
      <c r="U32" s="303"/>
      <c r="V32" s="303"/>
      <c r="W32" s="303"/>
      <c r="X32" s="303"/>
      <c r="Y32" s="303"/>
      <c r="Z32" s="303"/>
      <c r="AA32" s="303"/>
      <c r="AB32" s="303"/>
      <c r="AC32" s="303"/>
      <c r="AD32" s="303"/>
      <c r="AE32" s="303"/>
      <c r="AF32" s="303"/>
      <c r="AG32" s="303"/>
      <c r="AH32" s="303"/>
      <c r="AI32" s="303"/>
      <c r="AJ32" s="303"/>
      <c r="AK32" s="303"/>
      <c r="AL32" s="303"/>
      <c r="AM32" s="303"/>
      <c r="AN32" s="303"/>
      <c r="AO32" s="303"/>
      <c r="AP32" s="303"/>
      <c r="AQ32" s="303"/>
      <c r="AR32" s="303"/>
      <c r="AS32" s="303"/>
      <c r="AT32" s="303"/>
      <c r="AU32" s="303"/>
      <c r="AV32" s="303"/>
      <c r="AW32" s="303"/>
      <c r="AX32" s="303"/>
      <c r="AY32" s="303"/>
      <c r="AZ32" s="303"/>
      <c r="BA32" s="303"/>
      <c r="BB32" s="303"/>
      <c r="BC32" s="303"/>
      <c r="BD32" s="303"/>
      <c r="BE32" s="303"/>
      <c r="BF32" s="303"/>
      <c r="BU32" s="757">
        <v>4</v>
      </c>
      <c r="BV32" s="711" t="s">
        <v>188</v>
      </c>
      <c r="BW32" s="712"/>
      <c r="BX32" s="713">
        <v>1</v>
      </c>
      <c r="BY32" s="714" t="s">
        <v>185</v>
      </c>
      <c r="BZ32" s="712"/>
      <c r="CA32" s="499"/>
      <c r="CB32" s="549"/>
      <c r="CC32" s="758"/>
    </row>
    <row r="33" spans="1:81" s="266" customFormat="1" hidden="1">
      <c r="C33" s="304" t="s">
        <v>37</v>
      </c>
      <c r="D33" s="796"/>
      <c r="E33" s="796"/>
      <c r="F33" s="546" t="s">
        <v>41</v>
      </c>
      <c r="H33" s="11"/>
      <c r="I33" s="11"/>
      <c r="J33" s="302"/>
      <c r="K33" s="11"/>
      <c r="L33" s="11"/>
      <c r="M33" s="11"/>
      <c r="N33" s="266" t="s">
        <v>151</v>
      </c>
      <c r="O33" s="302"/>
      <c r="P33" s="302"/>
      <c r="Q33" s="303"/>
      <c r="R33" s="303"/>
      <c r="S33" s="303"/>
      <c r="T33" s="303"/>
      <c r="U33" s="303"/>
      <c r="V33" s="303"/>
      <c r="W33" s="303"/>
      <c r="X33" s="303"/>
      <c r="Y33" s="303"/>
      <c r="Z33" s="303"/>
      <c r="AA33" s="303"/>
      <c r="AB33" s="303"/>
      <c r="AC33" s="303"/>
      <c r="AD33" s="303"/>
      <c r="AE33" s="303"/>
      <c r="AF33" s="303"/>
      <c r="AG33" s="303"/>
      <c r="AH33" s="303"/>
      <c r="AI33" s="303"/>
      <c r="AJ33" s="303"/>
      <c r="AK33" s="303"/>
      <c r="AL33" s="303"/>
      <c r="AM33" s="303"/>
      <c r="AN33" s="303"/>
      <c r="AO33" s="303"/>
      <c r="AP33" s="303"/>
      <c r="AQ33" s="303"/>
      <c r="AR33" s="303"/>
      <c r="AS33" s="303"/>
      <c r="AT33" s="303"/>
      <c r="AU33" s="303"/>
      <c r="AV33" s="303"/>
      <c r="AW33" s="303"/>
      <c r="AX33" s="303"/>
      <c r="AY33" s="303"/>
      <c r="AZ33" s="303"/>
      <c r="BA33" s="303"/>
      <c r="BB33" s="303"/>
      <c r="BC33" s="303"/>
      <c r="BD33" s="303"/>
      <c r="BE33" s="303"/>
      <c r="BF33" s="303"/>
      <c r="BU33" s="757">
        <v>5</v>
      </c>
      <c r="BV33" s="711" t="s">
        <v>146</v>
      </c>
      <c r="BW33" s="712"/>
      <c r="BX33" s="715">
        <v>2</v>
      </c>
      <c r="BY33" s="716"/>
      <c r="BZ33" s="712"/>
      <c r="CA33" s="499"/>
      <c r="CB33" s="549"/>
      <c r="CC33" s="758"/>
    </row>
    <row r="34" spans="1:81" s="266" customFormat="1" hidden="1">
      <c r="B34" s="304"/>
      <c r="C34" s="305"/>
      <c r="D34" s="69"/>
      <c r="E34" s="69"/>
      <c r="F34" s="168"/>
      <c r="G34" s="69"/>
      <c r="H34" s="11"/>
      <c r="I34" s="11"/>
      <c r="J34" s="302"/>
      <c r="K34" s="11"/>
      <c r="L34" s="11"/>
      <c r="M34" s="11"/>
      <c r="N34" s="266" t="s">
        <v>151</v>
      </c>
      <c r="O34" s="302"/>
      <c r="P34" s="302"/>
      <c r="Q34" s="303"/>
      <c r="R34" s="303"/>
      <c r="S34" s="303"/>
      <c r="T34" s="303"/>
      <c r="U34" s="303"/>
      <c r="V34" s="303"/>
      <c r="W34" s="303"/>
      <c r="X34" s="303"/>
      <c r="Y34" s="303"/>
      <c r="Z34" s="303"/>
      <c r="AA34" s="303"/>
      <c r="AB34" s="303"/>
      <c r="AC34" s="303"/>
      <c r="AD34" s="303"/>
      <c r="AE34" s="303"/>
      <c r="AF34" s="303"/>
      <c r="AG34" s="303"/>
      <c r="AH34" s="303"/>
      <c r="AI34" s="303"/>
      <c r="AJ34" s="303"/>
      <c r="AK34" s="303"/>
      <c r="AL34" s="303"/>
      <c r="AM34" s="303"/>
      <c r="AN34" s="303"/>
      <c r="AO34" s="303"/>
      <c r="AP34" s="303"/>
      <c r="AQ34" s="303"/>
      <c r="AR34" s="303"/>
      <c r="AS34" s="303"/>
      <c r="AT34" s="303"/>
      <c r="AU34" s="303"/>
      <c r="AV34" s="303"/>
      <c r="AW34" s="303"/>
      <c r="AX34" s="303"/>
      <c r="AY34" s="303"/>
      <c r="AZ34" s="303"/>
      <c r="BA34" s="303"/>
      <c r="BB34" s="303"/>
      <c r="BC34" s="303"/>
      <c r="BD34" s="303"/>
      <c r="BE34" s="303"/>
      <c r="BF34" s="303"/>
      <c r="BU34" s="757">
        <v>6</v>
      </c>
      <c r="BV34" s="711" t="s">
        <v>147</v>
      </c>
      <c r="BW34" s="712"/>
      <c r="BX34" s="715">
        <v>3</v>
      </c>
      <c r="BY34" s="716"/>
      <c r="BZ34" s="712"/>
      <c r="CA34" s="499"/>
      <c r="CB34" s="549"/>
      <c r="CC34" s="758"/>
    </row>
    <row r="35" spans="1:81" s="306" customFormat="1">
      <c r="B35" s="307"/>
      <c r="C35" s="308"/>
      <c r="G35" s="307"/>
      <c r="I35" s="309"/>
      <c r="J35" s="309"/>
      <c r="K35" s="309"/>
      <c r="L35" s="309"/>
      <c r="M35" s="309"/>
      <c r="N35" s="266" t="s">
        <v>151</v>
      </c>
      <c r="O35" s="309"/>
      <c r="P35" s="309"/>
      <c r="Q35" s="309"/>
      <c r="R35" s="309"/>
      <c r="S35" s="309"/>
      <c r="T35" s="309"/>
      <c r="U35" s="309"/>
      <c r="V35" s="309"/>
      <c r="W35" s="309"/>
      <c r="X35" s="309"/>
      <c r="Y35" s="309"/>
      <c r="Z35" s="309"/>
      <c r="AA35" s="309"/>
      <c r="AB35" s="309"/>
      <c r="AC35" s="309"/>
      <c r="AD35" s="309"/>
      <c r="AE35" s="309"/>
      <c r="AF35" s="309"/>
      <c r="AG35" s="309"/>
      <c r="AH35" s="309"/>
      <c r="AI35" s="309"/>
      <c r="AJ35" s="309"/>
      <c r="AK35" s="309"/>
      <c r="AL35" s="309"/>
      <c r="AM35" s="309"/>
      <c r="AN35" s="309"/>
      <c r="AO35" s="309"/>
      <c r="AP35" s="309"/>
      <c r="AQ35" s="309"/>
      <c r="AR35" s="309"/>
      <c r="AS35" s="309"/>
      <c r="AT35" s="309"/>
      <c r="AU35" s="309"/>
      <c r="AV35" s="309"/>
      <c r="AW35" s="309"/>
      <c r="AX35" s="309"/>
      <c r="AY35" s="309"/>
      <c r="AZ35" s="309"/>
      <c r="BA35" s="309"/>
      <c r="BB35" s="309"/>
      <c r="BC35" s="309"/>
      <c r="BD35" s="309"/>
      <c r="BE35" s="309"/>
      <c r="BF35" s="309"/>
      <c r="BU35" s="757">
        <v>7</v>
      </c>
      <c r="BV35" s="711" t="s">
        <v>252</v>
      </c>
      <c r="BW35" s="712"/>
      <c r="BX35" s="715">
        <v>4</v>
      </c>
      <c r="BY35" s="716"/>
      <c r="BZ35" s="712"/>
      <c r="CA35" s="499"/>
      <c r="CB35" s="549"/>
      <c r="CC35" s="758"/>
    </row>
    <row r="36" spans="1:81" s="306" customFormat="1">
      <c r="A36" s="310" t="b">
        <v>1</v>
      </c>
      <c r="B36" s="249" t="s">
        <v>35</v>
      </c>
      <c r="C36" s="301"/>
      <c r="D36" s="311"/>
      <c r="E36" s="311"/>
      <c r="G36" s="307"/>
      <c r="I36" s="309"/>
      <c r="J36" s="309"/>
      <c r="K36" s="309"/>
      <c r="L36" s="309"/>
      <c r="M36" s="309"/>
      <c r="N36" s="266" t="s">
        <v>151</v>
      </c>
      <c r="O36" s="309"/>
      <c r="P36" s="309"/>
      <c r="Q36" s="309"/>
      <c r="R36" s="309"/>
      <c r="S36" s="309"/>
      <c r="T36" s="309"/>
      <c r="U36" s="309"/>
      <c r="V36" s="309"/>
      <c r="W36" s="309"/>
      <c r="X36" s="309"/>
      <c r="Y36" s="309"/>
      <c r="Z36" s="309"/>
      <c r="AA36" s="309"/>
      <c r="AB36" s="309"/>
      <c r="AC36" s="309"/>
      <c r="AD36" s="309"/>
      <c r="AE36" s="309"/>
      <c r="AF36" s="309"/>
      <c r="AG36" s="309"/>
      <c r="AH36" s="309"/>
      <c r="AI36" s="309"/>
      <c r="AJ36" s="309"/>
      <c r="AK36" s="309"/>
      <c r="AL36" s="309"/>
      <c r="AM36" s="309"/>
      <c r="AN36" s="309"/>
      <c r="AO36" s="309"/>
      <c r="AP36" s="309"/>
      <c r="AQ36" s="309"/>
      <c r="AR36" s="309"/>
      <c r="AS36" s="309"/>
      <c r="AT36" s="309"/>
      <c r="AU36" s="309"/>
      <c r="AV36" s="309"/>
      <c r="AW36" s="309"/>
      <c r="AX36" s="309"/>
      <c r="AY36" s="309"/>
      <c r="AZ36" s="309"/>
      <c r="BA36" s="309"/>
      <c r="BB36" s="309"/>
      <c r="BC36" s="309"/>
      <c r="BD36" s="309"/>
      <c r="BE36" s="309"/>
      <c r="BF36" s="309"/>
      <c r="BU36" s="757">
        <v>8</v>
      </c>
      <c r="BV36" s="711" t="s">
        <v>132</v>
      </c>
      <c r="BW36" s="712"/>
      <c r="BX36" s="715">
        <v>5</v>
      </c>
      <c r="BY36" s="716" t="s">
        <v>186</v>
      </c>
      <c r="BZ36" s="712"/>
      <c r="CA36" s="499"/>
      <c r="CB36" s="549"/>
      <c r="CC36" s="758"/>
    </row>
    <row r="37" spans="1:81" s="306" customFormat="1">
      <c r="A37" s="310"/>
      <c r="B37" s="249"/>
      <c r="C37" s="301"/>
      <c r="D37" s="311"/>
      <c r="E37" s="311"/>
      <c r="G37" s="307"/>
      <c r="I37" s="309"/>
      <c r="J37" s="309"/>
      <c r="K37" s="309"/>
      <c r="L37" s="309"/>
      <c r="M37" s="309"/>
      <c r="N37" s="266" t="s">
        <v>151</v>
      </c>
      <c r="O37" s="309"/>
      <c r="P37" s="309"/>
      <c r="Q37" s="309"/>
      <c r="R37" s="309"/>
      <c r="S37" s="309"/>
      <c r="T37" s="309"/>
      <c r="U37" s="309"/>
      <c r="V37" s="309"/>
      <c r="W37" s="309"/>
      <c r="X37" s="309"/>
      <c r="Y37" s="309"/>
      <c r="Z37" s="309"/>
      <c r="AA37" s="309"/>
      <c r="AB37" s="309"/>
      <c r="AC37" s="309"/>
      <c r="AD37" s="309"/>
      <c r="AE37" s="309"/>
      <c r="AF37" s="309"/>
      <c r="AG37" s="309"/>
      <c r="AH37" s="309"/>
      <c r="AI37" s="309"/>
      <c r="AJ37" s="309"/>
      <c r="AK37" s="309"/>
      <c r="AL37" s="309"/>
      <c r="AM37" s="309"/>
      <c r="AN37" s="309"/>
      <c r="AO37" s="309"/>
      <c r="AP37" s="309"/>
      <c r="AQ37" s="309"/>
      <c r="AR37" s="309"/>
      <c r="AS37" s="309"/>
      <c r="AT37" s="309"/>
      <c r="AU37" s="309"/>
      <c r="AV37" s="309"/>
      <c r="AW37" s="309"/>
      <c r="AX37" s="309"/>
      <c r="AY37" s="309"/>
      <c r="AZ37" s="309"/>
      <c r="BA37" s="309"/>
      <c r="BB37" s="309"/>
      <c r="BC37" s="309"/>
      <c r="BD37" s="309"/>
      <c r="BE37" s="309"/>
      <c r="BF37" s="309"/>
      <c r="BU37" s="757">
        <v>9</v>
      </c>
      <c r="BV37" s="711" t="s">
        <v>133</v>
      </c>
      <c r="BW37" s="712"/>
      <c r="BX37" s="549"/>
      <c r="BY37" s="558"/>
      <c r="BZ37" s="712"/>
      <c r="CA37" s="499"/>
      <c r="CB37" s="549"/>
      <c r="CC37" s="758"/>
    </row>
    <row r="38" spans="1:81" s="306" customFormat="1">
      <c r="C38" s="485" t="s">
        <v>292</v>
      </c>
      <c r="D38" s="249" t="s">
        <v>98</v>
      </c>
      <c r="E38" s="249" t="s">
        <v>293</v>
      </c>
      <c r="F38" s="312" t="s">
        <v>198</v>
      </c>
      <c r="G38" s="249" t="s">
        <v>104</v>
      </c>
      <c r="H38" s="301" t="s">
        <v>18</v>
      </c>
      <c r="I38" s="313" t="s">
        <v>144</v>
      </c>
      <c r="J38" s="314" t="s">
        <v>238</v>
      </c>
      <c r="K38" s="315" t="s">
        <v>167</v>
      </c>
      <c r="L38" s="315" t="s">
        <v>167</v>
      </c>
      <c r="M38" s="703"/>
      <c r="N38" s="266" t="s">
        <v>151</v>
      </c>
      <c r="O38" s="316"/>
      <c r="P38" s="316" t="s">
        <v>174</v>
      </c>
      <c r="Q38" s="316"/>
      <c r="R38" s="316" t="s">
        <v>210</v>
      </c>
      <c r="S38" s="316"/>
      <c r="T38" s="316" t="s">
        <v>106</v>
      </c>
      <c r="U38" s="316"/>
      <c r="V38" s="340">
        <v>1</v>
      </c>
      <c r="W38" s="340">
        <v>2</v>
      </c>
      <c r="X38" s="340">
        <v>3</v>
      </c>
      <c r="Y38" s="340">
        <v>4</v>
      </c>
      <c r="Z38" s="340">
        <v>5</v>
      </c>
      <c r="AA38" s="340">
        <v>6</v>
      </c>
      <c r="AB38" s="340">
        <v>7</v>
      </c>
      <c r="AC38" s="340">
        <v>8</v>
      </c>
      <c r="AD38" s="340">
        <v>9</v>
      </c>
      <c r="AE38" s="340">
        <v>10</v>
      </c>
      <c r="AF38" s="340">
        <v>11</v>
      </c>
      <c r="AG38" s="340">
        <v>12</v>
      </c>
      <c r="AH38" s="340">
        <v>13</v>
      </c>
      <c r="AI38" s="340">
        <v>14</v>
      </c>
      <c r="AJ38" s="340">
        <v>15</v>
      </c>
      <c r="AK38" s="340">
        <v>16</v>
      </c>
      <c r="AL38" s="340">
        <v>17</v>
      </c>
      <c r="AM38" s="340">
        <v>18</v>
      </c>
      <c r="AN38" s="340">
        <v>19</v>
      </c>
      <c r="AO38" s="340">
        <v>20</v>
      </c>
      <c r="AP38" s="340">
        <v>21</v>
      </c>
      <c r="AQ38" s="340">
        <v>22</v>
      </c>
      <c r="AR38" s="340">
        <v>23</v>
      </c>
      <c r="AS38" s="340">
        <v>24</v>
      </c>
      <c r="AT38" s="340">
        <v>25</v>
      </c>
      <c r="AU38" s="340">
        <v>26</v>
      </c>
      <c r="AV38" s="340">
        <v>27</v>
      </c>
      <c r="AW38" s="340">
        <v>28</v>
      </c>
      <c r="AX38" s="340">
        <v>29</v>
      </c>
      <c r="AY38" s="340">
        <v>30</v>
      </c>
      <c r="AZ38" s="340">
        <v>31</v>
      </c>
      <c r="BA38" s="340">
        <v>32</v>
      </c>
      <c r="BB38" s="340">
        <v>33</v>
      </c>
      <c r="BC38" s="340">
        <v>34</v>
      </c>
      <c r="BD38" s="340">
        <v>35</v>
      </c>
      <c r="BE38" s="340">
        <v>36</v>
      </c>
      <c r="BF38" s="340">
        <v>37</v>
      </c>
      <c r="BG38" s="340">
        <v>38</v>
      </c>
      <c r="BH38" s="340">
        <v>39</v>
      </c>
      <c r="BI38" s="340">
        <v>40</v>
      </c>
      <c r="BJ38" s="340">
        <v>41</v>
      </c>
      <c r="BK38" s="340">
        <v>42</v>
      </c>
      <c r="BL38" s="340">
        <v>43</v>
      </c>
      <c r="BM38" s="340">
        <v>44</v>
      </c>
      <c r="BN38" s="340">
        <v>45</v>
      </c>
      <c r="BO38" s="340">
        <v>46</v>
      </c>
      <c r="BP38" s="340">
        <v>47</v>
      </c>
      <c r="BQ38" s="340">
        <v>48</v>
      </c>
      <c r="BR38" s="340">
        <v>49</v>
      </c>
      <c r="BS38" s="340">
        <v>50</v>
      </c>
      <c r="BU38" s="287">
        <v>10</v>
      </c>
      <c r="BV38" s="723" t="s">
        <v>58</v>
      </c>
      <c r="BW38" s="273"/>
      <c r="BX38" s="710"/>
      <c r="BY38" s="558"/>
      <c r="BZ38" s="273"/>
      <c r="CA38" s="717"/>
      <c r="CB38" s="710"/>
      <c r="CC38" s="281"/>
    </row>
    <row r="39" spans="1:81" s="306" customFormat="1">
      <c r="C39" s="486" t="s">
        <v>114</v>
      </c>
      <c r="D39" s="461"/>
      <c r="E39" s="694"/>
      <c r="F39" s="898"/>
      <c r="G39" s="462"/>
      <c r="H39" s="463"/>
      <c r="I39" s="694"/>
      <c r="J39" s="899" t="s">
        <v>277</v>
      </c>
      <c r="K39" s="867" t="s">
        <v>33</v>
      </c>
      <c r="L39" s="867" t="s">
        <v>33</v>
      </c>
      <c r="M39" s="704"/>
      <c r="N39" s="266" t="s">
        <v>151</v>
      </c>
      <c r="O39" s="241"/>
      <c r="P39" s="487">
        <f>IF(COUNTBLANK(F39),0,1)</f>
        <v>0</v>
      </c>
      <c r="Q39" s="487"/>
      <c r="R39" s="487">
        <f>IF(J39="No",0,1)</f>
        <v>0</v>
      </c>
      <c r="S39" s="487"/>
      <c r="T39" s="487">
        <f>IF(SUM(P39+R39)=2,1,0)</f>
        <v>0</v>
      </c>
      <c r="U39" s="241"/>
      <c r="V39" s="341">
        <v>1</v>
      </c>
      <c r="W39" s="341">
        <v>2</v>
      </c>
      <c r="X39" s="341">
        <v>3</v>
      </c>
      <c r="Y39" s="341">
        <v>4</v>
      </c>
      <c r="Z39" s="341">
        <v>5</v>
      </c>
      <c r="AA39" s="341">
        <v>6</v>
      </c>
      <c r="AB39" s="341" t="s">
        <v>33</v>
      </c>
      <c r="AC39" s="341" t="s">
        <v>33</v>
      </c>
      <c r="AD39" s="341" t="s">
        <v>33</v>
      </c>
      <c r="AE39" s="341" t="s">
        <v>33</v>
      </c>
      <c r="AF39" s="341" t="s">
        <v>33</v>
      </c>
      <c r="AG39" s="341" t="s">
        <v>33</v>
      </c>
      <c r="AH39" s="341" t="s">
        <v>33</v>
      </c>
      <c r="AI39" s="341" t="s">
        <v>33</v>
      </c>
      <c r="AJ39" s="341" t="s">
        <v>33</v>
      </c>
      <c r="AK39" s="341" t="s">
        <v>33</v>
      </c>
      <c r="AL39" s="341" t="s">
        <v>33</v>
      </c>
      <c r="AM39" s="341" t="s">
        <v>33</v>
      </c>
      <c r="AN39" s="341" t="s">
        <v>33</v>
      </c>
      <c r="AO39" s="341" t="s">
        <v>33</v>
      </c>
      <c r="AP39" s="341" t="s">
        <v>33</v>
      </c>
      <c r="AQ39" s="341" t="s">
        <v>33</v>
      </c>
      <c r="AR39" s="341" t="s">
        <v>33</v>
      </c>
      <c r="AS39" s="341" t="s">
        <v>33</v>
      </c>
      <c r="AT39" s="341" t="s">
        <v>33</v>
      </c>
      <c r="AU39" s="341" t="s">
        <v>33</v>
      </c>
      <c r="AV39" s="341" t="s">
        <v>33</v>
      </c>
      <c r="AW39" s="341" t="s">
        <v>33</v>
      </c>
      <c r="AX39" s="341" t="s">
        <v>33</v>
      </c>
      <c r="AY39" s="341" t="s">
        <v>33</v>
      </c>
      <c r="AZ39" s="341" t="s">
        <v>33</v>
      </c>
      <c r="BA39" s="341" t="s">
        <v>33</v>
      </c>
      <c r="BB39" s="341" t="s">
        <v>33</v>
      </c>
      <c r="BC39" s="341" t="s">
        <v>33</v>
      </c>
      <c r="BD39" s="341" t="s">
        <v>33</v>
      </c>
      <c r="BE39" s="341" t="s">
        <v>33</v>
      </c>
      <c r="BF39" s="341" t="s">
        <v>33</v>
      </c>
      <c r="BG39" s="341" t="s">
        <v>33</v>
      </c>
      <c r="BH39" s="341" t="s">
        <v>33</v>
      </c>
      <c r="BI39" s="341" t="s">
        <v>33</v>
      </c>
      <c r="BJ39" s="341" t="s">
        <v>33</v>
      </c>
      <c r="BK39" s="341" t="s">
        <v>33</v>
      </c>
      <c r="BL39" s="341" t="s">
        <v>33</v>
      </c>
      <c r="BM39" s="341" t="s">
        <v>33</v>
      </c>
      <c r="BN39" s="341" t="s">
        <v>33</v>
      </c>
      <c r="BO39" s="341" t="s">
        <v>33</v>
      </c>
      <c r="BP39" s="341" t="s">
        <v>33</v>
      </c>
      <c r="BQ39" s="341" t="s">
        <v>33</v>
      </c>
      <c r="BR39" s="341" t="s">
        <v>33</v>
      </c>
      <c r="BS39" s="341" t="s">
        <v>33</v>
      </c>
      <c r="BU39" s="764" t="s">
        <v>184</v>
      </c>
      <c r="BV39" s="728"/>
      <c r="BW39" s="729"/>
      <c r="BX39" s="730"/>
      <c r="BY39" s="730"/>
      <c r="BZ39" s="729"/>
      <c r="CA39" s="731"/>
      <c r="CB39" s="730"/>
      <c r="CC39" s="765"/>
    </row>
    <row r="40" spans="1:81" s="318" customFormat="1">
      <c r="C40" s="486" t="s">
        <v>115</v>
      </c>
      <c r="D40" s="461"/>
      <c r="E40" s="694"/>
      <c r="F40" s="884" t="s">
        <v>319</v>
      </c>
      <c r="G40" s="462"/>
      <c r="H40" s="463"/>
      <c r="I40" s="694"/>
      <c r="J40" s="899" t="s">
        <v>277</v>
      </c>
      <c r="K40" s="867" t="s">
        <v>33</v>
      </c>
      <c r="L40" s="867" t="s">
        <v>33</v>
      </c>
      <c r="M40" s="704"/>
      <c r="N40" s="266" t="s">
        <v>151</v>
      </c>
      <c r="O40" s="241"/>
      <c r="P40" s="487">
        <f t="shared" ref="P40:P60" si="0">IF(COUNTBLANK(F40),0,1)</f>
        <v>1</v>
      </c>
      <c r="Q40" s="487"/>
      <c r="R40" s="487">
        <f t="shared" ref="R40:R60" si="1">IF(J40="No",0,1)</f>
        <v>0</v>
      </c>
      <c r="S40" s="487"/>
      <c r="T40" s="487">
        <f t="shared" ref="T40:T60" si="2">IF(SUM(P40+R40)=2,1,0)</f>
        <v>0</v>
      </c>
      <c r="U40" s="241"/>
      <c r="V40" s="341">
        <v>1</v>
      </c>
      <c r="W40" s="341">
        <v>2</v>
      </c>
      <c r="X40" s="341">
        <v>3</v>
      </c>
      <c r="Y40" s="341">
        <v>4</v>
      </c>
      <c r="Z40" s="341">
        <v>5</v>
      </c>
      <c r="AA40" s="341">
        <v>6</v>
      </c>
      <c r="AB40" s="341" t="s">
        <v>33</v>
      </c>
      <c r="AC40" s="341" t="s">
        <v>33</v>
      </c>
      <c r="AD40" s="341" t="s">
        <v>33</v>
      </c>
      <c r="AE40" s="341" t="s">
        <v>33</v>
      </c>
      <c r="AF40" s="341" t="s">
        <v>33</v>
      </c>
      <c r="AG40" s="341" t="s">
        <v>33</v>
      </c>
      <c r="AH40" s="341" t="s">
        <v>33</v>
      </c>
      <c r="AI40" s="341" t="s">
        <v>33</v>
      </c>
      <c r="AJ40" s="341" t="s">
        <v>33</v>
      </c>
      <c r="AK40" s="341" t="s">
        <v>33</v>
      </c>
      <c r="AL40" s="341" t="s">
        <v>33</v>
      </c>
      <c r="AM40" s="341" t="s">
        <v>33</v>
      </c>
      <c r="AN40" s="341" t="s">
        <v>33</v>
      </c>
      <c r="AO40" s="341" t="s">
        <v>33</v>
      </c>
      <c r="AP40" s="341" t="s">
        <v>33</v>
      </c>
      <c r="AQ40" s="341" t="s">
        <v>33</v>
      </c>
      <c r="AR40" s="341" t="s">
        <v>33</v>
      </c>
      <c r="AS40" s="341" t="s">
        <v>33</v>
      </c>
      <c r="AT40" s="341" t="s">
        <v>33</v>
      </c>
      <c r="AU40" s="341" t="s">
        <v>33</v>
      </c>
      <c r="AV40" s="341" t="s">
        <v>33</v>
      </c>
      <c r="AW40" s="341" t="s">
        <v>33</v>
      </c>
      <c r="AX40" s="341" t="s">
        <v>33</v>
      </c>
      <c r="AY40" s="341" t="s">
        <v>33</v>
      </c>
      <c r="AZ40" s="341" t="s">
        <v>33</v>
      </c>
      <c r="BA40" s="341" t="s">
        <v>33</v>
      </c>
      <c r="BB40" s="341" t="s">
        <v>33</v>
      </c>
      <c r="BC40" s="341" t="s">
        <v>33</v>
      </c>
      <c r="BD40" s="341" t="s">
        <v>33</v>
      </c>
      <c r="BE40" s="341" t="s">
        <v>33</v>
      </c>
      <c r="BF40" s="341" t="s">
        <v>33</v>
      </c>
      <c r="BG40" s="341" t="s">
        <v>33</v>
      </c>
      <c r="BH40" s="341" t="s">
        <v>33</v>
      </c>
      <c r="BI40" s="341" t="s">
        <v>33</v>
      </c>
      <c r="BJ40" s="341" t="s">
        <v>33</v>
      </c>
      <c r="BK40" s="341" t="s">
        <v>33</v>
      </c>
      <c r="BL40" s="341" t="s">
        <v>33</v>
      </c>
      <c r="BM40" s="341" t="s">
        <v>33</v>
      </c>
      <c r="BN40" s="341" t="s">
        <v>33</v>
      </c>
      <c r="BO40" s="341" t="s">
        <v>33</v>
      </c>
      <c r="BP40" s="341" t="s">
        <v>33</v>
      </c>
      <c r="BQ40" s="341" t="s">
        <v>33</v>
      </c>
      <c r="BR40" s="341" t="s">
        <v>33</v>
      </c>
      <c r="BS40" s="341" t="s">
        <v>33</v>
      </c>
      <c r="BU40" s="751"/>
      <c r="BV40" s="12"/>
      <c r="BW40" s="12"/>
      <c r="BX40" s="12"/>
      <c r="BY40" s="12"/>
      <c r="BZ40" s="12"/>
      <c r="CA40" s="12"/>
      <c r="CB40" s="12"/>
      <c r="CC40" s="752"/>
    </row>
    <row r="41" spans="1:81" s="319" customFormat="1">
      <c r="C41" s="486">
        <v>1</v>
      </c>
      <c r="D41" s="461"/>
      <c r="E41" s="694"/>
      <c r="F41" s="898" t="s">
        <v>345</v>
      </c>
      <c r="G41" s="462"/>
      <c r="H41" s="901" t="s">
        <v>281</v>
      </c>
      <c r="I41" s="900" t="s">
        <v>343</v>
      </c>
      <c r="J41" s="471" t="s">
        <v>48</v>
      </c>
      <c r="K41" s="867" t="s">
        <v>33</v>
      </c>
      <c r="L41" s="867" t="s">
        <v>33</v>
      </c>
      <c r="M41" s="704"/>
      <c r="N41" s="266" t="s">
        <v>151</v>
      </c>
      <c r="O41" s="241"/>
      <c r="P41" s="487">
        <f t="shared" si="0"/>
        <v>1</v>
      </c>
      <c r="Q41" s="487"/>
      <c r="R41" s="487">
        <f t="shared" si="1"/>
        <v>1</v>
      </c>
      <c r="S41" s="487"/>
      <c r="T41" s="487">
        <f t="shared" si="2"/>
        <v>1</v>
      </c>
      <c r="U41" s="241"/>
      <c r="V41" s="341">
        <v>1</v>
      </c>
      <c r="W41" s="341">
        <v>2</v>
      </c>
      <c r="X41" s="341">
        <v>3</v>
      </c>
      <c r="Y41" s="341">
        <v>4</v>
      </c>
      <c r="Z41" s="341">
        <v>5</v>
      </c>
      <c r="AA41" s="341">
        <v>6</v>
      </c>
      <c r="AB41" s="341" t="s">
        <v>33</v>
      </c>
      <c r="AC41" s="341" t="s">
        <v>33</v>
      </c>
      <c r="AD41" s="341" t="s">
        <v>33</v>
      </c>
      <c r="AE41" s="341" t="s">
        <v>33</v>
      </c>
      <c r="AF41" s="341" t="s">
        <v>33</v>
      </c>
      <c r="AG41" s="341" t="s">
        <v>33</v>
      </c>
      <c r="AH41" s="341" t="s">
        <v>33</v>
      </c>
      <c r="AI41" s="341" t="s">
        <v>33</v>
      </c>
      <c r="AJ41" s="341" t="s">
        <v>33</v>
      </c>
      <c r="AK41" s="341" t="s">
        <v>33</v>
      </c>
      <c r="AL41" s="341" t="s">
        <v>33</v>
      </c>
      <c r="AM41" s="341" t="s">
        <v>33</v>
      </c>
      <c r="AN41" s="341" t="s">
        <v>33</v>
      </c>
      <c r="AO41" s="341" t="s">
        <v>33</v>
      </c>
      <c r="AP41" s="341" t="s">
        <v>33</v>
      </c>
      <c r="AQ41" s="341" t="s">
        <v>33</v>
      </c>
      <c r="AR41" s="341" t="s">
        <v>33</v>
      </c>
      <c r="AS41" s="341" t="s">
        <v>33</v>
      </c>
      <c r="AT41" s="341" t="s">
        <v>33</v>
      </c>
      <c r="AU41" s="341" t="s">
        <v>33</v>
      </c>
      <c r="AV41" s="341" t="s">
        <v>33</v>
      </c>
      <c r="AW41" s="341" t="s">
        <v>33</v>
      </c>
      <c r="AX41" s="341" t="s">
        <v>33</v>
      </c>
      <c r="AY41" s="341" t="s">
        <v>33</v>
      </c>
      <c r="AZ41" s="341" t="s">
        <v>33</v>
      </c>
      <c r="BA41" s="341" t="s">
        <v>33</v>
      </c>
      <c r="BB41" s="341" t="s">
        <v>33</v>
      </c>
      <c r="BC41" s="341" t="s">
        <v>33</v>
      </c>
      <c r="BD41" s="341" t="s">
        <v>33</v>
      </c>
      <c r="BE41" s="341" t="s">
        <v>33</v>
      </c>
      <c r="BF41" s="341" t="s">
        <v>33</v>
      </c>
      <c r="BG41" s="341" t="s">
        <v>33</v>
      </c>
      <c r="BH41" s="341" t="s">
        <v>33</v>
      </c>
      <c r="BI41" s="341" t="s">
        <v>33</v>
      </c>
      <c r="BJ41" s="341" t="s">
        <v>33</v>
      </c>
      <c r="BK41" s="341" t="s">
        <v>33</v>
      </c>
      <c r="BL41" s="341" t="s">
        <v>33</v>
      </c>
      <c r="BM41" s="341" t="s">
        <v>33</v>
      </c>
      <c r="BN41" s="341" t="s">
        <v>33</v>
      </c>
      <c r="BO41" s="341" t="s">
        <v>33</v>
      </c>
      <c r="BP41" s="341" t="s">
        <v>33</v>
      </c>
      <c r="BQ41" s="341" t="s">
        <v>33</v>
      </c>
      <c r="BR41" s="341" t="s">
        <v>33</v>
      </c>
      <c r="BS41" s="341" t="s">
        <v>33</v>
      </c>
      <c r="BU41" s="751"/>
      <c r="BV41" s="12"/>
      <c r="BW41" s="12"/>
      <c r="BX41" s="12"/>
      <c r="BY41" s="12"/>
      <c r="BZ41" s="12"/>
      <c r="CA41" s="12"/>
      <c r="CB41" s="12"/>
      <c r="CC41" s="752"/>
    </row>
    <row r="42" spans="1:81" s="319" customFormat="1">
      <c r="C42" s="486">
        <v>2</v>
      </c>
      <c r="D42" s="461"/>
      <c r="E42" s="694"/>
      <c r="F42" s="898" t="s">
        <v>346</v>
      </c>
      <c r="G42" s="462"/>
      <c r="H42" s="901" t="s">
        <v>280</v>
      </c>
      <c r="I42" s="900" t="s">
        <v>347</v>
      </c>
      <c r="J42" s="471" t="s">
        <v>48</v>
      </c>
      <c r="K42" s="867" t="s">
        <v>33</v>
      </c>
      <c r="L42" s="867" t="s">
        <v>33</v>
      </c>
      <c r="M42" s="704"/>
      <c r="N42" s="266" t="s">
        <v>151</v>
      </c>
      <c r="O42" s="241"/>
      <c r="P42" s="487">
        <f t="shared" si="0"/>
        <v>1</v>
      </c>
      <c r="Q42" s="487"/>
      <c r="R42" s="487">
        <f t="shared" si="1"/>
        <v>1</v>
      </c>
      <c r="S42" s="487"/>
      <c r="T42" s="487">
        <f t="shared" si="2"/>
        <v>1</v>
      </c>
      <c r="U42" s="241"/>
      <c r="V42" s="341">
        <v>1</v>
      </c>
      <c r="W42" s="341">
        <v>2</v>
      </c>
      <c r="X42" s="341">
        <v>3</v>
      </c>
      <c r="Y42" s="341">
        <v>4</v>
      </c>
      <c r="Z42" s="341">
        <v>5</v>
      </c>
      <c r="AA42" s="341">
        <v>6</v>
      </c>
      <c r="AB42" s="341" t="s">
        <v>33</v>
      </c>
      <c r="AC42" s="341" t="s">
        <v>33</v>
      </c>
      <c r="AD42" s="341" t="s">
        <v>33</v>
      </c>
      <c r="AE42" s="341" t="s">
        <v>33</v>
      </c>
      <c r="AF42" s="341" t="s">
        <v>33</v>
      </c>
      <c r="AG42" s="341" t="s">
        <v>33</v>
      </c>
      <c r="AH42" s="341" t="s">
        <v>33</v>
      </c>
      <c r="AI42" s="341" t="s">
        <v>33</v>
      </c>
      <c r="AJ42" s="341" t="s">
        <v>33</v>
      </c>
      <c r="AK42" s="341" t="s">
        <v>33</v>
      </c>
      <c r="AL42" s="341" t="s">
        <v>33</v>
      </c>
      <c r="AM42" s="341" t="s">
        <v>33</v>
      </c>
      <c r="AN42" s="341" t="s">
        <v>33</v>
      </c>
      <c r="AO42" s="341" t="s">
        <v>33</v>
      </c>
      <c r="AP42" s="341" t="s">
        <v>33</v>
      </c>
      <c r="AQ42" s="341" t="s">
        <v>33</v>
      </c>
      <c r="AR42" s="341" t="s">
        <v>33</v>
      </c>
      <c r="AS42" s="341" t="s">
        <v>33</v>
      </c>
      <c r="AT42" s="341" t="s">
        <v>33</v>
      </c>
      <c r="AU42" s="341" t="s">
        <v>33</v>
      </c>
      <c r="AV42" s="341" t="s">
        <v>33</v>
      </c>
      <c r="AW42" s="341" t="s">
        <v>33</v>
      </c>
      <c r="AX42" s="341" t="s">
        <v>33</v>
      </c>
      <c r="AY42" s="341" t="s">
        <v>33</v>
      </c>
      <c r="AZ42" s="341" t="s">
        <v>33</v>
      </c>
      <c r="BA42" s="341" t="s">
        <v>33</v>
      </c>
      <c r="BB42" s="341" t="s">
        <v>33</v>
      </c>
      <c r="BC42" s="341" t="s">
        <v>33</v>
      </c>
      <c r="BD42" s="341" t="s">
        <v>33</v>
      </c>
      <c r="BE42" s="341" t="s">
        <v>33</v>
      </c>
      <c r="BF42" s="341" t="s">
        <v>33</v>
      </c>
      <c r="BG42" s="341" t="s">
        <v>33</v>
      </c>
      <c r="BH42" s="341" t="s">
        <v>33</v>
      </c>
      <c r="BI42" s="341" t="s">
        <v>33</v>
      </c>
      <c r="BJ42" s="341" t="s">
        <v>33</v>
      </c>
      <c r="BK42" s="341" t="s">
        <v>33</v>
      </c>
      <c r="BL42" s="341" t="s">
        <v>33</v>
      </c>
      <c r="BM42" s="341" t="s">
        <v>33</v>
      </c>
      <c r="BN42" s="341" t="s">
        <v>33</v>
      </c>
      <c r="BO42" s="341" t="s">
        <v>33</v>
      </c>
      <c r="BP42" s="341" t="s">
        <v>33</v>
      </c>
      <c r="BQ42" s="341" t="s">
        <v>33</v>
      </c>
      <c r="BR42" s="341" t="s">
        <v>33</v>
      </c>
      <c r="BS42" s="341" t="s">
        <v>33</v>
      </c>
      <c r="BU42" s="766" t="s">
        <v>0</v>
      </c>
      <c r="BV42" s="732"/>
      <c r="BW42" s="732"/>
      <c r="BX42" s="732"/>
      <c r="BY42" s="732"/>
      <c r="BZ42" s="732"/>
      <c r="CA42" s="732"/>
      <c r="CB42" s="732"/>
      <c r="CC42" s="767"/>
    </row>
    <row r="43" spans="1:81" s="319" customFormat="1">
      <c r="C43" s="486">
        <v>3</v>
      </c>
      <c r="D43" s="461"/>
      <c r="E43" s="694"/>
      <c r="F43" s="898" t="s">
        <v>348</v>
      </c>
      <c r="G43" s="462"/>
      <c r="H43" s="901" t="s">
        <v>281</v>
      </c>
      <c r="I43" s="900" t="s">
        <v>349</v>
      </c>
      <c r="J43" s="471" t="s">
        <v>48</v>
      </c>
      <c r="K43" s="867" t="s">
        <v>33</v>
      </c>
      <c r="L43" s="867" t="s">
        <v>33</v>
      </c>
      <c r="M43" s="704"/>
      <c r="N43" s="266" t="s">
        <v>151</v>
      </c>
      <c r="O43" s="241"/>
      <c r="P43" s="487">
        <f t="shared" si="0"/>
        <v>1</v>
      </c>
      <c r="Q43" s="487"/>
      <c r="R43" s="487">
        <f t="shared" si="1"/>
        <v>1</v>
      </c>
      <c r="S43" s="487"/>
      <c r="T43" s="487">
        <f t="shared" si="2"/>
        <v>1</v>
      </c>
      <c r="U43" s="241"/>
      <c r="V43" s="341">
        <v>1</v>
      </c>
      <c r="W43" s="341">
        <v>2</v>
      </c>
      <c r="X43" s="341">
        <v>3</v>
      </c>
      <c r="Y43" s="341">
        <v>4</v>
      </c>
      <c r="Z43" s="341">
        <v>5</v>
      </c>
      <c r="AA43" s="341">
        <v>6</v>
      </c>
      <c r="AB43" s="341" t="s">
        <v>33</v>
      </c>
      <c r="AC43" s="341" t="s">
        <v>33</v>
      </c>
      <c r="AD43" s="341" t="s">
        <v>33</v>
      </c>
      <c r="AE43" s="341" t="s">
        <v>33</v>
      </c>
      <c r="AF43" s="341" t="s">
        <v>33</v>
      </c>
      <c r="AG43" s="341" t="s">
        <v>33</v>
      </c>
      <c r="AH43" s="341" t="s">
        <v>33</v>
      </c>
      <c r="AI43" s="341" t="s">
        <v>33</v>
      </c>
      <c r="AJ43" s="341" t="s">
        <v>33</v>
      </c>
      <c r="AK43" s="341" t="s">
        <v>33</v>
      </c>
      <c r="AL43" s="341" t="s">
        <v>33</v>
      </c>
      <c r="AM43" s="341" t="s">
        <v>33</v>
      </c>
      <c r="AN43" s="341" t="s">
        <v>33</v>
      </c>
      <c r="AO43" s="341" t="s">
        <v>33</v>
      </c>
      <c r="AP43" s="341" t="s">
        <v>33</v>
      </c>
      <c r="AQ43" s="341" t="s">
        <v>33</v>
      </c>
      <c r="AR43" s="341" t="s">
        <v>33</v>
      </c>
      <c r="AS43" s="341" t="s">
        <v>33</v>
      </c>
      <c r="AT43" s="341" t="s">
        <v>33</v>
      </c>
      <c r="AU43" s="341" t="s">
        <v>33</v>
      </c>
      <c r="AV43" s="341" t="s">
        <v>33</v>
      </c>
      <c r="AW43" s="341" t="s">
        <v>33</v>
      </c>
      <c r="AX43" s="341" t="s">
        <v>33</v>
      </c>
      <c r="AY43" s="341" t="s">
        <v>33</v>
      </c>
      <c r="AZ43" s="341" t="s">
        <v>33</v>
      </c>
      <c r="BA43" s="341" t="s">
        <v>33</v>
      </c>
      <c r="BB43" s="341" t="s">
        <v>33</v>
      </c>
      <c r="BC43" s="341" t="s">
        <v>33</v>
      </c>
      <c r="BD43" s="341" t="s">
        <v>33</v>
      </c>
      <c r="BE43" s="341" t="s">
        <v>33</v>
      </c>
      <c r="BF43" s="341" t="s">
        <v>33</v>
      </c>
      <c r="BG43" s="341" t="s">
        <v>33</v>
      </c>
      <c r="BH43" s="341" t="s">
        <v>33</v>
      </c>
      <c r="BI43" s="341" t="s">
        <v>33</v>
      </c>
      <c r="BJ43" s="341" t="s">
        <v>33</v>
      </c>
      <c r="BK43" s="341" t="s">
        <v>33</v>
      </c>
      <c r="BL43" s="341" t="s">
        <v>33</v>
      </c>
      <c r="BM43" s="341" t="s">
        <v>33</v>
      </c>
      <c r="BN43" s="341" t="s">
        <v>33</v>
      </c>
      <c r="BO43" s="341" t="s">
        <v>33</v>
      </c>
      <c r="BP43" s="341" t="s">
        <v>33</v>
      </c>
      <c r="BQ43" s="341" t="s">
        <v>33</v>
      </c>
      <c r="BR43" s="341" t="s">
        <v>33</v>
      </c>
      <c r="BS43" s="341" t="s">
        <v>33</v>
      </c>
      <c r="BU43" s="768"/>
      <c r="BV43" s="732"/>
      <c r="BW43" s="732"/>
      <c r="BX43" s="732"/>
      <c r="BY43" s="732"/>
      <c r="BZ43" s="732"/>
      <c r="CA43" s="732"/>
      <c r="CB43" s="732"/>
      <c r="CC43" s="767"/>
    </row>
    <row r="44" spans="1:81" s="319" customFormat="1">
      <c r="C44" s="486">
        <v>4</v>
      </c>
      <c r="D44" s="461"/>
      <c r="E44" s="694"/>
      <c r="F44" s="898" t="s">
        <v>351</v>
      </c>
      <c r="G44" s="462"/>
      <c r="H44" s="463" t="s">
        <v>281</v>
      </c>
      <c r="I44" s="900" t="s">
        <v>350</v>
      </c>
      <c r="J44" s="471" t="s">
        <v>48</v>
      </c>
      <c r="K44" s="867" t="s">
        <v>33</v>
      </c>
      <c r="L44" s="867" t="s">
        <v>33</v>
      </c>
      <c r="M44" s="704"/>
      <c r="N44" s="266" t="s">
        <v>151</v>
      </c>
      <c r="O44" s="241"/>
      <c r="P44" s="487">
        <f t="shared" si="0"/>
        <v>1</v>
      </c>
      <c r="Q44" s="487"/>
      <c r="R44" s="487">
        <f t="shared" si="1"/>
        <v>1</v>
      </c>
      <c r="S44" s="487"/>
      <c r="T44" s="487">
        <f t="shared" si="2"/>
        <v>1</v>
      </c>
      <c r="U44" s="241"/>
      <c r="V44" s="341">
        <v>1</v>
      </c>
      <c r="W44" s="341">
        <v>2</v>
      </c>
      <c r="X44" s="341">
        <v>3</v>
      </c>
      <c r="Y44" s="341">
        <v>4</v>
      </c>
      <c r="Z44" s="341">
        <v>5</v>
      </c>
      <c r="AA44" s="341">
        <v>6</v>
      </c>
      <c r="AB44" s="341" t="s">
        <v>33</v>
      </c>
      <c r="AC44" s="341" t="s">
        <v>33</v>
      </c>
      <c r="AD44" s="341" t="s">
        <v>33</v>
      </c>
      <c r="AE44" s="341" t="s">
        <v>33</v>
      </c>
      <c r="AF44" s="341" t="s">
        <v>33</v>
      </c>
      <c r="AG44" s="341" t="s">
        <v>33</v>
      </c>
      <c r="AH44" s="341" t="s">
        <v>33</v>
      </c>
      <c r="AI44" s="341" t="s">
        <v>33</v>
      </c>
      <c r="AJ44" s="341" t="s">
        <v>33</v>
      </c>
      <c r="AK44" s="341" t="s">
        <v>33</v>
      </c>
      <c r="AL44" s="341" t="s">
        <v>33</v>
      </c>
      <c r="AM44" s="341" t="s">
        <v>33</v>
      </c>
      <c r="AN44" s="341" t="s">
        <v>33</v>
      </c>
      <c r="AO44" s="341" t="s">
        <v>33</v>
      </c>
      <c r="AP44" s="341" t="s">
        <v>33</v>
      </c>
      <c r="AQ44" s="341" t="s">
        <v>33</v>
      </c>
      <c r="AR44" s="341" t="s">
        <v>33</v>
      </c>
      <c r="AS44" s="341" t="s">
        <v>33</v>
      </c>
      <c r="AT44" s="341" t="s">
        <v>33</v>
      </c>
      <c r="AU44" s="341" t="s">
        <v>33</v>
      </c>
      <c r="AV44" s="341" t="s">
        <v>33</v>
      </c>
      <c r="AW44" s="341" t="s">
        <v>33</v>
      </c>
      <c r="AX44" s="341" t="s">
        <v>33</v>
      </c>
      <c r="AY44" s="341" t="s">
        <v>33</v>
      </c>
      <c r="AZ44" s="341" t="s">
        <v>33</v>
      </c>
      <c r="BA44" s="341" t="s">
        <v>33</v>
      </c>
      <c r="BB44" s="341" t="s">
        <v>33</v>
      </c>
      <c r="BC44" s="341" t="s">
        <v>33</v>
      </c>
      <c r="BD44" s="341" t="s">
        <v>33</v>
      </c>
      <c r="BE44" s="341" t="s">
        <v>33</v>
      </c>
      <c r="BF44" s="341" t="s">
        <v>33</v>
      </c>
      <c r="BG44" s="341" t="s">
        <v>33</v>
      </c>
      <c r="BH44" s="341" t="s">
        <v>33</v>
      </c>
      <c r="BI44" s="341" t="s">
        <v>33</v>
      </c>
      <c r="BJ44" s="341" t="s">
        <v>33</v>
      </c>
      <c r="BK44" s="341" t="s">
        <v>33</v>
      </c>
      <c r="BL44" s="341" t="s">
        <v>33</v>
      </c>
      <c r="BM44" s="341" t="s">
        <v>33</v>
      </c>
      <c r="BN44" s="341" t="s">
        <v>33</v>
      </c>
      <c r="BO44" s="341" t="s">
        <v>33</v>
      </c>
      <c r="BP44" s="341" t="s">
        <v>33</v>
      </c>
      <c r="BQ44" s="341" t="s">
        <v>33</v>
      </c>
      <c r="BR44" s="341" t="s">
        <v>33</v>
      </c>
      <c r="BS44" s="341" t="s">
        <v>33</v>
      </c>
      <c r="BU44" s="769">
        <v>1</v>
      </c>
      <c r="BV44" s="733" t="s">
        <v>294</v>
      </c>
      <c r="BW44" s="733" t="s">
        <v>189</v>
      </c>
      <c r="BX44" s="733"/>
      <c r="BY44" s="733" t="s">
        <v>291</v>
      </c>
      <c r="BZ44" s="733"/>
      <c r="CA44" s="733"/>
      <c r="CB44" s="733"/>
      <c r="CC44" s="770"/>
    </row>
    <row r="45" spans="1:81" s="319" customFormat="1">
      <c r="C45" s="486">
        <v>5</v>
      </c>
      <c r="D45" s="461"/>
      <c r="E45" s="694"/>
      <c r="F45" s="898" t="s">
        <v>352</v>
      </c>
      <c r="G45" s="462"/>
      <c r="H45" s="463" t="s">
        <v>280</v>
      </c>
      <c r="I45" s="900" t="s">
        <v>344</v>
      </c>
      <c r="J45" s="471" t="s">
        <v>48</v>
      </c>
      <c r="K45" s="867" t="s">
        <v>33</v>
      </c>
      <c r="L45" s="867" t="s">
        <v>33</v>
      </c>
      <c r="M45" s="704"/>
      <c r="N45" s="266" t="s">
        <v>151</v>
      </c>
      <c r="O45" s="241"/>
      <c r="P45" s="487">
        <f t="shared" si="0"/>
        <v>1</v>
      </c>
      <c r="Q45" s="487"/>
      <c r="R45" s="487">
        <f t="shared" si="1"/>
        <v>1</v>
      </c>
      <c r="S45" s="487"/>
      <c r="T45" s="487">
        <f t="shared" si="2"/>
        <v>1</v>
      </c>
      <c r="U45" s="241"/>
      <c r="V45" s="341">
        <v>1</v>
      </c>
      <c r="W45" s="341">
        <v>2</v>
      </c>
      <c r="X45" s="341">
        <v>3</v>
      </c>
      <c r="Y45" s="341">
        <v>4</v>
      </c>
      <c r="Z45" s="341">
        <v>5</v>
      </c>
      <c r="AA45" s="341">
        <v>6</v>
      </c>
      <c r="AB45" s="341" t="s">
        <v>33</v>
      </c>
      <c r="AC45" s="341" t="s">
        <v>33</v>
      </c>
      <c r="AD45" s="341" t="s">
        <v>33</v>
      </c>
      <c r="AE45" s="341" t="s">
        <v>33</v>
      </c>
      <c r="AF45" s="341" t="s">
        <v>33</v>
      </c>
      <c r="AG45" s="341" t="s">
        <v>33</v>
      </c>
      <c r="AH45" s="341" t="s">
        <v>33</v>
      </c>
      <c r="AI45" s="341" t="s">
        <v>33</v>
      </c>
      <c r="AJ45" s="341" t="s">
        <v>33</v>
      </c>
      <c r="AK45" s="341" t="s">
        <v>33</v>
      </c>
      <c r="AL45" s="341" t="s">
        <v>33</v>
      </c>
      <c r="AM45" s="341" t="s">
        <v>33</v>
      </c>
      <c r="AN45" s="341" t="s">
        <v>33</v>
      </c>
      <c r="AO45" s="341" t="s">
        <v>33</v>
      </c>
      <c r="AP45" s="341" t="s">
        <v>33</v>
      </c>
      <c r="AQ45" s="341" t="s">
        <v>33</v>
      </c>
      <c r="AR45" s="341" t="s">
        <v>33</v>
      </c>
      <c r="AS45" s="341" t="s">
        <v>33</v>
      </c>
      <c r="AT45" s="341" t="s">
        <v>33</v>
      </c>
      <c r="AU45" s="341" t="s">
        <v>33</v>
      </c>
      <c r="AV45" s="341" t="s">
        <v>33</v>
      </c>
      <c r="AW45" s="341" t="s">
        <v>33</v>
      </c>
      <c r="AX45" s="341" t="s">
        <v>33</v>
      </c>
      <c r="AY45" s="341" t="s">
        <v>33</v>
      </c>
      <c r="AZ45" s="341" t="s">
        <v>33</v>
      </c>
      <c r="BA45" s="341" t="s">
        <v>33</v>
      </c>
      <c r="BB45" s="341" t="s">
        <v>33</v>
      </c>
      <c r="BC45" s="341" t="s">
        <v>33</v>
      </c>
      <c r="BD45" s="341" t="s">
        <v>33</v>
      </c>
      <c r="BE45" s="341" t="s">
        <v>33</v>
      </c>
      <c r="BF45" s="341" t="s">
        <v>33</v>
      </c>
      <c r="BG45" s="341" t="s">
        <v>33</v>
      </c>
      <c r="BH45" s="341" t="s">
        <v>33</v>
      </c>
      <c r="BI45" s="341" t="s">
        <v>33</v>
      </c>
      <c r="BJ45" s="341" t="s">
        <v>33</v>
      </c>
      <c r="BK45" s="341" t="s">
        <v>33</v>
      </c>
      <c r="BL45" s="341" t="s">
        <v>33</v>
      </c>
      <c r="BM45" s="341" t="s">
        <v>33</v>
      </c>
      <c r="BN45" s="341" t="s">
        <v>33</v>
      </c>
      <c r="BO45" s="341" t="s">
        <v>33</v>
      </c>
      <c r="BP45" s="341" t="s">
        <v>33</v>
      </c>
      <c r="BQ45" s="341" t="s">
        <v>33</v>
      </c>
      <c r="BR45" s="341" t="s">
        <v>33</v>
      </c>
      <c r="BS45" s="341" t="s">
        <v>33</v>
      </c>
      <c r="BU45" s="771">
        <v>2</v>
      </c>
      <c r="BV45" s="732" t="s">
        <v>295</v>
      </c>
      <c r="BW45" s="732" t="s">
        <v>189</v>
      </c>
      <c r="BX45" s="732"/>
      <c r="BY45" s="732"/>
      <c r="BZ45" s="732"/>
      <c r="CA45" s="732"/>
      <c r="CB45" s="732"/>
      <c r="CC45" s="767"/>
    </row>
    <row r="46" spans="1:81" s="319" customFormat="1">
      <c r="C46" s="486">
        <v>6</v>
      </c>
      <c r="D46" s="461"/>
      <c r="E46" s="694"/>
      <c r="F46" s="884"/>
      <c r="G46" s="462"/>
      <c r="H46" s="463"/>
      <c r="I46" s="694"/>
      <c r="J46" s="471" t="s">
        <v>277</v>
      </c>
      <c r="K46" s="867" t="s">
        <v>33</v>
      </c>
      <c r="L46" s="867" t="s">
        <v>33</v>
      </c>
      <c r="M46" s="704"/>
      <c r="N46" s="266" t="s">
        <v>151</v>
      </c>
      <c r="O46" s="241"/>
      <c r="P46" s="487">
        <f t="shared" si="0"/>
        <v>0</v>
      </c>
      <c r="Q46" s="487"/>
      <c r="R46" s="487">
        <f t="shared" si="1"/>
        <v>0</v>
      </c>
      <c r="S46" s="487"/>
      <c r="T46" s="487">
        <f t="shared" si="2"/>
        <v>0</v>
      </c>
      <c r="U46" s="241"/>
      <c r="V46" s="341">
        <v>1</v>
      </c>
      <c r="W46" s="341">
        <v>2</v>
      </c>
      <c r="X46" s="341">
        <v>3</v>
      </c>
      <c r="Y46" s="341">
        <v>4</v>
      </c>
      <c r="Z46" s="341">
        <v>5</v>
      </c>
      <c r="AA46" s="341">
        <v>6</v>
      </c>
      <c r="AB46" s="341" t="s">
        <v>33</v>
      </c>
      <c r="AC46" s="341" t="s">
        <v>33</v>
      </c>
      <c r="AD46" s="341" t="s">
        <v>33</v>
      </c>
      <c r="AE46" s="341" t="s">
        <v>33</v>
      </c>
      <c r="AF46" s="341" t="s">
        <v>33</v>
      </c>
      <c r="AG46" s="341" t="s">
        <v>33</v>
      </c>
      <c r="AH46" s="341" t="s">
        <v>33</v>
      </c>
      <c r="AI46" s="341" t="s">
        <v>33</v>
      </c>
      <c r="AJ46" s="341" t="s">
        <v>33</v>
      </c>
      <c r="AK46" s="341" t="s">
        <v>33</v>
      </c>
      <c r="AL46" s="341" t="s">
        <v>33</v>
      </c>
      <c r="AM46" s="341" t="s">
        <v>33</v>
      </c>
      <c r="AN46" s="341" t="s">
        <v>33</v>
      </c>
      <c r="AO46" s="341" t="s">
        <v>33</v>
      </c>
      <c r="AP46" s="341" t="s">
        <v>33</v>
      </c>
      <c r="AQ46" s="341" t="s">
        <v>33</v>
      </c>
      <c r="AR46" s="341" t="s">
        <v>33</v>
      </c>
      <c r="AS46" s="341" t="s">
        <v>33</v>
      </c>
      <c r="AT46" s="341" t="s">
        <v>33</v>
      </c>
      <c r="AU46" s="341" t="s">
        <v>33</v>
      </c>
      <c r="AV46" s="341" t="s">
        <v>33</v>
      </c>
      <c r="AW46" s="341" t="s">
        <v>33</v>
      </c>
      <c r="AX46" s="341" t="s">
        <v>33</v>
      </c>
      <c r="AY46" s="341" t="s">
        <v>33</v>
      </c>
      <c r="AZ46" s="341" t="s">
        <v>33</v>
      </c>
      <c r="BA46" s="341" t="s">
        <v>33</v>
      </c>
      <c r="BB46" s="341" t="s">
        <v>33</v>
      </c>
      <c r="BC46" s="341" t="s">
        <v>33</v>
      </c>
      <c r="BD46" s="341" t="s">
        <v>33</v>
      </c>
      <c r="BE46" s="341" t="s">
        <v>33</v>
      </c>
      <c r="BF46" s="341" t="s">
        <v>33</v>
      </c>
      <c r="BG46" s="341" t="s">
        <v>33</v>
      </c>
      <c r="BH46" s="341" t="s">
        <v>33</v>
      </c>
      <c r="BI46" s="341" t="s">
        <v>33</v>
      </c>
      <c r="BJ46" s="341" t="s">
        <v>33</v>
      </c>
      <c r="BK46" s="341" t="s">
        <v>33</v>
      </c>
      <c r="BL46" s="341" t="s">
        <v>33</v>
      </c>
      <c r="BM46" s="341" t="s">
        <v>33</v>
      </c>
      <c r="BN46" s="341" t="s">
        <v>33</v>
      </c>
      <c r="BO46" s="341" t="s">
        <v>33</v>
      </c>
      <c r="BP46" s="341" t="s">
        <v>33</v>
      </c>
      <c r="BQ46" s="341" t="s">
        <v>33</v>
      </c>
      <c r="BR46" s="341" t="s">
        <v>33</v>
      </c>
      <c r="BS46" s="341" t="s">
        <v>33</v>
      </c>
      <c r="BU46" s="771">
        <v>3</v>
      </c>
      <c r="BV46" s="732" t="s">
        <v>296</v>
      </c>
      <c r="BW46" s="732" t="s">
        <v>189</v>
      </c>
      <c r="BX46" s="732"/>
      <c r="BY46" s="732"/>
      <c r="BZ46" s="732"/>
      <c r="CA46" s="732"/>
      <c r="CB46" s="732"/>
      <c r="CC46" s="767"/>
    </row>
    <row r="47" spans="1:81" s="319" customFormat="1">
      <c r="C47" s="486">
        <v>7</v>
      </c>
      <c r="D47" s="461"/>
      <c r="E47" s="694"/>
      <c r="F47" s="884"/>
      <c r="G47" s="462"/>
      <c r="H47" s="463"/>
      <c r="I47" s="694"/>
      <c r="J47" s="471" t="s">
        <v>277</v>
      </c>
      <c r="K47" s="867" t="s">
        <v>33</v>
      </c>
      <c r="L47" s="867" t="s">
        <v>33</v>
      </c>
      <c r="M47" s="704"/>
      <c r="N47" s="266" t="s">
        <v>151</v>
      </c>
      <c r="O47" s="241"/>
      <c r="P47" s="487">
        <f t="shared" si="0"/>
        <v>0</v>
      </c>
      <c r="Q47" s="487"/>
      <c r="R47" s="487">
        <f t="shared" si="1"/>
        <v>0</v>
      </c>
      <c r="S47" s="487"/>
      <c r="T47" s="487">
        <f t="shared" si="2"/>
        <v>0</v>
      </c>
      <c r="U47" s="241"/>
      <c r="V47" s="341">
        <v>1</v>
      </c>
      <c r="W47" s="341">
        <v>2</v>
      </c>
      <c r="X47" s="341">
        <v>3</v>
      </c>
      <c r="Y47" s="341">
        <v>4</v>
      </c>
      <c r="Z47" s="341">
        <v>5</v>
      </c>
      <c r="AA47" s="341">
        <v>6</v>
      </c>
      <c r="AB47" s="341" t="s">
        <v>33</v>
      </c>
      <c r="AC47" s="341" t="s">
        <v>33</v>
      </c>
      <c r="AD47" s="341" t="s">
        <v>33</v>
      </c>
      <c r="AE47" s="341" t="s">
        <v>33</v>
      </c>
      <c r="AF47" s="341" t="s">
        <v>33</v>
      </c>
      <c r="AG47" s="341" t="s">
        <v>33</v>
      </c>
      <c r="AH47" s="341" t="s">
        <v>33</v>
      </c>
      <c r="AI47" s="341" t="s">
        <v>33</v>
      </c>
      <c r="AJ47" s="341" t="s">
        <v>33</v>
      </c>
      <c r="AK47" s="341" t="s">
        <v>33</v>
      </c>
      <c r="AL47" s="341" t="s">
        <v>33</v>
      </c>
      <c r="AM47" s="341" t="s">
        <v>33</v>
      </c>
      <c r="AN47" s="341" t="s">
        <v>33</v>
      </c>
      <c r="AO47" s="341" t="s">
        <v>33</v>
      </c>
      <c r="AP47" s="341" t="s">
        <v>33</v>
      </c>
      <c r="AQ47" s="341" t="s">
        <v>33</v>
      </c>
      <c r="AR47" s="341" t="s">
        <v>33</v>
      </c>
      <c r="AS47" s="341" t="s">
        <v>33</v>
      </c>
      <c r="AT47" s="341" t="s">
        <v>33</v>
      </c>
      <c r="AU47" s="341" t="s">
        <v>33</v>
      </c>
      <c r="AV47" s="341" t="s">
        <v>33</v>
      </c>
      <c r="AW47" s="341" t="s">
        <v>33</v>
      </c>
      <c r="AX47" s="341" t="s">
        <v>33</v>
      </c>
      <c r="AY47" s="341" t="s">
        <v>33</v>
      </c>
      <c r="AZ47" s="341" t="s">
        <v>33</v>
      </c>
      <c r="BA47" s="341" t="s">
        <v>33</v>
      </c>
      <c r="BB47" s="341" t="s">
        <v>33</v>
      </c>
      <c r="BC47" s="341" t="s">
        <v>33</v>
      </c>
      <c r="BD47" s="341" t="s">
        <v>33</v>
      </c>
      <c r="BE47" s="341" t="s">
        <v>33</v>
      </c>
      <c r="BF47" s="341" t="s">
        <v>33</v>
      </c>
      <c r="BG47" s="341" t="s">
        <v>33</v>
      </c>
      <c r="BH47" s="341" t="s">
        <v>33</v>
      </c>
      <c r="BI47" s="341" t="s">
        <v>33</v>
      </c>
      <c r="BJ47" s="341" t="s">
        <v>33</v>
      </c>
      <c r="BK47" s="341" t="s">
        <v>33</v>
      </c>
      <c r="BL47" s="341" t="s">
        <v>33</v>
      </c>
      <c r="BM47" s="341" t="s">
        <v>33</v>
      </c>
      <c r="BN47" s="341" t="s">
        <v>33</v>
      </c>
      <c r="BO47" s="341" t="s">
        <v>33</v>
      </c>
      <c r="BP47" s="341" t="s">
        <v>33</v>
      </c>
      <c r="BQ47" s="341" t="s">
        <v>33</v>
      </c>
      <c r="BR47" s="341" t="s">
        <v>33</v>
      </c>
      <c r="BS47" s="341" t="s">
        <v>33</v>
      </c>
      <c r="BU47" s="771">
        <v>4</v>
      </c>
      <c r="BV47" s="732" t="s">
        <v>297</v>
      </c>
      <c r="BW47" s="732" t="s">
        <v>189</v>
      </c>
      <c r="BX47" s="732">
        <v>1</v>
      </c>
      <c r="BY47" s="732" t="s">
        <v>185</v>
      </c>
      <c r="BZ47" s="732"/>
      <c r="CA47" s="732"/>
      <c r="CB47" s="732"/>
      <c r="CC47" s="767"/>
    </row>
    <row r="48" spans="1:81" s="319" customFormat="1">
      <c r="C48" s="486">
        <v>8</v>
      </c>
      <c r="D48" s="461"/>
      <c r="E48" s="694"/>
      <c r="F48" s="884"/>
      <c r="G48" s="462"/>
      <c r="H48" s="463"/>
      <c r="I48" s="694"/>
      <c r="J48" s="471" t="s">
        <v>277</v>
      </c>
      <c r="K48" s="867" t="s">
        <v>33</v>
      </c>
      <c r="L48" s="867" t="s">
        <v>33</v>
      </c>
      <c r="M48" s="704"/>
      <c r="N48" s="266" t="s">
        <v>151</v>
      </c>
      <c r="O48" s="241"/>
      <c r="P48" s="487">
        <f t="shared" si="0"/>
        <v>0</v>
      </c>
      <c r="Q48" s="487"/>
      <c r="R48" s="487">
        <f t="shared" si="1"/>
        <v>0</v>
      </c>
      <c r="S48" s="487"/>
      <c r="T48" s="487">
        <f t="shared" si="2"/>
        <v>0</v>
      </c>
      <c r="U48" s="241"/>
      <c r="V48" s="341">
        <v>1</v>
      </c>
      <c r="W48" s="341">
        <v>2</v>
      </c>
      <c r="X48" s="341">
        <v>3</v>
      </c>
      <c r="Y48" s="341">
        <v>4</v>
      </c>
      <c r="Z48" s="341">
        <v>5</v>
      </c>
      <c r="AA48" s="341">
        <v>6</v>
      </c>
      <c r="AB48" s="341" t="s">
        <v>33</v>
      </c>
      <c r="AC48" s="341" t="s">
        <v>33</v>
      </c>
      <c r="AD48" s="341" t="s">
        <v>33</v>
      </c>
      <c r="AE48" s="341" t="s">
        <v>33</v>
      </c>
      <c r="AF48" s="341" t="s">
        <v>33</v>
      </c>
      <c r="AG48" s="341" t="s">
        <v>33</v>
      </c>
      <c r="AH48" s="341" t="s">
        <v>33</v>
      </c>
      <c r="AI48" s="341" t="s">
        <v>33</v>
      </c>
      <c r="AJ48" s="341" t="s">
        <v>33</v>
      </c>
      <c r="AK48" s="341" t="s">
        <v>33</v>
      </c>
      <c r="AL48" s="341" t="s">
        <v>33</v>
      </c>
      <c r="AM48" s="341" t="s">
        <v>33</v>
      </c>
      <c r="AN48" s="341" t="s">
        <v>33</v>
      </c>
      <c r="AO48" s="341" t="s">
        <v>33</v>
      </c>
      <c r="AP48" s="341" t="s">
        <v>33</v>
      </c>
      <c r="AQ48" s="341" t="s">
        <v>33</v>
      </c>
      <c r="AR48" s="341" t="s">
        <v>33</v>
      </c>
      <c r="AS48" s="341" t="s">
        <v>33</v>
      </c>
      <c r="AT48" s="341" t="s">
        <v>33</v>
      </c>
      <c r="AU48" s="341" t="s">
        <v>33</v>
      </c>
      <c r="AV48" s="341" t="s">
        <v>33</v>
      </c>
      <c r="AW48" s="341" t="s">
        <v>33</v>
      </c>
      <c r="AX48" s="341" t="s">
        <v>33</v>
      </c>
      <c r="AY48" s="341" t="s">
        <v>33</v>
      </c>
      <c r="AZ48" s="341" t="s">
        <v>33</v>
      </c>
      <c r="BA48" s="341" t="s">
        <v>33</v>
      </c>
      <c r="BB48" s="341" t="s">
        <v>33</v>
      </c>
      <c r="BC48" s="341" t="s">
        <v>33</v>
      </c>
      <c r="BD48" s="341" t="s">
        <v>33</v>
      </c>
      <c r="BE48" s="341" t="s">
        <v>33</v>
      </c>
      <c r="BF48" s="341" t="s">
        <v>33</v>
      </c>
      <c r="BG48" s="341" t="s">
        <v>33</v>
      </c>
      <c r="BH48" s="341" t="s">
        <v>33</v>
      </c>
      <c r="BI48" s="341" t="s">
        <v>33</v>
      </c>
      <c r="BJ48" s="341" t="s">
        <v>33</v>
      </c>
      <c r="BK48" s="341" t="s">
        <v>33</v>
      </c>
      <c r="BL48" s="341" t="s">
        <v>33</v>
      </c>
      <c r="BM48" s="341" t="s">
        <v>33</v>
      </c>
      <c r="BN48" s="341" t="s">
        <v>33</v>
      </c>
      <c r="BO48" s="341" t="s">
        <v>33</v>
      </c>
      <c r="BP48" s="341" t="s">
        <v>33</v>
      </c>
      <c r="BQ48" s="341" t="s">
        <v>33</v>
      </c>
      <c r="BR48" s="341" t="s">
        <v>33</v>
      </c>
      <c r="BS48" s="341" t="s">
        <v>33</v>
      </c>
      <c r="BU48" s="771">
        <v>5</v>
      </c>
      <c r="BV48" s="732" t="s">
        <v>298</v>
      </c>
      <c r="BW48" s="732" t="s">
        <v>189</v>
      </c>
      <c r="BX48" s="732">
        <v>2</v>
      </c>
      <c r="BY48" s="732"/>
      <c r="BZ48" s="732"/>
      <c r="CA48" s="732"/>
      <c r="CB48" s="732"/>
      <c r="CC48" s="767"/>
    </row>
    <row r="49" spans="1:81" s="319" customFormat="1">
      <c r="C49" s="486">
        <v>9</v>
      </c>
      <c r="D49" s="461"/>
      <c r="E49" s="694"/>
      <c r="F49" s="884"/>
      <c r="G49" s="462"/>
      <c r="H49" s="463"/>
      <c r="I49" s="694"/>
      <c r="J49" s="471" t="s">
        <v>277</v>
      </c>
      <c r="K49" s="867" t="s">
        <v>33</v>
      </c>
      <c r="L49" s="867" t="s">
        <v>33</v>
      </c>
      <c r="M49" s="704"/>
      <c r="N49" s="266" t="s">
        <v>151</v>
      </c>
      <c r="O49" s="241"/>
      <c r="P49" s="487">
        <f t="shared" si="0"/>
        <v>0</v>
      </c>
      <c r="Q49" s="487"/>
      <c r="R49" s="487">
        <f t="shared" si="1"/>
        <v>0</v>
      </c>
      <c r="S49" s="487"/>
      <c r="T49" s="487">
        <f t="shared" si="2"/>
        <v>0</v>
      </c>
      <c r="U49" s="241"/>
      <c r="V49" s="341">
        <v>1</v>
      </c>
      <c r="W49" s="341">
        <v>2</v>
      </c>
      <c r="X49" s="341">
        <v>3</v>
      </c>
      <c r="Y49" s="341">
        <v>4</v>
      </c>
      <c r="Z49" s="341">
        <v>5</v>
      </c>
      <c r="AA49" s="341">
        <v>6</v>
      </c>
      <c r="AB49" s="341" t="s">
        <v>33</v>
      </c>
      <c r="AC49" s="341" t="s">
        <v>33</v>
      </c>
      <c r="AD49" s="341" t="s">
        <v>33</v>
      </c>
      <c r="AE49" s="341" t="s">
        <v>33</v>
      </c>
      <c r="AF49" s="341" t="s">
        <v>33</v>
      </c>
      <c r="AG49" s="341" t="s">
        <v>33</v>
      </c>
      <c r="AH49" s="341" t="s">
        <v>33</v>
      </c>
      <c r="AI49" s="341" t="s">
        <v>33</v>
      </c>
      <c r="AJ49" s="341" t="s">
        <v>33</v>
      </c>
      <c r="AK49" s="341" t="s">
        <v>33</v>
      </c>
      <c r="AL49" s="341" t="s">
        <v>33</v>
      </c>
      <c r="AM49" s="341" t="s">
        <v>33</v>
      </c>
      <c r="AN49" s="341" t="s">
        <v>33</v>
      </c>
      <c r="AO49" s="341" t="s">
        <v>33</v>
      </c>
      <c r="AP49" s="341" t="s">
        <v>33</v>
      </c>
      <c r="AQ49" s="341" t="s">
        <v>33</v>
      </c>
      <c r="AR49" s="341" t="s">
        <v>33</v>
      </c>
      <c r="AS49" s="341" t="s">
        <v>33</v>
      </c>
      <c r="AT49" s="341" t="s">
        <v>33</v>
      </c>
      <c r="AU49" s="341" t="s">
        <v>33</v>
      </c>
      <c r="AV49" s="341" t="s">
        <v>33</v>
      </c>
      <c r="AW49" s="341" t="s">
        <v>33</v>
      </c>
      <c r="AX49" s="341" t="s">
        <v>33</v>
      </c>
      <c r="AY49" s="341" t="s">
        <v>33</v>
      </c>
      <c r="AZ49" s="341" t="s">
        <v>33</v>
      </c>
      <c r="BA49" s="341" t="s">
        <v>33</v>
      </c>
      <c r="BB49" s="341" t="s">
        <v>33</v>
      </c>
      <c r="BC49" s="341" t="s">
        <v>33</v>
      </c>
      <c r="BD49" s="341" t="s">
        <v>33</v>
      </c>
      <c r="BE49" s="341" t="s">
        <v>33</v>
      </c>
      <c r="BF49" s="341" t="s">
        <v>33</v>
      </c>
      <c r="BG49" s="341" t="s">
        <v>33</v>
      </c>
      <c r="BH49" s="341" t="s">
        <v>33</v>
      </c>
      <c r="BI49" s="341" t="s">
        <v>33</v>
      </c>
      <c r="BJ49" s="341" t="s">
        <v>33</v>
      </c>
      <c r="BK49" s="341" t="s">
        <v>33</v>
      </c>
      <c r="BL49" s="341" t="s">
        <v>33</v>
      </c>
      <c r="BM49" s="341" t="s">
        <v>33</v>
      </c>
      <c r="BN49" s="341" t="s">
        <v>33</v>
      </c>
      <c r="BO49" s="341" t="s">
        <v>33</v>
      </c>
      <c r="BP49" s="341" t="s">
        <v>33</v>
      </c>
      <c r="BQ49" s="341" t="s">
        <v>33</v>
      </c>
      <c r="BR49" s="341" t="s">
        <v>33</v>
      </c>
      <c r="BS49" s="341" t="s">
        <v>33</v>
      </c>
      <c r="BU49" s="771">
        <v>6</v>
      </c>
      <c r="BV49" s="732" t="s">
        <v>127</v>
      </c>
      <c r="BW49" s="732" t="s">
        <v>189</v>
      </c>
      <c r="BX49" s="732">
        <v>3</v>
      </c>
      <c r="BY49" s="732"/>
      <c r="BZ49" s="732"/>
      <c r="CA49" s="732"/>
      <c r="CB49" s="732"/>
      <c r="CC49" s="767"/>
    </row>
    <row r="50" spans="1:81" s="319" customFormat="1">
      <c r="C50" s="486">
        <v>10</v>
      </c>
      <c r="D50" s="461"/>
      <c r="E50" s="694"/>
      <c r="F50" s="884"/>
      <c r="G50" s="462"/>
      <c r="H50" s="463"/>
      <c r="I50" s="694"/>
      <c r="J50" s="471" t="s">
        <v>277</v>
      </c>
      <c r="K50" s="867" t="s">
        <v>33</v>
      </c>
      <c r="L50" s="867" t="s">
        <v>33</v>
      </c>
      <c r="M50" s="704"/>
      <c r="N50" s="266" t="s">
        <v>151</v>
      </c>
      <c r="O50" s="241"/>
      <c r="P50" s="487">
        <f t="shared" si="0"/>
        <v>0</v>
      </c>
      <c r="Q50" s="487"/>
      <c r="R50" s="487">
        <f t="shared" si="1"/>
        <v>0</v>
      </c>
      <c r="S50" s="487"/>
      <c r="T50" s="487">
        <f t="shared" si="2"/>
        <v>0</v>
      </c>
      <c r="U50" s="241"/>
      <c r="V50" s="341">
        <v>1</v>
      </c>
      <c r="W50" s="341">
        <v>2</v>
      </c>
      <c r="X50" s="341">
        <v>3</v>
      </c>
      <c r="Y50" s="341">
        <v>4</v>
      </c>
      <c r="Z50" s="341">
        <v>5</v>
      </c>
      <c r="AA50" s="341">
        <v>6</v>
      </c>
      <c r="AB50" s="341" t="s">
        <v>33</v>
      </c>
      <c r="AC50" s="341" t="s">
        <v>33</v>
      </c>
      <c r="AD50" s="341" t="s">
        <v>33</v>
      </c>
      <c r="AE50" s="341" t="s">
        <v>33</v>
      </c>
      <c r="AF50" s="341" t="s">
        <v>33</v>
      </c>
      <c r="AG50" s="341" t="s">
        <v>33</v>
      </c>
      <c r="AH50" s="341" t="s">
        <v>33</v>
      </c>
      <c r="AI50" s="341" t="s">
        <v>33</v>
      </c>
      <c r="AJ50" s="341" t="s">
        <v>33</v>
      </c>
      <c r="AK50" s="341" t="s">
        <v>33</v>
      </c>
      <c r="AL50" s="341" t="s">
        <v>33</v>
      </c>
      <c r="AM50" s="341" t="s">
        <v>33</v>
      </c>
      <c r="AN50" s="341" t="s">
        <v>33</v>
      </c>
      <c r="AO50" s="341" t="s">
        <v>33</v>
      </c>
      <c r="AP50" s="341" t="s">
        <v>33</v>
      </c>
      <c r="AQ50" s="341" t="s">
        <v>33</v>
      </c>
      <c r="AR50" s="341" t="s">
        <v>33</v>
      </c>
      <c r="AS50" s="341" t="s">
        <v>33</v>
      </c>
      <c r="AT50" s="341" t="s">
        <v>33</v>
      </c>
      <c r="AU50" s="341" t="s">
        <v>33</v>
      </c>
      <c r="AV50" s="341" t="s">
        <v>33</v>
      </c>
      <c r="AW50" s="341" t="s">
        <v>33</v>
      </c>
      <c r="AX50" s="341" t="s">
        <v>33</v>
      </c>
      <c r="AY50" s="341" t="s">
        <v>33</v>
      </c>
      <c r="AZ50" s="341" t="s">
        <v>33</v>
      </c>
      <c r="BA50" s="341" t="s">
        <v>33</v>
      </c>
      <c r="BB50" s="341" t="s">
        <v>33</v>
      </c>
      <c r="BC50" s="341" t="s">
        <v>33</v>
      </c>
      <c r="BD50" s="341" t="s">
        <v>33</v>
      </c>
      <c r="BE50" s="341" t="s">
        <v>33</v>
      </c>
      <c r="BF50" s="341" t="s">
        <v>33</v>
      </c>
      <c r="BG50" s="341" t="s">
        <v>33</v>
      </c>
      <c r="BH50" s="341" t="s">
        <v>33</v>
      </c>
      <c r="BI50" s="341" t="s">
        <v>33</v>
      </c>
      <c r="BJ50" s="341" t="s">
        <v>33</v>
      </c>
      <c r="BK50" s="341" t="s">
        <v>33</v>
      </c>
      <c r="BL50" s="341" t="s">
        <v>33</v>
      </c>
      <c r="BM50" s="341" t="s">
        <v>33</v>
      </c>
      <c r="BN50" s="341" t="s">
        <v>33</v>
      </c>
      <c r="BO50" s="341" t="s">
        <v>33</v>
      </c>
      <c r="BP50" s="341" t="s">
        <v>33</v>
      </c>
      <c r="BQ50" s="341" t="s">
        <v>33</v>
      </c>
      <c r="BR50" s="341" t="s">
        <v>33</v>
      </c>
      <c r="BS50" s="341" t="s">
        <v>33</v>
      </c>
      <c r="BU50" s="771">
        <v>7</v>
      </c>
      <c r="BV50" s="732" t="s">
        <v>128</v>
      </c>
      <c r="BW50" s="732" t="s">
        <v>190</v>
      </c>
      <c r="BX50" s="732">
        <v>4</v>
      </c>
      <c r="BY50" s="732"/>
      <c r="BZ50" s="732"/>
      <c r="CA50" s="732"/>
      <c r="CB50" s="732"/>
      <c r="CC50" s="767"/>
    </row>
    <row r="51" spans="1:81" s="319" customFormat="1">
      <c r="C51" s="486">
        <v>11</v>
      </c>
      <c r="D51" s="461"/>
      <c r="E51" s="462"/>
      <c r="F51" s="694"/>
      <c r="G51" s="694"/>
      <c r="H51" s="463"/>
      <c r="I51" s="694"/>
      <c r="J51" s="471" t="s">
        <v>277</v>
      </c>
      <c r="K51" s="867" t="s">
        <v>33</v>
      </c>
      <c r="L51" s="867" t="s">
        <v>33</v>
      </c>
      <c r="M51" s="704"/>
      <c r="N51" s="266" t="s">
        <v>151</v>
      </c>
      <c r="O51" s="241"/>
      <c r="P51" s="487">
        <f t="shared" si="0"/>
        <v>0</v>
      </c>
      <c r="Q51" s="487"/>
      <c r="R51" s="487">
        <f t="shared" si="1"/>
        <v>0</v>
      </c>
      <c r="S51" s="487"/>
      <c r="T51" s="487">
        <f t="shared" si="2"/>
        <v>0</v>
      </c>
      <c r="U51" s="241"/>
      <c r="V51" s="341">
        <v>1</v>
      </c>
      <c r="W51" s="341">
        <v>2</v>
      </c>
      <c r="X51" s="341">
        <v>3</v>
      </c>
      <c r="Y51" s="341">
        <v>4</v>
      </c>
      <c r="Z51" s="341">
        <v>5</v>
      </c>
      <c r="AA51" s="341">
        <v>6</v>
      </c>
      <c r="AB51" s="341" t="s">
        <v>33</v>
      </c>
      <c r="AC51" s="341" t="s">
        <v>33</v>
      </c>
      <c r="AD51" s="341" t="s">
        <v>33</v>
      </c>
      <c r="AE51" s="341" t="s">
        <v>33</v>
      </c>
      <c r="AF51" s="341" t="s">
        <v>33</v>
      </c>
      <c r="AG51" s="341" t="s">
        <v>33</v>
      </c>
      <c r="AH51" s="341" t="s">
        <v>33</v>
      </c>
      <c r="AI51" s="341" t="s">
        <v>33</v>
      </c>
      <c r="AJ51" s="341" t="s">
        <v>33</v>
      </c>
      <c r="AK51" s="341" t="s">
        <v>33</v>
      </c>
      <c r="AL51" s="341" t="s">
        <v>33</v>
      </c>
      <c r="AM51" s="341" t="s">
        <v>33</v>
      </c>
      <c r="AN51" s="341" t="s">
        <v>33</v>
      </c>
      <c r="AO51" s="341" t="s">
        <v>33</v>
      </c>
      <c r="AP51" s="341" t="s">
        <v>33</v>
      </c>
      <c r="AQ51" s="341" t="s">
        <v>33</v>
      </c>
      <c r="AR51" s="341" t="s">
        <v>33</v>
      </c>
      <c r="AS51" s="341" t="s">
        <v>33</v>
      </c>
      <c r="AT51" s="341" t="s">
        <v>33</v>
      </c>
      <c r="AU51" s="341" t="s">
        <v>33</v>
      </c>
      <c r="AV51" s="341" t="s">
        <v>33</v>
      </c>
      <c r="AW51" s="341" t="s">
        <v>33</v>
      </c>
      <c r="AX51" s="341" t="s">
        <v>33</v>
      </c>
      <c r="AY51" s="341" t="s">
        <v>33</v>
      </c>
      <c r="AZ51" s="341" t="s">
        <v>33</v>
      </c>
      <c r="BA51" s="341" t="s">
        <v>33</v>
      </c>
      <c r="BB51" s="341" t="s">
        <v>33</v>
      </c>
      <c r="BC51" s="341" t="s">
        <v>33</v>
      </c>
      <c r="BD51" s="341" t="s">
        <v>33</v>
      </c>
      <c r="BE51" s="341" t="s">
        <v>33</v>
      </c>
      <c r="BF51" s="341" t="s">
        <v>33</v>
      </c>
      <c r="BG51" s="341" t="s">
        <v>33</v>
      </c>
      <c r="BH51" s="341" t="s">
        <v>33</v>
      </c>
      <c r="BI51" s="341" t="s">
        <v>33</v>
      </c>
      <c r="BJ51" s="341" t="s">
        <v>33</v>
      </c>
      <c r="BK51" s="341" t="s">
        <v>33</v>
      </c>
      <c r="BL51" s="341" t="s">
        <v>33</v>
      </c>
      <c r="BM51" s="341" t="s">
        <v>33</v>
      </c>
      <c r="BN51" s="341" t="s">
        <v>33</v>
      </c>
      <c r="BO51" s="341" t="s">
        <v>33</v>
      </c>
      <c r="BP51" s="341" t="s">
        <v>33</v>
      </c>
      <c r="BQ51" s="341" t="s">
        <v>33</v>
      </c>
      <c r="BR51" s="341" t="s">
        <v>33</v>
      </c>
      <c r="BS51" s="341" t="s">
        <v>33</v>
      </c>
      <c r="BU51" s="771">
        <v>8</v>
      </c>
      <c r="BV51" s="732" t="s">
        <v>129</v>
      </c>
      <c r="BW51" s="732" t="s">
        <v>190</v>
      </c>
      <c r="BX51" s="732">
        <v>5</v>
      </c>
      <c r="BY51" s="732"/>
      <c r="BZ51" s="732"/>
      <c r="CA51" s="732"/>
      <c r="CB51" s="732"/>
      <c r="CC51" s="767"/>
    </row>
    <row r="52" spans="1:81" s="319" customFormat="1">
      <c r="C52" s="486">
        <v>12</v>
      </c>
      <c r="D52" s="461"/>
      <c r="E52" s="462"/>
      <c r="F52" s="694"/>
      <c r="G52" s="694"/>
      <c r="H52" s="463"/>
      <c r="I52" s="694"/>
      <c r="J52" s="471" t="s">
        <v>277</v>
      </c>
      <c r="K52" s="867" t="s">
        <v>33</v>
      </c>
      <c r="L52" s="867" t="s">
        <v>33</v>
      </c>
      <c r="M52" s="704"/>
      <c r="N52" s="266" t="s">
        <v>151</v>
      </c>
      <c r="O52" s="241"/>
      <c r="P52" s="487">
        <f t="shared" si="0"/>
        <v>0</v>
      </c>
      <c r="Q52" s="487"/>
      <c r="R52" s="487">
        <f t="shared" si="1"/>
        <v>0</v>
      </c>
      <c r="S52" s="487"/>
      <c r="T52" s="487">
        <f t="shared" si="2"/>
        <v>0</v>
      </c>
      <c r="U52" s="241"/>
      <c r="V52" s="341">
        <v>1</v>
      </c>
      <c r="W52" s="341">
        <v>2</v>
      </c>
      <c r="X52" s="341">
        <v>3</v>
      </c>
      <c r="Y52" s="341">
        <v>4</v>
      </c>
      <c r="Z52" s="341">
        <v>5</v>
      </c>
      <c r="AA52" s="341">
        <v>6</v>
      </c>
      <c r="AB52" s="341" t="s">
        <v>33</v>
      </c>
      <c r="AC52" s="341" t="s">
        <v>33</v>
      </c>
      <c r="AD52" s="341" t="s">
        <v>33</v>
      </c>
      <c r="AE52" s="341" t="s">
        <v>33</v>
      </c>
      <c r="AF52" s="341" t="s">
        <v>33</v>
      </c>
      <c r="AG52" s="341" t="s">
        <v>33</v>
      </c>
      <c r="AH52" s="341" t="s">
        <v>33</v>
      </c>
      <c r="AI52" s="341" t="s">
        <v>33</v>
      </c>
      <c r="AJ52" s="341" t="s">
        <v>33</v>
      </c>
      <c r="AK52" s="341" t="s">
        <v>33</v>
      </c>
      <c r="AL52" s="341" t="s">
        <v>33</v>
      </c>
      <c r="AM52" s="341" t="s">
        <v>33</v>
      </c>
      <c r="AN52" s="341" t="s">
        <v>33</v>
      </c>
      <c r="AO52" s="341" t="s">
        <v>33</v>
      </c>
      <c r="AP52" s="341" t="s">
        <v>33</v>
      </c>
      <c r="AQ52" s="341" t="s">
        <v>33</v>
      </c>
      <c r="AR52" s="341" t="s">
        <v>33</v>
      </c>
      <c r="AS52" s="341" t="s">
        <v>33</v>
      </c>
      <c r="AT52" s="341" t="s">
        <v>33</v>
      </c>
      <c r="AU52" s="341" t="s">
        <v>33</v>
      </c>
      <c r="AV52" s="341" t="s">
        <v>33</v>
      </c>
      <c r="AW52" s="341" t="s">
        <v>33</v>
      </c>
      <c r="AX52" s="341" t="s">
        <v>33</v>
      </c>
      <c r="AY52" s="341" t="s">
        <v>33</v>
      </c>
      <c r="AZ52" s="341" t="s">
        <v>33</v>
      </c>
      <c r="BA52" s="341" t="s">
        <v>33</v>
      </c>
      <c r="BB52" s="341" t="s">
        <v>33</v>
      </c>
      <c r="BC52" s="341" t="s">
        <v>33</v>
      </c>
      <c r="BD52" s="341" t="s">
        <v>33</v>
      </c>
      <c r="BE52" s="341" t="s">
        <v>33</v>
      </c>
      <c r="BF52" s="341" t="s">
        <v>33</v>
      </c>
      <c r="BG52" s="341" t="s">
        <v>33</v>
      </c>
      <c r="BH52" s="341" t="s">
        <v>33</v>
      </c>
      <c r="BI52" s="341" t="s">
        <v>33</v>
      </c>
      <c r="BJ52" s="341" t="s">
        <v>33</v>
      </c>
      <c r="BK52" s="341" t="s">
        <v>33</v>
      </c>
      <c r="BL52" s="341" t="s">
        <v>33</v>
      </c>
      <c r="BM52" s="341" t="s">
        <v>33</v>
      </c>
      <c r="BN52" s="341" t="s">
        <v>33</v>
      </c>
      <c r="BO52" s="341" t="s">
        <v>33</v>
      </c>
      <c r="BP52" s="341" t="s">
        <v>33</v>
      </c>
      <c r="BQ52" s="341" t="s">
        <v>33</v>
      </c>
      <c r="BR52" s="341" t="s">
        <v>33</v>
      </c>
      <c r="BS52" s="341" t="s">
        <v>33</v>
      </c>
      <c r="BU52" s="771">
        <v>9</v>
      </c>
      <c r="BV52" s="732" t="s">
        <v>242</v>
      </c>
      <c r="BW52" s="732" t="s">
        <v>190</v>
      </c>
      <c r="BX52" s="732">
        <v>6</v>
      </c>
      <c r="BY52" s="732"/>
      <c r="BZ52" s="732"/>
      <c r="CA52" s="732"/>
      <c r="CB52" s="732"/>
      <c r="CC52" s="767"/>
    </row>
    <row r="53" spans="1:81" s="319" customFormat="1">
      <c r="C53" s="486">
        <v>13</v>
      </c>
      <c r="D53" s="461"/>
      <c r="E53" s="462"/>
      <c r="F53" s="694"/>
      <c r="G53" s="694"/>
      <c r="H53" s="463"/>
      <c r="I53" s="694"/>
      <c r="J53" s="471" t="s">
        <v>277</v>
      </c>
      <c r="K53" s="867" t="s">
        <v>33</v>
      </c>
      <c r="L53" s="867" t="s">
        <v>33</v>
      </c>
      <c r="M53" s="704"/>
      <c r="N53" s="266" t="s">
        <v>151</v>
      </c>
      <c r="O53" s="241"/>
      <c r="P53" s="487">
        <f t="shared" si="0"/>
        <v>0</v>
      </c>
      <c r="Q53" s="487"/>
      <c r="R53" s="487">
        <f t="shared" si="1"/>
        <v>0</v>
      </c>
      <c r="S53" s="487"/>
      <c r="T53" s="487">
        <f t="shared" si="2"/>
        <v>0</v>
      </c>
      <c r="U53" s="241"/>
      <c r="V53" s="341">
        <v>1</v>
      </c>
      <c r="W53" s="341">
        <v>2</v>
      </c>
      <c r="X53" s="341">
        <v>3</v>
      </c>
      <c r="Y53" s="341">
        <v>4</v>
      </c>
      <c r="Z53" s="341">
        <v>5</v>
      </c>
      <c r="AA53" s="341">
        <v>6</v>
      </c>
      <c r="AB53" s="341" t="s">
        <v>33</v>
      </c>
      <c r="AC53" s="341" t="s">
        <v>33</v>
      </c>
      <c r="AD53" s="341" t="s">
        <v>33</v>
      </c>
      <c r="AE53" s="341" t="s">
        <v>33</v>
      </c>
      <c r="AF53" s="341" t="s">
        <v>33</v>
      </c>
      <c r="AG53" s="341" t="s">
        <v>33</v>
      </c>
      <c r="AH53" s="341" t="s">
        <v>33</v>
      </c>
      <c r="AI53" s="341" t="s">
        <v>33</v>
      </c>
      <c r="AJ53" s="341" t="s">
        <v>33</v>
      </c>
      <c r="AK53" s="341" t="s">
        <v>33</v>
      </c>
      <c r="AL53" s="341" t="s">
        <v>33</v>
      </c>
      <c r="AM53" s="341" t="s">
        <v>33</v>
      </c>
      <c r="AN53" s="341" t="s">
        <v>33</v>
      </c>
      <c r="AO53" s="341" t="s">
        <v>33</v>
      </c>
      <c r="AP53" s="341" t="s">
        <v>33</v>
      </c>
      <c r="AQ53" s="341" t="s">
        <v>33</v>
      </c>
      <c r="AR53" s="341" t="s">
        <v>33</v>
      </c>
      <c r="AS53" s="341" t="s">
        <v>33</v>
      </c>
      <c r="AT53" s="341" t="s">
        <v>33</v>
      </c>
      <c r="AU53" s="341" t="s">
        <v>33</v>
      </c>
      <c r="AV53" s="341" t="s">
        <v>33</v>
      </c>
      <c r="AW53" s="341" t="s">
        <v>33</v>
      </c>
      <c r="AX53" s="341" t="s">
        <v>33</v>
      </c>
      <c r="AY53" s="341" t="s">
        <v>33</v>
      </c>
      <c r="AZ53" s="341" t="s">
        <v>33</v>
      </c>
      <c r="BA53" s="341" t="s">
        <v>33</v>
      </c>
      <c r="BB53" s="341" t="s">
        <v>33</v>
      </c>
      <c r="BC53" s="341" t="s">
        <v>33</v>
      </c>
      <c r="BD53" s="341" t="s">
        <v>33</v>
      </c>
      <c r="BE53" s="341" t="s">
        <v>33</v>
      </c>
      <c r="BF53" s="341" t="s">
        <v>33</v>
      </c>
      <c r="BG53" s="341" t="s">
        <v>33</v>
      </c>
      <c r="BH53" s="341" t="s">
        <v>33</v>
      </c>
      <c r="BI53" s="341" t="s">
        <v>33</v>
      </c>
      <c r="BJ53" s="341" t="s">
        <v>33</v>
      </c>
      <c r="BK53" s="341" t="s">
        <v>33</v>
      </c>
      <c r="BL53" s="341" t="s">
        <v>33</v>
      </c>
      <c r="BM53" s="341" t="s">
        <v>33</v>
      </c>
      <c r="BN53" s="341" t="s">
        <v>33</v>
      </c>
      <c r="BO53" s="341" t="s">
        <v>33</v>
      </c>
      <c r="BP53" s="341" t="s">
        <v>33</v>
      </c>
      <c r="BQ53" s="341" t="s">
        <v>33</v>
      </c>
      <c r="BR53" s="341" t="s">
        <v>33</v>
      </c>
      <c r="BS53" s="341" t="s">
        <v>33</v>
      </c>
      <c r="BU53" s="771">
        <v>10</v>
      </c>
      <c r="BV53" s="732" t="s">
        <v>243</v>
      </c>
      <c r="BW53" s="732" t="s">
        <v>190</v>
      </c>
      <c r="BX53" s="732">
        <v>7</v>
      </c>
      <c r="BY53" s="732" t="s">
        <v>186</v>
      </c>
      <c r="BZ53" s="732"/>
      <c r="CA53" s="732"/>
      <c r="CB53" s="732"/>
      <c r="CC53" s="767"/>
    </row>
    <row r="54" spans="1:81" s="319" customFormat="1">
      <c r="C54" s="486">
        <v>14</v>
      </c>
      <c r="D54" s="461"/>
      <c r="E54" s="462"/>
      <c r="F54" s="694"/>
      <c r="G54" s="694"/>
      <c r="H54" s="463"/>
      <c r="I54" s="694"/>
      <c r="J54" s="471" t="s">
        <v>277</v>
      </c>
      <c r="K54" s="867" t="s">
        <v>33</v>
      </c>
      <c r="L54" s="867" t="s">
        <v>33</v>
      </c>
      <c r="M54" s="704"/>
      <c r="N54" s="266" t="s">
        <v>151</v>
      </c>
      <c r="O54" s="241"/>
      <c r="P54" s="487">
        <f t="shared" si="0"/>
        <v>0</v>
      </c>
      <c r="Q54" s="487"/>
      <c r="R54" s="487">
        <f t="shared" si="1"/>
        <v>0</v>
      </c>
      <c r="S54" s="487"/>
      <c r="T54" s="487">
        <f t="shared" si="2"/>
        <v>0</v>
      </c>
      <c r="U54" s="241"/>
      <c r="V54" s="341">
        <v>1</v>
      </c>
      <c r="W54" s="341">
        <v>2</v>
      </c>
      <c r="X54" s="341">
        <v>3</v>
      </c>
      <c r="Y54" s="341">
        <v>4</v>
      </c>
      <c r="Z54" s="341">
        <v>5</v>
      </c>
      <c r="AA54" s="341">
        <v>6</v>
      </c>
      <c r="AB54" s="341" t="s">
        <v>33</v>
      </c>
      <c r="AC54" s="341" t="s">
        <v>33</v>
      </c>
      <c r="AD54" s="341" t="s">
        <v>33</v>
      </c>
      <c r="AE54" s="341" t="s">
        <v>33</v>
      </c>
      <c r="AF54" s="341" t="s">
        <v>33</v>
      </c>
      <c r="AG54" s="341" t="s">
        <v>33</v>
      </c>
      <c r="AH54" s="341" t="s">
        <v>33</v>
      </c>
      <c r="AI54" s="341" t="s">
        <v>33</v>
      </c>
      <c r="AJ54" s="341" t="s">
        <v>33</v>
      </c>
      <c r="AK54" s="341" t="s">
        <v>33</v>
      </c>
      <c r="AL54" s="341" t="s">
        <v>33</v>
      </c>
      <c r="AM54" s="341" t="s">
        <v>33</v>
      </c>
      <c r="AN54" s="341" t="s">
        <v>33</v>
      </c>
      <c r="AO54" s="341" t="s">
        <v>33</v>
      </c>
      <c r="AP54" s="341" t="s">
        <v>33</v>
      </c>
      <c r="AQ54" s="341" t="s">
        <v>33</v>
      </c>
      <c r="AR54" s="341" t="s">
        <v>33</v>
      </c>
      <c r="AS54" s="341" t="s">
        <v>33</v>
      </c>
      <c r="AT54" s="341" t="s">
        <v>33</v>
      </c>
      <c r="AU54" s="341" t="s">
        <v>33</v>
      </c>
      <c r="AV54" s="341" t="s">
        <v>33</v>
      </c>
      <c r="AW54" s="341" t="s">
        <v>33</v>
      </c>
      <c r="AX54" s="341" t="s">
        <v>33</v>
      </c>
      <c r="AY54" s="341" t="s">
        <v>33</v>
      </c>
      <c r="AZ54" s="341" t="s">
        <v>33</v>
      </c>
      <c r="BA54" s="341" t="s">
        <v>33</v>
      </c>
      <c r="BB54" s="341" t="s">
        <v>33</v>
      </c>
      <c r="BC54" s="341" t="s">
        <v>33</v>
      </c>
      <c r="BD54" s="341" t="s">
        <v>33</v>
      </c>
      <c r="BE54" s="341" t="s">
        <v>33</v>
      </c>
      <c r="BF54" s="341" t="s">
        <v>33</v>
      </c>
      <c r="BG54" s="341" t="s">
        <v>33</v>
      </c>
      <c r="BH54" s="341" t="s">
        <v>33</v>
      </c>
      <c r="BI54" s="341" t="s">
        <v>33</v>
      </c>
      <c r="BJ54" s="341" t="s">
        <v>33</v>
      </c>
      <c r="BK54" s="341" t="s">
        <v>33</v>
      </c>
      <c r="BL54" s="341" t="s">
        <v>33</v>
      </c>
      <c r="BM54" s="341" t="s">
        <v>33</v>
      </c>
      <c r="BN54" s="341" t="s">
        <v>33</v>
      </c>
      <c r="BO54" s="341" t="s">
        <v>33</v>
      </c>
      <c r="BP54" s="341" t="s">
        <v>33</v>
      </c>
      <c r="BQ54" s="341" t="s">
        <v>33</v>
      </c>
      <c r="BR54" s="341" t="s">
        <v>33</v>
      </c>
      <c r="BS54" s="341" t="s">
        <v>33</v>
      </c>
      <c r="BU54" s="771">
        <v>11</v>
      </c>
      <c r="BV54" s="732" t="s">
        <v>244</v>
      </c>
      <c r="BW54" s="732" t="s">
        <v>190</v>
      </c>
      <c r="BX54" s="732"/>
      <c r="BY54" s="732"/>
      <c r="BZ54" s="732"/>
      <c r="CA54" s="732"/>
      <c r="CB54" s="732"/>
      <c r="CC54" s="767"/>
    </row>
    <row r="55" spans="1:81" s="319" customFormat="1">
      <c r="C55" s="486">
        <v>15</v>
      </c>
      <c r="D55" s="461"/>
      <c r="E55" s="462"/>
      <c r="F55" s="694"/>
      <c r="G55" s="694"/>
      <c r="H55" s="463"/>
      <c r="I55" s="694"/>
      <c r="J55" s="471" t="s">
        <v>277</v>
      </c>
      <c r="K55" s="867" t="s">
        <v>33</v>
      </c>
      <c r="L55" s="867" t="s">
        <v>33</v>
      </c>
      <c r="M55" s="704"/>
      <c r="N55" s="266" t="s">
        <v>151</v>
      </c>
      <c r="O55" s="241"/>
      <c r="P55" s="487">
        <f t="shared" si="0"/>
        <v>0</v>
      </c>
      <c r="Q55" s="487"/>
      <c r="R55" s="487">
        <f t="shared" si="1"/>
        <v>0</v>
      </c>
      <c r="S55" s="487"/>
      <c r="T55" s="487">
        <f t="shared" si="2"/>
        <v>0</v>
      </c>
      <c r="U55" s="241"/>
      <c r="V55" s="341">
        <v>1</v>
      </c>
      <c r="W55" s="341">
        <v>2</v>
      </c>
      <c r="X55" s="341">
        <v>3</v>
      </c>
      <c r="Y55" s="341">
        <v>4</v>
      </c>
      <c r="Z55" s="341">
        <v>5</v>
      </c>
      <c r="AA55" s="341">
        <v>6</v>
      </c>
      <c r="AB55" s="341" t="s">
        <v>33</v>
      </c>
      <c r="AC55" s="341" t="s">
        <v>33</v>
      </c>
      <c r="AD55" s="341" t="s">
        <v>33</v>
      </c>
      <c r="AE55" s="341" t="s">
        <v>33</v>
      </c>
      <c r="AF55" s="341" t="s">
        <v>33</v>
      </c>
      <c r="AG55" s="341" t="s">
        <v>33</v>
      </c>
      <c r="AH55" s="341" t="s">
        <v>33</v>
      </c>
      <c r="AI55" s="341" t="s">
        <v>33</v>
      </c>
      <c r="AJ55" s="341" t="s">
        <v>33</v>
      </c>
      <c r="AK55" s="341" t="s">
        <v>33</v>
      </c>
      <c r="AL55" s="341" t="s">
        <v>33</v>
      </c>
      <c r="AM55" s="341" t="s">
        <v>33</v>
      </c>
      <c r="AN55" s="341" t="s">
        <v>33</v>
      </c>
      <c r="AO55" s="341" t="s">
        <v>33</v>
      </c>
      <c r="AP55" s="341" t="s">
        <v>33</v>
      </c>
      <c r="AQ55" s="341" t="s">
        <v>33</v>
      </c>
      <c r="AR55" s="341" t="s">
        <v>33</v>
      </c>
      <c r="AS55" s="341" t="s">
        <v>33</v>
      </c>
      <c r="AT55" s="341" t="s">
        <v>33</v>
      </c>
      <c r="AU55" s="341" t="s">
        <v>33</v>
      </c>
      <c r="AV55" s="341" t="s">
        <v>33</v>
      </c>
      <c r="AW55" s="341" t="s">
        <v>33</v>
      </c>
      <c r="AX55" s="341" t="s">
        <v>33</v>
      </c>
      <c r="AY55" s="341" t="s">
        <v>33</v>
      </c>
      <c r="AZ55" s="341" t="s">
        <v>33</v>
      </c>
      <c r="BA55" s="341" t="s">
        <v>33</v>
      </c>
      <c r="BB55" s="341" t="s">
        <v>33</v>
      </c>
      <c r="BC55" s="341" t="s">
        <v>33</v>
      </c>
      <c r="BD55" s="341" t="s">
        <v>33</v>
      </c>
      <c r="BE55" s="341" t="s">
        <v>33</v>
      </c>
      <c r="BF55" s="341" t="s">
        <v>33</v>
      </c>
      <c r="BG55" s="341" t="s">
        <v>33</v>
      </c>
      <c r="BH55" s="341" t="s">
        <v>33</v>
      </c>
      <c r="BI55" s="341" t="s">
        <v>33</v>
      </c>
      <c r="BJ55" s="341" t="s">
        <v>33</v>
      </c>
      <c r="BK55" s="341" t="s">
        <v>33</v>
      </c>
      <c r="BL55" s="341" t="s">
        <v>33</v>
      </c>
      <c r="BM55" s="341" t="s">
        <v>33</v>
      </c>
      <c r="BN55" s="341" t="s">
        <v>33</v>
      </c>
      <c r="BO55" s="341" t="s">
        <v>33</v>
      </c>
      <c r="BP55" s="341" t="s">
        <v>33</v>
      </c>
      <c r="BQ55" s="341" t="s">
        <v>33</v>
      </c>
      <c r="BR55" s="341" t="s">
        <v>33</v>
      </c>
      <c r="BS55" s="341" t="s">
        <v>33</v>
      </c>
      <c r="BU55" s="772">
        <v>12</v>
      </c>
      <c r="BV55" s="773" t="s">
        <v>245</v>
      </c>
      <c r="BW55" s="773" t="s">
        <v>190</v>
      </c>
      <c r="BX55" s="773"/>
      <c r="BY55" s="773"/>
      <c r="BZ55" s="773"/>
      <c r="CA55" s="773"/>
      <c r="CB55" s="773"/>
      <c r="CC55" s="774"/>
    </row>
    <row r="56" spans="1:81" s="319" customFormat="1">
      <c r="C56" s="486">
        <v>16</v>
      </c>
      <c r="D56" s="461"/>
      <c r="E56" s="462"/>
      <c r="F56" s="694"/>
      <c r="G56" s="694"/>
      <c r="H56" s="463"/>
      <c r="I56" s="694"/>
      <c r="J56" s="471" t="s">
        <v>277</v>
      </c>
      <c r="K56" s="867" t="s">
        <v>33</v>
      </c>
      <c r="L56" s="867" t="s">
        <v>33</v>
      </c>
      <c r="M56" s="704"/>
      <c r="N56" s="266" t="s">
        <v>151</v>
      </c>
      <c r="O56" s="241"/>
      <c r="P56" s="487">
        <f t="shared" si="0"/>
        <v>0</v>
      </c>
      <c r="Q56" s="487"/>
      <c r="R56" s="487">
        <f t="shared" si="1"/>
        <v>0</v>
      </c>
      <c r="S56" s="487"/>
      <c r="T56" s="487">
        <f t="shared" si="2"/>
        <v>0</v>
      </c>
      <c r="U56" s="241"/>
      <c r="V56" s="341">
        <v>1</v>
      </c>
      <c r="W56" s="341">
        <v>2</v>
      </c>
      <c r="X56" s="341">
        <v>3</v>
      </c>
      <c r="Y56" s="341">
        <v>4</v>
      </c>
      <c r="Z56" s="341">
        <v>5</v>
      </c>
      <c r="AA56" s="341">
        <v>6</v>
      </c>
      <c r="AB56" s="341" t="s">
        <v>33</v>
      </c>
      <c r="AC56" s="341" t="s">
        <v>33</v>
      </c>
      <c r="AD56" s="341" t="s">
        <v>33</v>
      </c>
      <c r="AE56" s="341" t="s">
        <v>33</v>
      </c>
      <c r="AF56" s="341" t="s">
        <v>33</v>
      </c>
      <c r="AG56" s="341" t="s">
        <v>33</v>
      </c>
      <c r="AH56" s="341" t="s">
        <v>33</v>
      </c>
      <c r="AI56" s="341" t="s">
        <v>33</v>
      </c>
      <c r="AJ56" s="341" t="s">
        <v>33</v>
      </c>
      <c r="AK56" s="341" t="s">
        <v>33</v>
      </c>
      <c r="AL56" s="341" t="s">
        <v>33</v>
      </c>
      <c r="AM56" s="341" t="s">
        <v>33</v>
      </c>
      <c r="AN56" s="341" t="s">
        <v>33</v>
      </c>
      <c r="AO56" s="341" t="s">
        <v>33</v>
      </c>
      <c r="AP56" s="341" t="s">
        <v>33</v>
      </c>
      <c r="AQ56" s="341" t="s">
        <v>33</v>
      </c>
      <c r="AR56" s="341" t="s">
        <v>33</v>
      </c>
      <c r="AS56" s="341" t="s">
        <v>33</v>
      </c>
      <c r="AT56" s="341" t="s">
        <v>33</v>
      </c>
      <c r="AU56" s="341" t="s">
        <v>33</v>
      </c>
      <c r="AV56" s="341" t="s">
        <v>33</v>
      </c>
      <c r="AW56" s="341" t="s">
        <v>33</v>
      </c>
      <c r="AX56" s="341" t="s">
        <v>33</v>
      </c>
      <c r="AY56" s="341" t="s">
        <v>33</v>
      </c>
      <c r="AZ56" s="341" t="s">
        <v>33</v>
      </c>
      <c r="BA56" s="341" t="s">
        <v>33</v>
      </c>
      <c r="BB56" s="341" t="s">
        <v>33</v>
      </c>
      <c r="BC56" s="341" t="s">
        <v>33</v>
      </c>
      <c r="BD56" s="341" t="s">
        <v>33</v>
      </c>
      <c r="BE56" s="341" t="s">
        <v>33</v>
      </c>
      <c r="BF56" s="341" t="s">
        <v>33</v>
      </c>
      <c r="BG56" s="341" t="s">
        <v>33</v>
      </c>
      <c r="BH56" s="341" t="s">
        <v>33</v>
      </c>
      <c r="BI56" s="341" t="s">
        <v>33</v>
      </c>
      <c r="BJ56" s="341" t="s">
        <v>33</v>
      </c>
      <c r="BK56" s="341" t="s">
        <v>33</v>
      </c>
      <c r="BL56" s="341" t="s">
        <v>33</v>
      </c>
      <c r="BM56" s="341" t="s">
        <v>33</v>
      </c>
      <c r="BN56" s="341" t="s">
        <v>33</v>
      </c>
      <c r="BO56" s="341" t="s">
        <v>33</v>
      </c>
      <c r="BP56" s="341" t="s">
        <v>33</v>
      </c>
      <c r="BQ56" s="341" t="s">
        <v>33</v>
      </c>
      <c r="BR56" s="341" t="s">
        <v>33</v>
      </c>
      <c r="BS56" s="341" t="s">
        <v>33</v>
      </c>
    </row>
    <row r="57" spans="1:81" s="319" customFormat="1">
      <c r="C57" s="486">
        <v>17</v>
      </c>
      <c r="D57" s="461"/>
      <c r="E57" s="462"/>
      <c r="F57" s="694"/>
      <c r="G57" s="694"/>
      <c r="H57" s="463"/>
      <c r="I57" s="694"/>
      <c r="J57" s="471" t="s">
        <v>277</v>
      </c>
      <c r="K57" s="867" t="s">
        <v>33</v>
      </c>
      <c r="L57" s="867" t="s">
        <v>33</v>
      </c>
      <c r="M57" s="704"/>
      <c r="N57" s="266" t="s">
        <v>151</v>
      </c>
      <c r="O57" s="241"/>
      <c r="P57" s="487">
        <f t="shared" si="0"/>
        <v>0</v>
      </c>
      <c r="Q57" s="487"/>
      <c r="R57" s="487">
        <f t="shared" si="1"/>
        <v>0</v>
      </c>
      <c r="S57" s="487"/>
      <c r="T57" s="487">
        <f t="shared" si="2"/>
        <v>0</v>
      </c>
      <c r="U57" s="241"/>
      <c r="V57" s="341">
        <v>1</v>
      </c>
      <c r="W57" s="341">
        <v>2</v>
      </c>
      <c r="X57" s="341">
        <v>3</v>
      </c>
      <c r="Y57" s="341">
        <v>4</v>
      </c>
      <c r="Z57" s="341">
        <v>5</v>
      </c>
      <c r="AA57" s="341">
        <v>6</v>
      </c>
      <c r="AB57" s="341" t="s">
        <v>33</v>
      </c>
      <c r="AC57" s="341" t="s">
        <v>33</v>
      </c>
      <c r="AD57" s="341" t="s">
        <v>33</v>
      </c>
      <c r="AE57" s="341" t="s">
        <v>33</v>
      </c>
      <c r="AF57" s="341" t="s">
        <v>33</v>
      </c>
      <c r="AG57" s="341" t="s">
        <v>33</v>
      </c>
      <c r="AH57" s="341" t="s">
        <v>33</v>
      </c>
      <c r="AI57" s="341" t="s">
        <v>33</v>
      </c>
      <c r="AJ57" s="341" t="s">
        <v>33</v>
      </c>
      <c r="AK57" s="341" t="s">
        <v>33</v>
      </c>
      <c r="AL57" s="341" t="s">
        <v>33</v>
      </c>
      <c r="AM57" s="341" t="s">
        <v>33</v>
      </c>
      <c r="AN57" s="341" t="s">
        <v>33</v>
      </c>
      <c r="AO57" s="341" t="s">
        <v>33</v>
      </c>
      <c r="AP57" s="341" t="s">
        <v>33</v>
      </c>
      <c r="AQ57" s="341" t="s">
        <v>33</v>
      </c>
      <c r="AR57" s="341" t="s">
        <v>33</v>
      </c>
      <c r="AS57" s="341" t="s">
        <v>33</v>
      </c>
      <c r="AT57" s="341" t="s">
        <v>33</v>
      </c>
      <c r="AU57" s="341" t="s">
        <v>33</v>
      </c>
      <c r="AV57" s="341" t="s">
        <v>33</v>
      </c>
      <c r="AW57" s="341" t="s">
        <v>33</v>
      </c>
      <c r="AX57" s="341" t="s">
        <v>33</v>
      </c>
      <c r="AY57" s="341" t="s">
        <v>33</v>
      </c>
      <c r="AZ57" s="341" t="s">
        <v>33</v>
      </c>
      <c r="BA57" s="341" t="s">
        <v>33</v>
      </c>
      <c r="BB57" s="341" t="s">
        <v>33</v>
      </c>
      <c r="BC57" s="341" t="s">
        <v>33</v>
      </c>
      <c r="BD57" s="341" t="s">
        <v>33</v>
      </c>
      <c r="BE57" s="341" t="s">
        <v>33</v>
      </c>
      <c r="BF57" s="341" t="s">
        <v>33</v>
      </c>
      <c r="BG57" s="341" t="s">
        <v>33</v>
      </c>
      <c r="BH57" s="341" t="s">
        <v>33</v>
      </c>
      <c r="BI57" s="341" t="s">
        <v>33</v>
      </c>
      <c r="BJ57" s="341" t="s">
        <v>33</v>
      </c>
      <c r="BK57" s="341" t="s">
        <v>33</v>
      </c>
      <c r="BL57" s="341" t="s">
        <v>33</v>
      </c>
      <c r="BM57" s="341" t="s">
        <v>33</v>
      </c>
      <c r="BN57" s="341" t="s">
        <v>33</v>
      </c>
      <c r="BO57" s="341" t="s">
        <v>33</v>
      </c>
      <c r="BP57" s="341" t="s">
        <v>33</v>
      </c>
      <c r="BQ57" s="341" t="s">
        <v>33</v>
      </c>
      <c r="BR57" s="341" t="s">
        <v>33</v>
      </c>
      <c r="BS57" s="341" t="s">
        <v>33</v>
      </c>
    </row>
    <row r="58" spans="1:81" s="319" customFormat="1">
      <c r="C58" s="486">
        <v>18</v>
      </c>
      <c r="D58" s="461"/>
      <c r="E58" s="462"/>
      <c r="F58" s="694"/>
      <c r="G58" s="694"/>
      <c r="H58" s="463"/>
      <c r="I58" s="694"/>
      <c r="J58" s="471" t="s">
        <v>277</v>
      </c>
      <c r="K58" s="867" t="s">
        <v>33</v>
      </c>
      <c r="L58" s="867" t="s">
        <v>33</v>
      </c>
      <c r="M58" s="704"/>
      <c r="N58" s="266" t="s">
        <v>151</v>
      </c>
      <c r="O58" s="241"/>
      <c r="P58" s="487">
        <f t="shared" si="0"/>
        <v>0</v>
      </c>
      <c r="Q58" s="487"/>
      <c r="R58" s="487">
        <f t="shared" si="1"/>
        <v>0</v>
      </c>
      <c r="S58" s="487"/>
      <c r="T58" s="487">
        <f t="shared" si="2"/>
        <v>0</v>
      </c>
      <c r="U58" s="241"/>
      <c r="V58" s="341">
        <v>1</v>
      </c>
      <c r="W58" s="341">
        <v>2</v>
      </c>
      <c r="X58" s="341">
        <v>3</v>
      </c>
      <c r="Y58" s="341">
        <v>4</v>
      </c>
      <c r="Z58" s="341">
        <v>5</v>
      </c>
      <c r="AA58" s="341">
        <v>6</v>
      </c>
      <c r="AB58" s="341" t="s">
        <v>33</v>
      </c>
      <c r="AC58" s="341" t="s">
        <v>33</v>
      </c>
      <c r="AD58" s="341" t="s">
        <v>33</v>
      </c>
      <c r="AE58" s="341" t="s">
        <v>33</v>
      </c>
      <c r="AF58" s="341" t="s">
        <v>33</v>
      </c>
      <c r="AG58" s="341" t="s">
        <v>33</v>
      </c>
      <c r="AH58" s="341" t="s">
        <v>33</v>
      </c>
      <c r="AI58" s="341" t="s">
        <v>33</v>
      </c>
      <c r="AJ58" s="341" t="s">
        <v>33</v>
      </c>
      <c r="AK58" s="341" t="s">
        <v>33</v>
      </c>
      <c r="AL58" s="341" t="s">
        <v>33</v>
      </c>
      <c r="AM58" s="341" t="s">
        <v>33</v>
      </c>
      <c r="AN58" s="341" t="s">
        <v>33</v>
      </c>
      <c r="AO58" s="341" t="s">
        <v>33</v>
      </c>
      <c r="AP58" s="341" t="s">
        <v>33</v>
      </c>
      <c r="AQ58" s="341" t="s">
        <v>33</v>
      </c>
      <c r="AR58" s="341" t="s">
        <v>33</v>
      </c>
      <c r="AS58" s="341" t="s">
        <v>33</v>
      </c>
      <c r="AT58" s="341" t="s">
        <v>33</v>
      </c>
      <c r="AU58" s="341" t="s">
        <v>33</v>
      </c>
      <c r="AV58" s="341" t="s">
        <v>33</v>
      </c>
      <c r="AW58" s="341" t="s">
        <v>33</v>
      </c>
      <c r="AX58" s="341" t="s">
        <v>33</v>
      </c>
      <c r="AY58" s="341" t="s">
        <v>33</v>
      </c>
      <c r="AZ58" s="341" t="s">
        <v>33</v>
      </c>
      <c r="BA58" s="341" t="s">
        <v>33</v>
      </c>
      <c r="BB58" s="341" t="s">
        <v>33</v>
      </c>
      <c r="BC58" s="341" t="s">
        <v>33</v>
      </c>
      <c r="BD58" s="341" t="s">
        <v>33</v>
      </c>
      <c r="BE58" s="341" t="s">
        <v>33</v>
      </c>
      <c r="BF58" s="341" t="s">
        <v>33</v>
      </c>
      <c r="BG58" s="341" t="s">
        <v>33</v>
      </c>
      <c r="BH58" s="341" t="s">
        <v>33</v>
      </c>
      <c r="BI58" s="341" t="s">
        <v>33</v>
      </c>
      <c r="BJ58" s="341" t="s">
        <v>33</v>
      </c>
      <c r="BK58" s="341" t="s">
        <v>33</v>
      </c>
      <c r="BL58" s="341" t="s">
        <v>33</v>
      </c>
      <c r="BM58" s="341" t="s">
        <v>33</v>
      </c>
      <c r="BN58" s="341" t="s">
        <v>33</v>
      </c>
      <c r="BO58" s="341" t="s">
        <v>33</v>
      </c>
      <c r="BP58" s="341" t="s">
        <v>33</v>
      </c>
      <c r="BQ58" s="341" t="s">
        <v>33</v>
      </c>
      <c r="BR58" s="341" t="s">
        <v>33</v>
      </c>
      <c r="BS58" s="341" t="s">
        <v>33</v>
      </c>
    </row>
    <row r="59" spans="1:81" s="319" customFormat="1">
      <c r="C59" s="486">
        <v>19</v>
      </c>
      <c r="D59" s="461"/>
      <c r="E59" s="462"/>
      <c r="F59" s="694"/>
      <c r="G59" s="694"/>
      <c r="H59" s="463"/>
      <c r="I59" s="694"/>
      <c r="J59" s="471" t="s">
        <v>277</v>
      </c>
      <c r="K59" s="867" t="s">
        <v>33</v>
      </c>
      <c r="L59" s="867" t="s">
        <v>33</v>
      </c>
      <c r="M59" s="704"/>
      <c r="N59" s="266" t="s">
        <v>151</v>
      </c>
      <c r="O59" s="241"/>
      <c r="P59" s="487">
        <f t="shared" si="0"/>
        <v>0</v>
      </c>
      <c r="Q59" s="487"/>
      <c r="R59" s="487">
        <f t="shared" si="1"/>
        <v>0</v>
      </c>
      <c r="S59" s="487"/>
      <c r="T59" s="487">
        <f t="shared" si="2"/>
        <v>0</v>
      </c>
      <c r="U59" s="241"/>
      <c r="V59" s="341">
        <v>1</v>
      </c>
      <c r="W59" s="341">
        <v>2</v>
      </c>
      <c r="X59" s="341">
        <v>3</v>
      </c>
      <c r="Y59" s="341">
        <v>4</v>
      </c>
      <c r="Z59" s="341">
        <v>5</v>
      </c>
      <c r="AA59" s="341">
        <v>6</v>
      </c>
      <c r="AB59" s="341" t="s">
        <v>33</v>
      </c>
      <c r="AC59" s="341" t="s">
        <v>33</v>
      </c>
      <c r="AD59" s="341" t="s">
        <v>33</v>
      </c>
      <c r="AE59" s="341" t="s">
        <v>33</v>
      </c>
      <c r="AF59" s="341" t="s">
        <v>33</v>
      </c>
      <c r="AG59" s="341" t="s">
        <v>33</v>
      </c>
      <c r="AH59" s="341" t="s">
        <v>33</v>
      </c>
      <c r="AI59" s="341" t="s">
        <v>33</v>
      </c>
      <c r="AJ59" s="341" t="s">
        <v>33</v>
      </c>
      <c r="AK59" s="341" t="s">
        <v>33</v>
      </c>
      <c r="AL59" s="341" t="s">
        <v>33</v>
      </c>
      <c r="AM59" s="341" t="s">
        <v>33</v>
      </c>
      <c r="AN59" s="341" t="s">
        <v>33</v>
      </c>
      <c r="AO59" s="341" t="s">
        <v>33</v>
      </c>
      <c r="AP59" s="341" t="s">
        <v>33</v>
      </c>
      <c r="AQ59" s="341" t="s">
        <v>33</v>
      </c>
      <c r="AR59" s="341" t="s">
        <v>33</v>
      </c>
      <c r="AS59" s="341" t="s">
        <v>33</v>
      </c>
      <c r="AT59" s="341" t="s">
        <v>33</v>
      </c>
      <c r="AU59" s="341" t="s">
        <v>33</v>
      </c>
      <c r="AV59" s="341" t="s">
        <v>33</v>
      </c>
      <c r="AW59" s="341" t="s">
        <v>33</v>
      </c>
      <c r="AX59" s="341" t="s">
        <v>33</v>
      </c>
      <c r="AY59" s="341" t="s">
        <v>33</v>
      </c>
      <c r="AZ59" s="341" t="s">
        <v>33</v>
      </c>
      <c r="BA59" s="341" t="s">
        <v>33</v>
      </c>
      <c r="BB59" s="341" t="s">
        <v>33</v>
      </c>
      <c r="BC59" s="341" t="s">
        <v>33</v>
      </c>
      <c r="BD59" s="341" t="s">
        <v>33</v>
      </c>
      <c r="BE59" s="341" t="s">
        <v>33</v>
      </c>
      <c r="BF59" s="341" t="s">
        <v>33</v>
      </c>
      <c r="BG59" s="341" t="s">
        <v>33</v>
      </c>
      <c r="BH59" s="341" t="s">
        <v>33</v>
      </c>
      <c r="BI59" s="341" t="s">
        <v>33</v>
      </c>
      <c r="BJ59" s="341" t="s">
        <v>33</v>
      </c>
      <c r="BK59" s="341" t="s">
        <v>33</v>
      </c>
      <c r="BL59" s="341" t="s">
        <v>33</v>
      </c>
      <c r="BM59" s="341" t="s">
        <v>33</v>
      </c>
      <c r="BN59" s="341" t="s">
        <v>33</v>
      </c>
      <c r="BO59" s="341" t="s">
        <v>33</v>
      </c>
      <c r="BP59" s="341" t="s">
        <v>33</v>
      </c>
      <c r="BQ59" s="341" t="s">
        <v>33</v>
      </c>
      <c r="BR59" s="341" t="s">
        <v>33</v>
      </c>
      <c r="BS59" s="341" t="s">
        <v>33</v>
      </c>
    </row>
    <row r="60" spans="1:81" s="319" customFormat="1">
      <c r="C60" s="486">
        <v>20</v>
      </c>
      <c r="D60" s="461"/>
      <c r="E60" s="462"/>
      <c r="F60" s="694"/>
      <c r="G60" s="694"/>
      <c r="H60" s="463"/>
      <c r="I60" s="694"/>
      <c r="J60" s="471" t="s">
        <v>277</v>
      </c>
      <c r="K60" s="867" t="s">
        <v>33</v>
      </c>
      <c r="L60" s="867" t="s">
        <v>33</v>
      </c>
      <c r="M60" s="704"/>
      <c r="N60" s="266" t="s">
        <v>151</v>
      </c>
      <c r="O60" s="241"/>
      <c r="P60" s="487">
        <f t="shared" si="0"/>
        <v>0</v>
      </c>
      <c r="Q60" s="487"/>
      <c r="R60" s="487">
        <f t="shared" si="1"/>
        <v>0</v>
      </c>
      <c r="S60" s="487"/>
      <c r="T60" s="487">
        <f t="shared" si="2"/>
        <v>0</v>
      </c>
      <c r="U60" s="241"/>
      <c r="V60" s="341">
        <v>1</v>
      </c>
      <c r="W60" s="341">
        <v>2</v>
      </c>
      <c r="X60" s="341">
        <v>3</v>
      </c>
      <c r="Y60" s="341">
        <v>4</v>
      </c>
      <c r="Z60" s="341">
        <v>5</v>
      </c>
      <c r="AA60" s="341">
        <v>6</v>
      </c>
      <c r="AB60" s="341" t="s">
        <v>33</v>
      </c>
      <c r="AC60" s="341" t="s">
        <v>33</v>
      </c>
      <c r="AD60" s="341" t="s">
        <v>33</v>
      </c>
      <c r="AE60" s="341" t="s">
        <v>33</v>
      </c>
      <c r="AF60" s="341" t="s">
        <v>33</v>
      </c>
      <c r="AG60" s="341" t="s">
        <v>33</v>
      </c>
      <c r="AH60" s="341" t="s">
        <v>33</v>
      </c>
      <c r="AI60" s="341" t="s">
        <v>33</v>
      </c>
      <c r="AJ60" s="341" t="s">
        <v>33</v>
      </c>
      <c r="AK60" s="341" t="s">
        <v>33</v>
      </c>
      <c r="AL60" s="341" t="s">
        <v>33</v>
      </c>
      <c r="AM60" s="341" t="s">
        <v>33</v>
      </c>
      <c r="AN60" s="341" t="s">
        <v>33</v>
      </c>
      <c r="AO60" s="341" t="s">
        <v>33</v>
      </c>
      <c r="AP60" s="341" t="s">
        <v>33</v>
      </c>
      <c r="AQ60" s="341" t="s">
        <v>33</v>
      </c>
      <c r="AR60" s="341" t="s">
        <v>33</v>
      </c>
      <c r="AS60" s="341" t="s">
        <v>33</v>
      </c>
      <c r="AT60" s="341" t="s">
        <v>33</v>
      </c>
      <c r="AU60" s="341" t="s">
        <v>33</v>
      </c>
      <c r="AV60" s="341" t="s">
        <v>33</v>
      </c>
      <c r="AW60" s="341" t="s">
        <v>33</v>
      </c>
      <c r="AX60" s="341" t="s">
        <v>33</v>
      </c>
      <c r="AY60" s="341" t="s">
        <v>33</v>
      </c>
      <c r="AZ60" s="341" t="s">
        <v>33</v>
      </c>
      <c r="BA60" s="341" t="s">
        <v>33</v>
      </c>
      <c r="BB60" s="341" t="s">
        <v>33</v>
      </c>
      <c r="BC60" s="341" t="s">
        <v>33</v>
      </c>
      <c r="BD60" s="341" t="s">
        <v>33</v>
      </c>
      <c r="BE60" s="341" t="s">
        <v>33</v>
      </c>
      <c r="BF60" s="341" t="s">
        <v>33</v>
      </c>
      <c r="BG60" s="341" t="s">
        <v>33</v>
      </c>
      <c r="BH60" s="341" t="s">
        <v>33</v>
      </c>
      <c r="BI60" s="341" t="s">
        <v>33</v>
      </c>
      <c r="BJ60" s="341" t="s">
        <v>33</v>
      </c>
      <c r="BK60" s="341" t="s">
        <v>33</v>
      </c>
      <c r="BL60" s="341" t="s">
        <v>33</v>
      </c>
      <c r="BM60" s="341" t="s">
        <v>33</v>
      </c>
      <c r="BN60" s="341" t="s">
        <v>33</v>
      </c>
      <c r="BO60" s="341" t="s">
        <v>33</v>
      </c>
      <c r="BP60" s="341" t="s">
        <v>33</v>
      </c>
      <c r="BQ60" s="341" t="s">
        <v>33</v>
      </c>
      <c r="BR60" s="341" t="s">
        <v>33</v>
      </c>
      <c r="BS60" s="341" t="s">
        <v>33</v>
      </c>
    </row>
    <row r="61" spans="1:81" s="319" customFormat="1">
      <c r="C61" s="488"/>
      <c r="D61" s="320"/>
      <c r="E61" s="320"/>
      <c r="F61" s="320"/>
      <c r="G61" s="321"/>
      <c r="H61" s="321"/>
      <c r="I61" s="746" t="s">
        <v>106</v>
      </c>
      <c r="J61" s="747">
        <f>T61</f>
        <v>5</v>
      </c>
      <c r="K61" s="90"/>
      <c r="L61" s="90"/>
      <c r="M61" s="90"/>
      <c r="N61" s="266" t="s">
        <v>151</v>
      </c>
      <c r="O61" s="90"/>
      <c r="P61" s="90"/>
      <c r="Q61" s="90"/>
      <c r="R61" s="90"/>
      <c r="S61" s="90"/>
      <c r="T61" s="489">
        <f>SUM(T39:T60)</f>
        <v>5</v>
      </c>
      <c r="U61" s="90"/>
      <c r="V61" s="90"/>
      <c r="W61" s="90"/>
      <c r="X61" s="90"/>
      <c r="Y61" s="90"/>
      <c r="Z61" s="90"/>
      <c r="AA61" s="90"/>
      <c r="AB61" s="90"/>
      <c r="AC61" s="90"/>
      <c r="AD61" s="90"/>
      <c r="AE61" s="90"/>
      <c r="AF61" s="90"/>
      <c r="AG61" s="90"/>
      <c r="AH61" s="90" t="s">
        <v>33</v>
      </c>
      <c r="AI61" s="90" t="s">
        <v>33</v>
      </c>
      <c r="AJ61" s="90" t="s">
        <v>33</v>
      </c>
      <c r="AK61" s="90" t="s">
        <v>33</v>
      </c>
      <c r="AL61" s="90" t="s">
        <v>33</v>
      </c>
      <c r="AM61" s="90" t="s">
        <v>33</v>
      </c>
      <c r="AN61" s="90" t="s">
        <v>33</v>
      </c>
      <c r="AO61" s="90" t="s">
        <v>33</v>
      </c>
      <c r="AP61" s="90" t="s">
        <v>33</v>
      </c>
      <c r="AQ61" s="90" t="s">
        <v>33</v>
      </c>
      <c r="AR61" s="90" t="s">
        <v>33</v>
      </c>
      <c r="AS61" s="90" t="s">
        <v>33</v>
      </c>
      <c r="AT61" s="90" t="s">
        <v>33</v>
      </c>
      <c r="AU61" s="90" t="s">
        <v>33</v>
      </c>
      <c r="AV61" s="90" t="s">
        <v>33</v>
      </c>
      <c r="AW61" s="90" t="s">
        <v>33</v>
      </c>
      <c r="AX61" s="90" t="s">
        <v>33</v>
      </c>
      <c r="AY61" s="90" t="s">
        <v>33</v>
      </c>
      <c r="AZ61" s="90" t="s">
        <v>33</v>
      </c>
      <c r="BA61" s="90" t="s">
        <v>33</v>
      </c>
      <c r="BB61" s="90" t="s">
        <v>33</v>
      </c>
      <c r="BC61" s="90" t="s">
        <v>33</v>
      </c>
      <c r="BD61" s="90" t="s">
        <v>33</v>
      </c>
      <c r="BE61" s="90" t="s">
        <v>33</v>
      </c>
      <c r="BF61" s="90" t="s">
        <v>33</v>
      </c>
      <c r="BG61" s="317" t="s">
        <v>33</v>
      </c>
      <c r="BH61" s="319" t="s">
        <v>33</v>
      </c>
      <c r="BI61" s="319" t="s">
        <v>33</v>
      </c>
      <c r="BJ61" s="319" t="s">
        <v>33</v>
      </c>
      <c r="BK61" s="319" t="s">
        <v>33</v>
      </c>
      <c r="BL61" s="319" t="s">
        <v>33</v>
      </c>
      <c r="BM61" s="319" t="s">
        <v>33</v>
      </c>
      <c r="BN61" s="319" t="s">
        <v>33</v>
      </c>
      <c r="BO61" s="319" t="s">
        <v>33</v>
      </c>
      <c r="BP61" s="319" t="s">
        <v>33</v>
      </c>
      <c r="BQ61" s="319" t="s">
        <v>33</v>
      </c>
      <c r="BR61" s="319" t="s">
        <v>33</v>
      </c>
    </row>
    <row r="62" spans="1:81" s="319" customFormat="1">
      <c r="C62" s="322"/>
      <c r="D62" s="323"/>
      <c r="E62" s="323"/>
      <c r="F62" s="69"/>
      <c r="G62" s="324"/>
      <c r="H62" s="324"/>
      <c r="I62" s="90"/>
      <c r="J62" s="90"/>
      <c r="K62" s="90"/>
      <c r="L62" s="90"/>
      <c r="M62" s="90"/>
      <c r="N62" s="266" t="s">
        <v>151</v>
      </c>
      <c r="O62" s="90"/>
      <c r="P62" s="90"/>
      <c r="Q62" s="90"/>
      <c r="R62" s="90"/>
      <c r="S62" s="90"/>
      <c r="T62" s="90"/>
      <c r="U62" s="90"/>
      <c r="V62" s="90"/>
      <c r="W62" s="90"/>
      <c r="X62" s="90"/>
      <c r="Y62" s="90"/>
      <c r="Z62" s="90"/>
      <c r="AA62" s="90"/>
      <c r="AB62" s="90"/>
      <c r="AC62" s="90"/>
      <c r="AD62" s="90"/>
      <c r="AE62" s="90"/>
      <c r="AF62" s="90"/>
      <c r="AG62" s="90"/>
      <c r="AH62" s="90" t="s">
        <v>33</v>
      </c>
      <c r="AI62" s="90" t="s">
        <v>33</v>
      </c>
      <c r="AJ62" s="90" t="s">
        <v>33</v>
      </c>
      <c r="AK62" s="90" t="s">
        <v>33</v>
      </c>
      <c r="AL62" s="90" t="s">
        <v>33</v>
      </c>
      <c r="AM62" s="90" t="s">
        <v>33</v>
      </c>
      <c r="AN62" s="90" t="s">
        <v>33</v>
      </c>
      <c r="AO62" s="90" t="s">
        <v>33</v>
      </c>
      <c r="AP62" s="90" t="s">
        <v>33</v>
      </c>
      <c r="AQ62" s="90" t="s">
        <v>33</v>
      </c>
      <c r="AR62" s="90" t="s">
        <v>33</v>
      </c>
      <c r="AS62" s="90" t="s">
        <v>33</v>
      </c>
      <c r="AT62" s="90" t="s">
        <v>33</v>
      </c>
      <c r="AU62" s="90" t="s">
        <v>33</v>
      </c>
      <c r="AV62" s="90" t="s">
        <v>33</v>
      </c>
      <c r="AW62" s="90" t="s">
        <v>33</v>
      </c>
      <c r="AX62" s="90" t="s">
        <v>33</v>
      </c>
      <c r="AY62" s="90" t="s">
        <v>33</v>
      </c>
      <c r="AZ62" s="90" t="s">
        <v>33</v>
      </c>
      <c r="BA62" s="90" t="s">
        <v>33</v>
      </c>
      <c r="BB62" s="90" t="s">
        <v>33</v>
      </c>
      <c r="BC62" s="90" t="s">
        <v>33</v>
      </c>
      <c r="BD62" s="90" t="s">
        <v>33</v>
      </c>
      <c r="BE62" s="90" t="s">
        <v>33</v>
      </c>
      <c r="BF62" s="90" t="s">
        <v>33</v>
      </c>
      <c r="BG62" s="317" t="s">
        <v>33</v>
      </c>
      <c r="BH62" s="319" t="s">
        <v>33</v>
      </c>
      <c r="BI62" s="319" t="s">
        <v>33</v>
      </c>
      <c r="BJ62" s="319" t="s">
        <v>33</v>
      </c>
      <c r="BK62" s="319" t="s">
        <v>33</v>
      </c>
      <c r="BL62" s="319" t="s">
        <v>33</v>
      </c>
      <c r="BM62" s="319" t="s">
        <v>33</v>
      </c>
      <c r="BN62" s="319" t="s">
        <v>33</v>
      </c>
      <c r="BO62" s="319" t="s">
        <v>33</v>
      </c>
      <c r="BP62" s="319" t="s">
        <v>33</v>
      </c>
      <c r="BQ62" s="319" t="s">
        <v>33</v>
      </c>
      <c r="BR62" s="319" t="s">
        <v>33</v>
      </c>
    </row>
    <row r="63" spans="1:81" s="266" customFormat="1">
      <c r="A63" s="300" t="b">
        <v>0</v>
      </c>
      <c r="B63" s="249" t="s">
        <v>38</v>
      </c>
      <c r="C63" s="326"/>
      <c r="E63" s="268"/>
      <c r="F63" s="267"/>
      <c r="G63" s="267"/>
      <c r="H63" s="270"/>
      <c r="N63" s="266" t="s">
        <v>151</v>
      </c>
      <c r="AH63" s="266" t="s">
        <v>33</v>
      </c>
      <c r="AI63" s="266" t="s">
        <v>33</v>
      </c>
      <c r="AJ63" s="266" t="s">
        <v>33</v>
      </c>
      <c r="AK63" s="266" t="s">
        <v>33</v>
      </c>
      <c r="AL63" s="266" t="s">
        <v>33</v>
      </c>
      <c r="AM63" s="266" t="s">
        <v>33</v>
      </c>
      <c r="AN63" s="266" t="s">
        <v>33</v>
      </c>
      <c r="AO63" s="266" t="s">
        <v>33</v>
      </c>
      <c r="AP63" s="266" t="s">
        <v>33</v>
      </c>
      <c r="AQ63" s="266" t="s">
        <v>33</v>
      </c>
      <c r="AR63" s="266" t="s">
        <v>33</v>
      </c>
      <c r="AS63" s="266" t="s">
        <v>33</v>
      </c>
      <c r="AT63" s="266" t="s">
        <v>33</v>
      </c>
      <c r="AU63" s="266" t="s">
        <v>33</v>
      </c>
      <c r="AV63" s="266" t="s">
        <v>33</v>
      </c>
      <c r="AW63" s="266" t="s">
        <v>33</v>
      </c>
      <c r="AX63" s="266" t="s">
        <v>33</v>
      </c>
      <c r="AY63" s="266" t="s">
        <v>33</v>
      </c>
      <c r="AZ63" s="266" t="s">
        <v>33</v>
      </c>
      <c r="BA63" s="266" t="s">
        <v>33</v>
      </c>
      <c r="BB63" s="266" t="s">
        <v>33</v>
      </c>
      <c r="BC63" s="266" t="s">
        <v>33</v>
      </c>
      <c r="BD63" s="266" t="s">
        <v>33</v>
      </c>
      <c r="BE63" s="266" t="s">
        <v>33</v>
      </c>
      <c r="BF63" s="266" t="s">
        <v>33</v>
      </c>
      <c r="BG63" s="266" t="s">
        <v>33</v>
      </c>
      <c r="BH63" s="266" t="s">
        <v>33</v>
      </c>
      <c r="BI63" s="266" t="s">
        <v>33</v>
      </c>
      <c r="BJ63" s="266" t="s">
        <v>33</v>
      </c>
      <c r="BK63" s="266" t="s">
        <v>33</v>
      </c>
      <c r="BL63" s="266" t="s">
        <v>33</v>
      </c>
      <c r="BM63" s="266" t="s">
        <v>33</v>
      </c>
      <c r="BN63" s="266" t="s">
        <v>33</v>
      </c>
      <c r="BO63" s="266" t="s">
        <v>33</v>
      </c>
      <c r="BP63" s="266" t="s">
        <v>33</v>
      </c>
      <c r="BQ63" s="266" t="s">
        <v>33</v>
      </c>
      <c r="BR63" s="266" t="s">
        <v>33</v>
      </c>
    </row>
    <row r="64" spans="1:81" s="266" customFormat="1" hidden="1">
      <c r="A64" s="300"/>
      <c r="B64" s="325"/>
      <c r="C64" s="326"/>
      <c r="D64" s="327" t="s">
        <v>43</v>
      </c>
      <c r="E64" s="328"/>
      <c r="F64" s="329"/>
      <c r="G64" s="329"/>
      <c r="H64" s="270"/>
      <c r="I64" s="326"/>
      <c r="J64" s="700" t="s">
        <v>44</v>
      </c>
      <c r="K64" s="705"/>
      <c r="L64" s="490"/>
      <c r="M64" s="490"/>
      <c r="N64" s="266" t="s">
        <v>151</v>
      </c>
    </row>
    <row r="65" spans="1:14" s="266" customFormat="1" hidden="1">
      <c r="B65" s="269"/>
      <c r="C65" s="330"/>
      <c r="D65" s="247" t="s">
        <v>66</v>
      </c>
      <c r="E65" s="247" t="s">
        <v>67</v>
      </c>
      <c r="F65" s="912" t="s">
        <v>68</v>
      </c>
      <c r="G65" s="913"/>
      <c r="H65" s="270"/>
      <c r="I65" s="330"/>
      <c r="J65" s="701" t="s">
        <v>212</v>
      </c>
      <c r="K65" s="702" t="s">
        <v>68</v>
      </c>
      <c r="L65" s="490"/>
      <c r="M65" s="490"/>
      <c r="N65" s="266" t="s">
        <v>151</v>
      </c>
    </row>
    <row r="66" spans="1:14" s="266" customFormat="1" hidden="1">
      <c r="B66" s="269"/>
      <c r="C66" s="331">
        <v>1</v>
      </c>
      <c r="D66" s="242" t="s">
        <v>69</v>
      </c>
      <c r="E66" s="243" t="s">
        <v>70</v>
      </c>
      <c r="F66" s="244" t="s">
        <v>71</v>
      </c>
      <c r="G66" s="245"/>
      <c r="H66" s="270"/>
      <c r="I66" s="331"/>
      <c r="J66" s="387">
        <v>1</v>
      </c>
      <c r="K66" s="470" t="s">
        <v>299</v>
      </c>
      <c r="L66" s="491"/>
      <c r="M66" s="491"/>
      <c r="N66" s="266" t="s">
        <v>151</v>
      </c>
    </row>
    <row r="67" spans="1:14" s="266" customFormat="1" hidden="1">
      <c r="B67" s="269"/>
      <c r="C67" s="331">
        <v>2</v>
      </c>
      <c r="D67" s="242" t="s">
        <v>72</v>
      </c>
      <c r="E67" s="243" t="s">
        <v>70</v>
      </c>
      <c r="F67" s="244" t="s">
        <v>175</v>
      </c>
      <c r="G67" s="245"/>
      <c r="H67" s="270"/>
      <c r="I67" s="331"/>
      <c r="J67" s="387">
        <v>2</v>
      </c>
      <c r="K67" s="470"/>
      <c r="L67" s="491"/>
      <c r="M67" s="491"/>
      <c r="N67" s="266" t="s">
        <v>151</v>
      </c>
    </row>
    <row r="68" spans="1:14" s="266" customFormat="1" hidden="1">
      <c r="B68" s="269"/>
      <c r="C68" s="331">
        <v>3</v>
      </c>
      <c r="D68" s="242" t="s">
        <v>176</v>
      </c>
      <c r="E68" s="243" t="s">
        <v>70</v>
      </c>
      <c r="F68" s="244" t="s">
        <v>177</v>
      </c>
      <c r="G68" s="245"/>
      <c r="H68" s="270"/>
      <c r="I68" s="331"/>
      <c r="J68" s="387">
        <v>3</v>
      </c>
      <c r="K68" s="470"/>
      <c r="L68" s="491"/>
      <c r="M68" s="491"/>
      <c r="N68" s="266" t="s">
        <v>151</v>
      </c>
    </row>
    <row r="69" spans="1:14" s="266" customFormat="1" hidden="1">
      <c r="B69" s="269"/>
      <c r="C69" s="331">
        <v>4</v>
      </c>
      <c r="D69" s="242" t="s">
        <v>178</v>
      </c>
      <c r="E69" s="243" t="s">
        <v>179</v>
      </c>
      <c r="F69" s="244" t="s">
        <v>165</v>
      </c>
      <c r="G69" s="245"/>
      <c r="H69" s="270"/>
      <c r="I69" s="331"/>
      <c r="J69" s="387">
        <v>4</v>
      </c>
      <c r="K69" s="470"/>
      <c r="L69" s="491"/>
      <c r="M69" s="491"/>
      <c r="N69" s="266" t="s">
        <v>151</v>
      </c>
    </row>
    <row r="70" spans="1:14" s="266" customFormat="1" hidden="1">
      <c r="B70" s="269"/>
      <c r="C70" s="331">
        <v>5</v>
      </c>
      <c r="D70" s="242" t="s">
        <v>179</v>
      </c>
      <c r="E70" s="243" t="s">
        <v>179</v>
      </c>
      <c r="F70" s="244" t="s">
        <v>166</v>
      </c>
      <c r="G70" s="246"/>
      <c r="H70" s="270"/>
      <c r="I70" s="331"/>
      <c r="J70" s="387">
        <v>5</v>
      </c>
      <c r="K70" s="470"/>
      <c r="L70" s="491"/>
      <c r="M70" s="491"/>
      <c r="N70" s="266" t="s">
        <v>151</v>
      </c>
    </row>
    <row r="71" spans="1:14" s="266" customFormat="1" hidden="1">
      <c r="B71" s="269"/>
      <c r="C71" s="331">
        <v>6</v>
      </c>
      <c r="D71" s="242"/>
      <c r="E71" s="243"/>
      <c r="F71" s="244"/>
      <c r="G71" s="246"/>
      <c r="H71" s="270"/>
      <c r="I71" s="331"/>
      <c r="J71" s="387">
        <v>6</v>
      </c>
      <c r="K71" s="470"/>
      <c r="L71" s="491"/>
      <c r="M71" s="491"/>
      <c r="N71" s="266" t="s">
        <v>151</v>
      </c>
    </row>
    <row r="72" spans="1:14" s="266" customFormat="1" hidden="1">
      <c r="B72" s="269"/>
      <c r="C72" s="331">
        <v>7</v>
      </c>
      <c r="D72" s="242"/>
      <c r="E72" s="243"/>
      <c r="F72" s="244"/>
      <c r="G72" s="246"/>
      <c r="H72" s="270"/>
      <c r="J72" s="387">
        <v>7</v>
      </c>
      <c r="K72" s="470" t="s">
        <v>300</v>
      </c>
      <c r="L72" s="491"/>
      <c r="M72" s="491"/>
      <c r="N72" s="266" t="s">
        <v>151</v>
      </c>
    </row>
    <row r="73" spans="1:14" s="266" customFormat="1" hidden="1">
      <c r="B73" s="269"/>
      <c r="C73" s="330"/>
      <c r="D73" s="330"/>
      <c r="E73" s="330"/>
      <c r="F73" s="332"/>
      <c r="G73" s="269"/>
      <c r="H73" s="270"/>
      <c r="J73" s="740"/>
      <c r="K73" s="741"/>
      <c r="L73" s="491"/>
      <c r="M73" s="491"/>
      <c r="N73" s="266" t="s">
        <v>151</v>
      </c>
    </row>
    <row r="74" spans="1:14" s="266" customFormat="1" hidden="1">
      <c r="B74" s="269"/>
      <c r="D74" s="914" t="s">
        <v>159</v>
      </c>
      <c r="E74" s="915"/>
      <c r="F74" s="903"/>
      <c r="H74" s="270"/>
      <c r="N74" s="266" t="s">
        <v>151</v>
      </c>
    </row>
    <row r="75" spans="1:14" s="266" customFormat="1" hidden="1">
      <c r="B75" s="269"/>
      <c r="D75" s="909" t="s">
        <v>75</v>
      </c>
      <c r="E75" s="910"/>
      <c r="F75" s="911"/>
      <c r="H75" s="270"/>
      <c r="N75" s="266" t="s">
        <v>151</v>
      </c>
    </row>
    <row r="76" spans="1:14" s="266" customFormat="1" hidden="1">
      <c r="B76" s="269"/>
      <c r="C76" s="330"/>
      <c r="D76" s="330"/>
      <c r="E76" s="330"/>
      <c r="F76" s="269"/>
      <c r="G76" s="269"/>
      <c r="H76" s="270"/>
      <c r="N76" s="266" t="s">
        <v>151</v>
      </c>
    </row>
    <row r="77" spans="1:14" s="266" customFormat="1">
      <c r="B77" s="269"/>
      <c r="C77" s="330"/>
      <c r="D77" s="330"/>
      <c r="E77" s="330"/>
      <c r="F77" s="269"/>
      <c r="G77" s="269"/>
      <c r="H77" s="270"/>
      <c r="N77" s="266" t="s">
        <v>151</v>
      </c>
    </row>
    <row r="78" spans="1:14" s="266" customFormat="1">
      <c r="A78" s="300" t="b">
        <v>0</v>
      </c>
      <c r="B78" s="866" t="s">
        <v>39</v>
      </c>
      <c r="C78" s="326"/>
      <c r="E78" s="330"/>
      <c r="F78" s="269"/>
      <c r="G78" s="269"/>
      <c r="H78" s="270"/>
      <c r="N78" s="266" t="s">
        <v>151</v>
      </c>
    </row>
    <row r="79" spans="1:14" s="266" customFormat="1" hidden="1">
      <c r="B79" s="405" t="s">
        <v>65</v>
      </c>
      <c r="D79" s="406" t="s">
        <v>64</v>
      </c>
      <c r="E79" s="330"/>
      <c r="F79" s="269"/>
      <c r="G79" s="269"/>
      <c r="H79" s="270"/>
      <c r="N79" s="266" t="s">
        <v>151</v>
      </c>
    </row>
    <row r="80" spans="1:14" s="266" customFormat="1" hidden="1">
      <c r="B80" s="320" t="s">
        <v>61</v>
      </c>
      <c r="D80" s="891">
        <v>5.0999999999999996</v>
      </c>
      <c r="G80" s="269"/>
      <c r="H80" s="270"/>
      <c r="N80" s="266" t="s">
        <v>151</v>
      </c>
    </row>
    <row r="81" spans="2:14" s="266" customFormat="1" hidden="1">
      <c r="B81" s="320" t="s">
        <v>304</v>
      </c>
      <c r="D81" s="905" t="s">
        <v>45</v>
      </c>
      <c r="E81" s="903"/>
      <c r="F81" s="460"/>
      <c r="G81" s="269"/>
      <c r="H81" s="270"/>
      <c r="N81" s="266" t="s">
        <v>151</v>
      </c>
    </row>
    <row r="82" spans="2:14" s="266" customFormat="1" hidden="1">
      <c r="B82" s="320" t="s">
        <v>63</v>
      </c>
      <c r="D82" s="407">
        <v>39661</v>
      </c>
      <c r="E82" s="330"/>
      <c r="F82" s="269"/>
      <c r="G82" s="269"/>
      <c r="H82" s="270"/>
      <c r="N82" s="266" t="s">
        <v>151</v>
      </c>
    </row>
    <row r="83" spans="2:14" s="266" customFormat="1" hidden="1">
      <c r="D83" s="693" t="s">
        <v>157</v>
      </c>
      <c r="G83" s="269"/>
      <c r="H83" s="270"/>
      <c r="I83" s="334"/>
      <c r="N83" s="266" t="s">
        <v>151</v>
      </c>
    </row>
    <row r="84" spans="2:14" s="266" customFormat="1" hidden="1">
      <c r="B84" s="320"/>
      <c r="E84" s="334"/>
      <c r="G84" s="269"/>
      <c r="H84" s="270"/>
      <c r="N84" s="266" t="s">
        <v>151</v>
      </c>
    </row>
    <row r="85" spans="2:14" s="266" customFormat="1" hidden="1">
      <c r="B85" s="320" t="s">
        <v>62</v>
      </c>
      <c r="D85" s="406" t="s">
        <v>150</v>
      </c>
      <c r="E85" s="333"/>
      <c r="G85" s="269"/>
      <c r="H85" s="270"/>
      <c r="N85" s="266" t="s">
        <v>151</v>
      </c>
    </row>
    <row r="86" spans="2:14" s="266" customFormat="1" hidden="1">
      <c r="B86" s="776" t="s">
        <v>265</v>
      </c>
      <c r="C86" s="777"/>
      <c r="D86" s="778" t="s">
        <v>305</v>
      </c>
      <c r="E86" s="779"/>
      <c r="F86" s="464"/>
      <c r="G86" s="465"/>
      <c r="H86" s="466"/>
      <c r="I86" s="464"/>
      <c r="N86" s="266" t="s">
        <v>151</v>
      </c>
    </row>
    <row r="87" spans="2:14" s="266" customFormat="1" hidden="1">
      <c r="B87" s="780"/>
      <c r="C87" s="779"/>
      <c r="D87" s="292" t="s">
        <v>73</v>
      </c>
      <c r="E87" s="777"/>
      <c r="F87" s="464"/>
      <c r="G87" s="465"/>
      <c r="H87" s="466"/>
      <c r="I87" s="464"/>
      <c r="N87" s="266" t="s">
        <v>151</v>
      </c>
    </row>
    <row r="88" spans="2:14" s="266" customFormat="1" hidden="1">
      <c r="B88" s="269"/>
      <c r="E88" s="333"/>
      <c r="G88" s="269"/>
      <c r="H88" s="270"/>
      <c r="N88" s="266" t="s">
        <v>151</v>
      </c>
    </row>
    <row r="89" spans="2:14" s="266" customFormat="1" hidden="1">
      <c r="B89" s="269" t="s">
        <v>241</v>
      </c>
      <c r="D89" s="335" t="s">
        <v>240</v>
      </c>
      <c r="F89" s="269"/>
      <c r="G89" s="269"/>
      <c r="H89" s="270"/>
      <c r="N89" s="266" t="s">
        <v>151</v>
      </c>
    </row>
    <row r="90" spans="2:14" s="266" customFormat="1" hidden="1">
      <c r="B90" s="269"/>
      <c r="C90" s="330"/>
      <c r="D90" s="330"/>
      <c r="E90" s="330"/>
      <c r="F90" s="269"/>
      <c r="G90" s="269"/>
      <c r="H90" s="270"/>
      <c r="N90" s="266" t="s">
        <v>151</v>
      </c>
    </row>
    <row r="91" spans="2:14" s="266" customFormat="1" hidden="1">
      <c r="B91" s="269"/>
      <c r="C91" s="330"/>
      <c r="E91" s="330"/>
      <c r="F91" s="269"/>
      <c r="G91" s="269"/>
      <c r="H91" s="270"/>
      <c r="N91" s="266" t="s">
        <v>151</v>
      </c>
    </row>
    <row r="92" spans="2:14" s="266" customFormat="1" hidden="1">
      <c r="B92" s="269" t="s">
        <v>215</v>
      </c>
      <c r="C92" s="330"/>
      <c r="D92" s="330"/>
      <c r="E92" s="330"/>
      <c r="F92" s="269"/>
      <c r="G92" s="269"/>
      <c r="H92" s="270"/>
      <c r="N92" s="266" t="s">
        <v>151</v>
      </c>
    </row>
    <row r="93" spans="2:14" s="266" customFormat="1" hidden="1">
      <c r="B93" s="269"/>
      <c r="C93" s="330"/>
      <c r="D93" s="330"/>
      <c r="E93" s="330"/>
      <c r="F93" s="269"/>
      <c r="G93" s="269"/>
      <c r="H93" s="270"/>
      <c r="N93" s="266" t="s">
        <v>151</v>
      </c>
    </row>
    <row r="94" spans="2:14" s="266" customFormat="1" hidden="1">
      <c r="C94" s="330"/>
      <c r="D94" s="330"/>
      <c r="E94" s="330"/>
      <c r="F94" s="269"/>
      <c r="G94" s="269"/>
      <c r="H94" s="270"/>
      <c r="N94" s="266" t="s">
        <v>151</v>
      </c>
    </row>
    <row r="95" spans="2:14" s="266" customFormat="1" hidden="1">
      <c r="B95" s="269" t="s">
        <v>307</v>
      </c>
      <c r="C95" s="330"/>
      <c r="D95" s="330"/>
      <c r="E95" s="330"/>
      <c r="F95" s="269"/>
      <c r="G95" s="269"/>
      <c r="H95" s="270"/>
      <c r="N95" s="266" t="s">
        <v>151</v>
      </c>
    </row>
    <row r="96" spans="2:14" s="266" customFormat="1" hidden="1">
      <c r="B96" s="269"/>
      <c r="C96" s="330"/>
      <c r="D96" s="330"/>
      <c r="E96" s="330"/>
      <c r="F96" s="269"/>
      <c r="G96" s="269"/>
      <c r="H96" s="270"/>
      <c r="N96" s="266" t="s">
        <v>151</v>
      </c>
    </row>
    <row r="97" spans="1:14" s="266" customFormat="1">
      <c r="C97" s="686"/>
      <c r="D97" s="686"/>
      <c r="E97" s="686"/>
      <c r="F97" s="311"/>
      <c r="G97" s="311"/>
      <c r="H97" s="687"/>
      <c r="I97" s="688"/>
      <c r="J97" s="688"/>
      <c r="N97" s="266" t="s">
        <v>151</v>
      </c>
    </row>
    <row r="98" spans="1:14" s="266" customFormat="1">
      <c r="A98" s="300">
        <v>0</v>
      </c>
      <c r="B98" s="805" t="s">
        <v>231</v>
      </c>
      <c r="C98" s="686"/>
      <c r="D98" s="686"/>
      <c r="E98" s="686"/>
      <c r="F98" s="311"/>
      <c r="G98" s="311"/>
      <c r="H98" s="687"/>
      <c r="I98" s="688"/>
      <c r="J98" s="688"/>
      <c r="N98" s="266" t="s">
        <v>151</v>
      </c>
    </row>
    <row r="99" spans="1:14" s="266" customFormat="1" hidden="1">
      <c r="B99" s="803" t="s">
        <v>306</v>
      </c>
      <c r="C99" s="804"/>
      <c r="D99" s="686"/>
      <c r="E99" s="686"/>
      <c r="F99" s="311"/>
      <c r="G99" s="311"/>
      <c r="H99" s="687"/>
      <c r="I99" s="688"/>
      <c r="J99" s="688"/>
      <c r="N99" s="266" t="s">
        <v>151</v>
      </c>
    </row>
    <row r="100" spans="1:14" s="266" customFormat="1" hidden="1">
      <c r="B100" s="805" t="s">
        <v>51</v>
      </c>
      <c r="C100" s="806"/>
      <c r="D100" s="692"/>
      <c r="E100" s="692"/>
      <c r="F100" s="692"/>
      <c r="G100" s="692"/>
      <c r="H100" s="692"/>
      <c r="I100" s="692"/>
      <c r="J100" s="692"/>
      <c r="N100" s="266" t="s">
        <v>151</v>
      </c>
    </row>
    <row r="101" spans="1:14" s="266" customFormat="1" hidden="1">
      <c r="A101" s="472"/>
      <c r="B101" s="807" t="s">
        <v>52</v>
      </c>
      <c r="C101" s="807"/>
      <c r="D101" s="472"/>
      <c r="E101" s="689"/>
      <c r="F101" s="690"/>
      <c r="G101" s="690"/>
      <c r="H101" s="691"/>
      <c r="I101" s="472"/>
      <c r="J101" s="472"/>
      <c r="N101" s="266" t="s">
        <v>151</v>
      </c>
    </row>
    <row r="102" spans="1:14" s="266" customFormat="1" hidden="1">
      <c r="A102" s="472"/>
      <c r="B102" s="807" t="s">
        <v>266</v>
      </c>
      <c r="C102" s="808"/>
      <c r="D102" s="688"/>
      <c r="E102" s="688"/>
      <c r="F102" s="688"/>
      <c r="G102" s="688"/>
      <c r="H102" s="688"/>
      <c r="I102" s="688"/>
      <c r="J102" s="688"/>
      <c r="N102" s="266" t="s">
        <v>151</v>
      </c>
    </row>
    <row r="103" spans="1:14" s="266" customFormat="1" hidden="1">
      <c r="A103" s="472"/>
      <c r="B103" s="805" t="s">
        <v>53</v>
      </c>
      <c r="C103" s="809"/>
      <c r="D103" s="475"/>
      <c r="E103" s="475"/>
      <c r="F103" s="473"/>
      <c r="G103" s="473"/>
      <c r="H103" s="476"/>
      <c r="I103" s="477"/>
      <c r="J103" s="477"/>
      <c r="N103" s="266" t="s">
        <v>151</v>
      </c>
    </row>
    <row r="104" spans="1:14" s="266" customFormat="1" hidden="1">
      <c r="A104" s="472"/>
      <c r="B104" s="810" t="s">
        <v>161</v>
      </c>
      <c r="C104" s="809"/>
      <c r="D104" s="475"/>
      <c r="E104" s="475"/>
      <c r="F104" s="473"/>
      <c r="G104" s="473"/>
      <c r="H104" s="476"/>
      <c r="I104" s="477"/>
      <c r="J104" s="477"/>
      <c r="N104" s="266" t="s">
        <v>151</v>
      </c>
    </row>
    <row r="105" spans="1:14" s="266" customFormat="1" hidden="1">
      <c r="A105" s="472"/>
      <c r="B105" s="805" t="s">
        <v>156</v>
      </c>
      <c r="C105" s="809"/>
      <c r="D105" s="475"/>
      <c r="E105" s="475"/>
      <c r="F105" s="473"/>
      <c r="G105" s="473"/>
      <c r="H105" s="476"/>
      <c r="I105" s="477"/>
      <c r="J105" s="477"/>
      <c r="N105" s="266" t="s">
        <v>151</v>
      </c>
    </row>
    <row r="106" spans="1:14" s="266" customFormat="1" hidden="1">
      <c r="A106" s="472"/>
      <c r="B106" s="807" t="s">
        <v>273</v>
      </c>
      <c r="C106" s="809"/>
      <c r="D106" s="475"/>
      <c r="E106" s="475"/>
      <c r="F106" s="473"/>
      <c r="G106" s="473"/>
      <c r="H106" s="476"/>
      <c r="I106" s="477"/>
      <c r="J106" s="477"/>
      <c r="N106" s="266" t="s">
        <v>151</v>
      </c>
    </row>
    <row r="107" spans="1:14" s="266" customFormat="1" hidden="1">
      <c r="A107" s="472"/>
      <c r="B107" s="808"/>
      <c r="C107" s="809"/>
      <c r="D107" s="475"/>
      <c r="E107" s="475"/>
      <c r="F107" s="473"/>
      <c r="G107" s="473"/>
      <c r="H107" s="476"/>
      <c r="I107" s="477"/>
      <c r="J107" s="477"/>
      <c r="N107" s="266" t="s">
        <v>151</v>
      </c>
    </row>
    <row r="108" spans="1:14" s="266" customFormat="1" hidden="1">
      <c r="A108" s="472"/>
      <c r="B108" s="803" t="s">
        <v>288</v>
      </c>
      <c r="C108" s="809"/>
      <c r="D108" s="475"/>
      <c r="E108" s="475"/>
      <c r="F108" s="473"/>
      <c r="G108" s="473"/>
      <c r="H108" s="476"/>
      <c r="I108" s="477"/>
      <c r="J108" s="477"/>
      <c r="N108" s="266" t="s">
        <v>151</v>
      </c>
    </row>
    <row r="109" spans="1:14" s="266" customFormat="1" hidden="1">
      <c r="A109" s="472"/>
      <c r="B109" s="808" t="s">
        <v>214</v>
      </c>
      <c r="C109" s="809"/>
      <c r="D109" s="475"/>
      <c r="E109" s="475"/>
      <c r="F109" s="473"/>
      <c r="G109" s="473"/>
      <c r="H109" s="476"/>
      <c r="I109" s="477"/>
      <c r="J109" s="477"/>
      <c r="N109" s="266" t="s">
        <v>151</v>
      </c>
    </row>
    <row r="110" spans="1:14" s="266" customFormat="1" hidden="1">
      <c r="A110" s="472"/>
      <c r="B110" s="472"/>
      <c r="C110" s="475"/>
      <c r="D110" s="475"/>
      <c r="E110" s="475"/>
      <c r="F110" s="473"/>
      <c r="G110" s="473"/>
      <c r="H110" s="476"/>
      <c r="I110" s="477"/>
      <c r="J110" s="477"/>
      <c r="N110" s="266" t="s">
        <v>151</v>
      </c>
    </row>
    <row r="111" spans="1:14" s="266" customFormat="1" hidden="1">
      <c r="A111" s="472"/>
      <c r="B111" s="706" t="s">
        <v>271</v>
      </c>
      <c r="C111" s="475"/>
      <c r="D111" s="475"/>
      <c r="E111" s="475"/>
      <c r="F111" s="473"/>
      <c r="G111" s="473"/>
      <c r="H111" s="476"/>
      <c r="I111" s="477"/>
      <c r="J111" s="477"/>
      <c r="N111" s="266" t="s">
        <v>151</v>
      </c>
    </row>
    <row r="112" spans="1:14" s="266" customFormat="1" hidden="1">
      <c r="A112" s="472"/>
      <c r="B112" s="472"/>
      <c r="C112" s="475"/>
      <c r="D112" s="475"/>
      <c r="E112" s="475"/>
      <c r="F112" s="473"/>
      <c r="G112" s="473"/>
      <c r="H112" s="476"/>
      <c r="I112" s="477"/>
      <c r="J112" s="477"/>
      <c r="N112" s="266" t="s">
        <v>151</v>
      </c>
    </row>
    <row r="113" spans="1:14" s="266" customFormat="1" hidden="1">
      <c r="A113" s="472"/>
      <c r="B113" s="706" t="s">
        <v>272</v>
      </c>
      <c r="C113" s="475"/>
      <c r="D113" s="475"/>
      <c r="E113" s="475"/>
      <c r="F113" s="473"/>
      <c r="G113" s="473"/>
      <c r="H113" s="476"/>
      <c r="I113" s="477"/>
      <c r="J113" s="477"/>
      <c r="N113" s="266" t="s">
        <v>151</v>
      </c>
    </row>
    <row r="114" spans="1:14" s="266" customFormat="1" hidden="1">
      <c r="A114" s="472"/>
      <c r="B114" s="693"/>
      <c r="C114" s="475"/>
      <c r="D114" s="475"/>
      <c r="E114" s="475"/>
      <c r="F114" s="473"/>
      <c r="G114" s="473"/>
      <c r="H114" s="476"/>
      <c r="I114" s="477"/>
      <c r="J114" s="477"/>
      <c r="N114" s="266" t="s">
        <v>151</v>
      </c>
    </row>
    <row r="115" spans="1:14" s="266" customFormat="1" hidden="1">
      <c r="A115" s="472"/>
      <c r="B115" s="474"/>
      <c r="C115" s="475"/>
      <c r="D115" s="475"/>
      <c r="E115" s="475"/>
      <c r="F115" s="473"/>
      <c r="G115" s="473"/>
      <c r="H115" s="476"/>
      <c r="I115" s="477"/>
      <c r="J115" s="477"/>
      <c r="N115" s="266" t="s">
        <v>151</v>
      </c>
    </row>
    <row r="116" spans="1:14" s="266" customFormat="1">
      <c r="A116" s="472"/>
      <c r="B116" s="482"/>
      <c r="C116" s="475"/>
      <c r="D116" s="475"/>
      <c r="E116" s="475"/>
      <c r="F116" s="473"/>
      <c r="G116" s="473"/>
      <c r="H116" s="476"/>
      <c r="I116" s="477"/>
      <c r="J116" s="477"/>
      <c r="N116" s="266" t="s">
        <v>151</v>
      </c>
    </row>
    <row r="117" spans="1:14" s="266" customFormat="1">
      <c r="A117" s="300" t="b">
        <v>0</v>
      </c>
      <c r="B117" s="802" t="s">
        <v>239</v>
      </c>
      <c r="D117" s="330"/>
      <c r="E117" s="330"/>
      <c r="F117" s="269"/>
      <c r="G117" s="269"/>
      <c r="H117" s="270"/>
      <c r="N117" s="266" t="s">
        <v>151</v>
      </c>
    </row>
    <row r="118" spans="1:14" s="266" customFormat="1">
      <c r="B118" s="690" t="s">
        <v>232</v>
      </c>
      <c r="C118" s="330"/>
      <c r="H118" s="267"/>
      <c r="N118" s="266" t="s">
        <v>151</v>
      </c>
    </row>
    <row r="119" spans="1:14" s="266" customFormat="1">
      <c r="B119" s="472" t="s">
        <v>46</v>
      </c>
      <c r="D119" s="330"/>
      <c r="E119" s="330"/>
      <c r="F119" s="269"/>
      <c r="G119" s="268"/>
      <c r="H119" s="270"/>
      <c r="N119" s="266" t="s">
        <v>151</v>
      </c>
    </row>
    <row r="120" spans="1:14" s="266" customFormat="1">
      <c r="B120" s="690" t="s">
        <v>213</v>
      </c>
      <c r="D120" s="330"/>
      <c r="E120" s="330"/>
      <c r="G120" s="269"/>
      <c r="H120" s="270"/>
      <c r="N120" s="266" t="s">
        <v>151</v>
      </c>
    </row>
    <row r="121" spans="1:14" s="266" customFormat="1">
      <c r="B121" s="902" t="s">
        <v>316</v>
      </c>
      <c r="C121" s="903"/>
      <c r="D121" s="903"/>
      <c r="E121" s="330"/>
      <c r="F121" s="269"/>
      <c r="G121" s="269"/>
      <c r="H121" s="270"/>
      <c r="N121" s="266" t="s">
        <v>151</v>
      </c>
    </row>
    <row r="122" spans="1:14" s="266" customFormat="1">
      <c r="D122" s="330"/>
      <c r="E122" s="330"/>
      <c r="F122" s="269"/>
      <c r="G122" s="269"/>
      <c r="H122" s="270"/>
      <c r="N122" s="266" t="s">
        <v>151</v>
      </c>
    </row>
    <row r="123" spans="1:14" s="266" customFormat="1">
      <c r="B123" s="690" t="s">
        <v>286</v>
      </c>
      <c r="D123" s="330"/>
      <c r="E123" s="330"/>
      <c r="F123" s="269"/>
      <c r="G123" s="269"/>
      <c r="H123" s="270"/>
      <c r="N123" s="266" t="s">
        <v>151</v>
      </c>
    </row>
    <row r="124" spans="1:14" s="266" customFormat="1">
      <c r="B124" s="472" t="s">
        <v>287</v>
      </c>
      <c r="D124" s="330"/>
      <c r="E124" s="330"/>
      <c r="F124" s="269"/>
      <c r="G124" s="269"/>
      <c r="H124" s="270"/>
      <c r="N124" s="266" t="s">
        <v>151</v>
      </c>
    </row>
    <row r="125" spans="1:14" s="266" customFormat="1">
      <c r="B125" s="472" t="s">
        <v>285</v>
      </c>
      <c r="D125" s="330"/>
      <c r="E125" s="330"/>
      <c r="F125" s="269"/>
      <c r="G125" s="269"/>
      <c r="N125" s="266" t="s">
        <v>151</v>
      </c>
    </row>
    <row r="126" spans="1:14" s="266" customFormat="1">
      <c r="B126" s="472" t="s">
        <v>155</v>
      </c>
      <c r="D126" s="330"/>
      <c r="E126" s="330"/>
      <c r="F126" s="269"/>
      <c r="G126" s="269"/>
      <c r="N126" s="266" t="s">
        <v>151</v>
      </c>
    </row>
    <row r="127" spans="1:14" s="266" customFormat="1">
      <c r="B127" s="904" t="s">
        <v>54</v>
      </c>
      <c r="C127" s="903"/>
      <c r="D127" s="903"/>
      <c r="E127" s="330"/>
      <c r="F127" s="269"/>
      <c r="G127" s="269"/>
      <c r="N127" s="266" t="s">
        <v>151</v>
      </c>
    </row>
    <row r="128" spans="1:14" s="266" customFormat="1">
      <c r="D128" s="330"/>
      <c r="E128" s="330"/>
      <c r="F128" s="269"/>
      <c r="G128" s="269"/>
      <c r="N128" s="266" t="s">
        <v>151</v>
      </c>
    </row>
    <row r="129" spans="2:14" s="266" customFormat="1">
      <c r="B129" s="690" t="s">
        <v>55</v>
      </c>
      <c r="D129" s="330"/>
      <c r="E129" s="330"/>
      <c r="G129" s="269"/>
      <c r="N129" s="266" t="s">
        <v>151</v>
      </c>
    </row>
    <row r="130" spans="2:14" s="266" customFormat="1">
      <c r="B130" s="690" t="s">
        <v>56</v>
      </c>
      <c r="D130" s="330"/>
      <c r="E130" s="330"/>
      <c r="G130" s="269"/>
      <c r="H130" s="270"/>
      <c r="N130" s="266" t="s">
        <v>151</v>
      </c>
    </row>
    <row r="131" spans="2:14" s="266" customFormat="1">
      <c r="D131" s="330"/>
      <c r="E131" s="330"/>
      <c r="F131" s="269"/>
      <c r="G131" s="269"/>
      <c r="H131" s="270"/>
      <c r="N131" s="266" t="s">
        <v>151</v>
      </c>
    </row>
    <row r="132" spans="2:14" s="266" customFormat="1">
      <c r="B132" s="269"/>
      <c r="D132" s="330"/>
      <c r="E132" s="330"/>
      <c r="F132" s="269"/>
      <c r="G132" s="269"/>
      <c r="H132" s="270"/>
      <c r="N132" s="266" t="s">
        <v>151</v>
      </c>
    </row>
    <row r="133" spans="2:14" s="266" customFormat="1">
      <c r="B133" s="269"/>
      <c r="D133" s="330"/>
      <c r="E133" s="330"/>
      <c r="F133" s="269"/>
      <c r="G133" s="269"/>
      <c r="H133" s="270"/>
      <c r="N133" s="266" t="s">
        <v>151</v>
      </c>
    </row>
    <row r="134" spans="2:14" s="266" customFormat="1">
      <c r="B134" s="269"/>
      <c r="D134" s="330"/>
      <c r="E134" s="330"/>
      <c r="F134" s="269"/>
      <c r="G134" s="269"/>
      <c r="H134" s="270"/>
    </row>
    <row r="135" spans="2:14" s="266" customFormat="1">
      <c r="B135" s="690"/>
      <c r="C135" s="269"/>
      <c r="D135" s="330"/>
      <c r="E135" s="330"/>
      <c r="F135" s="269"/>
      <c r="G135" s="269"/>
      <c r="H135" s="270"/>
    </row>
    <row r="136" spans="2:14" s="266" customFormat="1">
      <c r="B136" s="269"/>
      <c r="C136" s="269"/>
      <c r="D136" s="330"/>
      <c r="E136" s="330"/>
      <c r="F136" s="269"/>
      <c r="G136" s="269"/>
      <c r="H136" s="270"/>
    </row>
    <row r="137" spans="2:14" s="266" customFormat="1">
      <c r="D137" s="330"/>
      <c r="E137" s="330"/>
      <c r="F137" s="269"/>
      <c r="G137" s="269"/>
      <c r="H137" s="270"/>
    </row>
    <row r="138" spans="2:14" s="266" customFormat="1">
      <c r="B138" s="690"/>
      <c r="D138" s="330"/>
      <c r="E138" s="330"/>
      <c r="F138" s="269"/>
      <c r="G138" s="269"/>
      <c r="H138" s="270"/>
    </row>
    <row r="139" spans="2:14" s="266" customFormat="1">
      <c r="B139" s="690"/>
      <c r="D139" s="330"/>
      <c r="E139" s="330"/>
      <c r="F139" s="269"/>
      <c r="G139" s="269"/>
      <c r="H139" s="270"/>
    </row>
    <row r="140" spans="2:14" s="266" customFormat="1">
      <c r="B140" s="690"/>
      <c r="D140" s="330"/>
      <c r="E140" s="330"/>
      <c r="F140" s="269"/>
      <c r="G140" s="269"/>
      <c r="H140" s="270"/>
    </row>
    <row r="141" spans="2:14" s="266" customFormat="1">
      <c r="B141" s="269"/>
      <c r="D141" s="330"/>
      <c r="E141" s="330"/>
      <c r="F141" s="269"/>
      <c r="G141" s="269"/>
      <c r="H141" s="270"/>
    </row>
    <row r="142" spans="2:14" s="266" customFormat="1">
      <c r="B142" s="269"/>
      <c r="D142" s="330"/>
      <c r="E142" s="330"/>
      <c r="F142" s="269"/>
      <c r="G142" s="269"/>
      <c r="H142" s="270"/>
    </row>
    <row r="143" spans="2:14" s="266" customFormat="1">
      <c r="B143" s="269"/>
      <c r="D143" s="330"/>
      <c r="E143" s="330"/>
      <c r="F143" s="269"/>
      <c r="G143" s="269"/>
      <c r="H143" s="270"/>
    </row>
    <row r="144" spans="2:14" s="266" customFormat="1">
      <c r="C144" s="269"/>
      <c r="D144" s="330"/>
      <c r="E144" s="330"/>
      <c r="F144" s="269"/>
      <c r="G144" s="269"/>
      <c r="H144" s="270"/>
    </row>
    <row r="145" spans="1:8" s="266" customFormat="1">
      <c r="B145" s="269"/>
      <c r="C145" s="269"/>
      <c r="D145" s="330"/>
      <c r="E145" s="330"/>
      <c r="F145" s="269"/>
      <c r="G145" s="269"/>
      <c r="H145" s="270"/>
    </row>
    <row r="146" spans="1:8" s="266" customFormat="1">
      <c r="B146" s="269"/>
      <c r="C146" s="269"/>
      <c r="D146" s="330"/>
      <c r="E146" s="330"/>
      <c r="F146" s="269"/>
      <c r="G146" s="269"/>
      <c r="H146" s="270"/>
    </row>
    <row r="147" spans="1:8" s="266" customFormat="1">
      <c r="B147" s="269"/>
      <c r="D147" s="330"/>
      <c r="E147" s="330"/>
      <c r="F147" s="269"/>
      <c r="G147" s="269"/>
      <c r="H147" s="270"/>
    </row>
    <row r="148" spans="1:8" s="266" customFormat="1">
      <c r="A148" s="333"/>
      <c r="B148" s="269"/>
      <c r="C148" s="330"/>
      <c r="D148" s="330"/>
      <c r="E148" s="330"/>
      <c r="F148" s="269"/>
      <c r="G148" s="269"/>
      <c r="H148" s="270"/>
    </row>
    <row r="149" spans="1:8" s="266" customFormat="1">
      <c r="B149" s="269"/>
      <c r="C149" s="330"/>
      <c r="D149" s="330"/>
      <c r="E149" s="330"/>
      <c r="F149" s="269"/>
      <c r="G149" s="269"/>
      <c r="H149" s="270"/>
    </row>
    <row r="150" spans="1:8" s="266" customFormat="1">
      <c r="B150" s="269"/>
      <c r="C150" s="330"/>
      <c r="D150" s="330"/>
      <c r="E150" s="330"/>
      <c r="F150" s="269"/>
      <c r="G150" s="269"/>
      <c r="H150" s="270"/>
    </row>
    <row r="151" spans="1:8" s="266" customFormat="1">
      <c r="B151" s="269"/>
      <c r="C151" s="330"/>
      <c r="D151" s="330"/>
      <c r="E151" s="330"/>
      <c r="F151" s="269"/>
      <c r="G151" s="269"/>
      <c r="H151" s="270"/>
    </row>
    <row r="152" spans="1:8" s="266" customFormat="1">
      <c r="B152" s="269"/>
      <c r="C152" s="330"/>
      <c r="D152" s="330"/>
      <c r="E152" s="330"/>
      <c r="F152" s="269"/>
      <c r="G152" s="269"/>
      <c r="H152" s="270"/>
    </row>
    <row r="153" spans="1:8" s="266" customFormat="1">
      <c r="B153" s="269"/>
      <c r="C153" s="330"/>
      <c r="D153" s="330"/>
      <c r="E153" s="330"/>
      <c r="F153" s="269"/>
      <c r="G153" s="269"/>
      <c r="H153" s="270"/>
    </row>
    <row r="154" spans="1:8" s="266" customFormat="1">
      <c r="B154" s="269"/>
      <c r="C154" s="330"/>
      <c r="D154" s="330"/>
      <c r="E154" s="330"/>
      <c r="F154" s="269"/>
      <c r="G154" s="269"/>
      <c r="H154" s="270"/>
    </row>
    <row r="155" spans="1:8" s="266" customFormat="1">
      <c r="B155" s="269"/>
      <c r="C155" s="330"/>
      <c r="D155" s="330"/>
      <c r="E155" s="330"/>
      <c r="F155" s="269"/>
      <c r="G155" s="269"/>
      <c r="H155" s="270"/>
    </row>
    <row r="156" spans="1:8" s="266" customFormat="1">
      <c r="B156" s="269"/>
      <c r="C156" s="330"/>
      <c r="D156" s="330"/>
      <c r="E156" s="330"/>
      <c r="F156" s="269"/>
      <c r="G156" s="269"/>
      <c r="H156" s="270"/>
    </row>
    <row r="157" spans="1:8" s="266" customFormat="1">
      <c r="B157" s="269"/>
      <c r="C157" s="330"/>
      <c r="D157" s="330"/>
      <c r="E157" s="330"/>
      <c r="F157" s="269"/>
      <c r="G157" s="269"/>
      <c r="H157" s="270"/>
    </row>
    <row r="158" spans="1:8" s="266" customFormat="1">
      <c r="B158" s="269"/>
      <c r="C158" s="330"/>
      <c r="D158" s="330"/>
      <c r="E158" s="330"/>
      <c r="F158" s="269"/>
      <c r="G158" s="269"/>
      <c r="H158" s="270"/>
    </row>
    <row r="159" spans="1:8" s="266" customFormat="1">
      <c r="B159" s="269"/>
      <c r="C159" s="330"/>
      <c r="D159" s="330"/>
      <c r="E159" s="330"/>
      <c r="F159" s="269"/>
      <c r="G159" s="269"/>
      <c r="H159" s="270"/>
    </row>
    <row r="160" spans="1:8" s="266" customFormat="1">
      <c r="B160" s="269"/>
      <c r="C160" s="330"/>
      <c r="D160" s="330"/>
      <c r="E160" s="330"/>
      <c r="F160" s="269"/>
      <c r="G160" s="269"/>
      <c r="H160" s="270"/>
    </row>
    <row r="161" spans="2:8" s="266" customFormat="1">
      <c r="B161" s="269"/>
      <c r="C161" s="330"/>
      <c r="D161" s="330"/>
      <c r="E161" s="330"/>
      <c r="F161" s="269"/>
      <c r="G161" s="269"/>
      <c r="H161" s="270"/>
    </row>
    <row r="162" spans="2:8" s="266" customFormat="1">
      <c r="B162" s="269"/>
      <c r="C162" s="330"/>
      <c r="D162" s="330"/>
      <c r="E162" s="330"/>
      <c r="F162" s="269"/>
      <c r="G162" s="269"/>
      <c r="H162" s="270"/>
    </row>
    <row r="163" spans="2:8" s="266" customFormat="1">
      <c r="B163" s="269"/>
      <c r="C163" s="330"/>
      <c r="D163" s="330"/>
      <c r="E163" s="330"/>
      <c r="F163" s="269"/>
      <c r="G163" s="269"/>
      <c r="H163" s="270"/>
    </row>
    <row r="164" spans="2:8" s="266" customFormat="1">
      <c r="B164" s="269"/>
      <c r="C164" s="330"/>
      <c r="D164" s="330"/>
      <c r="E164" s="330"/>
      <c r="F164" s="269"/>
      <c r="G164" s="269"/>
      <c r="H164" s="270"/>
    </row>
    <row r="165" spans="2:8" s="266" customFormat="1">
      <c r="B165" s="269"/>
      <c r="C165" s="330"/>
      <c r="D165" s="330"/>
      <c r="E165" s="330"/>
      <c r="F165" s="269"/>
      <c r="G165" s="269"/>
      <c r="H165" s="270"/>
    </row>
    <row r="166" spans="2:8" s="266" customFormat="1">
      <c r="B166" s="269"/>
      <c r="C166" s="330"/>
      <c r="D166" s="330"/>
      <c r="E166" s="330"/>
      <c r="F166" s="269"/>
      <c r="G166" s="269"/>
      <c r="H166" s="270"/>
    </row>
    <row r="167" spans="2:8" s="266" customFormat="1">
      <c r="B167" s="269"/>
      <c r="C167" s="330"/>
      <c r="D167" s="330"/>
      <c r="E167" s="330"/>
      <c r="F167" s="269"/>
      <c r="G167" s="269"/>
      <c r="H167" s="270"/>
    </row>
    <row r="168" spans="2:8" s="266" customFormat="1">
      <c r="B168" s="269"/>
      <c r="C168" s="330"/>
      <c r="D168" s="330"/>
      <c r="E168" s="330"/>
      <c r="F168" s="269"/>
      <c r="G168" s="269"/>
      <c r="H168" s="270"/>
    </row>
    <row r="169" spans="2:8" s="266" customFormat="1">
      <c r="B169" s="269"/>
      <c r="C169" s="330"/>
      <c r="D169" s="330"/>
      <c r="E169" s="330"/>
      <c r="F169" s="269"/>
      <c r="G169" s="269"/>
      <c r="H169" s="270"/>
    </row>
    <row r="170" spans="2:8" s="266" customFormat="1">
      <c r="B170" s="269"/>
      <c r="C170" s="330"/>
      <c r="D170" s="330"/>
      <c r="E170" s="330"/>
      <c r="F170" s="269"/>
      <c r="G170" s="269"/>
      <c r="H170" s="270"/>
    </row>
    <row r="171" spans="2:8" s="266" customFormat="1">
      <c r="B171" s="269"/>
      <c r="C171" s="330"/>
      <c r="D171" s="330"/>
      <c r="E171" s="330"/>
      <c r="F171" s="269"/>
      <c r="G171" s="269"/>
      <c r="H171" s="270"/>
    </row>
    <row r="172" spans="2:8" s="266" customFormat="1">
      <c r="B172" s="269"/>
      <c r="C172" s="330"/>
      <c r="D172" s="330"/>
      <c r="E172" s="330"/>
      <c r="F172" s="269"/>
      <c r="G172" s="269"/>
      <c r="H172" s="270"/>
    </row>
    <row r="173" spans="2:8" s="266" customFormat="1">
      <c r="B173" s="269"/>
      <c r="C173" s="330"/>
      <c r="D173" s="330"/>
      <c r="E173" s="330"/>
      <c r="F173" s="269"/>
      <c r="G173" s="269"/>
      <c r="H173" s="270"/>
    </row>
    <row r="174" spans="2:8" s="266" customFormat="1">
      <c r="B174" s="269"/>
      <c r="C174" s="330"/>
      <c r="D174" s="330"/>
      <c r="E174" s="330"/>
      <c r="F174" s="269"/>
      <c r="G174" s="269"/>
      <c r="H174" s="270"/>
    </row>
    <row r="175" spans="2:8" s="266" customFormat="1">
      <c r="B175" s="269"/>
      <c r="C175" s="330"/>
      <c r="D175" s="330"/>
      <c r="E175" s="330"/>
      <c r="F175" s="269"/>
      <c r="G175" s="269"/>
      <c r="H175" s="270"/>
    </row>
    <row r="176" spans="2:8" s="266" customFormat="1">
      <c r="B176" s="269"/>
      <c r="C176" s="330"/>
      <c r="D176" s="330"/>
      <c r="E176" s="330"/>
      <c r="F176" s="269"/>
      <c r="G176" s="269"/>
      <c r="H176" s="270"/>
    </row>
    <row r="177" spans="2:8" s="266" customFormat="1">
      <c r="B177" s="269"/>
      <c r="C177" s="330"/>
      <c r="D177" s="330"/>
      <c r="E177" s="330"/>
      <c r="F177" s="269"/>
      <c r="G177" s="269"/>
      <c r="H177" s="270"/>
    </row>
    <row r="178" spans="2:8" s="266" customFormat="1">
      <c r="B178" s="269"/>
      <c r="C178" s="330"/>
      <c r="D178" s="330"/>
      <c r="E178" s="330"/>
      <c r="F178" s="269"/>
      <c r="G178" s="269"/>
      <c r="H178" s="270"/>
    </row>
    <row r="179" spans="2:8" s="266" customFormat="1">
      <c r="B179" s="269"/>
      <c r="C179" s="330"/>
      <c r="D179" s="330"/>
      <c r="E179" s="330"/>
      <c r="F179" s="269"/>
      <c r="G179" s="269"/>
      <c r="H179" s="270"/>
    </row>
    <row r="180" spans="2:8" s="266" customFormat="1">
      <c r="B180" s="269"/>
      <c r="C180" s="330"/>
      <c r="D180" s="330"/>
      <c r="E180" s="330"/>
      <c r="F180" s="269"/>
      <c r="G180" s="269"/>
      <c r="H180" s="270"/>
    </row>
    <row r="181" spans="2:8" s="266" customFormat="1">
      <c r="B181" s="269"/>
      <c r="C181" s="330"/>
      <c r="D181" s="330"/>
      <c r="E181" s="330"/>
      <c r="F181" s="269"/>
      <c r="G181" s="269"/>
      <c r="H181" s="270"/>
    </row>
    <row r="182" spans="2:8" s="266" customFormat="1">
      <c r="B182" s="269"/>
      <c r="C182" s="330"/>
      <c r="D182" s="330"/>
      <c r="E182" s="330"/>
      <c r="F182" s="269"/>
      <c r="G182" s="269"/>
      <c r="H182" s="270"/>
    </row>
    <row r="183" spans="2:8" s="266" customFormat="1">
      <c r="B183" s="269"/>
      <c r="C183" s="330"/>
      <c r="D183" s="330"/>
      <c r="E183" s="330"/>
      <c r="F183" s="269"/>
      <c r="G183" s="269"/>
      <c r="H183" s="270"/>
    </row>
    <row r="184" spans="2:8" s="266" customFormat="1">
      <c r="B184" s="269"/>
      <c r="C184" s="330"/>
      <c r="D184" s="330"/>
      <c r="E184" s="330"/>
      <c r="F184" s="269"/>
      <c r="G184" s="269"/>
      <c r="H184" s="270"/>
    </row>
    <row r="185" spans="2:8" s="266" customFormat="1">
      <c r="B185" s="269"/>
      <c r="C185" s="330"/>
      <c r="D185" s="330"/>
      <c r="E185" s="330"/>
      <c r="F185" s="269"/>
      <c r="G185" s="269"/>
      <c r="H185" s="270"/>
    </row>
    <row r="186" spans="2:8" s="266" customFormat="1">
      <c r="B186" s="269"/>
      <c r="C186" s="330"/>
      <c r="D186" s="330"/>
      <c r="E186" s="330"/>
      <c r="F186" s="269"/>
      <c r="G186" s="269"/>
      <c r="H186" s="270"/>
    </row>
    <row r="187" spans="2:8" s="266" customFormat="1">
      <c r="B187" s="269"/>
      <c r="C187" s="330"/>
      <c r="D187" s="330"/>
      <c r="E187" s="330"/>
      <c r="F187" s="269"/>
      <c r="G187" s="269"/>
      <c r="H187" s="270"/>
    </row>
    <row r="188" spans="2:8" s="266" customFormat="1">
      <c r="B188" s="269"/>
      <c r="C188" s="330"/>
      <c r="D188" s="330"/>
      <c r="E188" s="330"/>
      <c r="F188" s="269"/>
      <c r="G188" s="269"/>
      <c r="H188" s="270"/>
    </row>
    <row r="189" spans="2:8" s="266" customFormat="1">
      <c r="B189" s="269"/>
      <c r="C189" s="330"/>
      <c r="D189" s="330"/>
      <c r="E189" s="330"/>
      <c r="F189" s="269"/>
      <c r="G189" s="269"/>
      <c r="H189" s="270"/>
    </row>
    <row r="190" spans="2:8" s="266" customFormat="1">
      <c r="B190" s="269"/>
      <c r="C190" s="330"/>
      <c r="D190" s="330"/>
      <c r="E190" s="330"/>
      <c r="F190" s="269"/>
      <c r="G190" s="269"/>
      <c r="H190" s="270"/>
    </row>
    <row r="191" spans="2:8" s="266" customFormat="1">
      <c r="B191" s="269"/>
      <c r="C191" s="330"/>
      <c r="D191" s="330"/>
      <c r="E191" s="330"/>
      <c r="F191" s="269"/>
      <c r="G191" s="269"/>
      <c r="H191" s="270"/>
    </row>
    <row r="192" spans="2:8" s="266" customFormat="1">
      <c r="B192" s="269"/>
      <c r="C192" s="330"/>
      <c r="D192" s="330"/>
      <c r="E192" s="330"/>
      <c r="F192" s="269"/>
      <c r="G192" s="269"/>
      <c r="H192" s="270"/>
    </row>
    <row r="193" spans="2:8" s="266" customFormat="1">
      <c r="B193" s="269"/>
      <c r="C193" s="330"/>
      <c r="D193" s="330"/>
      <c r="E193" s="330"/>
      <c r="F193" s="269"/>
      <c r="G193" s="269"/>
      <c r="H193" s="270"/>
    </row>
    <row r="194" spans="2:8" s="266" customFormat="1">
      <c r="B194" s="269"/>
      <c r="C194" s="330"/>
      <c r="D194" s="330"/>
      <c r="E194" s="330"/>
      <c r="F194" s="269"/>
      <c r="G194" s="269"/>
      <c r="H194" s="270"/>
    </row>
    <row r="195" spans="2:8" s="266" customFormat="1">
      <c r="B195" s="269"/>
      <c r="C195" s="330"/>
      <c r="D195" s="330"/>
      <c r="E195" s="330"/>
      <c r="F195" s="269"/>
      <c r="G195" s="269"/>
      <c r="H195" s="270"/>
    </row>
    <row r="196" spans="2:8" s="266" customFormat="1">
      <c r="B196" s="269"/>
      <c r="C196" s="330"/>
      <c r="D196" s="330"/>
      <c r="E196" s="330"/>
      <c r="F196" s="269"/>
      <c r="G196" s="269"/>
      <c r="H196" s="270"/>
    </row>
    <row r="197" spans="2:8" s="266" customFormat="1">
      <c r="B197" s="269"/>
      <c r="C197" s="330"/>
      <c r="D197" s="330"/>
      <c r="E197" s="330"/>
      <c r="F197" s="269"/>
      <c r="G197" s="269"/>
      <c r="H197" s="270"/>
    </row>
    <row r="198" spans="2:8" s="266" customFormat="1">
      <c r="B198" s="269"/>
      <c r="C198" s="330"/>
      <c r="D198" s="330"/>
      <c r="E198" s="330"/>
      <c r="F198" s="269"/>
      <c r="G198" s="269"/>
      <c r="H198" s="270"/>
    </row>
    <row r="199" spans="2:8" s="266" customFormat="1">
      <c r="B199" s="269"/>
      <c r="C199" s="330"/>
      <c r="D199" s="330"/>
      <c r="E199" s="330"/>
      <c r="F199" s="269"/>
      <c r="G199" s="269"/>
      <c r="H199" s="270"/>
    </row>
    <row r="200" spans="2:8" s="266" customFormat="1">
      <c r="B200" s="269"/>
      <c r="C200" s="330"/>
      <c r="D200" s="330"/>
      <c r="E200" s="330"/>
      <c r="F200" s="269"/>
      <c r="G200" s="269"/>
      <c r="H200" s="270"/>
    </row>
    <row r="201" spans="2:8" s="266" customFormat="1">
      <c r="B201" s="269"/>
      <c r="C201" s="330"/>
      <c r="D201" s="330"/>
      <c r="E201" s="330"/>
      <c r="F201" s="269"/>
      <c r="G201" s="269"/>
      <c r="H201" s="270"/>
    </row>
    <row r="202" spans="2:8" s="266" customFormat="1">
      <c r="B202" s="269"/>
      <c r="C202" s="330"/>
      <c r="D202" s="330"/>
      <c r="E202" s="330"/>
      <c r="F202" s="269"/>
      <c r="G202" s="269"/>
      <c r="H202" s="270"/>
    </row>
    <row r="203" spans="2:8" s="266" customFormat="1">
      <c r="B203" s="269"/>
      <c r="C203" s="330"/>
      <c r="D203" s="330"/>
      <c r="E203" s="330"/>
      <c r="F203" s="269"/>
      <c r="G203" s="269"/>
      <c r="H203" s="270"/>
    </row>
    <row r="204" spans="2:8" s="266" customFormat="1">
      <c r="B204" s="269"/>
      <c r="C204" s="330"/>
      <c r="D204" s="330"/>
      <c r="E204" s="330"/>
      <c r="F204" s="269"/>
      <c r="G204" s="269"/>
      <c r="H204" s="270"/>
    </row>
    <row r="205" spans="2:8" s="266" customFormat="1">
      <c r="B205" s="269"/>
      <c r="C205" s="330"/>
      <c r="D205" s="330"/>
      <c r="E205" s="330"/>
      <c r="F205" s="269"/>
      <c r="G205" s="269"/>
      <c r="H205" s="270"/>
    </row>
    <row r="206" spans="2:8" s="266" customFormat="1">
      <c r="B206" s="269"/>
      <c r="C206" s="330"/>
      <c r="D206" s="330"/>
      <c r="E206" s="330"/>
      <c r="F206" s="269"/>
      <c r="G206" s="269"/>
      <c r="H206" s="270"/>
    </row>
    <row r="207" spans="2:8" s="266" customFormat="1">
      <c r="B207" s="269"/>
      <c r="C207" s="330"/>
      <c r="D207" s="330"/>
      <c r="E207" s="330"/>
      <c r="F207" s="269"/>
      <c r="G207" s="269"/>
      <c r="H207" s="270"/>
    </row>
    <row r="208" spans="2:8" s="266" customFormat="1">
      <c r="B208" s="269"/>
      <c r="C208" s="330"/>
      <c r="D208" s="330"/>
      <c r="E208" s="330"/>
      <c r="F208" s="269"/>
      <c r="G208" s="269"/>
      <c r="H208" s="270"/>
    </row>
    <row r="209" spans="2:8" s="266" customFormat="1">
      <c r="B209" s="269"/>
      <c r="C209" s="330"/>
      <c r="D209" s="330"/>
      <c r="E209" s="330"/>
      <c r="F209" s="269"/>
      <c r="G209" s="269"/>
      <c r="H209" s="270"/>
    </row>
    <row r="210" spans="2:8" s="266" customFormat="1">
      <c r="B210" s="269"/>
      <c r="C210" s="330"/>
      <c r="D210" s="330"/>
      <c r="E210" s="330"/>
      <c r="F210" s="269"/>
      <c r="G210" s="269"/>
      <c r="H210" s="270"/>
    </row>
    <row r="211" spans="2:8" s="266" customFormat="1">
      <c r="B211" s="269"/>
      <c r="C211" s="330"/>
      <c r="D211" s="330"/>
      <c r="E211" s="330"/>
      <c r="F211" s="269"/>
      <c r="G211" s="269"/>
      <c r="H211" s="270"/>
    </row>
    <row r="212" spans="2:8" s="266" customFormat="1">
      <c r="B212" s="269"/>
      <c r="C212" s="330"/>
      <c r="D212" s="330"/>
      <c r="E212" s="330"/>
      <c r="F212" s="269"/>
      <c r="G212" s="269"/>
      <c r="H212" s="270"/>
    </row>
    <row r="213" spans="2:8" s="266" customFormat="1">
      <c r="B213" s="269"/>
      <c r="C213" s="330"/>
      <c r="D213" s="330"/>
      <c r="E213" s="330"/>
      <c r="F213" s="269"/>
      <c r="G213" s="269"/>
      <c r="H213" s="270"/>
    </row>
    <row r="214" spans="2:8" s="266" customFormat="1">
      <c r="B214" s="269"/>
      <c r="C214" s="330"/>
      <c r="D214" s="330"/>
      <c r="E214" s="330"/>
      <c r="F214" s="269"/>
      <c r="G214" s="269"/>
      <c r="H214" s="270"/>
    </row>
    <row r="215" spans="2:8" s="266" customFormat="1">
      <c r="B215" s="269"/>
      <c r="C215" s="330"/>
      <c r="D215" s="330"/>
      <c r="E215" s="330"/>
      <c r="F215" s="269"/>
      <c r="G215" s="269"/>
      <c r="H215" s="270"/>
    </row>
    <row r="216" spans="2:8" s="266" customFormat="1">
      <c r="B216" s="269"/>
      <c r="C216" s="330"/>
      <c r="D216" s="330"/>
      <c r="E216" s="330"/>
      <c r="F216" s="269"/>
      <c r="G216" s="269"/>
      <c r="H216" s="270"/>
    </row>
    <row r="217" spans="2:8" s="266" customFormat="1">
      <c r="B217" s="269"/>
      <c r="C217" s="330"/>
      <c r="D217" s="330"/>
      <c r="E217" s="330"/>
      <c r="F217" s="269"/>
      <c r="G217" s="269"/>
      <c r="H217" s="270"/>
    </row>
    <row r="218" spans="2:8" s="266" customFormat="1">
      <c r="B218" s="269"/>
      <c r="C218" s="330"/>
      <c r="D218" s="330"/>
      <c r="E218" s="330"/>
      <c r="F218" s="269"/>
      <c r="G218" s="269"/>
      <c r="H218" s="270"/>
    </row>
    <row r="219" spans="2:8" s="266" customFormat="1">
      <c r="B219" s="269"/>
      <c r="C219" s="330"/>
      <c r="D219" s="330"/>
      <c r="E219" s="330"/>
      <c r="F219" s="269"/>
      <c r="G219" s="269"/>
      <c r="H219" s="270"/>
    </row>
    <row r="220" spans="2:8" s="266" customFormat="1">
      <c r="B220" s="269"/>
      <c r="C220" s="330"/>
      <c r="D220" s="330"/>
      <c r="E220" s="330"/>
      <c r="F220" s="269"/>
      <c r="G220" s="269"/>
      <c r="H220" s="270"/>
    </row>
    <row r="221" spans="2:8" s="266" customFormat="1">
      <c r="B221" s="269"/>
      <c r="C221" s="330"/>
      <c r="D221" s="330"/>
      <c r="E221" s="330"/>
      <c r="F221" s="269"/>
      <c r="G221" s="269"/>
      <c r="H221" s="270"/>
    </row>
    <row r="222" spans="2:8" s="266" customFormat="1">
      <c r="B222" s="269"/>
      <c r="C222" s="330"/>
      <c r="D222" s="330"/>
      <c r="E222" s="330"/>
      <c r="F222" s="269"/>
      <c r="G222" s="269"/>
      <c r="H222" s="270"/>
    </row>
    <row r="223" spans="2:8" s="266" customFormat="1">
      <c r="B223" s="269"/>
      <c r="C223" s="330"/>
      <c r="D223" s="330"/>
      <c r="E223" s="330"/>
      <c r="F223" s="269"/>
      <c r="G223" s="269"/>
      <c r="H223" s="270"/>
    </row>
    <row r="224" spans="2:8" s="266" customFormat="1">
      <c r="B224" s="269"/>
      <c r="C224" s="330"/>
      <c r="D224" s="330"/>
      <c r="E224" s="330"/>
      <c r="F224" s="269"/>
      <c r="G224" s="269"/>
      <c r="H224" s="270"/>
    </row>
    <row r="225" spans="2:8" s="266" customFormat="1">
      <c r="B225" s="269"/>
      <c r="C225" s="330"/>
      <c r="D225" s="330"/>
      <c r="E225" s="330"/>
      <c r="F225" s="269"/>
      <c r="G225" s="269"/>
      <c r="H225" s="270"/>
    </row>
    <row r="226" spans="2:8" s="266" customFormat="1">
      <c r="B226" s="269"/>
      <c r="C226" s="330"/>
      <c r="D226" s="330"/>
      <c r="E226" s="330"/>
      <c r="F226" s="269"/>
      <c r="G226" s="269"/>
      <c r="H226" s="270"/>
    </row>
    <row r="227" spans="2:8" s="266" customFormat="1">
      <c r="B227" s="269"/>
      <c r="C227" s="330"/>
      <c r="D227" s="330"/>
      <c r="E227" s="330"/>
      <c r="F227" s="269"/>
      <c r="G227" s="269"/>
      <c r="H227" s="270"/>
    </row>
    <row r="228" spans="2:8" s="266" customFormat="1">
      <c r="B228" s="269"/>
      <c r="C228" s="330"/>
      <c r="D228" s="330"/>
      <c r="E228" s="330"/>
      <c r="F228" s="269"/>
      <c r="G228" s="269"/>
      <c r="H228" s="270"/>
    </row>
    <row r="229" spans="2:8" s="266" customFormat="1">
      <c r="B229" s="269"/>
      <c r="C229" s="330"/>
      <c r="D229" s="330"/>
      <c r="E229" s="330"/>
      <c r="F229" s="269"/>
      <c r="G229" s="269"/>
      <c r="H229" s="270"/>
    </row>
    <row r="230" spans="2:8" s="266" customFormat="1">
      <c r="B230" s="269"/>
      <c r="C230" s="330"/>
      <c r="D230" s="330"/>
      <c r="E230" s="330"/>
      <c r="F230" s="269"/>
      <c r="G230" s="269"/>
      <c r="H230" s="270"/>
    </row>
    <row r="231" spans="2:8" s="266" customFormat="1">
      <c r="B231" s="269"/>
      <c r="C231" s="330"/>
      <c r="D231" s="330"/>
      <c r="E231" s="330"/>
      <c r="F231" s="269"/>
      <c r="G231" s="269"/>
      <c r="H231" s="270"/>
    </row>
    <row r="798" spans="1:1">
      <c r="A798" s="339">
        <v>1</v>
      </c>
    </row>
  </sheetData>
  <mergeCells count="8">
    <mergeCell ref="B121:D121"/>
    <mergeCell ref="B127:D127"/>
    <mergeCell ref="D81:E81"/>
    <mergeCell ref="D29:F29"/>
    <mergeCell ref="D75:F75"/>
    <mergeCell ref="F65:G65"/>
    <mergeCell ref="D31:E31"/>
    <mergeCell ref="D74:F74"/>
  </mergeCells>
  <phoneticPr fontId="0" type="noConversion"/>
  <conditionalFormatting sqref="BG61:BG62">
    <cfRule type="cellIs" dxfId="354" priority="1" stopIfTrue="1" operator="equal">
      <formula>"Duplicate!"</formula>
    </cfRule>
  </conditionalFormatting>
  <conditionalFormatting sqref="J39:J60">
    <cfRule type="cellIs" dxfId="353" priority="2" stopIfTrue="1" operator="equal">
      <formula>"Yes"</formula>
    </cfRule>
  </conditionalFormatting>
  <conditionalFormatting sqref="BW10:CC11 BW28:CC28">
    <cfRule type="cellIs" dxfId="352" priority="3" stopIfTrue="1" operator="notEqual">
      <formula>"-"</formula>
    </cfRule>
  </conditionalFormatting>
  <dataValidations count="5">
    <dataValidation type="list" allowBlank="1" showInputMessage="1" showErrorMessage="1" sqref="D75:F75" xr:uid="{00000000-0002-0000-0000-000000000000}">
      <formula1>$D$13:$D$15</formula1>
    </dataValidation>
    <dataValidation type="whole" showInputMessage="1" showErrorMessage="1" errorTitle="Task Entry Error!" error="Please enter a task number between 1-20." sqref="V39:BS60 S61:T62 U59:U62 V61:BF62" xr:uid="{00000000-0002-0000-0000-000001000000}">
      <formula1>1</formula1>
      <formula2>20</formula2>
    </dataValidation>
    <dataValidation type="list" allowBlank="1" showInputMessage="1" showErrorMessage="1" sqref="E66:E72" xr:uid="{00000000-0002-0000-0000-000002000000}">
      <formula1>$D$10:$D$11</formula1>
    </dataValidation>
    <dataValidation type="list" showInputMessage="1" showErrorMessage="1" sqref="H39:H60" xr:uid="{00000000-0002-0000-0000-000003000000}">
      <formula1>$H$24:$H$26</formula1>
    </dataValidation>
    <dataValidation type="list" showInputMessage="1" showErrorMessage="1" sqref="J39:J60" xr:uid="{00000000-0002-0000-0000-000004000000}">
      <formula1>$H$20:$H$21</formula1>
    </dataValidation>
  </dataValidations>
  <hyperlinks>
    <hyperlink ref="D89" r:id="rId1" xr:uid="{00000000-0004-0000-0000-000000000000}"/>
    <hyperlink ref="D83" r:id="rId2" xr:uid="{00000000-0004-0000-0000-000001000000}"/>
    <hyperlink ref="B121" r:id="rId3" location="testimonials" display="View testimonials" xr:uid="{00000000-0004-0000-0000-000002000000}"/>
    <hyperlink ref="B127" r:id="rId4" xr:uid="{00000000-0004-0000-0000-000003000000}"/>
    <hyperlink ref="B111" r:id="rId5" display="View online article on usability data collection" xr:uid="{00000000-0004-0000-0000-000004000000}"/>
    <hyperlink ref="B113" r:id="rId6" display="Download printed user's manual" xr:uid="{00000000-0004-0000-0000-000005000000}"/>
  </hyperlinks>
  <pageMargins left="0.75" right="0.75" top="1" bottom="1" header="0.5" footer="0.5"/>
  <pageSetup scale="10" orientation="landscape" horizontalDpi="4294967292" verticalDpi="4294967292" r:id="rId7"/>
  <ignoredErrors>
    <ignoredError sqref="A1 D18 J61 F13:F15" unlockedFormula="1"/>
  </ignoredErrors>
  <drawing r:id="rId8"/>
  <legacyDrawing r:id="rId9"/>
  <mc:AlternateContent xmlns:mc="http://schemas.openxmlformats.org/markup-compatibility/2006">
    <mc:Choice Requires="x14">
      <controls>
        <mc:AlternateContent xmlns:mc="http://schemas.openxmlformats.org/markup-compatibility/2006">
          <mc:Choice Requires="x14">
            <control shapeId="1141" r:id="rId10" name="Check Box 117">
              <controlPr defaultSize="0" autoFill="0" autoLine="0" autoPict="0" macro="[0]!HideShowProject">
                <anchor moveWithCells="1">
                  <from>
                    <xdr:col>0</xdr:col>
                    <xdr:colOff>38100</xdr:colOff>
                    <xdr:row>27</xdr:row>
                    <xdr:rowOff>127000</xdr:rowOff>
                  </from>
                  <to>
                    <xdr:col>1</xdr:col>
                    <xdr:colOff>101600</xdr:colOff>
                    <xdr:row>34</xdr:row>
                    <xdr:rowOff>25400</xdr:rowOff>
                  </to>
                </anchor>
              </controlPr>
            </control>
          </mc:Choice>
        </mc:AlternateContent>
        <mc:AlternateContent xmlns:mc="http://schemas.openxmlformats.org/markup-compatibility/2006">
          <mc:Choice Requires="x14">
            <control shapeId="1143" r:id="rId11" name="Check Box 119">
              <controlPr defaultSize="0" autoFill="0" autoLine="0" autoPict="0" macro="[0]!HideShowParticipants">
                <anchor moveWithCells="1">
                  <from>
                    <xdr:col>0</xdr:col>
                    <xdr:colOff>38100</xdr:colOff>
                    <xdr:row>34</xdr:row>
                    <xdr:rowOff>139700</xdr:rowOff>
                  </from>
                  <to>
                    <xdr:col>1</xdr:col>
                    <xdr:colOff>101600</xdr:colOff>
                    <xdr:row>61</xdr:row>
                    <xdr:rowOff>38100</xdr:rowOff>
                  </to>
                </anchor>
              </controlPr>
            </control>
          </mc:Choice>
        </mc:AlternateContent>
        <mc:AlternateContent xmlns:mc="http://schemas.openxmlformats.org/markup-compatibility/2006">
          <mc:Choice Requires="x14">
            <control shapeId="1145" r:id="rId12" name="Check Box 121">
              <controlPr defaultSize="0" autoFill="0" autoLine="0" autoPict="0" macro="[0]!HideShowScoring">
                <anchor moveWithCells="1">
                  <from>
                    <xdr:col>0</xdr:col>
                    <xdr:colOff>38100</xdr:colOff>
                    <xdr:row>61</xdr:row>
                    <xdr:rowOff>139700</xdr:rowOff>
                  </from>
                  <to>
                    <xdr:col>1</xdr:col>
                    <xdr:colOff>101600</xdr:colOff>
                    <xdr:row>76</xdr:row>
                    <xdr:rowOff>25400</xdr:rowOff>
                  </to>
                </anchor>
              </controlPr>
            </control>
          </mc:Choice>
        </mc:AlternateContent>
        <mc:AlternateContent xmlns:mc="http://schemas.openxmlformats.org/markup-compatibility/2006">
          <mc:Choice Requires="x14">
            <control shapeId="1147" r:id="rId13" name="Check Box 123">
              <controlPr defaultSize="0" autoFill="0" autoLine="0" autoPict="0" macro="[0]!HideShowAbout">
                <anchor moveWithCells="1">
                  <from>
                    <xdr:col>0</xdr:col>
                    <xdr:colOff>38100</xdr:colOff>
                    <xdr:row>76</xdr:row>
                    <xdr:rowOff>114300</xdr:rowOff>
                  </from>
                  <to>
                    <xdr:col>1</xdr:col>
                    <xdr:colOff>101600</xdr:colOff>
                    <xdr:row>96</xdr:row>
                    <xdr:rowOff>12700</xdr:rowOff>
                  </to>
                </anchor>
              </controlPr>
            </control>
          </mc:Choice>
        </mc:AlternateContent>
        <mc:AlternateContent xmlns:mc="http://schemas.openxmlformats.org/markup-compatibility/2006">
          <mc:Choice Requires="x14">
            <control shapeId="1151" r:id="rId14" name="Button 127">
              <controlPr defaultSize="0" print="0" autoFill="0" autoPict="0" macro="[0]!AdminSaveChanges">
                <anchor moveWithCells="1" sizeWithCells="1">
                  <from>
                    <xdr:col>6</xdr:col>
                    <xdr:colOff>1092200</xdr:colOff>
                    <xdr:row>3</xdr:row>
                    <xdr:rowOff>63500</xdr:rowOff>
                  </from>
                  <to>
                    <xdr:col>9</xdr:col>
                    <xdr:colOff>266700</xdr:colOff>
                    <xdr:row>5</xdr:row>
                    <xdr:rowOff>12700</xdr:rowOff>
                  </to>
                </anchor>
              </controlPr>
            </control>
          </mc:Choice>
        </mc:AlternateContent>
        <mc:AlternateContent xmlns:mc="http://schemas.openxmlformats.org/markup-compatibility/2006">
          <mc:Choice Requires="x14">
            <control shapeId="1250" r:id="rId15" name="Check Box 226">
              <controlPr defaultSize="0" autoFill="0" autoLine="0" autoPict="0" macro="[0]!HideShowHelp">
                <anchor moveWithCells="1">
                  <from>
                    <xdr:col>0</xdr:col>
                    <xdr:colOff>38100</xdr:colOff>
                    <xdr:row>96</xdr:row>
                    <xdr:rowOff>139700</xdr:rowOff>
                  </from>
                  <to>
                    <xdr:col>1</xdr:col>
                    <xdr:colOff>63500</xdr:colOff>
                    <xdr:row>115</xdr:row>
                    <xdr:rowOff>25400</xdr:rowOff>
                  </to>
                </anchor>
              </controlPr>
            </control>
          </mc:Choice>
        </mc:AlternateContent>
        <mc:AlternateContent xmlns:mc="http://schemas.openxmlformats.org/markup-compatibility/2006">
          <mc:Choice Requires="x14">
            <control shapeId="1251" r:id="rId16" name="Check Box 227">
              <controlPr defaultSize="0" autoFill="0" autoLine="0" autoPict="0" macro="[0]!HideShowDonate">
                <anchor moveWithCells="1">
                  <from>
                    <xdr:col>0</xdr:col>
                    <xdr:colOff>38100</xdr:colOff>
                    <xdr:row>115</xdr:row>
                    <xdr:rowOff>139700</xdr:rowOff>
                  </from>
                  <to>
                    <xdr:col>1</xdr:col>
                    <xdr:colOff>101600</xdr:colOff>
                    <xdr:row>117</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9F63B-1B46-44A4-BEBB-970E7C03104D}">
  <sheetPr>
    <tabColor indexed="29"/>
  </sheetPr>
  <dimension ref="A1"/>
  <sheetViews>
    <sheetView workbookViewId="0"/>
  </sheetViews>
  <sheetFormatPr defaultRowHeight="1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29"/>
  </sheetPr>
  <dimension ref="A1:BL800"/>
  <sheetViews>
    <sheetView workbookViewId="0">
      <pane ySplit="6" topLeftCell="A7" activePane="bottomLeft" state="frozenSplit"/>
      <selection pane="bottomLeft" activeCell="C7" sqref="C7"/>
    </sheetView>
  </sheetViews>
  <sheetFormatPr defaultColWidth="10.69140625" defaultRowHeight="13.5"/>
  <cols>
    <col min="1" max="1" width="3.53515625" style="194" customWidth="1"/>
    <col min="2" max="2" width="4.15234375" style="522" customWidth="1"/>
    <col min="3" max="3" width="59.53515625" style="523" customWidth="1"/>
    <col min="4" max="4" width="11.53515625" style="194" customWidth="1"/>
    <col min="5" max="5" width="6.84375" style="194" customWidth="1"/>
    <col min="6" max="6" width="10.53515625" style="722" customWidth="1"/>
    <col min="7" max="7" width="9.15234375" style="83" customWidth="1"/>
    <col min="8" max="8" width="10.69140625" style="194" customWidth="1"/>
    <col min="9" max="9" width="3.53515625" style="194" customWidth="1"/>
    <col min="10" max="10" width="5.84375" style="194" hidden="1" customWidth="1"/>
    <col min="11" max="11" width="5.3046875" style="235" hidden="1" customWidth="1"/>
    <col min="12" max="18" width="5.53515625" style="194" hidden="1" customWidth="1"/>
    <col min="19" max="19" width="5.53515625" style="828" hidden="1" customWidth="1"/>
    <col min="20" max="23" width="5.53515625" style="194" hidden="1" customWidth="1"/>
    <col min="24" max="62" width="5.53515625" style="194" customWidth="1"/>
    <col min="63" max="63" width="4.84375" style="194" customWidth="1"/>
    <col min="64" max="16384" width="10.69140625" style="194"/>
  </cols>
  <sheetData>
    <row r="1" spans="1:64" s="253" customFormat="1" ht="21.75" customHeight="1">
      <c r="A1" s="254" t="str">
        <f>Admin!D81</f>
        <v>Usability Datalogger v5.1.1</v>
      </c>
      <c r="C1" s="492"/>
      <c r="D1" s="256"/>
      <c r="E1" s="256"/>
      <c r="F1" s="718"/>
      <c r="G1" s="843"/>
      <c r="H1" s="257"/>
      <c r="I1" s="257"/>
      <c r="J1" s="257"/>
      <c r="K1" s="255"/>
      <c r="S1" s="823"/>
    </row>
    <row r="2" spans="1:64" s="253" customFormat="1" ht="12.75" customHeight="1">
      <c r="B2" s="256"/>
      <c r="C2" s="492"/>
      <c r="D2" s="256"/>
      <c r="E2" s="256"/>
      <c r="F2" s="718"/>
      <c r="G2" s="843"/>
      <c r="H2" s="257"/>
      <c r="I2" s="257"/>
      <c r="J2" s="257"/>
      <c r="K2" s="255"/>
      <c r="S2" s="823"/>
    </row>
    <row r="3" spans="1:64" s="253" customFormat="1" ht="15.75" customHeight="1">
      <c r="B3" s="493" t="s">
        <v>15</v>
      </c>
      <c r="C3" s="492"/>
      <c r="D3" s="256"/>
      <c r="E3" s="256"/>
      <c r="F3" s="718"/>
      <c r="G3" s="843"/>
      <c r="H3" s="257"/>
      <c r="I3" s="257"/>
      <c r="J3" s="257"/>
      <c r="K3" s="255"/>
      <c r="S3" s="823"/>
    </row>
    <row r="4" spans="1:64" s="253" customFormat="1" ht="12.75" customHeight="1">
      <c r="B4" s="260" t="s">
        <v>173</v>
      </c>
      <c r="C4" s="492"/>
      <c r="D4" s="256"/>
      <c r="E4" s="256"/>
      <c r="F4" s="718"/>
      <c r="G4" s="843"/>
      <c r="H4" s="257"/>
      <c r="I4" s="257"/>
      <c r="J4" s="257"/>
      <c r="K4" s="255"/>
      <c r="S4" s="823"/>
    </row>
    <row r="5" spans="1:64" s="253" customFormat="1" ht="12.75" customHeight="1">
      <c r="B5" s="260" t="s">
        <v>269</v>
      </c>
      <c r="C5" s="494"/>
      <c r="D5" s="256"/>
      <c r="E5" s="495"/>
      <c r="F5" s="719"/>
      <c r="G5" s="843"/>
      <c r="H5" s="257"/>
      <c r="I5" s="257"/>
      <c r="J5" s="257"/>
      <c r="K5" s="255"/>
      <c r="S5" s="823"/>
    </row>
    <row r="6" spans="1:64" s="262" customFormat="1" ht="12.75" customHeight="1" thickBot="1">
      <c r="B6" s="263"/>
      <c r="C6" s="496"/>
      <c r="D6" s="263"/>
      <c r="E6" s="263"/>
      <c r="F6" s="720"/>
      <c r="G6" s="844"/>
      <c r="H6" s="265"/>
      <c r="I6" s="265"/>
      <c r="J6" s="265"/>
      <c r="K6" s="264"/>
      <c r="S6" s="824"/>
    </row>
    <row r="7" spans="1:64" s="411" customFormat="1">
      <c r="B7" s="267"/>
      <c r="C7" s="497"/>
      <c r="D7" s="267"/>
      <c r="E7" s="267"/>
      <c r="F7" s="721"/>
      <c r="G7" s="845"/>
      <c r="H7" s="498"/>
      <c r="I7" s="498"/>
      <c r="J7" s="499"/>
      <c r="K7" s="268"/>
      <c r="S7" s="501"/>
    </row>
    <row r="8" spans="1:64" s="500" customFormat="1" hidden="1">
      <c r="A8" s="500" t="s">
        <v>100</v>
      </c>
      <c r="B8" s="500" t="s">
        <v>100</v>
      </c>
      <c r="C8" s="500" t="s">
        <v>100</v>
      </c>
      <c r="D8" s="500" t="s">
        <v>100</v>
      </c>
      <c r="E8" s="500" t="s">
        <v>100</v>
      </c>
      <c r="F8" s="678"/>
      <c r="G8" s="846" t="s">
        <v>100</v>
      </c>
      <c r="H8" s="500" t="s">
        <v>100</v>
      </c>
      <c r="J8" s="501"/>
      <c r="K8" s="500" t="s">
        <v>100</v>
      </c>
      <c r="L8" s="500" t="s">
        <v>100</v>
      </c>
      <c r="M8" s="500" t="s">
        <v>100</v>
      </c>
      <c r="N8" s="500" t="s">
        <v>100</v>
      </c>
      <c r="O8" s="500" t="s">
        <v>100</v>
      </c>
      <c r="P8" s="500" t="s">
        <v>100</v>
      </c>
      <c r="Q8" s="500" t="s">
        <v>100</v>
      </c>
      <c r="R8" s="500" t="s">
        <v>100</v>
      </c>
      <c r="S8" s="501" t="s">
        <v>100</v>
      </c>
      <c r="T8" s="500" t="s">
        <v>100</v>
      </c>
      <c r="U8" s="500" t="s">
        <v>100</v>
      </c>
      <c r="V8" s="500" t="s">
        <v>100</v>
      </c>
      <c r="W8" s="500" t="s">
        <v>100</v>
      </c>
      <c r="X8" s="500" t="s">
        <v>100</v>
      </c>
      <c r="Y8" s="500" t="s">
        <v>100</v>
      </c>
      <c r="Z8" s="500" t="s">
        <v>100</v>
      </c>
      <c r="AA8" s="500" t="s">
        <v>100</v>
      </c>
      <c r="AB8" s="500" t="s">
        <v>100</v>
      </c>
      <c r="AC8" s="500" t="s">
        <v>100</v>
      </c>
      <c r="AD8" s="500" t="s">
        <v>100</v>
      </c>
      <c r="AE8" s="500" t="s">
        <v>100</v>
      </c>
      <c r="AF8" s="500" t="s">
        <v>100</v>
      </c>
      <c r="AG8" s="500" t="s">
        <v>100</v>
      </c>
      <c r="AH8" s="500" t="s">
        <v>100</v>
      </c>
      <c r="AI8" s="500" t="s">
        <v>100</v>
      </c>
      <c r="AJ8" s="500" t="s">
        <v>100</v>
      </c>
      <c r="AK8" s="500" t="s">
        <v>100</v>
      </c>
      <c r="AL8" s="500" t="s">
        <v>100</v>
      </c>
      <c r="AM8" s="500" t="s">
        <v>100</v>
      </c>
      <c r="AN8" s="500" t="s">
        <v>100</v>
      </c>
      <c r="AO8" s="500" t="s">
        <v>100</v>
      </c>
      <c r="AP8" s="500" t="s">
        <v>100</v>
      </c>
      <c r="AQ8" s="500" t="s">
        <v>100</v>
      </c>
      <c r="AR8" s="500" t="s">
        <v>100</v>
      </c>
      <c r="AS8" s="500" t="s">
        <v>100</v>
      </c>
      <c r="AT8" s="500" t="s">
        <v>100</v>
      </c>
      <c r="AU8" s="500" t="s">
        <v>100</v>
      </c>
      <c r="AV8" s="500" t="s">
        <v>100</v>
      </c>
      <c r="AW8" s="500" t="s">
        <v>100</v>
      </c>
      <c r="AX8" s="500" t="s">
        <v>100</v>
      </c>
      <c r="AY8" s="500" t="s">
        <v>100</v>
      </c>
      <c r="AZ8" s="500" t="s">
        <v>100</v>
      </c>
      <c r="BA8" s="500" t="s">
        <v>100</v>
      </c>
      <c r="BB8" s="500" t="s">
        <v>100</v>
      </c>
      <c r="BC8" s="500" t="s">
        <v>100</v>
      </c>
      <c r="BD8" s="500" t="s">
        <v>100</v>
      </c>
      <c r="BE8" s="500" t="s">
        <v>100</v>
      </c>
      <c r="BF8" s="500" t="s">
        <v>100</v>
      </c>
      <c r="BG8" s="500" t="s">
        <v>100</v>
      </c>
      <c r="BH8" s="500" t="s">
        <v>100</v>
      </c>
      <c r="BI8" s="500" t="s">
        <v>100</v>
      </c>
      <c r="BJ8" s="500" t="s">
        <v>100</v>
      </c>
      <c r="BK8" s="500" t="s">
        <v>100</v>
      </c>
      <c r="BL8" s="500" t="s">
        <v>100</v>
      </c>
    </row>
    <row r="9" spans="1:64" s="411" customFormat="1" hidden="1">
      <c r="B9" s="267"/>
      <c r="C9" s="497"/>
      <c r="D9" s="267"/>
      <c r="E9" s="267"/>
      <c r="F9" s="721"/>
      <c r="G9" s="845"/>
      <c r="H9" s="498"/>
      <c r="I9" s="498"/>
      <c r="J9" s="499"/>
      <c r="K9" s="268"/>
      <c r="L9" s="831"/>
      <c r="M9" s="503" t="s">
        <v>49</v>
      </c>
      <c r="N9" s="832"/>
      <c r="O9" s="832"/>
      <c r="P9" s="832"/>
      <c r="Q9" s="832"/>
      <c r="R9" s="832"/>
      <c r="S9" s="825"/>
      <c r="T9" s="833"/>
      <c r="U9" s="833"/>
      <c r="V9" s="833"/>
      <c r="W9" s="833"/>
      <c r="X9" s="833"/>
      <c r="Y9" s="833"/>
      <c r="Z9" s="833"/>
      <c r="AA9" s="833"/>
      <c r="AB9" s="833"/>
      <c r="AC9" s="833"/>
      <c r="AD9" s="833"/>
      <c r="AE9" s="833"/>
      <c r="AF9" s="833"/>
      <c r="AG9" s="833"/>
      <c r="AH9" s="833"/>
      <c r="AI9" s="833"/>
      <c r="AJ9" s="833"/>
      <c r="AK9" s="833"/>
      <c r="AL9" s="833"/>
      <c r="AM9" s="833"/>
      <c r="AN9" s="833"/>
      <c r="AO9" s="833"/>
      <c r="AP9" s="833"/>
      <c r="AQ9" s="833"/>
      <c r="AR9" s="833"/>
      <c r="AS9" s="833"/>
      <c r="AT9" s="833"/>
      <c r="AU9" s="833"/>
      <c r="AV9" s="833"/>
      <c r="AW9" s="833"/>
      <c r="AX9" s="833"/>
      <c r="AY9" s="833"/>
      <c r="AZ9" s="833"/>
      <c r="BA9" s="833"/>
      <c r="BB9" s="833"/>
      <c r="BC9" s="833"/>
      <c r="BD9" s="833"/>
      <c r="BE9" s="833"/>
      <c r="BF9" s="833"/>
      <c r="BG9" s="833"/>
      <c r="BH9" s="833"/>
      <c r="BI9" s="833"/>
      <c r="BJ9" s="833"/>
      <c r="BK9" s="502"/>
    </row>
    <row r="10" spans="1:64" s="411" customFormat="1" hidden="1">
      <c r="B10" s="267"/>
      <c r="C10" s="504" t="s">
        <v>50</v>
      </c>
      <c r="D10" s="267"/>
      <c r="E10" s="267"/>
      <c r="F10" s="721"/>
      <c r="G10" s="845"/>
      <c r="H10" s="498"/>
      <c r="I10" s="498"/>
      <c r="J10" s="499" t="s">
        <v>151</v>
      </c>
      <c r="K10" s="268"/>
      <c r="L10" s="505" t="s">
        <v>114</v>
      </c>
      <c r="M10" s="834">
        <v>1</v>
      </c>
      <c r="N10" s="834">
        <v>2</v>
      </c>
      <c r="O10" s="834">
        <v>3</v>
      </c>
      <c r="P10" s="834">
        <v>4</v>
      </c>
      <c r="Q10" s="834">
        <v>5</v>
      </c>
      <c r="R10" s="834">
        <v>6</v>
      </c>
      <c r="S10" s="834"/>
      <c r="T10" s="834"/>
      <c r="U10" s="834"/>
      <c r="V10" s="834"/>
      <c r="W10" s="834"/>
      <c r="X10" s="834"/>
      <c r="Y10" s="834"/>
      <c r="Z10" s="834"/>
      <c r="AA10" s="834"/>
      <c r="AB10" s="834"/>
      <c r="AC10" s="834"/>
      <c r="AD10" s="834"/>
      <c r="AE10" s="834"/>
      <c r="AF10" s="835"/>
      <c r="AG10" s="836"/>
      <c r="AH10" s="836"/>
      <c r="AI10" s="836"/>
      <c r="AJ10" s="836"/>
      <c r="AK10" s="836"/>
      <c r="AL10" s="836"/>
      <c r="AM10" s="836"/>
      <c r="AN10" s="836"/>
      <c r="AO10" s="836"/>
      <c r="AP10" s="836"/>
      <c r="AQ10" s="836"/>
      <c r="AR10" s="836"/>
      <c r="AS10" s="836"/>
      <c r="AT10" s="836"/>
      <c r="AU10" s="836"/>
      <c r="AV10" s="836"/>
      <c r="AW10" s="836"/>
      <c r="AX10" s="836"/>
      <c r="AY10" s="836"/>
      <c r="AZ10" s="836"/>
      <c r="BA10" s="836"/>
      <c r="BB10" s="836"/>
      <c r="BC10" s="836"/>
      <c r="BD10" s="836"/>
      <c r="BE10" s="836"/>
      <c r="BF10" s="836"/>
      <c r="BG10" s="836"/>
      <c r="BH10" s="836"/>
      <c r="BI10" s="836"/>
      <c r="BJ10" s="836"/>
      <c r="BK10" s="502"/>
    </row>
    <row r="11" spans="1:64" s="411" customFormat="1" hidden="1">
      <c r="B11" s="267"/>
      <c r="C11" s="497"/>
      <c r="D11" s="267"/>
      <c r="E11" s="267"/>
      <c r="F11" s="721"/>
      <c r="G11" s="845"/>
      <c r="H11" s="498"/>
      <c r="I11" s="498"/>
      <c r="J11" s="499" t="s">
        <v>151</v>
      </c>
      <c r="K11" s="268"/>
      <c r="L11" s="505" t="s">
        <v>115</v>
      </c>
      <c r="M11" s="834">
        <v>1</v>
      </c>
      <c r="N11" s="834">
        <v>2</v>
      </c>
      <c r="O11" s="834">
        <v>3</v>
      </c>
      <c r="P11" s="834">
        <v>4</v>
      </c>
      <c r="Q11" s="834">
        <v>5</v>
      </c>
      <c r="R11" s="834">
        <v>6</v>
      </c>
      <c r="S11" s="834"/>
      <c r="T11" s="834"/>
      <c r="U11" s="834"/>
      <c r="V11" s="834"/>
      <c r="W11" s="834"/>
      <c r="X11" s="834"/>
      <c r="Y11" s="834"/>
      <c r="Z11" s="834"/>
      <c r="AA11" s="834"/>
      <c r="AB11" s="834"/>
      <c r="AC11" s="834"/>
      <c r="AD11" s="834"/>
      <c r="AE11" s="834"/>
      <c r="AF11" s="835"/>
      <c r="AG11" s="836"/>
      <c r="AH11" s="836"/>
      <c r="AI11" s="836"/>
      <c r="AJ11" s="836"/>
      <c r="AK11" s="836"/>
      <c r="AL11" s="836"/>
      <c r="AM11" s="836"/>
      <c r="AN11" s="836"/>
      <c r="AO11" s="836"/>
      <c r="AP11" s="836"/>
      <c r="AQ11" s="836"/>
      <c r="AR11" s="836"/>
      <c r="AS11" s="836"/>
      <c r="AT11" s="836"/>
      <c r="AU11" s="836"/>
      <c r="AV11" s="836"/>
      <c r="AW11" s="836"/>
      <c r="AX11" s="836"/>
      <c r="AY11" s="836"/>
      <c r="AZ11" s="836"/>
      <c r="BA11" s="836"/>
      <c r="BB11" s="836"/>
      <c r="BC11" s="836"/>
      <c r="BD11" s="836"/>
      <c r="BE11" s="836"/>
      <c r="BF11" s="836"/>
      <c r="BG11" s="836"/>
      <c r="BH11" s="836"/>
      <c r="BI11" s="836"/>
      <c r="BJ11" s="836"/>
      <c r="BK11" s="502"/>
    </row>
    <row r="12" spans="1:64" s="411" customFormat="1" hidden="1">
      <c r="B12" s="267"/>
      <c r="C12" s="497"/>
      <c r="D12" s="267"/>
      <c r="E12" s="267"/>
      <c r="F12" s="721"/>
      <c r="G12" s="845"/>
      <c r="H12" s="498"/>
      <c r="I12" s="498"/>
      <c r="J12" s="499" t="s">
        <v>151</v>
      </c>
      <c r="K12" s="268"/>
      <c r="L12" s="505">
        <v>1</v>
      </c>
      <c r="M12" s="834">
        <v>1</v>
      </c>
      <c r="N12" s="834">
        <v>2</v>
      </c>
      <c r="O12" s="834">
        <v>3</v>
      </c>
      <c r="P12" s="834">
        <v>4</v>
      </c>
      <c r="Q12" s="834">
        <v>5</v>
      </c>
      <c r="R12" s="834">
        <v>6</v>
      </c>
      <c r="S12" s="834"/>
      <c r="T12" s="834"/>
      <c r="U12" s="834"/>
      <c r="V12" s="834"/>
      <c r="W12" s="834"/>
      <c r="X12" s="834"/>
      <c r="Y12" s="834"/>
      <c r="Z12" s="834"/>
      <c r="AA12" s="834"/>
      <c r="AB12" s="834"/>
      <c r="AC12" s="834"/>
      <c r="AD12" s="834"/>
      <c r="AE12" s="834"/>
      <c r="AF12" s="835"/>
      <c r="AG12" s="836"/>
      <c r="AH12" s="836"/>
      <c r="AI12" s="836"/>
      <c r="AJ12" s="836"/>
      <c r="AK12" s="836"/>
      <c r="AL12" s="836"/>
      <c r="AM12" s="836"/>
      <c r="AN12" s="836"/>
      <c r="AO12" s="836"/>
      <c r="AP12" s="836"/>
      <c r="AQ12" s="836"/>
      <c r="AR12" s="836"/>
      <c r="AS12" s="836"/>
      <c r="AT12" s="836"/>
      <c r="AU12" s="836"/>
      <c r="AV12" s="836"/>
      <c r="AW12" s="836"/>
      <c r="AX12" s="836"/>
      <c r="AY12" s="836"/>
      <c r="AZ12" s="836"/>
      <c r="BA12" s="836"/>
      <c r="BB12" s="836"/>
      <c r="BC12" s="836"/>
      <c r="BD12" s="836"/>
      <c r="BE12" s="836"/>
      <c r="BF12" s="836"/>
      <c r="BG12" s="836"/>
      <c r="BH12" s="836"/>
      <c r="BI12" s="836"/>
      <c r="BJ12" s="836"/>
      <c r="BK12" s="502"/>
    </row>
    <row r="13" spans="1:64" s="411" customFormat="1" hidden="1">
      <c r="B13" s="267"/>
      <c r="C13" s="497"/>
      <c r="D13" s="267"/>
      <c r="E13" s="267"/>
      <c r="F13" s="721"/>
      <c r="G13" s="845"/>
      <c r="H13" s="498"/>
      <c r="I13" s="498"/>
      <c r="J13" s="499" t="s">
        <v>151</v>
      </c>
      <c r="K13" s="268"/>
      <c r="L13" s="505">
        <v>2</v>
      </c>
      <c r="M13" s="834">
        <v>1</v>
      </c>
      <c r="N13" s="834">
        <v>2</v>
      </c>
      <c r="O13" s="834">
        <v>3</v>
      </c>
      <c r="P13" s="834">
        <v>4</v>
      </c>
      <c r="Q13" s="834">
        <v>5</v>
      </c>
      <c r="R13" s="834">
        <v>6</v>
      </c>
      <c r="S13" s="834"/>
      <c r="T13" s="834"/>
      <c r="U13" s="834"/>
      <c r="V13" s="834"/>
      <c r="W13" s="834"/>
      <c r="X13" s="834"/>
      <c r="Y13" s="834"/>
      <c r="Z13" s="834"/>
      <c r="AA13" s="834"/>
      <c r="AB13" s="834"/>
      <c r="AC13" s="834"/>
      <c r="AD13" s="834"/>
      <c r="AE13" s="834"/>
      <c r="AF13" s="835"/>
      <c r="AG13" s="836"/>
      <c r="AH13" s="836"/>
      <c r="AI13" s="836"/>
      <c r="AJ13" s="836"/>
      <c r="AK13" s="836"/>
      <c r="AL13" s="836"/>
      <c r="AM13" s="836"/>
      <c r="AN13" s="836"/>
      <c r="AO13" s="836"/>
      <c r="AP13" s="836"/>
      <c r="AQ13" s="836"/>
      <c r="AR13" s="836"/>
      <c r="AS13" s="836"/>
      <c r="AT13" s="836"/>
      <c r="AU13" s="836"/>
      <c r="AV13" s="836"/>
      <c r="AW13" s="836"/>
      <c r="AX13" s="836"/>
      <c r="AY13" s="836"/>
      <c r="AZ13" s="836"/>
      <c r="BA13" s="836"/>
      <c r="BB13" s="836"/>
      <c r="BC13" s="836"/>
      <c r="BD13" s="836"/>
      <c r="BE13" s="836"/>
      <c r="BF13" s="836"/>
      <c r="BG13" s="836"/>
      <c r="BH13" s="836"/>
      <c r="BI13" s="836"/>
      <c r="BJ13" s="836"/>
      <c r="BK13" s="502"/>
    </row>
    <row r="14" spans="1:64" s="411" customFormat="1" hidden="1">
      <c r="B14" s="267"/>
      <c r="C14" s="497"/>
      <c r="D14" s="267"/>
      <c r="E14" s="267"/>
      <c r="F14" s="721"/>
      <c r="G14" s="845"/>
      <c r="H14" s="498"/>
      <c r="I14" s="498"/>
      <c r="J14" s="499" t="s">
        <v>151</v>
      </c>
      <c r="K14" s="268"/>
      <c r="L14" s="505">
        <v>3</v>
      </c>
      <c r="M14" s="834">
        <v>1</v>
      </c>
      <c r="N14" s="834">
        <v>2</v>
      </c>
      <c r="O14" s="834">
        <v>3</v>
      </c>
      <c r="P14" s="834">
        <v>4</v>
      </c>
      <c r="Q14" s="834">
        <v>5</v>
      </c>
      <c r="R14" s="834">
        <v>6</v>
      </c>
      <c r="S14" s="834"/>
      <c r="T14" s="834"/>
      <c r="U14" s="834"/>
      <c r="V14" s="834"/>
      <c r="W14" s="834"/>
      <c r="X14" s="834"/>
      <c r="Y14" s="834"/>
      <c r="Z14" s="834"/>
      <c r="AA14" s="834"/>
      <c r="AB14" s="834"/>
      <c r="AC14" s="834"/>
      <c r="AD14" s="834"/>
      <c r="AE14" s="834"/>
      <c r="AF14" s="835"/>
      <c r="AG14" s="836"/>
      <c r="AH14" s="836"/>
      <c r="AI14" s="836"/>
      <c r="AJ14" s="836"/>
      <c r="AK14" s="836"/>
      <c r="AL14" s="836"/>
      <c r="AM14" s="836"/>
      <c r="AN14" s="836"/>
      <c r="AO14" s="836"/>
      <c r="AP14" s="836"/>
      <c r="AQ14" s="836"/>
      <c r="AR14" s="836"/>
      <c r="AS14" s="836"/>
      <c r="AT14" s="836"/>
      <c r="AU14" s="836"/>
      <c r="AV14" s="836"/>
      <c r="AW14" s="836"/>
      <c r="AX14" s="836"/>
      <c r="AY14" s="836"/>
      <c r="AZ14" s="836"/>
      <c r="BA14" s="836"/>
      <c r="BB14" s="836"/>
      <c r="BC14" s="836"/>
      <c r="BD14" s="836"/>
      <c r="BE14" s="836"/>
      <c r="BF14" s="836"/>
      <c r="BG14" s="836"/>
      <c r="BH14" s="836"/>
      <c r="BI14" s="836"/>
      <c r="BJ14" s="836"/>
      <c r="BK14" s="502"/>
    </row>
    <row r="15" spans="1:64" s="411" customFormat="1" hidden="1">
      <c r="B15" s="267"/>
      <c r="C15" s="497"/>
      <c r="D15" s="267"/>
      <c r="E15" s="267"/>
      <c r="F15" s="721"/>
      <c r="G15" s="845"/>
      <c r="H15" s="498"/>
      <c r="I15" s="498"/>
      <c r="J15" s="499" t="s">
        <v>151</v>
      </c>
      <c r="K15" s="268"/>
      <c r="L15" s="505">
        <v>4</v>
      </c>
      <c r="M15" s="834">
        <v>1</v>
      </c>
      <c r="N15" s="834">
        <v>2</v>
      </c>
      <c r="O15" s="834">
        <v>3</v>
      </c>
      <c r="P15" s="834">
        <v>4</v>
      </c>
      <c r="Q15" s="834">
        <v>5</v>
      </c>
      <c r="R15" s="834">
        <v>6</v>
      </c>
      <c r="S15" s="834"/>
      <c r="T15" s="834"/>
      <c r="U15" s="834"/>
      <c r="V15" s="834"/>
      <c r="W15" s="834"/>
      <c r="X15" s="834"/>
      <c r="Y15" s="834"/>
      <c r="Z15" s="834"/>
      <c r="AA15" s="834"/>
      <c r="AB15" s="834"/>
      <c r="AC15" s="834"/>
      <c r="AD15" s="834"/>
      <c r="AE15" s="834"/>
      <c r="AF15" s="835"/>
      <c r="AG15" s="836"/>
      <c r="AH15" s="836"/>
      <c r="AI15" s="836"/>
      <c r="AJ15" s="836"/>
      <c r="AK15" s="836"/>
      <c r="AL15" s="836"/>
      <c r="AM15" s="836"/>
      <c r="AN15" s="836"/>
      <c r="AO15" s="836"/>
      <c r="AP15" s="836"/>
      <c r="AQ15" s="836"/>
      <c r="AR15" s="836"/>
      <c r="AS15" s="836"/>
      <c r="AT15" s="836"/>
      <c r="AU15" s="836"/>
      <c r="AV15" s="836"/>
      <c r="AW15" s="836"/>
      <c r="AX15" s="836"/>
      <c r="AY15" s="836"/>
      <c r="AZ15" s="836"/>
      <c r="BA15" s="836"/>
      <c r="BB15" s="836"/>
      <c r="BC15" s="836"/>
      <c r="BD15" s="836"/>
      <c r="BE15" s="836"/>
      <c r="BF15" s="836"/>
      <c r="BG15" s="836"/>
      <c r="BH15" s="836"/>
      <c r="BI15" s="836"/>
      <c r="BJ15" s="836"/>
      <c r="BK15" s="502"/>
    </row>
    <row r="16" spans="1:64" s="411" customFormat="1" hidden="1">
      <c r="B16" s="267"/>
      <c r="C16" s="497"/>
      <c r="D16" s="267"/>
      <c r="E16" s="267"/>
      <c r="F16" s="721"/>
      <c r="G16" s="845"/>
      <c r="H16" s="498"/>
      <c r="I16" s="498"/>
      <c r="J16" s="499" t="s">
        <v>151</v>
      </c>
      <c r="K16" s="268"/>
      <c r="L16" s="505">
        <v>5</v>
      </c>
      <c r="M16" s="834">
        <v>1</v>
      </c>
      <c r="N16" s="834">
        <v>2</v>
      </c>
      <c r="O16" s="834">
        <v>3</v>
      </c>
      <c r="P16" s="834">
        <v>4</v>
      </c>
      <c r="Q16" s="834">
        <v>5</v>
      </c>
      <c r="R16" s="834">
        <v>6</v>
      </c>
      <c r="S16" s="834"/>
      <c r="T16" s="834"/>
      <c r="U16" s="834"/>
      <c r="V16" s="834"/>
      <c r="W16" s="834"/>
      <c r="X16" s="834"/>
      <c r="Y16" s="834"/>
      <c r="Z16" s="834"/>
      <c r="AA16" s="834"/>
      <c r="AB16" s="834"/>
      <c r="AC16" s="834"/>
      <c r="AD16" s="834"/>
      <c r="AE16" s="834"/>
      <c r="AF16" s="835"/>
      <c r="AG16" s="836"/>
      <c r="AH16" s="836"/>
      <c r="AI16" s="836"/>
      <c r="AJ16" s="836"/>
      <c r="AK16" s="836"/>
      <c r="AL16" s="836"/>
      <c r="AM16" s="836"/>
      <c r="AN16" s="836"/>
      <c r="AO16" s="836"/>
      <c r="AP16" s="836"/>
      <c r="AQ16" s="836"/>
      <c r="AR16" s="836"/>
      <c r="AS16" s="836"/>
      <c r="AT16" s="836"/>
      <c r="AU16" s="836"/>
      <c r="AV16" s="836"/>
      <c r="AW16" s="836"/>
      <c r="AX16" s="836"/>
      <c r="AY16" s="836"/>
      <c r="AZ16" s="836"/>
      <c r="BA16" s="836"/>
      <c r="BB16" s="836"/>
      <c r="BC16" s="836"/>
      <c r="BD16" s="836"/>
      <c r="BE16" s="836"/>
      <c r="BF16" s="836"/>
      <c r="BG16" s="836"/>
      <c r="BH16" s="836"/>
      <c r="BI16" s="836"/>
      <c r="BJ16" s="836"/>
      <c r="BK16" s="502"/>
    </row>
    <row r="17" spans="2:63" s="411" customFormat="1" hidden="1">
      <c r="B17" s="267"/>
      <c r="C17" s="497"/>
      <c r="D17" s="267"/>
      <c r="E17" s="267"/>
      <c r="F17" s="721"/>
      <c r="G17" s="845"/>
      <c r="H17" s="498"/>
      <c r="I17" s="498"/>
      <c r="J17" s="499" t="s">
        <v>151</v>
      </c>
      <c r="K17" s="268"/>
      <c r="L17" s="505">
        <v>6</v>
      </c>
      <c r="M17" s="834">
        <v>1</v>
      </c>
      <c r="N17" s="834">
        <v>2</v>
      </c>
      <c r="O17" s="834">
        <v>3</v>
      </c>
      <c r="P17" s="834">
        <v>4</v>
      </c>
      <c r="Q17" s="834">
        <v>5</v>
      </c>
      <c r="R17" s="834">
        <v>6</v>
      </c>
      <c r="S17" s="834"/>
      <c r="T17" s="834"/>
      <c r="U17" s="834"/>
      <c r="V17" s="834"/>
      <c r="W17" s="834"/>
      <c r="X17" s="834"/>
      <c r="Y17" s="834"/>
      <c r="Z17" s="834"/>
      <c r="AA17" s="834"/>
      <c r="AB17" s="834"/>
      <c r="AC17" s="834"/>
      <c r="AD17" s="834"/>
      <c r="AE17" s="834"/>
      <c r="AF17" s="835"/>
      <c r="AG17" s="836"/>
      <c r="AH17" s="836"/>
      <c r="AI17" s="836"/>
      <c r="AJ17" s="836"/>
      <c r="AK17" s="836"/>
      <c r="AL17" s="836"/>
      <c r="AM17" s="836"/>
      <c r="AN17" s="836"/>
      <c r="AO17" s="836"/>
      <c r="AP17" s="836"/>
      <c r="AQ17" s="836"/>
      <c r="AR17" s="836"/>
      <c r="AS17" s="836"/>
      <c r="AT17" s="836"/>
      <c r="AU17" s="836"/>
      <c r="AV17" s="836"/>
      <c r="AW17" s="836"/>
      <c r="AX17" s="836"/>
      <c r="AY17" s="836"/>
      <c r="AZ17" s="836"/>
      <c r="BA17" s="836"/>
      <c r="BB17" s="836"/>
      <c r="BC17" s="836"/>
      <c r="BD17" s="836"/>
      <c r="BE17" s="836"/>
      <c r="BF17" s="836"/>
      <c r="BG17" s="836"/>
      <c r="BH17" s="836"/>
      <c r="BI17" s="836"/>
      <c r="BJ17" s="836"/>
      <c r="BK17" s="502"/>
    </row>
    <row r="18" spans="2:63" s="411" customFormat="1" hidden="1">
      <c r="B18" s="267"/>
      <c r="C18" s="497"/>
      <c r="D18" s="267"/>
      <c r="E18" s="267"/>
      <c r="F18" s="721"/>
      <c r="G18" s="845"/>
      <c r="H18" s="498"/>
      <c r="I18" s="498"/>
      <c r="J18" s="499" t="s">
        <v>151</v>
      </c>
      <c r="K18" s="268"/>
      <c r="L18" s="505">
        <v>7</v>
      </c>
      <c r="M18" s="834">
        <v>1</v>
      </c>
      <c r="N18" s="834">
        <v>2</v>
      </c>
      <c r="O18" s="834">
        <v>3</v>
      </c>
      <c r="P18" s="834">
        <v>4</v>
      </c>
      <c r="Q18" s="834">
        <v>5</v>
      </c>
      <c r="R18" s="834">
        <v>6</v>
      </c>
      <c r="S18" s="834"/>
      <c r="T18" s="834"/>
      <c r="U18" s="834"/>
      <c r="V18" s="834"/>
      <c r="W18" s="834"/>
      <c r="X18" s="834"/>
      <c r="Y18" s="834"/>
      <c r="Z18" s="834"/>
      <c r="AA18" s="834"/>
      <c r="AB18" s="834"/>
      <c r="AC18" s="834"/>
      <c r="AD18" s="834"/>
      <c r="AE18" s="834"/>
      <c r="AF18" s="835"/>
      <c r="AG18" s="836"/>
      <c r="AH18" s="836"/>
      <c r="AI18" s="836"/>
      <c r="AJ18" s="836"/>
      <c r="AK18" s="836"/>
      <c r="AL18" s="836"/>
      <c r="AM18" s="836"/>
      <c r="AN18" s="836"/>
      <c r="AO18" s="836"/>
      <c r="AP18" s="836"/>
      <c r="AQ18" s="836"/>
      <c r="AR18" s="836"/>
      <c r="AS18" s="836"/>
      <c r="AT18" s="836"/>
      <c r="AU18" s="836"/>
      <c r="AV18" s="836"/>
      <c r="AW18" s="836"/>
      <c r="AX18" s="836"/>
      <c r="AY18" s="836"/>
      <c r="AZ18" s="836"/>
      <c r="BA18" s="836"/>
      <c r="BB18" s="836"/>
      <c r="BC18" s="836"/>
      <c r="BD18" s="836"/>
      <c r="BE18" s="836"/>
      <c r="BF18" s="836"/>
      <c r="BG18" s="836"/>
      <c r="BH18" s="836"/>
      <c r="BI18" s="836"/>
      <c r="BJ18" s="836"/>
      <c r="BK18" s="502"/>
    </row>
    <row r="19" spans="2:63" s="411" customFormat="1" hidden="1">
      <c r="B19" s="267"/>
      <c r="C19" s="497"/>
      <c r="D19" s="267"/>
      <c r="E19" s="267"/>
      <c r="F19" s="721"/>
      <c r="G19" s="845"/>
      <c r="H19" s="498"/>
      <c r="I19" s="498"/>
      <c r="J19" s="499" t="s">
        <v>151</v>
      </c>
      <c r="K19" s="268"/>
      <c r="L19" s="505">
        <v>8</v>
      </c>
      <c r="M19" s="834">
        <v>1</v>
      </c>
      <c r="N19" s="834">
        <v>2</v>
      </c>
      <c r="O19" s="834">
        <v>3</v>
      </c>
      <c r="P19" s="834">
        <v>4</v>
      </c>
      <c r="Q19" s="834">
        <v>5</v>
      </c>
      <c r="R19" s="834">
        <v>6</v>
      </c>
      <c r="S19" s="834"/>
      <c r="T19" s="834"/>
      <c r="U19" s="834"/>
      <c r="V19" s="834"/>
      <c r="W19" s="834"/>
      <c r="X19" s="834"/>
      <c r="Y19" s="834"/>
      <c r="Z19" s="834"/>
      <c r="AA19" s="834"/>
      <c r="AB19" s="834"/>
      <c r="AC19" s="834"/>
      <c r="AD19" s="834"/>
      <c r="AE19" s="834"/>
      <c r="AF19" s="835"/>
      <c r="AG19" s="836"/>
      <c r="AH19" s="836"/>
      <c r="AI19" s="836"/>
      <c r="AJ19" s="836"/>
      <c r="AK19" s="836"/>
      <c r="AL19" s="836"/>
      <c r="AM19" s="836"/>
      <c r="AN19" s="836"/>
      <c r="AO19" s="836"/>
      <c r="AP19" s="836"/>
      <c r="AQ19" s="836"/>
      <c r="AR19" s="836"/>
      <c r="AS19" s="836"/>
      <c r="AT19" s="836"/>
      <c r="AU19" s="836"/>
      <c r="AV19" s="836"/>
      <c r="AW19" s="836"/>
      <c r="AX19" s="836"/>
      <c r="AY19" s="836"/>
      <c r="AZ19" s="836"/>
      <c r="BA19" s="836"/>
      <c r="BB19" s="836"/>
      <c r="BC19" s="836"/>
      <c r="BD19" s="836"/>
      <c r="BE19" s="836"/>
      <c r="BF19" s="836"/>
      <c r="BG19" s="836"/>
      <c r="BH19" s="836"/>
      <c r="BI19" s="836"/>
      <c r="BJ19" s="836"/>
      <c r="BK19" s="502"/>
    </row>
    <row r="20" spans="2:63" s="411" customFormat="1" hidden="1">
      <c r="B20" s="267"/>
      <c r="C20" s="497"/>
      <c r="D20" s="267"/>
      <c r="E20" s="267"/>
      <c r="F20" s="721"/>
      <c r="G20" s="845"/>
      <c r="H20" s="498"/>
      <c r="I20" s="498"/>
      <c r="J20" s="499" t="s">
        <v>151</v>
      </c>
      <c r="K20" s="268"/>
      <c r="L20" s="505">
        <v>9</v>
      </c>
      <c r="M20" s="834">
        <v>1</v>
      </c>
      <c r="N20" s="834">
        <v>2</v>
      </c>
      <c r="O20" s="834">
        <v>3</v>
      </c>
      <c r="P20" s="834">
        <v>4</v>
      </c>
      <c r="Q20" s="834">
        <v>5</v>
      </c>
      <c r="R20" s="834">
        <v>6</v>
      </c>
      <c r="S20" s="834"/>
      <c r="T20" s="834"/>
      <c r="U20" s="834"/>
      <c r="V20" s="834"/>
      <c r="W20" s="834"/>
      <c r="X20" s="834"/>
      <c r="Y20" s="834"/>
      <c r="Z20" s="834"/>
      <c r="AA20" s="834"/>
      <c r="AB20" s="834"/>
      <c r="AC20" s="834"/>
      <c r="AD20" s="834"/>
      <c r="AE20" s="834"/>
      <c r="AF20" s="835"/>
      <c r="AG20" s="836"/>
      <c r="AH20" s="836"/>
      <c r="AI20" s="836"/>
      <c r="AJ20" s="836"/>
      <c r="AK20" s="836"/>
      <c r="AL20" s="836"/>
      <c r="AM20" s="836"/>
      <c r="AN20" s="836"/>
      <c r="AO20" s="836"/>
      <c r="AP20" s="836"/>
      <c r="AQ20" s="836"/>
      <c r="AR20" s="836"/>
      <c r="AS20" s="836"/>
      <c r="AT20" s="836"/>
      <c r="AU20" s="836"/>
      <c r="AV20" s="836"/>
      <c r="AW20" s="836"/>
      <c r="AX20" s="836"/>
      <c r="AY20" s="836"/>
      <c r="AZ20" s="836"/>
      <c r="BA20" s="836"/>
      <c r="BB20" s="836"/>
      <c r="BC20" s="836"/>
      <c r="BD20" s="836"/>
      <c r="BE20" s="836"/>
      <c r="BF20" s="836"/>
      <c r="BG20" s="836"/>
      <c r="BH20" s="836"/>
      <c r="BI20" s="836"/>
      <c r="BJ20" s="836"/>
      <c r="BK20" s="502"/>
    </row>
    <row r="21" spans="2:63" s="411" customFormat="1" hidden="1">
      <c r="B21" s="267"/>
      <c r="C21" s="497"/>
      <c r="D21" s="267"/>
      <c r="E21" s="267"/>
      <c r="F21" s="721"/>
      <c r="G21" s="845"/>
      <c r="H21" s="498"/>
      <c r="I21" s="498"/>
      <c r="J21" s="499" t="s">
        <v>151</v>
      </c>
      <c r="K21" s="268"/>
      <c r="L21" s="505">
        <v>10</v>
      </c>
      <c r="M21" s="834">
        <v>1</v>
      </c>
      <c r="N21" s="834">
        <v>2</v>
      </c>
      <c r="O21" s="834">
        <v>3</v>
      </c>
      <c r="P21" s="834">
        <v>4</v>
      </c>
      <c r="Q21" s="834">
        <v>5</v>
      </c>
      <c r="R21" s="834">
        <v>6</v>
      </c>
      <c r="S21" s="834"/>
      <c r="T21" s="834"/>
      <c r="U21" s="834"/>
      <c r="V21" s="834"/>
      <c r="W21" s="834"/>
      <c r="X21" s="834"/>
      <c r="Y21" s="834"/>
      <c r="Z21" s="834"/>
      <c r="AA21" s="834"/>
      <c r="AB21" s="834"/>
      <c r="AC21" s="834"/>
      <c r="AD21" s="834"/>
      <c r="AE21" s="834"/>
      <c r="AF21" s="835"/>
      <c r="AG21" s="836"/>
      <c r="AH21" s="836"/>
      <c r="AI21" s="836"/>
      <c r="AJ21" s="836"/>
      <c r="AK21" s="836"/>
      <c r="AL21" s="836"/>
      <c r="AM21" s="836"/>
      <c r="AN21" s="836"/>
      <c r="AO21" s="836"/>
      <c r="AP21" s="836"/>
      <c r="AQ21" s="836"/>
      <c r="AR21" s="836"/>
      <c r="AS21" s="836"/>
      <c r="AT21" s="836"/>
      <c r="AU21" s="836"/>
      <c r="AV21" s="836"/>
      <c r="AW21" s="836"/>
      <c r="AX21" s="836"/>
      <c r="AY21" s="836"/>
      <c r="AZ21" s="836"/>
      <c r="BA21" s="836"/>
      <c r="BB21" s="836"/>
      <c r="BC21" s="836"/>
      <c r="BD21" s="836"/>
      <c r="BE21" s="836"/>
      <c r="BF21" s="836"/>
      <c r="BG21" s="836"/>
      <c r="BH21" s="836"/>
      <c r="BI21" s="836"/>
      <c r="BJ21" s="836"/>
      <c r="BK21" s="502"/>
    </row>
    <row r="22" spans="2:63" s="411" customFormat="1" hidden="1">
      <c r="B22" s="267"/>
      <c r="C22" s="497"/>
      <c r="D22" s="267"/>
      <c r="E22" s="267"/>
      <c r="F22" s="721"/>
      <c r="G22" s="845"/>
      <c r="H22" s="498"/>
      <c r="I22" s="498"/>
      <c r="J22" s="499" t="s">
        <v>151</v>
      </c>
      <c r="K22" s="268"/>
      <c r="L22" s="505">
        <v>11</v>
      </c>
      <c r="M22" s="834">
        <v>1</v>
      </c>
      <c r="N22" s="834">
        <v>2</v>
      </c>
      <c r="O22" s="834">
        <v>3</v>
      </c>
      <c r="P22" s="834">
        <v>4</v>
      </c>
      <c r="Q22" s="834">
        <v>5</v>
      </c>
      <c r="R22" s="834">
        <v>6</v>
      </c>
      <c r="S22" s="834"/>
      <c r="T22" s="834"/>
      <c r="U22" s="834"/>
      <c r="V22" s="834"/>
      <c r="W22" s="834"/>
      <c r="X22" s="834"/>
      <c r="Y22" s="834"/>
      <c r="Z22" s="834"/>
      <c r="AA22" s="834"/>
      <c r="AB22" s="834"/>
      <c r="AC22" s="834"/>
      <c r="AD22" s="834"/>
      <c r="AE22" s="834"/>
      <c r="AF22" s="835"/>
      <c r="AG22" s="836"/>
      <c r="AH22" s="836"/>
      <c r="AI22" s="836"/>
      <c r="AJ22" s="836"/>
      <c r="AK22" s="836"/>
      <c r="AL22" s="836"/>
      <c r="AM22" s="836"/>
      <c r="AN22" s="836"/>
      <c r="AO22" s="836"/>
      <c r="AP22" s="836"/>
      <c r="AQ22" s="836"/>
      <c r="AR22" s="836"/>
      <c r="AS22" s="836"/>
      <c r="AT22" s="836"/>
      <c r="AU22" s="836"/>
      <c r="AV22" s="836"/>
      <c r="AW22" s="836"/>
      <c r="AX22" s="836"/>
      <c r="AY22" s="836"/>
      <c r="AZ22" s="836"/>
      <c r="BA22" s="836"/>
      <c r="BB22" s="836"/>
      <c r="BC22" s="836"/>
      <c r="BD22" s="836"/>
      <c r="BE22" s="836"/>
      <c r="BF22" s="836"/>
      <c r="BG22" s="836"/>
      <c r="BH22" s="836"/>
      <c r="BI22" s="836"/>
      <c r="BJ22" s="836"/>
      <c r="BK22" s="502"/>
    </row>
    <row r="23" spans="2:63" s="411" customFormat="1" hidden="1">
      <c r="B23" s="267"/>
      <c r="C23" s="497"/>
      <c r="D23" s="267"/>
      <c r="E23" s="267"/>
      <c r="F23" s="721"/>
      <c r="G23" s="845"/>
      <c r="H23" s="498"/>
      <c r="I23" s="498"/>
      <c r="J23" s="499" t="s">
        <v>151</v>
      </c>
      <c r="K23" s="268"/>
      <c r="L23" s="505">
        <v>12</v>
      </c>
      <c r="M23" s="834">
        <v>1</v>
      </c>
      <c r="N23" s="834">
        <v>2</v>
      </c>
      <c r="O23" s="834">
        <v>3</v>
      </c>
      <c r="P23" s="834">
        <v>4</v>
      </c>
      <c r="Q23" s="834">
        <v>5</v>
      </c>
      <c r="R23" s="834">
        <v>6</v>
      </c>
      <c r="S23" s="834"/>
      <c r="T23" s="834"/>
      <c r="U23" s="834"/>
      <c r="V23" s="834"/>
      <c r="W23" s="834"/>
      <c r="X23" s="834"/>
      <c r="Y23" s="834"/>
      <c r="Z23" s="834"/>
      <c r="AA23" s="834"/>
      <c r="AB23" s="834"/>
      <c r="AC23" s="834"/>
      <c r="AD23" s="834"/>
      <c r="AE23" s="834"/>
      <c r="AF23" s="835"/>
      <c r="AG23" s="836"/>
      <c r="AH23" s="836"/>
      <c r="AI23" s="836"/>
      <c r="AJ23" s="836"/>
      <c r="AK23" s="836"/>
      <c r="AL23" s="836"/>
      <c r="AM23" s="836"/>
      <c r="AN23" s="836"/>
      <c r="AO23" s="836"/>
      <c r="AP23" s="836"/>
      <c r="AQ23" s="836"/>
      <c r="AR23" s="836"/>
      <c r="AS23" s="836"/>
      <c r="AT23" s="836"/>
      <c r="AU23" s="836"/>
      <c r="AV23" s="836"/>
      <c r="AW23" s="836"/>
      <c r="AX23" s="836"/>
      <c r="AY23" s="836"/>
      <c r="AZ23" s="836"/>
      <c r="BA23" s="836"/>
      <c r="BB23" s="836"/>
      <c r="BC23" s="836"/>
      <c r="BD23" s="836"/>
      <c r="BE23" s="836"/>
      <c r="BF23" s="836"/>
      <c r="BG23" s="836"/>
      <c r="BH23" s="836"/>
      <c r="BI23" s="836"/>
      <c r="BJ23" s="836"/>
      <c r="BK23" s="502"/>
    </row>
    <row r="24" spans="2:63" s="411" customFormat="1" hidden="1">
      <c r="B24" s="267"/>
      <c r="C24" s="497"/>
      <c r="D24" s="267"/>
      <c r="E24" s="267"/>
      <c r="F24" s="721"/>
      <c r="G24" s="845"/>
      <c r="H24" s="498"/>
      <c r="I24" s="498"/>
      <c r="J24" s="499" t="s">
        <v>151</v>
      </c>
      <c r="K24" s="268"/>
      <c r="L24" s="505">
        <v>13</v>
      </c>
      <c r="M24" s="834">
        <v>1</v>
      </c>
      <c r="N24" s="834">
        <v>2</v>
      </c>
      <c r="O24" s="834">
        <v>3</v>
      </c>
      <c r="P24" s="834">
        <v>4</v>
      </c>
      <c r="Q24" s="834">
        <v>5</v>
      </c>
      <c r="R24" s="834">
        <v>6</v>
      </c>
      <c r="S24" s="834"/>
      <c r="T24" s="834"/>
      <c r="U24" s="834"/>
      <c r="V24" s="834"/>
      <c r="W24" s="834"/>
      <c r="X24" s="834"/>
      <c r="Y24" s="834"/>
      <c r="Z24" s="834"/>
      <c r="AA24" s="834"/>
      <c r="AB24" s="834"/>
      <c r="AC24" s="834"/>
      <c r="AD24" s="834"/>
      <c r="AE24" s="834"/>
      <c r="AF24" s="835"/>
      <c r="AG24" s="836"/>
      <c r="AH24" s="836"/>
      <c r="AI24" s="836"/>
      <c r="AJ24" s="836"/>
      <c r="AK24" s="836"/>
      <c r="AL24" s="836"/>
      <c r="AM24" s="836"/>
      <c r="AN24" s="836"/>
      <c r="AO24" s="836"/>
      <c r="AP24" s="836"/>
      <c r="AQ24" s="836"/>
      <c r="AR24" s="836"/>
      <c r="AS24" s="836"/>
      <c r="AT24" s="836"/>
      <c r="AU24" s="836"/>
      <c r="AV24" s="836"/>
      <c r="AW24" s="836"/>
      <c r="AX24" s="836"/>
      <c r="AY24" s="836"/>
      <c r="AZ24" s="836"/>
      <c r="BA24" s="836"/>
      <c r="BB24" s="836"/>
      <c r="BC24" s="836"/>
      <c r="BD24" s="836"/>
      <c r="BE24" s="836"/>
      <c r="BF24" s="836"/>
      <c r="BG24" s="836"/>
      <c r="BH24" s="836"/>
      <c r="BI24" s="836"/>
      <c r="BJ24" s="836"/>
      <c r="BK24" s="502"/>
    </row>
    <row r="25" spans="2:63" s="411" customFormat="1" hidden="1">
      <c r="B25" s="267"/>
      <c r="C25" s="497"/>
      <c r="D25" s="267"/>
      <c r="E25" s="267"/>
      <c r="F25" s="721"/>
      <c r="G25" s="845"/>
      <c r="H25" s="498"/>
      <c r="I25" s="498"/>
      <c r="J25" s="499" t="s">
        <v>151</v>
      </c>
      <c r="K25" s="268"/>
      <c r="L25" s="505">
        <v>14</v>
      </c>
      <c r="M25" s="834">
        <v>1</v>
      </c>
      <c r="N25" s="834">
        <v>2</v>
      </c>
      <c r="O25" s="834">
        <v>3</v>
      </c>
      <c r="P25" s="834">
        <v>4</v>
      </c>
      <c r="Q25" s="834">
        <v>5</v>
      </c>
      <c r="R25" s="834">
        <v>6</v>
      </c>
      <c r="S25" s="834"/>
      <c r="T25" s="834"/>
      <c r="U25" s="834"/>
      <c r="V25" s="834"/>
      <c r="W25" s="834"/>
      <c r="X25" s="834"/>
      <c r="Y25" s="834"/>
      <c r="Z25" s="834"/>
      <c r="AA25" s="834"/>
      <c r="AB25" s="834"/>
      <c r="AC25" s="834"/>
      <c r="AD25" s="834"/>
      <c r="AE25" s="834"/>
      <c r="AF25" s="835"/>
      <c r="AG25" s="836"/>
      <c r="AH25" s="836"/>
      <c r="AI25" s="836"/>
      <c r="AJ25" s="836"/>
      <c r="AK25" s="836"/>
      <c r="AL25" s="836"/>
      <c r="AM25" s="836"/>
      <c r="AN25" s="836"/>
      <c r="AO25" s="836"/>
      <c r="AP25" s="836"/>
      <c r="AQ25" s="836"/>
      <c r="AR25" s="836"/>
      <c r="AS25" s="836"/>
      <c r="AT25" s="836"/>
      <c r="AU25" s="836"/>
      <c r="AV25" s="836"/>
      <c r="AW25" s="836"/>
      <c r="AX25" s="836"/>
      <c r="AY25" s="836"/>
      <c r="AZ25" s="836"/>
      <c r="BA25" s="836"/>
      <c r="BB25" s="836"/>
      <c r="BC25" s="836"/>
      <c r="BD25" s="836"/>
      <c r="BE25" s="836"/>
      <c r="BF25" s="836"/>
      <c r="BG25" s="836"/>
      <c r="BH25" s="836"/>
      <c r="BI25" s="836"/>
      <c r="BJ25" s="836"/>
      <c r="BK25" s="502"/>
    </row>
    <row r="26" spans="2:63" s="411" customFormat="1" hidden="1">
      <c r="B26" s="267"/>
      <c r="C26" s="497"/>
      <c r="D26" s="267"/>
      <c r="E26" s="267"/>
      <c r="F26" s="721"/>
      <c r="G26" s="845"/>
      <c r="H26" s="498"/>
      <c r="I26" s="498"/>
      <c r="J26" s="499" t="s">
        <v>151</v>
      </c>
      <c r="K26" s="268"/>
      <c r="L26" s="505">
        <v>15</v>
      </c>
      <c r="M26" s="834">
        <v>1</v>
      </c>
      <c r="N26" s="834">
        <v>2</v>
      </c>
      <c r="O26" s="834">
        <v>3</v>
      </c>
      <c r="P26" s="834">
        <v>4</v>
      </c>
      <c r="Q26" s="834">
        <v>5</v>
      </c>
      <c r="R26" s="834">
        <v>6</v>
      </c>
      <c r="S26" s="834"/>
      <c r="T26" s="834"/>
      <c r="U26" s="834"/>
      <c r="V26" s="834"/>
      <c r="W26" s="834"/>
      <c r="X26" s="834"/>
      <c r="Y26" s="834"/>
      <c r="Z26" s="834"/>
      <c r="AA26" s="834"/>
      <c r="AB26" s="834"/>
      <c r="AC26" s="834"/>
      <c r="AD26" s="834"/>
      <c r="AE26" s="834"/>
      <c r="AF26" s="835"/>
      <c r="AG26" s="836"/>
      <c r="AH26" s="836"/>
      <c r="AI26" s="836"/>
      <c r="AJ26" s="836"/>
      <c r="AK26" s="836"/>
      <c r="AL26" s="836"/>
      <c r="AM26" s="836"/>
      <c r="AN26" s="836"/>
      <c r="AO26" s="836"/>
      <c r="AP26" s="836"/>
      <c r="AQ26" s="836"/>
      <c r="AR26" s="836"/>
      <c r="AS26" s="836"/>
      <c r="AT26" s="836"/>
      <c r="AU26" s="836"/>
      <c r="AV26" s="836"/>
      <c r="AW26" s="836"/>
      <c r="AX26" s="836"/>
      <c r="AY26" s="836"/>
      <c r="AZ26" s="836"/>
      <c r="BA26" s="836"/>
      <c r="BB26" s="836"/>
      <c r="BC26" s="836"/>
      <c r="BD26" s="836"/>
      <c r="BE26" s="836"/>
      <c r="BF26" s="836"/>
      <c r="BG26" s="836"/>
      <c r="BH26" s="836"/>
      <c r="BI26" s="836"/>
      <c r="BJ26" s="836"/>
      <c r="BK26" s="502"/>
    </row>
    <row r="27" spans="2:63" s="411" customFormat="1" hidden="1">
      <c r="B27" s="267"/>
      <c r="C27" s="497"/>
      <c r="D27" s="267"/>
      <c r="E27" s="267"/>
      <c r="F27" s="721"/>
      <c r="G27" s="845"/>
      <c r="H27" s="498"/>
      <c r="I27" s="498"/>
      <c r="J27" s="499" t="s">
        <v>151</v>
      </c>
      <c r="K27" s="268"/>
      <c r="L27" s="505">
        <v>16</v>
      </c>
      <c r="M27" s="834">
        <v>1</v>
      </c>
      <c r="N27" s="834">
        <v>2</v>
      </c>
      <c r="O27" s="834">
        <v>3</v>
      </c>
      <c r="P27" s="834">
        <v>4</v>
      </c>
      <c r="Q27" s="834">
        <v>5</v>
      </c>
      <c r="R27" s="834">
        <v>6</v>
      </c>
      <c r="S27" s="834"/>
      <c r="T27" s="834"/>
      <c r="U27" s="834"/>
      <c r="V27" s="834"/>
      <c r="W27" s="834"/>
      <c r="X27" s="834"/>
      <c r="Y27" s="834"/>
      <c r="Z27" s="834"/>
      <c r="AA27" s="834"/>
      <c r="AB27" s="834"/>
      <c r="AC27" s="834"/>
      <c r="AD27" s="834"/>
      <c r="AE27" s="834"/>
      <c r="AF27" s="835"/>
      <c r="AG27" s="836"/>
      <c r="AH27" s="836"/>
      <c r="AI27" s="836"/>
      <c r="AJ27" s="836"/>
      <c r="AK27" s="836"/>
      <c r="AL27" s="836"/>
      <c r="AM27" s="836"/>
      <c r="AN27" s="836"/>
      <c r="AO27" s="836"/>
      <c r="AP27" s="836"/>
      <c r="AQ27" s="836"/>
      <c r="AR27" s="836"/>
      <c r="AS27" s="836"/>
      <c r="AT27" s="836"/>
      <c r="AU27" s="836"/>
      <c r="AV27" s="836"/>
      <c r="AW27" s="836"/>
      <c r="AX27" s="836"/>
      <c r="AY27" s="836"/>
      <c r="AZ27" s="836"/>
      <c r="BA27" s="836"/>
      <c r="BB27" s="836"/>
      <c r="BC27" s="836"/>
      <c r="BD27" s="836"/>
      <c r="BE27" s="836"/>
      <c r="BF27" s="836"/>
      <c r="BG27" s="836"/>
      <c r="BH27" s="836"/>
      <c r="BI27" s="836"/>
      <c r="BJ27" s="836"/>
      <c r="BK27" s="502"/>
    </row>
    <row r="28" spans="2:63" s="411" customFormat="1" hidden="1">
      <c r="B28" s="267"/>
      <c r="C28" s="497"/>
      <c r="D28" s="267"/>
      <c r="E28" s="267"/>
      <c r="F28" s="721"/>
      <c r="G28" s="845"/>
      <c r="H28" s="498"/>
      <c r="I28" s="498"/>
      <c r="J28" s="499" t="s">
        <v>151</v>
      </c>
      <c r="K28" s="268"/>
      <c r="L28" s="505">
        <v>17</v>
      </c>
      <c r="M28" s="834">
        <v>1</v>
      </c>
      <c r="N28" s="834">
        <v>2</v>
      </c>
      <c r="O28" s="834">
        <v>3</v>
      </c>
      <c r="P28" s="834">
        <v>4</v>
      </c>
      <c r="Q28" s="834">
        <v>5</v>
      </c>
      <c r="R28" s="834">
        <v>6</v>
      </c>
      <c r="S28" s="834"/>
      <c r="T28" s="834"/>
      <c r="U28" s="834"/>
      <c r="V28" s="834"/>
      <c r="W28" s="834"/>
      <c r="X28" s="834"/>
      <c r="Y28" s="834"/>
      <c r="Z28" s="834"/>
      <c r="AA28" s="834"/>
      <c r="AB28" s="834"/>
      <c r="AC28" s="834"/>
      <c r="AD28" s="834"/>
      <c r="AE28" s="834"/>
      <c r="AF28" s="835"/>
      <c r="AG28" s="836"/>
      <c r="AH28" s="836"/>
      <c r="AI28" s="836"/>
      <c r="AJ28" s="836"/>
      <c r="AK28" s="836"/>
      <c r="AL28" s="836"/>
      <c r="AM28" s="836"/>
      <c r="AN28" s="836"/>
      <c r="AO28" s="836"/>
      <c r="AP28" s="836"/>
      <c r="AQ28" s="836"/>
      <c r="AR28" s="836"/>
      <c r="AS28" s="836"/>
      <c r="AT28" s="836"/>
      <c r="AU28" s="836"/>
      <c r="AV28" s="836"/>
      <c r="AW28" s="836"/>
      <c r="AX28" s="836"/>
      <c r="AY28" s="836"/>
      <c r="AZ28" s="836"/>
      <c r="BA28" s="836"/>
      <c r="BB28" s="836"/>
      <c r="BC28" s="836"/>
      <c r="BD28" s="836"/>
      <c r="BE28" s="836"/>
      <c r="BF28" s="836"/>
      <c r="BG28" s="836"/>
      <c r="BH28" s="836"/>
      <c r="BI28" s="836"/>
      <c r="BJ28" s="836"/>
      <c r="BK28" s="502"/>
    </row>
    <row r="29" spans="2:63" s="411" customFormat="1" hidden="1">
      <c r="B29" s="267"/>
      <c r="C29" s="497"/>
      <c r="D29" s="267"/>
      <c r="E29" s="267"/>
      <c r="F29" s="721"/>
      <c r="G29" s="845"/>
      <c r="H29" s="498"/>
      <c r="I29" s="498"/>
      <c r="J29" s="499" t="s">
        <v>151</v>
      </c>
      <c r="K29" s="268"/>
      <c r="L29" s="505">
        <v>18</v>
      </c>
      <c r="M29" s="834">
        <v>1</v>
      </c>
      <c r="N29" s="834">
        <v>2</v>
      </c>
      <c r="O29" s="834">
        <v>3</v>
      </c>
      <c r="P29" s="834">
        <v>4</v>
      </c>
      <c r="Q29" s="834">
        <v>5</v>
      </c>
      <c r="R29" s="834">
        <v>6</v>
      </c>
      <c r="S29" s="834"/>
      <c r="T29" s="834"/>
      <c r="U29" s="834"/>
      <c r="V29" s="834"/>
      <c r="W29" s="834"/>
      <c r="X29" s="834"/>
      <c r="Y29" s="834"/>
      <c r="Z29" s="834"/>
      <c r="AA29" s="834"/>
      <c r="AB29" s="834"/>
      <c r="AC29" s="834"/>
      <c r="AD29" s="834"/>
      <c r="AE29" s="834"/>
      <c r="AF29" s="835"/>
      <c r="AG29" s="836"/>
      <c r="AH29" s="836"/>
      <c r="AI29" s="836"/>
      <c r="AJ29" s="836"/>
      <c r="AK29" s="836"/>
      <c r="AL29" s="836"/>
      <c r="AM29" s="836"/>
      <c r="AN29" s="836"/>
      <c r="AO29" s="836"/>
      <c r="AP29" s="836"/>
      <c r="AQ29" s="836"/>
      <c r="AR29" s="836"/>
      <c r="AS29" s="836"/>
      <c r="AT29" s="836"/>
      <c r="AU29" s="836"/>
      <c r="AV29" s="836"/>
      <c r="AW29" s="836"/>
      <c r="AX29" s="836"/>
      <c r="AY29" s="836"/>
      <c r="AZ29" s="836"/>
      <c r="BA29" s="836"/>
      <c r="BB29" s="836"/>
      <c r="BC29" s="836"/>
      <c r="BD29" s="836"/>
      <c r="BE29" s="836"/>
      <c r="BF29" s="836"/>
      <c r="BG29" s="836"/>
      <c r="BH29" s="836"/>
      <c r="BI29" s="836"/>
      <c r="BJ29" s="836"/>
      <c r="BK29" s="502"/>
    </row>
    <row r="30" spans="2:63" s="411" customFormat="1" hidden="1">
      <c r="B30" s="267"/>
      <c r="C30" s="497"/>
      <c r="D30" s="267"/>
      <c r="E30" s="267"/>
      <c r="F30" s="721"/>
      <c r="G30" s="845"/>
      <c r="H30" s="498"/>
      <c r="I30" s="498"/>
      <c r="J30" s="499" t="s">
        <v>151</v>
      </c>
      <c r="K30" s="268"/>
      <c r="L30" s="505">
        <v>19</v>
      </c>
      <c r="M30" s="834">
        <v>1</v>
      </c>
      <c r="N30" s="834">
        <v>2</v>
      </c>
      <c r="O30" s="834">
        <v>3</v>
      </c>
      <c r="P30" s="834">
        <v>4</v>
      </c>
      <c r="Q30" s="834">
        <v>5</v>
      </c>
      <c r="R30" s="834">
        <v>6</v>
      </c>
      <c r="S30" s="834"/>
      <c r="T30" s="834"/>
      <c r="U30" s="834"/>
      <c r="V30" s="834"/>
      <c r="W30" s="834"/>
      <c r="X30" s="834"/>
      <c r="Y30" s="834"/>
      <c r="Z30" s="834"/>
      <c r="AA30" s="834"/>
      <c r="AB30" s="834"/>
      <c r="AC30" s="834"/>
      <c r="AD30" s="834"/>
      <c r="AE30" s="834"/>
      <c r="AF30" s="835"/>
      <c r="AG30" s="836"/>
      <c r="AH30" s="836"/>
      <c r="AI30" s="836"/>
      <c r="AJ30" s="836"/>
      <c r="AK30" s="836"/>
      <c r="AL30" s="836"/>
      <c r="AM30" s="836"/>
      <c r="AN30" s="836"/>
      <c r="AO30" s="836"/>
      <c r="AP30" s="836"/>
      <c r="AQ30" s="836"/>
      <c r="AR30" s="836"/>
      <c r="AS30" s="836"/>
      <c r="AT30" s="836"/>
      <c r="AU30" s="836"/>
      <c r="AV30" s="836"/>
      <c r="AW30" s="836"/>
      <c r="AX30" s="836"/>
      <c r="AY30" s="836"/>
      <c r="AZ30" s="836"/>
      <c r="BA30" s="836"/>
      <c r="BB30" s="836"/>
      <c r="BC30" s="836"/>
      <c r="BD30" s="836"/>
      <c r="BE30" s="836"/>
      <c r="BF30" s="836"/>
      <c r="BG30" s="836"/>
      <c r="BH30" s="836"/>
      <c r="BI30" s="836"/>
      <c r="BJ30" s="836"/>
      <c r="BK30" s="502"/>
    </row>
    <row r="31" spans="2:63" s="411" customFormat="1" hidden="1">
      <c r="B31" s="267"/>
      <c r="C31" s="497"/>
      <c r="D31" s="267"/>
      <c r="E31" s="267"/>
      <c r="F31" s="721"/>
      <c r="G31" s="845"/>
      <c r="H31" s="498"/>
      <c r="I31" s="498"/>
      <c r="J31" s="499" t="s">
        <v>151</v>
      </c>
      <c r="K31" s="268"/>
      <c r="L31" s="505">
        <v>20</v>
      </c>
      <c r="M31" s="834">
        <v>1</v>
      </c>
      <c r="N31" s="834">
        <v>2</v>
      </c>
      <c r="O31" s="834">
        <v>3</v>
      </c>
      <c r="P31" s="834">
        <v>4</v>
      </c>
      <c r="Q31" s="834">
        <v>5</v>
      </c>
      <c r="R31" s="834">
        <v>6</v>
      </c>
      <c r="S31" s="834"/>
      <c r="T31" s="834"/>
      <c r="U31" s="834"/>
      <c r="V31" s="834"/>
      <c r="W31" s="834"/>
      <c r="X31" s="834"/>
      <c r="Y31" s="834"/>
      <c r="Z31" s="834"/>
      <c r="AA31" s="834"/>
      <c r="AB31" s="834"/>
      <c r="AC31" s="834"/>
      <c r="AD31" s="834"/>
      <c r="AE31" s="834"/>
      <c r="AF31" s="835"/>
      <c r="AG31" s="836"/>
      <c r="AH31" s="836"/>
      <c r="AI31" s="836"/>
      <c r="AJ31" s="836"/>
      <c r="AK31" s="836"/>
      <c r="AL31" s="836"/>
      <c r="AM31" s="836"/>
      <c r="AN31" s="836"/>
      <c r="AO31" s="836"/>
      <c r="AP31" s="836"/>
      <c r="AQ31" s="836"/>
      <c r="AR31" s="836"/>
      <c r="AS31" s="836"/>
      <c r="AT31" s="836"/>
      <c r="AU31" s="836"/>
      <c r="AV31" s="836"/>
      <c r="AW31" s="836"/>
      <c r="AX31" s="836"/>
      <c r="AY31" s="836"/>
      <c r="AZ31" s="836"/>
      <c r="BA31" s="836"/>
      <c r="BB31" s="836"/>
      <c r="BC31" s="836"/>
      <c r="BD31" s="836"/>
      <c r="BE31" s="836"/>
      <c r="BF31" s="836"/>
      <c r="BG31" s="836"/>
      <c r="BH31" s="836"/>
      <c r="BI31" s="836"/>
      <c r="BJ31" s="836"/>
      <c r="BK31" s="502"/>
    </row>
    <row r="32" spans="2:63" s="411" customFormat="1" hidden="1">
      <c r="B32" s="267"/>
      <c r="C32" s="497"/>
      <c r="D32" s="267"/>
      <c r="E32" s="267"/>
      <c r="F32" s="721"/>
      <c r="G32" s="845"/>
      <c r="H32" s="498"/>
      <c r="I32" s="498"/>
      <c r="J32" s="499" t="s">
        <v>151</v>
      </c>
      <c r="K32" s="268"/>
      <c r="L32" s="505"/>
      <c r="M32" s="837">
        <v>1</v>
      </c>
      <c r="N32" s="837">
        <v>2</v>
      </c>
      <c r="O32" s="837">
        <v>3</v>
      </c>
      <c r="P32" s="837">
        <v>4</v>
      </c>
      <c r="Q32" s="837">
        <v>5</v>
      </c>
      <c r="R32" s="837">
        <v>6</v>
      </c>
      <c r="S32" s="837">
        <v>7</v>
      </c>
      <c r="T32" s="837">
        <v>8</v>
      </c>
      <c r="U32" s="837">
        <v>9</v>
      </c>
      <c r="V32" s="837">
        <v>10</v>
      </c>
      <c r="W32" s="837">
        <v>11</v>
      </c>
      <c r="X32" s="837">
        <v>12</v>
      </c>
      <c r="Y32" s="837">
        <v>13</v>
      </c>
      <c r="Z32" s="837">
        <v>14</v>
      </c>
      <c r="AA32" s="837">
        <v>15</v>
      </c>
      <c r="AB32" s="837">
        <v>16</v>
      </c>
      <c r="AC32" s="837">
        <v>17</v>
      </c>
      <c r="AD32" s="837">
        <v>18</v>
      </c>
      <c r="AE32" s="837">
        <v>19</v>
      </c>
      <c r="AF32" s="837">
        <v>20</v>
      </c>
      <c r="AG32" s="837">
        <v>21</v>
      </c>
      <c r="AH32" s="837">
        <v>22</v>
      </c>
      <c r="AI32" s="837">
        <v>23</v>
      </c>
      <c r="AJ32" s="837">
        <v>24</v>
      </c>
      <c r="AK32" s="837">
        <v>25</v>
      </c>
      <c r="AL32" s="837">
        <v>26</v>
      </c>
      <c r="AM32" s="837">
        <v>27</v>
      </c>
      <c r="AN32" s="837">
        <v>28</v>
      </c>
      <c r="AO32" s="837">
        <v>29</v>
      </c>
      <c r="AP32" s="837">
        <v>30</v>
      </c>
      <c r="AQ32" s="837">
        <v>31</v>
      </c>
      <c r="AR32" s="837">
        <v>32</v>
      </c>
      <c r="AS32" s="837">
        <v>33</v>
      </c>
      <c r="AT32" s="837">
        <v>34</v>
      </c>
      <c r="AU32" s="837">
        <v>35</v>
      </c>
      <c r="AV32" s="837">
        <v>36</v>
      </c>
      <c r="AW32" s="837">
        <v>37</v>
      </c>
      <c r="AX32" s="837">
        <v>38</v>
      </c>
      <c r="AY32" s="837">
        <v>39</v>
      </c>
      <c r="AZ32" s="837">
        <v>40</v>
      </c>
      <c r="BA32" s="837">
        <v>41</v>
      </c>
      <c r="BB32" s="837">
        <v>42</v>
      </c>
      <c r="BC32" s="837">
        <v>43</v>
      </c>
      <c r="BD32" s="837">
        <v>44</v>
      </c>
      <c r="BE32" s="837">
        <v>45</v>
      </c>
      <c r="BF32" s="837">
        <v>46</v>
      </c>
      <c r="BG32" s="837">
        <v>47</v>
      </c>
      <c r="BH32" s="837">
        <v>48</v>
      </c>
      <c r="BI32" s="837">
        <v>49</v>
      </c>
      <c r="BJ32" s="837">
        <v>50</v>
      </c>
      <c r="BK32" s="502"/>
    </row>
    <row r="33" spans="2:63" s="411" customFormat="1" hidden="1">
      <c r="B33" s="267"/>
      <c r="C33" s="504" t="s">
        <v>59</v>
      </c>
      <c r="D33" s="267"/>
      <c r="E33" s="267"/>
      <c r="F33" s="721"/>
      <c r="G33" s="845"/>
      <c r="H33" s="498"/>
      <c r="I33" s="498"/>
      <c r="J33" s="499" t="s">
        <v>151</v>
      </c>
      <c r="K33" s="268"/>
      <c r="L33" s="505"/>
      <c r="M33" s="503" t="s">
        <v>111</v>
      </c>
      <c r="N33" s="506"/>
      <c r="O33" s="506"/>
      <c r="P33" s="506"/>
      <c r="Q33" s="506"/>
      <c r="R33" s="506"/>
      <c r="S33" s="829"/>
      <c r="T33" s="506" t="s">
        <v>218</v>
      </c>
      <c r="U33" s="506"/>
      <c r="V33" s="506"/>
      <c r="W33" s="506"/>
      <c r="X33" s="506"/>
      <c r="Y33" s="506"/>
      <c r="Z33" s="506"/>
      <c r="AA33" s="506"/>
      <c r="AB33" s="506"/>
      <c r="AC33" s="506"/>
      <c r="AD33" s="506"/>
      <c r="AE33" s="506"/>
      <c r="AF33" s="506"/>
      <c r="AG33" s="832"/>
      <c r="AH33" s="832"/>
      <c r="AI33" s="832"/>
      <c r="AJ33" s="832"/>
      <c r="AK33" s="832"/>
      <c r="AL33" s="832"/>
      <c r="AM33" s="832"/>
      <c r="AN33" s="832"/>
      <c r="AO33" s="832"/>
      <c r="AP33" s="832"/>
      <c r="AQ33" s="832"/>
      <c r="AR33" s="832"/>
      <c r="AS33" s="832"/>
      <c r="AT33" s="832"/>
      <c r="AU33" s="832"/>
      <c r="AV33" s="832"/>
      <c r="AW33" s="832"/>
      <c r="AX33" s="832"/>
      <c r="AY33" s="832"/>
      <c r="AZ33" s="832"/>
      <c r="BA33" s="832"/>
      <c r="BB33" s="832"/>
      <c r="BC33" s="832"/>
      <c r="BD33" s="832"/>
      <c r="BE33" s="832"/>
      <c r="BF33" s="832"/>
      <c r="BG33" s="832"/>
      <c r="BH33" s="832"/>
      <c r="BI33" s="832"/>
      <c r="BJ33" s="832"/>
      <c r="BK33" s="502"/>
    </row>
    <row r="34" spans="2:63" s="411" customFormat="1" hidden="1">
      <c r="B34" s="267"/>
      <c r="C34" s="497"/>
      <c r="D34" s="267"/>
      <c r="E34" s="267"/>
      <c r="F34" s="721"/>
      <c r="G34" s="845"/>
      <c r="H34" s="498"/>
      <c r="I34" s="498"/>
      <c r="J34" s="499" t="s">
        <v>151</v>
      </c>
      <c r="K34" s="268"/>
      <c r="L34" s="505" t="s">
        <v>114</v>
      </c>
      <c r="M34" s="838">
        <f>IF(COUNTBLANK(M10)=1,"",RANK(M10,$M$10:$BJ$10,1))</f>
        <v>1</v>
      </c>
      <c r="N34" s="838">
        <f t="shared" ref="N34:BJ34" si="0">IF(COUNTBLANK(N10)=1,"",RANK(N10,$M$10:$BJ$10,1))</f>
        <v>2</v>
      </c>
      <c r="O34" s="838">
        <f t="shared" si="0"/>
        <v>3</v>
      </c>
      <c r="P34" s="838">
        <f t="shared" si="0"/>
        <v>4</v>
      </c>
      <c r="Q34" s="838">
        <f t="shared" si="0"/>
        <v>5</v>
      </c>
      <c r="R34" s="838">
        <f t="shared" si="0"/>
        <v>6</v>
      </c>
      <c r="S34" s="838" t="str">
        <f t="shared" si="0"/>
        <v/>
      </c>
      <c r="T34" s="838" t="str">
        <f t="shared" si="0"/>
        <v/>
      </c>
      <c r="U34" s="838" t="str">
        <f t="shared" si="0"/>
        <v/>
      </c>
      <c r="V34" s="838" t="str">
        <f t="shared" si="0"/>
        <v/>
      </c>
      <c r="W34" s="838" t="str">
        <f t="shared" si="0"/>
        <v/>
      </c>
      <c r="X34" s="838" t="str">
        <f t="shared" si="0"/>
        <v/>
      </c>
      <c r="Y34" s="838" t="str">
        <f t="shared" si="0"/>
        <v/>
      </c>
      <c r="Z34" s="838" t="str">
        <f t="shared" si="0"/>
        <v/>
      </c>
      <c r="AA34" s="838" t="str">
        <f t="shared" si="0"/>
        <v/>
      </c>
      <c r="AB34" s="838" t="str">
        <f t="shared" si="0"/>
        <v/>
      </c>
      <c r="AC34" s="838" t="str">
        <f t="shared" si="0"/>
        <v/>
      </c>
      <c r="AD34" s="838" t="str">
        <f t="shared" si="0"/>
        <v/>
      </c>
      <c r="AE34" s="838" t="str">
        <f t="shared" si="0"/>
        <v/>
      </c>
      <c r="AF34" s="838" t="str">
        <f t="shared" si="0"/>
        <v/>
      </c>
      <c r="AG34" s="838" t="str">
        <f t="shared" si="0"/>
        <v/>
      </c>
      <c r="AH34" s="838" t="str">
        <f t="shared" si="0"/>
        <v/>
      </c>
      <c r="AI34" s="838" t="str">
        <f t="shared" si="0"/>
        <v/>
      </c>
      <c r="AJ34" s="838" t="str">
        <f t="shared" si="0"/>
        <v/>
      </c>
      <c r="AK34" s="838" t="str">
        <f t="shared" si="0"/>
        <v/>
      </c>
      <c r="AL34" s="838" t="str">
        <f t="shared" si="0"/>
        <v/>
      </c>
      <c r="AM34" s="838" t="str">
        <f t="shared" si="0"/>
        <v/>
      </c>
      <c r="AN34" s="838" t="str">
        <f t="shared" si="0"/>
        <v/>
      </c>
      <c r="AO34" s="838" t="str">
        <f t="shared" si="0"/>
        <v/>
      </c>
      <c r="AP34" s="838" t="str">
        <f t="shared" si="0"/>
        <v/>
      </c>
      <c r="AQ34" s="838" t="str">
        <f t="shared" si="0"/>
        <v/>
      </c>
      <c r="AR34" s="838" t="str">
        <f t="shared" si="0"/>
        <v/>
      </c>
      <c r="AS34" s="838" t="str">
        <f t="shared" si="0"/>
        <v/>
      </c>
      <c r="AT34" s="838" t="str">
        <f t="shared" si="0"/>
        <v/>
      </c>
      <c r="AU34" s="838" t="str">
        <f t="shared" si="0"/>
        <v/>
      </c>
      <c r="AV34" s="838" t="str">
        <f t="shared" si="0"/>
        <v/>
      </c>
      <c r="AW34" s="838" t="str">
        <f t="shared" si="0"/>
        <v/>
      </c>
      <c r="AX34" s="838" t="str">
        <f t="shared" si="0"/>
        <v/>
      </c>
      <c r="AY34" s="838" t="str">
        <f t="shared" si="0"/>
        <v/>
      </c>
      <c r="AZ34" s="838" t="str">
        <f t="shared" si="0"/>
        <v/>
      </c>
      <c r="BA34" s="838" t="str">
        <f t="shared" si="0"/>
        <v/>
      </c>
      <c r="BB34" s="838" t="str">
        <f t="shared" si="0"/>
        <v/>
      </c>
      <c r="BC34" s="838" t="str">
        <f t="shared" si="0"/>
        <v/>
      </c>
      <c r="BD34" s="838" t="str">
        <f t="shared" si="0"/>
        <v/>
      </c>
      <c r="BE34" s="838" t="str">
        <f t="shared" si="0"/>
        <v/>
      </c>
      <c r="BF34" s="838" t="str">
        <f t="shared" si="0"/>
        <v/>
      </c>
      <c r="BG34" s="838" t="str">
        <f t="shared" si="0"/>
        <v/>
      </c>
      <c r="BH34" s="838" t="str">
        <f t="shared" si="0"/>
        <v/>
      </c>
      <c r="BI34" s="838" t="str">
        <f t="shared" si="0"/>
        <v/>
      </c>
      <c r="BJ34" s="838" t="str">
        <f t="shared" si="0"/>
        <v/>
      </c>
      <c r="BK34" s="502"/>
    </row>
    <row r="35" spans="2:63" s="411" customFormat="1" hidden="1">
      <c r="B35" s="267"/>
      <c r="C35" s="497"/>
      <c r="D35" s="267"/>
      <c r="E35" s="267"/>
      <c r="F35" s="721"/>
      <c r="G35" s="845"/>
      <c r="H35" s="498"/>
      <c r="I35" s="498"/>
      <c r="J35" s="499" t="s">
        <v>151</v>
      </c>
      <c r="K35" s="268"/>
      <c r="L35" s="505" t="s">
        <v>115</v>
      </c>
      <c r="M35" s="838">
        <f>IF(COUNTBLANK(M11)=1,"",RANK(M11,M11:BJ11,1))</f>
        <v>1</v>
      </c>
      <c r="N35" s="838">
        <f>IF(COUNTBLANK(N11)=1,"",RANK(N11,M11:BJ11,1))</f>
        <v>2</v>
      </c>
      <c r="O35" s="838">
        <f>IF(COUNTBLANK(O11)=1,"",RANK(O11,M11:BJ11,1))</f>
        <v>3</v>
      </c>
      <c r="P35" s="838">
        <f>IF(COUNTBLANK(P11)=1,"",RANK(P11,M11:BJ11,1))</f>
        <v>4</v>
      </c>
      <c r="Q35" s="838">
        <f>IF(COUNTBLANK(Q11)=1,"",RANK(Q11,M11:BJ11,1))</f>
        <v>5</v>
      </c>
      <c r="R35" s="838">
        <f>IF(COUNTBLANK(R11)=1,"",RANK(R11,M11:BJ11,1))</f>
        <v>6</v>
      </c>
      <c r="S35" s="838" t="str">
        <f>IF(COUNTBLANK(S11)=1,"",RANK(S11,M11:BJ11,1))</f>
        <v/>
      </c>
      <c r="T35" s="838" t="str">
        <f>IF(COUNTBLANK(T11)=1,"",RANK(T11,M11:BJ11,1))</f>
        <v/>
      </c>
      <c r="U35" s="838" t="str">
        <f>IF(COUNTBLANK(U11)=1,"",RANK(U11,M11:BJ11,1))</f>
        <v/>
      </c>
      <c r="V35" s="838" t="str">
        <f>IF(COUNTBLANK(V11)=1,"",RANK(V11,M11:BJ11,1))</f>
        <v/>
      </c>
      <c r="W35" s="838" t="str">
        <f>IF(COUNTBLANK(W11)=1,"",RANK(W11,M11:BJ11,1))</f>
        <v/>
      </c>
      <c r="X35" s="838" t="str">
        <f>IF(COUNTBLANK(X11)=1,"",RANK(X11,M11:BJ11,1))</f>
        <v/>
      </c>
      <c r="Y35" s="838" t="str">
        <f>IF(COUNTBLANK(Y11)=1,"",RANK(Y11,M11:BJ11,1))</f>
        <v/>
      </c>
      <c r="Z35" s="838" t="str">
        <f>IF(COUNTBLANK(Z11)=1,"",RANK(Z11,M11:BJ11,1))</f>
        <v/>
      </c>
      <c r="AA35" s="838" t="str">
        <f>IF(COUNTBLANK(AA11)=1,"",RANK(AA11,M11:BJ11,1))</f>
        <v/>
      </c>
      <c r="AB35" s="838" t="str">
        <f>IF(COUNTBLANK(AB11)=1,"",RANK(AB11,M11:BJ11,1))</f>
        <v/>
      </c>
      <c r="AC35" s="838" t="str">
        <f>IF(COUNTBLANK(AC11)=1,"",RANK(AC11,M11:BJ11,1))</f>
        <v/>
      </c>
      <c r="AD35" s="838" t="str">
        <f>IF(COUNTBLANK(AD11)=1,"",RANK(AD11,M11:BJ11,1))</f>
        <v/>
      </c>
      <c r="AE35" s="838" t="str">
        <f>IF(COUNTBLANK(AE11)=1,"",RANK(AE11,M11:BJ11,1))</f>
        <v/>
      </c>
      <c r="AF35" s="838" t="str">
        <f>IF(COUNTBLANK(AF11)=1,"",RANK(AF11,M11:BJ11,1))</f>
        <v/>
      </c>
      <c r="AG35" s="838" t="str">
        <f>IF(COUNTBLANK(AG11)=1,"",RANK(AG11,M11:BJ11,1))</f>
        <v/>
      </c>
      <c r="AH35" s="838" t="str">
        <f>IF(COUNTBLANK(AH11)=1,"",RANK(AH11,M11:BJ11,1))</f>
        <v/>
      </c>
      <c r="AI35" s="838" t="str">
        <f>IF(COUNTBLANK(AI11)=1,"",RANK(AI11,M11:BJ11,1))</f>
        <v/>
      </c>
      <c r="AJ35" s="838" t="str">
        <f>IF(COUNTBLANK(AJ11)=1,"",RANK(AJ11,M11:BJ11,1))</f>
        <v/>
      </c>
      <c r="AK35" s="838" t="str">
        <f>IF(COUNTBLANK(AK11)=1,"",RANK(AK11,M11:BJ11,1))</f>
        <v/>
      </c>
      <c r="AL35" s="838" t="str">
        <f>IF(COUNTBLANK(AL11)=1,"",RANK(AL11,M11:BJ11,1))</f>
        <v/>
      </c>
      <c r="AM35" s="838" t="str">
        <f>IF(COUNTBLANK(AM11)=1,"",RANK(AM11,M11:BJ11,1))</f>
        <v/>
      </c>
      <c r="AN35" s="838" t="str">
        <f>IF(COUNTBLANK(AN11)=1,"",RANK(AN11,M11:BJ11,1))</f>
        <v/>
      </c>
      <c r="AO35" s="838" t="str">
        <f>IF(COUNTBLANK(AO11)=1,"",RANK(AO11,M11:BJ11,1))</f>
        <v/>
      </c>
      <c r="AP35" s="838" t="str">
        <f>IF(COUNTBLANK(AP11)=1,"",RANK(AP11,M11:BJ11,1))</f>
        <v/>
      </c>
      <c r="AQ35" s="838" t="str">
        <f>IF(COUNTBLANK(AQ11)=1,"",RANK(AQ11,M11:BJ11,1))</f>
        <v/>
      </c>
      <c r="AR35" s="838" t="str">
        <f>IF(COUNTBLANK(AR11)=1,"",RANK(AR11,M11:BJ11,1))</f>
        <v/>
      </c>
      <c r="AS35" s="838" t="str">
        <f>IF(COUNTBLANK(AS11)=1,"",RANK(AS11,M11:BJ11,1))</f>
        <v/>
      </c>
      <c r="AT35" s="838" t="str">
        <f>IF(COUNTBLANK(AT11)=1,"",RANK(AT11,M11:BJ11,1))</f>
        <v/>
      </c>
      <c r="AU35" s="838" t="str">
        <f>IF(COUNTBLANK(AU11)=1,"",RANK(AU11,M11:BJ11,1))</f>
        <v/>
      </c>
      <c r="AV35" s="838" t="str">
        <f>IF(COUNTBLANK(AV11)=1,"",RANK(AV11,M11:BJ11,1))</f>
        <v/>
      </c>
      <c r="AW35" s="838" t="str">
        <f>IF(COUNTBLANK(AW11)=1,"",RANK(AW11,M11:BJ11,1))</f>
        <v/>
      </c>
      <c r="AX35" s="838" t="str">
        <f>IF(COUNTBLANK(AX11)=1,"",RANK(AX11,M11:BJ11,1))</f>
        <v/>
      </c>
      <c r="AY35" s="838" t="str">
        <f>IF(COUNTBLANK(AY11)=1,"",RANK(AY11,M11:BJ11,1))</f>
        <v/>
      </c>
      <c r="AZ35" s="838" t="str">
        <f>IF(COUNTBLANK(AZ11)=1,"",RANK(AZ11,M11:BJ11,1))</f>
        <v/>
      </c>
      <c r="BA35" s="838" t="str">
        <f>IF(COUNTBLANK(BA11)=1,"",RANK(BA11,M11:BJ11,1))</f>
        <v/>
      </c>
      <c r="BB35" s="838" t="str">
        <f>IF(COUNTBLANK(BB11)=1,"",RANK(BB11,M11:BJ11,1))</f>
        <v/>
      </c>
      <c r="BC35" s="838" t="str">
        <f>IF(COUNTBLANK(BC11)=1,"",RANK(BC11,M11:BJ11,1))</f>
        <v/>
      </c>
      <c r="BD35" s="838" t="str">
        <f>IF(COUNTBLANK(BD11)=1,"",RANK(BD11,M11:BJ11,1))</f>
        <v/>
      </c>
      <c r="BE35" s="838" t="str">
        <f>IF(COUNTBLANK(BE11)=1,"",RANK(BE11,M11:BJ11,1))</f>
        <v/>
      </c>
      <c r="BF35" s="838" t="str">
        <f>IF(COUNTBLANK(BF11)=1,"",RANK(BF11,M11:BJ11,1))</f>
        <v/>
      </c>
      <c r="BG35" s="838" t="str">
        <f>IF(COUNTBLANK(BG11)=1,"",RANK(BG11,M11:BJ11,1))</f>
        <v/>
      </c>
      <c r="BH35" s="838" t="str">
        <f>IF(COUNTBLANK(BH11)=1,"",RANK(BH11,M11:BJ11,1))</f>
        <v/>
      </c>
      <c r="BI35" s="838" t="str">
        <f>IF(COUNTBLANK(BI11)=1,"",RANK(BI11,M11:BJ11,1))</f>
        <v/>
      </c>
      <c r="BJ35" s="838" t="str">
        <f>IF(COUNTBLANK(BJ11)=1,"",RANK(BJ11,M11:BJ11,1))</f>
        <v/>
      </c>
      <c r="BK35" s="502"/>
    </row>
    <row r="36" spans="2:63" s="411" customFormat="1" hidden="1">
      <c r="B36" s="267"/>
      <c r="C36" s="497"/>
      <c r="D36" s="267"/>
      <c r="E36" s="267"/>
      <c r="F36" s="721"/>
      <c r="G36" s="845"/>
      <c r="H36" s="498"/>
      <c r="I36" s="498"/>
      <c r="J36" s="499" t="s">
        <v>151</v>
      </c>
      <c r="K36" s="268"/>
      <c r="L36" s="505">
        <v>1</v>
      </c>
      <c r="M36" s="838">
        <f t="shared" ref="M36:M55" si="1">IF(COUNTBLANK(M12)=1,"",RANK(M12,M12:BJ12,1))</f>
        <v>1</v>
      </c>
      <c r="N36" s="838">
        <f t="shared" ref="N36:N55" si="2">IF(COUNTBLANK(N12)=1,"",RANK(N12,M12:BJ12,1))</f>
        <v>2</v>
      </c>
      <c r="O36" s="838">
        <f t="shared" ref="O36:O55" si="3">IF(COUNTBLANK(O12)=1,"",RANK(O12,M12:BJ12,1))</f>
        <v>3</v>
      </c>
      <c r="P36" s="838">
        <f t="shared" ref="P36:P55" si="4">IF(COUNTBLANK(P12)=1,"",RANK(P12,M12:BJ12,1))</f>
        <v>4</v>
      </c>
      <c r="Q36" s="838">
        <f t="shared" ref="Q36:Q55" si="5">IF(COUNTBLANK(Q12)=1,"",RANK(Q12,M12:BJ12,1))</f>
        <v>5</v>
      </c>
      <c r="R36" s="838">
        <f t="shared" ref="R36:R55" si="6">IF(COUNTBLANK(R12)=1,"",RANK(R12,M12:BJ12,1))</f>
        <v>6</v>
      </c>
      <c r="S36" s="838" t="str">
        <f t="shared" ref="S36:S55" si="7">IF(COUNTBLANK(S12)=1,"",RANK(S12,M12:BJ12,1))</f>
        <v/>
      </c>
      <c r="T36" s="838" t="str">
        <f t="shared" ref="T36:T55" si="8">IF(COUNTBLANK(T12)=1,"",RANK(T12,M12:BJ12,1))</f>
        <v/>
      </c>
      <c r="U36" s="838" t="str">
        <f t="shared" ref="U36:U55" si="9">IF(COUNTBLANK(U12)=1,"",RANK(U12,M12:BJ12,1))</f>
        <v/>
      </c>
      <c r="V36" s="838" t="str">
        <f t="shared" ref="V36:V55" si="10">IF(COUNTBLANK(V12)=1,"",RANK(V12,M12:BJ12,1))</f>
        <v/>
      </c>
      <c r="W36" s="838" t="str">
        <f t="shared" ref="W36:W55" si="11">IF(COUNTBLANK(W12)=1,"",RANK(W12,M12:BJ12,1))</f>
        <v/>
      </c>
      <c r="X36" s="838" t="str">
        <f t="shared" ref="X36:X55" si="12">IF(COUNTBLANK(X12)=1,"",RANK(X12,M12:BJ12,1))</f>
        <v/>
      </c>
      <c r="Y36" s="838" t="str">
        <f t="shared" ref="Y36:Y55" si="13">IF(COUNTBLANK(Y12)=1,"",RANK(Y12,M12:BJ12,1))</f>
        <v/>
      </c>
      <c r="Z36" s="838" t="str">
        <f t="shared" ref="Z36:Z55" si="14">IF(COUNTBLANK(Z12)=1,"",RANK(Z12,M12:BJ12,1))</f>
        <v/>
      </c>
      <c r="AA36" s="838" t="str">
        <f t="shared" ref="AA36:AA55" si="15">IF(COUNTBLANK(AA12)=1,"",RANK(AA12,M12:BJ12,1))</f>
        <v/>
      </c>
      <c r="AB36" s="838" t="str">
        <f t="shared" ref="AB36:AB55" si="16">IF(COUNTBLANK(AB12)=1,"",RANK(AB12,M12:BJ12,1))</f>
        <v/>
      </c>
      <c r="AC36" s="838" t="str">
        <f t="shared" ref="AC36:AC55" si="17">IF(COUNTBLANK(AC12)=1,"",RANK(AC12,M12:BJ12,1))</f>
        <v/>
      </c>
      <c r="AD36" s="838" t="str">
        <f t="shared" ref="AD36:AD55" si="18">IF(COUNTBLANK(AD12)=1,"",RANK(AD12,M12:BJ12,1))</f>
        <v/>
      </c>
      <c r="AE36" s="838" t="str">
        <f t="shared" ref="AE36:AE55" si="19">IF(COUNTBLANK(AE12)=1,"",RANK(AE12,M12:BJ12,1))</f>
        <v/>
      </c>
      <c r="AF36" s="838" t="str">
        <f t="shared" ref="AF36:AF55" si="20">IF(COUNTBLANK(AF12)=1,"",RANK(AF12,M12:BJ12,1))</f>
        <v/>
      </c>
      <c r="AG36" s="838" t="str">
        <f t="shared" ref="AG36:AG55" si="21">IF(COUNTBLANK(AG12)=1,"",RANK(AG12,M12:BJ12,1))</f>
        <v/>
      </c>
      <c r="AH36" s="838" t="str">
        <f t="shared" ref="AH36:AH55" si="22">IF(COUNTBLANK(AH12)=1,"",RANK(AH12,M12:BJ12,1))</f>
        <v/>
      </c>
      <c r="AI36" s="838" t="str">
        <f t="shared" ref="AI36:AI55" si="23">IF(COUNTBLANK(AI12)=1,"",RANK(AI12,M12:BJ12,1))</f>
        <v/>
      </c>
      <c r="AJ36" s="838" t="str">
        <f t="shared" ref="AJ36:AJ55" si="24">IF(COUNTBLANK(AJ12)=1,"",RANK(AJ12,M12:BJ12,1))</f>
        <v/>
      </c>
      <c r="AK36" s="838" t="str">
        <f t="shared" ref="AK36:AK55" si="25">IF(COUNTBLANK(AK12)=1,"",RANK(AK12,M12:BJ12,1))</f>
        <v/>
      </c>
      <c r="AL36" s="838" t="str">
        <f t="shared" ref="AL36:AL55" si="26">IF(COUNTBLANK(AL12)=1,"",RANK(AL12,M12:BJ12,1))</f>
        <v/>
      </c>
      <c r="AM36" s="838" t="str">
        <f t="shared" ref="AM36:AM55" si="27">IF(COUNTBLANK(AM12)=1,"",RANK(AM12,M12:BJ12,1))</f>
        <v/>
      </c>
      <c r="AN36" s="838" t="str">
        <f t="shared" ref="AN36:AN55" si="28">IF(COUNTBLANK(AN12)=1,"",RANK(AN12,M12:BJ12,1))</f>
        <v/>
      </c>
      <c r="AO36" s="838" t="str">
        <f t="shared" ref="AO36:AO55" si="29">IF(COUNTBLANK(AO12)=1,"",RANK(AO12,M12:BJ12,1))</f>
        <v/>
      </c>
      <c r="AP36" s="838" t="str">
        <f t="shared" ref="AP36:AP55" si="30">IF(COUNTBLANK(AP12)=1,"",RANK(AP12,M12:BJ12,1))</f>
        <v/>
      </c>
      <c r="AQ36" s="838" t="str">
        <f t="shared" ref="AQ36:AQ55" si="31">IF(COUNTBLANK(AQ12)=1,"",RANK(AQ12,M12:BJ12,1))</f>
        <v/>
      </c>
      <c r="AR36" s="838" t="str">
        <f t="shared" ref="AR36:AR55" si="32">IF(COUNTBLANK(AR12)=1,"",RANK(AR12,M12:BJ12,1))</f>
        <v/>
      </c>
      <c r="AS36" s="838" t="str">
        <f t="shared" ref="AS36:AS55" si="33">IF(COUNTBLANK(AS12)=1,"",RANK(AS12,M12:BJ12,1))</f>
        <v/>
      </c>
      <c r="AT36" s="838" t="str">
        <f t="shared" ref="AT36:AT55" si="34">IF(COUNTBLANK(AT12)=1,"",RANK(AT12,M12:BJ12,1))</f>
        <v/>
      </c>
      <c r="AU36" s="838" t="str">
        <f t="shared" ref="AU36:AU55" si="35">IF(COUNTBLANK(AU12)=1,"",RANK(AU12,M12:BJ12,1))</f>
        <v/>
      </c>
      <c r="AV36" s="838" t="str">
        <f t="shared" ref="AV36:AV55" si="36">IF(COUNTBLANK(AV12)=1,"",RANK(AV12,M12:BJ12,1))</f>
        <v/>
      </c>
      <c r="AW36" s="838" t="str">
        <f t="shared" ref="AW36:AW55" si="37">IF(COUNTBLANK(AW12)=1,"",RANK(AW12,M12:BJ12,1))</f>
        <v/>
      </c>
      <c r="AX36" s="838" t="str">
        <f t="shared" ref="AX36:AX55" si="38">IF(COUNTBLANK(AX12)=1,"",RANK(AX12,M12:BJ12,1))</f>
        <v/>
      </c>
      <c r="AY36" s="838" t="str">
        <f t="shared" ref="AY36:AY55" si="39">IF(COUNTBLANK(AY12)=1,"",RANK(AY12,M12:BJ12,1))</f>
        <v/>
      </c>
      <c r="AZ36" s="838" t="str">
        <f t="shared" ref="AZ36:AZ55" si="40">IF(COUNTBLANK(AZ12)=1,"",RANK(AZ12,M12:BJ12,1))</f>
        <v/>
      </c>
      <c r="BA36" s="838" t="str">
        <f t="shared" ref="BA36:BA55" si="41">IF(COUNTBLANK(BA12)=1,"",RANK(BA12,M12:BJ12,1))</f>
        <v/>
      </c>
      <c r="BB36" s="838" t="str">
        <f t="shared" ref="BB36:BB55" si="42">IF(COUNTBLANK(BB12)=1,"",RANK(BB12,M12:BJ12,1))</f>
        <v/>
      </c>
      <c r="BC36" s="838" t="str">
        <f t="shared" ref="BC36:BC55" si="43">IF(COUNTBLANK(BC12)=1,"",RANK(BC12,M12:BJ12,1))</f>
        <v/>
      </c>
      <c r="BD36" s="838" t="str">
        <f t="shared" ref="BD36:BD55" si="44">IF(COUNTBLANK(BD12)=1,"",RANK(BD12,M12:BJ12,1))</f>
        <v/>
      </c>
      <c r="BE36" s="838" t="str">
        <f t="shared" ref="BE36:BE55" si="45">IF(COUNTBLANK(BE12)=1,"",RANK(BE12,M12:BJ12,1))</f>
        <v/>
      </c>
      <c r="BF36" s="838" t="str">
        <f t="shared" ref="BF36:BF55" si="46">IF(COUNTBLANK(BF12)=1,"",RANK(BF12,M12:BJ12,1))</f>
        <v/>
      </c>
      <c r="BG36" s="838" t="str">
        <f t="shared" ref="BG36:BG55" si="47">IF(COUNTBLANK(BG12)=1,"",RANK(BG12,M12:BJ12,1))</f>
        <v/>
      </c>
      <c r="BH36" s="838" t="str">
        <f t="shared" ref="BH36:BH55" si="48">IF(COUNTBLANK(BH12)=1,"",RANK(BH12,M12:BJ12,1))</f>
        <v/>
      </c>
      <c r="BI36" s="838" t="str">
        <f t="shared" ref="BI36:BI55" si="49">IF(COUNTBLANK(BI12)=1,"",RANK(BI12,M12:BJ12,1))</f>
        <v/>
      </c>
      <c r="BJ36" s="838" t="str">
        <f t="shared" ref="BJ36:BJ55" si="50">IF(COUNTBLANK(BJ12)=1,"",RANK(BJ12,M12:BJ12,1))</f>
        <v/>
      </c>
      <c r="BK36" s="502"/>
    </row>
    <row r="37" spans="2:63" s="411" customFormat="1" hidden="1">
      <c r="B37" s="267"/>
      <c r="C37" s="497"/>
      <c r="D37" s="267"/>
      <c r="E37" s="267"/>
      <c r="F37" s="721"/>
      <c r="G37" s="845"/>
      <c r="H37" s="498"/>
      <c r="I37" s="498"/>
      <c r="J37" s="499" t="s">
        <v>151</v>
      </c>
      <c r="K37" s="268"/>
      <c r="L37" s="505">
        <v>2</v>
      </c>
      <c r="M37" s="838">
        <f t="shared" si="1"/>
        <v>1</v>
      </c>
      <c r="N37" s="838">
        <f t="shared" si="2"/>
        <v>2</v>
      </c>
      <c r="O37" s="838">
        <f t="shared" si="3"/>
        <v>3</v>
      </c>
      <c r="P37" s="838">
        <f t="shared" si="4"/>
        <v>4</v>
      </c>
      <c r="Q37" s="838">
        <f t="shared" si="5"/>
        <v>5</v>
      </c>
      <c r="R37" s="838">
        <f t="shared" si="6"/>
        <v>6</v>
      </c>
      <c r="S37" s="838" t="str">
        <f t="shared" si="7"/>
        <v/>
      </c>
      <c r="T37" s="838" t="str">
        <f t="shared" si="8"/>
        <v/>
      </c>
      <c r="U37" s="838" t="str">
        <f t="shared" si="9"/>
        <v/>
      </c>
      <c r="V37" s="838" t="str">
        <f t="shared" si="10"/>
        <v/>
      </c>
      <c r="W37" s="838" t="str">
        <f t="shared" si="11"/>
        <v/>
      </c>
      <c r="X37" s="838" t="str">
        <f t="shared" si="12"/>
        <v/>
      </c>
      <c r="Y37" s="838" t="str">
        <f t="shared" si="13"/>
        <v/>
      </c>
      <c r="Z37" s="838" t="str">
        <f t="shared" si="14"/>
        <v/>
      </c>
      <c r="AA37" s="838" t="str">
        <f t="shared" si="15"/>
        <v/>
      </c>
      <c r="AB37" s="838" t="str">
        <f t="shared" si="16"/>
        <v/>
      </c>
      <c r="AC37" s="838" t="str">
        <f t="shared" si="17"/>
        <v/>
      </c>
      <c r="AD37" s="838" t="str">
        <f t="shared" si="18"/>
        <v/>
      </c>
      <c r="AE37" s="838" t="str">
        <f t="shared" si="19"/>
        <v/>
      </c>
      <c r="AF37" s="838" t="str">
        <f t="shared" si="20"/>
        <v/>
      </c>
      <c r="AG37" s="838" t="str">
        <f t="shared" si="21"/>
        <v/>
      </c>
      <c r="AH37" s="838" t="str">
        <f t="shared" si="22"/>
        <v/>
      </c>
      <c r="AI37" s="838" t="str">
        <f t="shared" si="23"/>
        <v/>
      </c>
      <c r="AJ37" s="838" t="str">
        <f t="shared" si="24"/>
        <v/>
      </c>
      <c r="AK37" s="838" t="str">
        <f t="shared" si="25"/>
        <v/>
      </c>
      <c r="AL37" s="838" t="str">
        <f t="shared" si="26"/>
        <v/>
      </c>
      <c r="AM37" s="838" t="str">
        <f t="shared" si="27"/>
        <v/>
      </c>
      <c r="AN37" s="838" t="str">
        <f t="shared" si="28"/>
        <v/>
      </c>
      <c r="AO37" s="838" t="str">
        <f t="shared" si="29"/>
        <v/>
      </c>
      <c r="AP37" s="838" t="str">
        <f t="shared" si="30"/>
        <v/>
      </c>
      <c r="AQ37" s="838" t="str">
        <f t="shared" si="31"/>
        <v/>
      </c>
      <c r="AR37" s="838" t="str">
        <f t="shared" si="32"/>
        <v/>
      </c>
      <c r="AS37" s="838" t="str">
        <f t="shared" si="33"/>
        <v/>
      </c>
      <c r="AT37" s="838" t="str">
        <f t="shared" si="34"/>
        <v/>
      </c>
      <c r="AU37" s="838" t="str">
        <f t="shared" si="35"/>
        <v/>
      </c>
      <c r="AV37" s="838" t="str">
        <f t="shared" si="36"/>
        <v/>
      </c>
      <c r="AW37" s="838" t="str">
        <f t="shared" si="37"/>
        <v/>
      </c>
      <c r="AX37" s="838" t="str">
        <f t="shared" si="38"/>
        <v/>
      </c>
      <c r="AY37" s="838" t="str">
        <f t="shared" si="39"/>
        <v/>
      </c>
      <c r="AZ37" s="838" t="str">
        <f t="shared" si="40"/>
        <v/>
      </c>
      <c r="BA37" s="838" t="str">
        <f t="shared" si="41"/>
        <v/>
      </c>
      <c r="BB37" s="838" t="str">
        <f t="shared" si="42"/>
        <v/>
      </c>
      <c r="BC37" s="838" t="str">
        <f t="shared" si="43"/>
        <v/>
      </c>
      <c r="BD37" s="838" t="str">
        <f t="shared" si="44"/>
        <v/>
      </c>
      <c r="BE37" s="838" t="str">
        <f t="shared" si="45"/>
        <v/>
      </c>
      <c r="BF37" s="838" t="str">
        <f t="shared" si="46"/>
        <v/>
      </c>
      <c r="BG37" s="838" t="str">
        <f t="shared" si="47"/>
        <v/>
      </c>
      <c r="BH37" s="838" t="str">
        <f t="shared" si="48"/>
        <v/>
      </c>
      <c r="BI37" s="838" t="str">
        <f t="shared" si="49"/>
        <v/>
      </c>
      <c r="BJ37" s="838" t="str">
        <f t="shared" si="50"/>
        <v/>
      </c>
      <c r="BK37" s="502"/>
    </row>
    <row r="38" spans="2:63" s="411" customFormat="1" hidden="1">
      <c r="B38" s="267"/>
      <c r="C38" s="497"/>
      <c r="D38" s="267"/>
      <c r="E38" s="267"/>
      <c r="F38" s="721"/>
      <c r="G38" s="845"/>
      <c r="H38" s="498"/>
      <c r="I38" s="498"/>
      <c r="J38" s="499" t="s">
        <v>151</v>
      </c>
      <c r="K38" s="268"/>
      <c r="L38" s="505">
        <v>3</v>
      </c>
      <c r="M38" s="838">
        <f t="shared" si="1"/>
        <v>1</v>
      </c>
      <c r="N38" s="838">
        <f t="shared" si="2"/>
        <v>2</v>
      </c>
      <c r="O38" s="838">
        <f t="shared" si="3"/>
        <v>3</v>
      </c>
      <c r="P38" s="838">
        <f t="shared" si="4"/>
        <v>4</v>
      </c>
      <c r="Q38" s="838">
        <f t="shared" si="5"/>
        <v>5</v>
      </c>
      <c r="R38" s="838">
        <f t="shared" si="6"/>
        <v>6</v>
      </c>
      <c r="S38" s="838" t="str">
        <f t="shared" si="7"/>
        <v/>
      </c>
      <c r="T38" s="838" t="str">
        <f t="shared" si="8"/>
        <v/>
      </c>
      <c r="U38" s="838" t="str">
        <f t="shared" si="9"/>
        <v/>
      </c>
      <c r="V38" s="838" t="str">
        <f t="shared" si="10"/>
        <v/>
      </c>
      <c r="W38" s="838" t="str">
        <f t="shared" si="11"/>
        <v/>
      </c>
      <c r="X38" s="838" t="str">
        <f t="shared" si="12"/>
        <v/>
      </c>
      <c r="Y38" s="838" t="str">
        <f t="shared" si="13"/>
        <v/>
      </c>
      <c r="Z38" s="838" t="str">
        <f t="shared" si="14"/>
        <v/>
      </c>
      <c r="AA38" s="838" t="str">
        <f t="shared" si="15"/>
        <v/>
      </c>
      <c r="AB38" s="838" t="str">
        <f t="shared" si="16"/>
        <v/>
      </c>
      <c r="AC38" s="838" t="str">
        <f t="shared" si="17"/>
        <v/>
      </c>
      <c r="AD38" s="838" t="str">
        <f t="shared" si="18"/>
        <v/>
      </c>
      <c r="AE38" s="838" t="str">
        <f t="shared" si="19"/>
        <v/>
      </c>
      <c r="AF38" s="838" t="str">
        <f t="shared" si="20"/>
        <v/>
      </c>
      <c r="AG38" s="838" t="str">
        <f t="shared" si="21"/>
        <v/>
      </c>
      <c r="AH38" s="838" t="str">
        <f t="shared" si="22"/>
        <v/>
      </c>
      <c r="AI38" s="838" t="str">
        <f t="shared" si="23"/>
        <v/>
      </c>
      <c r="AJ38" s="838" t="str">
        <f t="shared" si="24"/>
        <v/>
      </c>
      <c r="AK38" s="838" t="str">
        <f t="shared" si="25"/>
        <v/>
      </c>
      <c r="AL38" s="838" t="str">
        <f t="shared" si="26"/>
        <v/>
      </c>
      <c r="AM38" s="838" t="str">
        <f t="shared" si="27"/>
        <v/>
      </c>
      <c r="AN38" s="838" t="str">
        <f t="shared" si="28"/>
        <v/>
      </c>
      <c r="AO38" s="838" t="str">
        <f t="shared" si="29"/>
        <v/>
      </c>
      <c r="AP38" s="838" t="str">
        <f t="shared" si="30"/>
        <v/>
      </c>
      <c r="AQ38" s="838" t="str">
        <f t="shared" si="31"/>
        <v/>
      </c>
      <c r="AR38" s="838" t="str">
        <f t="shared" si="32"/>
        <v/>
      </c>
      <c r="AS38" s="838" t="str">
        <f t="shared" si="33"/>
        <v/>
      </c>
      <c r="AT38" s="838" t="str">
        <f t="shared" si="34"/>
        <v/>
      </c>
      <c r="AU38" s="838" t="str">
        <f t="shared" si="35"/>
        <v/>
      </c>
      <c r="AV38" s="838" t="str">
        <f t="shared" si="36"/>
        <v/>
      </c>
      <c r="AW38" s="838" t="str">
        <f t="shared" si="37"/>
        <v/>
      </c>
      <c r="AX38" s="838" t="str">
        <f t="shared" si="38"/>
        <v/>
      </c>
      <c r="AY38" s="838" t="str">
        <f t="shared" si="39"/>
        <v/>
      </c>
      <c r="AZ38" s="838" t="str">
        <f t="shared" si="40"/>
        <v/>
      </c>
      <c r="BA38" s="838" t="str">
        <f t="shared" si="41"/>
        <v/>
      </c>
      <c r="BB38" s="838" t="str">
        <f t="shared" si="42"/>
        <v/>
      </c>
      <c r="BC38" s="838" t="str">
        <f t="shared" si="43"/>
        <v/>
      </c>
      <c r="BD38" s="838" t="str">
        <f t="shared" si="44"/>
        <v/>
      </c>
      <c r="BE38" s="838" t="str">
        <f t="shared" si="45"/>
        <v/>
      </c>
      <c r="BF38" s="838" t="str">
        <f t="shared" si="46"/>
        <v/>
      </c>
      <c r="BG38" s="838" t="str">
        <f t="shared" si="47"/>
        <v/>
      </c>
      <c r="BH38" s="838" t="str">
        <f t="shared" si="48"/>
        <v/>
      </c>
      <c r="BI38" s="838" t="str">
        <f t="shared" si="49"/>
        <v/>
      </c>
      <c r="BJ38" s="838" t="str">
        <f t="shared" si="50"/>
        <v/>
      </c>
      <c r="BK38" s="502"/>
    </row>
    <row r="39" spans="2:63" s="411" customFormat="1" hidden="1">
      <c r="B39" s="267"/>
      <c r="C39" s="497"/>
      <c r="D39" s="267"/>
      <c r="E39" s="267"/>
      <c r="F39" s="721"/>
      <c r="G39" s="845"/>
      <c r="H39" s="498"/>
      <c r="I39" s="498"/>
      <c r="J39" s="499" t="s">
        <v>151</v>
      </c>
      <c r="K39" s="268"/>
      <c r="L39" s="505">
        <v>4</v>
      </c>
      <c r="M39" s="838">
        <f t="shared" si="1"/>
        <v>1</v>
      </c>
      <c r="N39" s="838">
        <f t="shared" si="2"/>
        <v>2</v>
      </c>
      <c r="O39" s="838">
        <f t="shared" si="3"/>
        <v>3</v>
      </c>
      <c r="P39" s="838">
        <f t="shared" si="4"/>
        <v>4</v>
      </c>
      <c r="Q39" s="838">
        <f t="shared" si="5"/>
        <v>5</v>
      </c>
      <c r="R39" s="838">
        <f t="shared" si="6"/>
        <v>6</v>
      </c>
      <c r="S39" s="838" t="str">
        <f t="shared" si="7"/>
        <v/>
      </c>
      <c r="T39" s="838" t="str">
        <f t="shared" si="8"/>
        <v/>
      </c>
      <c r="U39" s="838" t="str">
        <f t="shared" si="9"/>
        <v/>
      </c>
      <c r="V39" s="838" t="str">
        <f t="shared" si="10"/>
        <v/>
      </c>
      <c r="W39" s="838" t="str">
        <f t="shared" si="11"/>
        <v/>
      </c>
      <c r="X39" s="838" t="str">
        <f t="shared" si="12"/>
        <v/>
      </c>
      <c r="Y39" s="838" t="str">
        <f t="shared" si="13"/>
        <v/>
      </c>
      <c r="Z39" s="838" t="str">
        <f t="shared" si="14"/>
        <v/>
      </c>
      <c r="AA39" s="838" t="str">
        <f t="shared" si="15"/>
        <v/>
      </c>
      <c r="AB39" s="838" t="str">
        <f t="shared" si="16"/>
        <v/>
      </c>
      <c r="AC39" s="838" t="str">
        <f t="shared" si="17"/>
        <v/>
      </c>
      <c r="AD39" s="838" t="str">
        <f t="shared" si="18"/>
        <v/>
      </c>
      <c r="AE39" s="838" t="str">
        <f t="shared" si="19"/>
        <v/>
      </c>
      <c r="AF39" s="838" t="str">
        <f t="shared" si="20"/>
        <v/>
      </c>
      <c r="AG39" s="838" t="str">
        <f t="shared" si="21"/>
        <v/>
      </c>
      <c r="AH39" s="838" t="str">
        <f t="shared" si="22"/>
        <v/>
      </c>
      <c r="AI39" s="838" t="str">
        <f t="shared" si="23"/>
        <v/>
      </c>
      <c r="AJ39" s="838" t="str">
        <f t="shared" si="24"/>
        <v/>
      </c>
      <c r="AK39" s="838" t="str">
        <f t="shared" si="25"/>
        <v/>
      </c>
      <c r="AL39" s="838" t="str">
        <f t="shared" si="26"/>
        <v/>
      </c>
      <c r="AM39" s="838" t="str">
        <f t="shared" si="27"/>
        <v/>
      </c>
      <c r="AN39" s="838" t="str">
        <f t="shared" si="28"/>
        <v/>
      </c>
      <c r="AO39" s="838" t="str">
        <f t="shared" si="29"/>
        <v/>
      </c>
      <c r="AP39" s="838" t="str">
        <f t="shared" si="30"/>
        <v/>
      </c>
      <c r="AQ39" s="838" t="str">
        <f t="shared" si="31"/>
        <v/>
      </c>
      <c r="AR39" s="838" t="str">
        <f t="shared" si="32"/>
        <v/>
      </c>
      <c r="AS39" s="838" t="str">
        <f t="shared" si="33"/>
        <v/>
      </c>
      <c r="AT39" s="838" t="str">
        <f t="shared" si="34"/>
        <v/>
      </c>
      <c r="AU39" s="838" t="str">
        <f t="shared" si="35"/>
        <v/>
      </c>
      <c r="AV39" s="838" t="str">
        <f t="shared" si="36"/>
        <v/>
      </c>
      <c r="AW39" s="838" t="str">
        <f t="shared" si="37"/>
        <v/>
      </c>
      <c r="AX39" s="838" t="str">
        <f t="shared" si="38"/>
        <v/>
      </c>
      <c r="AY39" s="838" t="str">
        <f t="shared" si="39"/>
        <v/>
      </c>
      <c r="AZ39" s="838" t="str">
        <f t="shared" si="40"/>
        <v/>
      </c>
      <c r="BA39" s="838" t="str">
        <f t="shared" si="41"/>
        <v/>
      </c>
      <c r="BB39" s="838" t="str">
        <f t="shared" si="42"/>
        <v/>
      </c>
      <c r="BC39" s="838" t="str">
        <f t="shared" si="43"/>
        <v/>
      </c>
      <c r="BD39" s="838" t="str">
        <f t="shared" si="44"/>
        <v/>
      </c>
      <c r="BE39" s="838" t="str">
        <f t="shared" si="45"/>
        <v/>
      </c>
      <c r="BF39" s="838" t="str">
        <f t="shared" si="46"/>
        <v/>
      </c>
      <c r="BG39" s="838" t="str">
        <f t="shared" si="47"/>
        <v/>
      </c>
      <c r="BH39" s="838" t="str">
        <f t="shared" si="48"/>
        <v/>
      </c>
      <c r="BI39" s="838" t="str">
        <f t="shared" si="49"/>
        <v/>
      </c>
      <c r="BJ39" s="838" t="str">
        <f t="shared" si="50"/>
        <v/>
      </c>
      <c r="BK39" s="502"/>
    </row>
    <row r="40" spans="2:63" s="411" customFormat="1" hidden="1">
      <c r="B40" s="267"/>
      <c r="C40" s="497"/>
      <c r="D40" s="267"/>
      <c r="E40" s="267"/>
      <c r="F40" s="721"/>
      <c r="G40" s="845"/>
      <c r="H40" s="498"/>
      <c r="I40" s="498"/>
      <c r="J40" s="499" t="s">
        <v>151</v>
      </c>
      <c r="K40" s="268"/>
      <c r="L40" s="505">
        <v>5</v>
      </c>
      <c r="M40" s="838">
        <f t="shared" si="1"/>
        <v>1</v>
      </c>
      <c r="N40" s="838">
        <f t="shared" si="2"/>
        <v>2</v>
      </c>
      <c r="O40" s="838">
        <f t="shared" si="3"/>
        <v>3</v>
      </c>
      <c r="P40" s="838">
        <f t="shared" si="4"/>
        <v>4</v>
      </c>
      <c r="Q40" s="838">
        <f t="shared" si="5"/>
        <v>5</v>
      </c>
      <c r="R40" s="838">
        <f t="shared" si="6"/>
        <v>6</v>
      </c>
      <c r="S40" s="838" t="str">
        <f t="shared" si="7"/>
        <v/>
      </c>
      <c r="T40" s="838" t="str">
        <f t="shared" si="8"/>
        <v/>
      </c>
      <c r="U40" s="838" t="str">
        <f t="shared" si="9"/>
        <v/>
      </c>
      <c r="V40" s="838" t="str">
        <f t="shared" si="10"/>
        <v/>
      </c>
      <c r="W40" s="838" t="str">
        <f t="shared" si="11"/>
        <v/>
      </c>
      <c r="X40" s="838" t="str">
        <f t="shared" si="12"/>
        <v/>
      </c>
      <c r="Y40" s="838" t="str">
        <f t="shared" si="13"/>
        <v/>
      </c>
      <c r="Z40" s="838" t="str">
        <f t="shared" si="14"/>
        <v/>
      </c>
      <c r="AA40" s="838" t="str">
        <f t="shared" si="15"/>
        <v/>
      </c>
      <c r="AB40" s="838" t="str">
        <f t="shared" si="16"/>
        <v/>
      </c>
      <c r="AC40" s="838" t="str">
        <f t="shared" si="17"/>
        <v/>
      </c>
      <c r="AD40" s="838" t="str">
        <f t="shared" si="18"/>
        <v/>
      </c>
      <c r="AE40" s="838" t="str">
        <f t="shared" si="19"/>
        <v/>
      </c>
      <c r="AF40" s="838" t="str">
        <f t="shared" si="20"/>
        <v/>
      </c>
      <c r="AG40" s="838" t="str">
        <f t="shared" si="21"/>
        <v/>
      </c>
      <c r="AH40" s="838" t="str">
        <f t="shared" si="22"/>
        <v/>
      </c>
      <c r="AI40" s="838" t="str">
        <f t="shared" si="23"/>
        <v/>
      </c>
      <c r="AJ40" s="838" t="str">
        <f t="shared" si="24"/>
        <v/>
      </c>
      <c r="AK40" s="838" t="str">
        <f t="shared" si="25"/>
        <v/>
      </c>
      <c r="AL40" s="838" t="str">
        <f t="shared" si="26"/>
        <v/>
      </c>
      <c r="AM40" s="838" t="str">
        <f t="shared" si="27"/>
        <v/>
      </c>
      <c r="AN40" s="838" t="str">
        <f t="shared" si="28"/>
        <v/>
      </c>
      <c r="AO40" s="838" t="str">
        <f t="shared" si="29"/>
        <v/>
      </c>
      <c r="AP40" s="838" t="str">
        <f t="shared" si="30"/>
        <v/>
      </c>
      <c r="AQ40" s="838" t="str">
        <f t="shared" si="31"/>
        <v/>
      </c>
      <c r="AR40" s="838" t="str">
        <f t="shared" si="32"/>
        <v/>
      </c>
      <c r="AS40" s="838" t="str">
        <f t="shared" si="33"/>
        <v/>
      </c>
      <c r="AT40" s="838" t="str">
        <f t="shared" si="34"/>
        <v/>
      </c>
      <c r="AU40" s="838" t="str">
        <f t="shared" si="35"/>
        <v/>
      </c>
      <c r="AV40" s="838" t="str">
        <f t="shared" si="36"/>
        <v/>
      </c>
      <c r="AW40" s="838" t="str">
        <f t="shared" si="37"/>
        <v/>
      </c>
      <c r="AX40" s="838" t="str">
        <f t="shared" si="38"/>
        <v/>
      </c>
      <c r="AY40" s="838" t="str">
        <f t="shared" si="39"/>
        <v/>
      </c>
      <c r="AZ40" s="838" t="str">
        <f t="shared" si="40"/>
        <v/>
      </c>
      <c r="BA40" s="838" t="str">
        <f t="shared" si="41"/>
        <v/>
      </c>
      <c r="BB40" s="838" t="str">
        <f t="shared" si="42"/>
        <v/>
      </c>
      <c r="BC40" s="838" t="str">
        <f t="shared" si="43"/>
        <v/>
      </c>
      <c r="BD40" s="838" t="str">
        <f t="shared" si="44"/>
        <v/>
      </c>
      <c r="BE40" s="838" t="str">
        <f t="shared" si="45"/>
        <v/>
      </c>
      <c r="BF40" s="838" t="str">
        <f t="shared" si="46"/>
        <v/>
      </c>
      <c r="BG40" s="838" t="str">
        <f t="shared" si="47"/>
        <v/>
      </c>
      <c r="BH40" s="838" t="str">
        <f t="shared" si="48"/>
        <v/>
      </c>
      <c r="BI40" s="838" t="str">
        <f t="shared" si="49"/>
        <v/>
      </c>
      <c r="BJ40" s="838" t="str">
        <f t="shared" si="50"/>
        <v/>
      </c>
      <c r="BK40" s="502"/>
    </row>
    <row r="41" spans="2:63" s="411" customFormat="1" hidden="1">
      <c r="B41" s="267"/>
      <c r="C41" s="497"/>
      <c r="D41" s="267"/>
      <c r="E41" s="267"/>
      <c r="F41" s="721"/>
      <c r="G41" s="845"/>
      <c r="H41" s="498"/>
      <c r="I41" s="498"/>
      <c r="J41" s="499" t="s">
        <v>151</v>
      </c>
      <c r="K41" s="268"/>
      <c r="L41" s="505">
        <v>6</v>
      </c>
      <c r="M41" s="838">
        <f t="shared" si="1"/>
        <v>1</v>
      </c>
      <c r="N41" s="838">
        <f t="shared" si="2"/>
        <v>2</v>
      </c>
      <c r="O41" s="838">
        <f t="shared" si="3"/>
        <v>3</v>
      </c>
      <c r="P41" s="838">
        <f t="shared" si="4"/>
        <v>4</v>
      </c>
      <c r="Q41" s="838">
        <f t="shared" si="5"/>
        <v>5</v>
      </c>
      <c r="R41" s="838">
        <f t="shared" si="6"/>
        <v>6</v>
      </c>
      <c r="S41" s="838" t="str">
        <f t="shared" si="7"/>
        <v/>
      </c>
      <c r="T41" s="838" t="str">
        <f t="shared" si="8"/>
        <v/>
      </c>
      <c r="U41" s="838" t="str">
        <f t="shared" si="9"/>
        <v/>
      </c>
      <c r="V41" s="838" t="str">
        <f t="shared" si="10"/>
        <v/>
      </c>
      <c r="W41" s="838" t="str">
        <f t="shared" si="11"/>
        <v/>
      </c>
      <c r="X41" s="838" t="str">
        <f t="shared" si="12"/>
        <v/>
      </c>
      <c r="Y41" s="838" t="str">
        <f t="shared" si="13"/>
        <v/>
      </c>
      <c r="Z41" s="838" t="str">
        <f t="shared" si="14"/>
        <v/>
      </c>
      <c r="AA41" s="838" t="str">
        <f t="shared" si="15"/>
        <v/>
      </c>
      <c r="AB41" s="838" t="str">
        <f t="shared" si="16"/>
        <v/>
      </c>
      <c r="AC41" s="838" t="str">
        <f t="shared" si="17"/>
        <v/>
      </c>
      <c r="AD41" s="838" t="str">
        <f t="shared" si="18"/>
        <v/>
      </c>
      <c r="AE41" s="838" t="str">
        <f t="shared" si="19"/>
        <v/>
      </c>
      <c r="AF41" s="838" t="str">
        <f t="shared" si="20"/>
        <v/>
      </c>
      <c r="AG41" s="838" t="str">
        <f t="shared" si="21"/>
        <v/>
      </c>
      <c r="AH41" s="838" t="str">
        <f t="shared" si="22"/>
        <v/>
      </c>
      <c r="AI41" s="838" t="str">
        <f t="shared" si="23"/>
        <v/>
      </c>
      <c r="AJ41" s="838" t="str">
        <f t="shared" si="24"/>
        <v/>
      </c>
      <c r="AK41" s="838" t="str">
        <f t="shared" si="25"/>
        <v/>
      </c>
      <c r="AL41" s="838" t="str">
        <f t="shared" si="26"/>
        <v/>
      </c>
      <c r="AM41" s="838" t="str">
        <f t="shared" si="27"/>
        <v/>
      </c>
      <c r="AN41" s="838" t="str">
        <f t="shared" si="28"/>
        <v/>
      </c>
      <c r="AO41" s="838" t="str">
        <f t="shared" si="29"/>
        <v/>
      </c>
      <c r="AP41" s="838" t="str">
        <f t="shared" si="30"/>
        <v/>
      </c>
      <c r="AQ41" s="838" t="str">
        <f t="shared" si="31"/>
        <v/>
      </c>
      <c r="AR41" s="838" t="str">
        <f t="shared" si="32"/>
        <v/>
      </c>
      <c r="AS41" s="838" t="str">
        <f t="shared" si="33"/>
        <v/>
      </c>
      <c r="AT41" s="838" t="str">
        <f t="shared" si="34"/>
        <v/>
      </c>
      <c r="AU41" s="838" t="str">
        <f t="shared" si="35"/>
        <v/>
      </c>
      <c r="AV41" s="838" t="str">
        <f t="shared" si="36"/>
        <v/>
      </c>
      <c r="AW41" s="838" t="str">
        <f t="shared" si="37"/>
        <v/>
      </c>
      <c r="AX41" s="838" t="str">
        <f t="shared" si="38"/>
        <v/>
      </c>
      <c r="AY41" s="838" t="str">
        <f t="shared" si="39"/>
        <v/>
      </c>
      <c r="AZ41" s="838" t="str">
        <f t="shared" si="40"/>
        <v/>
      </c>
      <c r="BA41" s="838" t="str">
        <f t="shared" si="41"/>
        <v/>
      </c>
      <c r="BB41" s="838" t="str">
        <f t="shared" si="42"/>
        <v/>
      </c>
      <c r="BC41" s="838" t="str">
        <f t="shared" si="43"/>
        <v/>
      </c>
      <c r="BD41" s="838" t="str">
        <f t="shared" si="44"/>
        <v/>
      </c>
      <c r="BE41" s="838" t="str">
        <f t="shared" si="45"/>
        <v/>
      </c>
      <c r="BF41" s="838" t="str">
        <f t="shared" si="46"/>
        <v/>
      </c>
      <c r="BG41" s="838" t="str">
        <f t="shared" si="47"/>
        <v/>
      </c>
      <c r="BH41" s="838" t="str">
        <f t="shared" si="48"/>
        <v/>
      </c>
      <c r="BI41" s="838" t="str">
        <f t="shared" si="49"/>
        <v/>
      </c>
      <c r="BJ41" s="838" t="str">
        <f t="shared" si="50"/>
        <v/>
      </c>
      <c r="BK41" s="502"/>
    </row>
    <row r="42" spans="2:63" s="411" customFormat="1" hidden="1">
      <c r="B42" s="267"/>
      <c r="C42" s="497"/>
      <c r="D42" s="267"/>
      <c r="E42" s="267"/>
      <c r="F42" s="721"/>
      <c r="G42" s="845"/>
      <c r="H42" s="498"/>
      <c r="I42" s="498"/>
      <c r="J42" s="499" t="s">
        <v>151</v>
      </c>
      <c r="K42" s="268"/>
      <c r="L42" s="505">
        <v>7</v>
      </c>
      <c r="M42" s="838">
        <f t="shared" si="1"/>
        <v>1</v>
      </c>
      <c r="N42" s="838">
        <f t="shared" si="2"/>
        <v>2</v>
      </c>
      <c r="O42" s="838">
        <f t="shared" si="3"/>
        <v>3</v>
      </c>
      <c r="P42" s="838">
        <f t="shared" si="4"/>
        <v>4</v>
      </c>
      <c r="Q42" s="838">
        <f t="shared" si="5"/>
        <v>5</v>
      </c>
      <c r="R42" s="838">
        <f t="shared" si="6"/>
        <v>6</v>
      </c>
      <c r="S42" s="838" t="str">
        <f t="shared" si="7"/>
        <v/>
      </c>
      <c r="T42" s="838" t="str">
        <f t="shared" si="8"/>
        <v/>
      </c>
      <c r="U42" s="838" t="str">
        <f t="shared" si="9"/>
        <v/>
      </c>
      <c r="V42" s="838" t="str">
        <f t="shared" si="10"/>
        <v/>
      </c>
      <c r="W42" s="838" t="str">
        <f t="shared" si="11"/>
        <v/>
      </c>
      <c r="X42" s="838" t="str">
        <f t="shared" si="12"/>
        <v/>
      </c>
      <c r="Y42" s="838" t="str">
        <f t="shared" si="13"/>
        <v/>
      </c>
      <c r="Z42" s="838" t="str">
        <f t="shared" si="14"/>
        <v/>
      </c>
      <c r="AA42" s="838" t="str">
        <f t="shared" si="15"/>
        <v/>
      </c>
      <c r="AB42" s="838" t="str">
        <f t="shared" si="16"/>
        <v/>
      </c>
      <c r="AC42" s="838" t="str">
        <f t="shared" si="17"/>
        <v/>
      </c>
      <c r="AD42" s="838" t="str">
        <f t="shared" si="18"/>
        <v/>
      </c>
      <c r="AE42" s="838" t="str">
        <f t="shared" si="19"/>
        <v/>
      </c>
      <c r="AF42" s="838" t="str">
        <f t="shared" si="20"/>
        <v/>
      </c>
      <c r="AG42" s="838" t="str">
        <f t="shared" si="21"/>
        <v/>
      </c>
      <c r="AH42" s="838" t="str">
        <f t="shared" si="22"/>
        <v/>
      </c>
      <c r="AI42" s="838" t="str">
        <f t="shared" si="23"/>
        <v/>
      </c>
      <c r="AJ42" s="838" t="str">
        <f t="shared" si="24"/>
        <v/>
      </c>
      <c r="AK42" s="838" t="str">
        <f t="shared" si="25"/>
        <v/>
      </c>
      <c r="AL42" s="838" t="str">
        <f t="shared" si="26"/>
        <v/>
      </c>
      <c r="AM42" s="838" t="str">
        <f t="shared" si="27"/>
        <v/>
      </c>
      <c r="AN42" s="838" t="str">
        <f t="shared" si="28"/>
        <v/>
      </c>
      <c r="AO42" s="838" t="str">
        <f t="shared" si="29"/>
        <v/>
      </c>
      <c r="AP42" s="838" t="str">
        <f t="shared" si="30"/>
        <v/>
      </c>
      <c r="AQ42" s="838" t="str">
        <f t="shared" si="31"/>
        <v/>
      </c>
      <c r="AR42" s="838" t="str">
        <f t="shared" si="32"/>
        <v/>
      </c>
      <c r="AS42" s="838" t="str">
        <f t="shared" si="33"/>
        <v/>
      </c>
      <c r="AT42" s="838" t="str">
        <f t="shared" si="34"/>
        <v/>
      </c>
      <c r="AU42" s="838" t="str">
        <f t="shared" si="35"/>
        <v/>
      </c>
      <c r="AV42" s="838" t="str">
        <f t="shared" si="36"/>
        <v/>
      </c>
      <c r="AW42" s="838" t="str">
        <f t="shared" si="37"/>
        <v/>
      </c>
      <c r="AX42" s="838" t="str">
        <f t="shared" si="38"/>
        <v/>
      </c>
      <c r="AY42" s="838" t="str">
        <f t="shared" si="39"/>
        <v/>
      </c>
      <c r="AZ42" s="838" t="str">
        <f t="shared" si="40"/>
        <v/>
      </c>
      <c r="BA42" s="838" t="str">
        <f t="shared" si="41"/>
        <v/>
      </c>
      <c r="BB42" s="838" t="str">
        <f t="shared" si="42"/>
        <v/>
      </c>
      <c r="BC42" s="838" t="str">
        <f t="shared" si="43"/>
        <v/>
      </c>
      <c r="BD42" s="838" t="str">
        <f t="shared" si="44"/>
        <v/>
      </c>
      <c r="BE42" s="838" t="str">
        <f t="shared" si="45"/>
        <v/>
      </c>
      <c r="BF42" s="838" t="str">
        <f t="shared" si="46"/>
        <v/>
      </c>
      <c r="BG42" s="838" t="str">
        <f t="shared" si="47"/>
        <v/>
      </c>
      <c r="BH42" s="838" t="str">
        <f t="shared" si="48"/>
        <v/>
      </c>
      <c r="BI42" s="838" t="str">
        <f t="shared" si="49"/>
        <v/>
      </c>
      <c r="BJ42" s="838" t="str">
        <f t="shared" si="50"/>
        <v/>
      </c>
      <c r="BK42" s="502"/>
    </row>
    <row r="43" spans="2:63" s="411" customFormat="1" hidden="1">
      <c r="B43" s="267"/>
      <c r="C43" s="497"/>
      <c r="D43" s="267"/>
      <c r="E43" s="267"/>
      <c r="F43" s="721"/>
      <c r="G43" s="845"/>
      <c r="H43" s="498"/>
      <c r="I43" s="498"/>
      <c r="J43" s="499" t="s">
        <v>151</v>
      </c>
      <c r="K43" s="268"/>
      <c r="L43" s="505">
        <v>8</v>
      </c>
      <c r="M43" s="838">
        <f t="shared" si="1"/>
        <v>1</v>
      </c>
      <c r="N43" s="838">
        <f t="shared" si="2"/>
        <v>2</v>
      </c>
      <c r="O43" s="838">
        <f t="shared" si="3"/>
        <v>3</v>
      </c>
      <c r="P43" s="838">
        <f t="shared" si="4"/>
        <v>4</v>
      </c>
      <c r="Q43" s="838">
        <f t="shared" si="5"/>
        <v>5</v>
      </c>
      <c r="R43" s="838">
        <f t="shared" si="6"/>
        <v>6</v>
      </c>
      <c r="S43" s="838" t="str">
        <f t="shared" si="7"/>
        <v/>
      </c>
      <c r="T43" s="838" t="str">
        <f t="shared" si="8"/>
        <v/>
      </c>
      <c r="U43" s="838" t="str">
        <f t="shared" si="9"/>
        <v/>
      </c>
      <c r="V43" s="838" t="str">
        <f t="shared" si="10"/>
        <v/>
      </c>
      <c r="W43" s="838" t="str">
        <f t="shared" si="11"/>
        <v/>
      </c>
      <c r="X43" s="838" t="str">
        <f t="shared" si="12"/>
        <v/>
      </c>
      <c r="Y43" s="838" t="str">
        <f t="shared" si="13"/>
        <v/>
      </c>
      <c r="Z43" s="838" t="str">
        <f t="shared" si="14"/>
        <v/>
      </c>
      <c r="AA43" s="838" t="str">
        <f t="shared" si="15"/>
        <v/>
      </c>
      <c r="AB43" s="838" t="str">
        <f t="shared" si="16"/>
        <v/>
      </c>
      <c r="AC43" s="838" t="str">
        <f t="shared" si="17"/>
        <v/>
      </c>
      <c r="AD43" s="838" t="str">
        <f t="shared" si="18"/>
        <v/>
      </c>
      <c r="AE43" s="838" t="str">
        <f t="shared" si="19"/>
        <v/>
      </c>
      <c r="AF43" s="838" t="str">
        <f t="shared" si="20"/>
        <v/>
      </c>
      <c r="AG43" s="838" t="str">
        <f t="shared" si="21"/>
        <v/>
      </c>
      <c r="AH43" s="838" t="str">
        <f t="shared" si="22"/>
        <v/>
      </c>
      <c r="AI43" s="838" t="str">
        <f t="shared" si="23"/>
        <v/>
      </c>
      <c r="AJ43" s="838" t="str">
        <f t="shared" si="24"/>
        <v/>
      </c>
      <c r="AK43" s="838" t="str">
        <f t="shared" si="25"/>
        <v/>
      </c>
      <c r="AL43" s="838" t="str">
        <f t="shared" si="26"/>
        <v/>
      </c>
      <c r="AM43" s="838" t="str">
        <f t="shared" si="27"/>
        <v/>
      </c>
      <c r="AN43" s="838" t="str">
        <f t="shared" si="28"/>
        <v/>
      </c>
      <c r="AO43" s="838" t="str">
        <f t="shared" si="29"/>
        <v/>
      </c>
      <c r="AP43" s="838" t="str">
        <f t="shared" si="30"/>
        <v/>
      </c>
      <c r="AQ43" s="838" t="str">
        <f t="shared" si="31"/>
        <v/>
      </c>
      <c r="AR43" s="838" t="str">
        <f t="shared" si="32"/>
        <v/>
      </c>
      <c r="AS43" s="838" t="str">
        <f t="shared" si="33"/>
        <v/>
      </c>
      <c r="AT43" s="838" t="str">
        <f t="shared" si="34"/>
        <v/>
      </c>
      <c r="AU43" s="838" t="str">
        <f t="shared" si="35"/>
        <v/>
      </c>
      <c r="AV43" s="838" t="str">
        <f t="shared" si="36"/>
        <v/>
      </c>
      <c r="AW43" s="838" t="str">
        <f t="shared" si="37"/>
        <v/>
      </c>
      <c r="AX43" s="838" t="str">
        <f t="shared" si="38"/>
        <v/>
      </c>
      <c r="AY43" s="838" t="str">
        <f t="shared" si="39"/>
        <v/>
      </c>
      <c r="AZ43" s="838" t="str">
        <f t="shared" si="40"/>
        <v/>
      </c>
      <c r="BA43" s="838" t="str">
        <f t="shared" si="41"/>
        <v/>
      </c>
      <c r="BB43" s="838" t="str">
        <f t="shared" si="42"/>
        <v/>
      </c>
      <c r="BC43" s="838" t="str">
        <f t="shared" si="43"/>
        <v/>
      </c>
      <c r="BD43" s="838" t="str">
        <f t="shared" si="44"/>
        <v/>
      </c>
      <c r="BE43" s="838" t="str">
        <f t="shared" si="45"/>
        <v/>
      </c>
      <c r="BF43" s="838" t="str">
        <f t="shared" si="46"/>
        <v/>
      </c>
      <c r="BG43" s="838" t="str">
        <f t="shared" si="47"/>
        <v/>
      </c>
      <c r="BH43" s="838" t="str">
        <f t="shared" si="48"/>
        <v/>
      </c>
      <c r="BI43" s="838" t="str">
        <f t="shared" si="49"/>
        <v/>
      </c>
      <c r="BJ43" s="838" t="str">
        <f t="shared" si="50"/>
        <v/>
      </c>
      <c r="BK43" s="502"/>
    </row>
    <row r="44" spans="2:63" s="411" customFormat="1" hidden="1">
      <c r="B44" s="267"/>
      <c r="C44" s="497"/>
      <c r="D44" s="267"/>
      <c r="E44" s="267"/>
      <c r="F44" s="721"/>
      <c r="G44" s="845"/>
      <c r="H44" s="498"/>
      <c r="I44" s="498"/>
      <c r="J44" s="499" t="s">
        <v>151</v>
      </c>
      <c r="K44" s="268"/>
      <c r="L44" s="505">
        <v>9</v>
      </c>
      <c r="M44" s="838">
        <f t="shared" si="1"/>
        <v>1</v>
      </c>
      <c r="N44" s="838">
        <f t="shared" si="2"/>
        <v>2</v>
      </c>
      <c r="O44" s="838">
        <f t="shared" si="3"/>
        <v>3</v>
      </c>
      <c r="P44" s="838">
        <f t="shared" si="4"/>
        <v>4</v>
      </c>
      <c r="Q44" s="838">
        <f t="shared" si="5"/>
        <v>5</v>
      </c>
      <c r="R44" s="838">
        <f t="shared" si="6"/>
        <v>6</v>
      </c>
      <c r="S44" s="838" t="str">
        <f t="shared" si="7"/>
        <v/>
      </c>
      <c r="T44" s="838" t="str">
        <f t="shared" si="8"/>
        <v/>
      </c>
      <c r="U44" s="838" t="str">
        <f t="shared" si="9"/>
        <v/>
      </c>
      <c r="V44" s="838" t="str">
        <f t="shared" si="10"/>
        <v/>
      </c>
      <c r="W44" s="838" t="str">
        <f t="shared" si="11"/>
        <v/>
      </c>
      <c r="X44" s="838" t="str">
        <f t="shared" si="12"/>
        <v/>
      </c>
      <c r="Y44" s="838" t="str">
        <f t="shared" si="13"/>
        <v/>
      </c>
      <c r="Z44" s="838" t="str">
        <f t="shared" si="14"/>
        <v/>
      </c>
      <c r="AA44" s="838" t="str">
        <f t="shared" si="15"/>
        <v/>
      </c>
      <c r="AB44" s="838" t="str">
        <f t="shared" si="16"/>
        <v/>
      </c>
      <c r="AC44" s="838" t="str">
        <f t="shared" si="17"/>
        <v/>
      </c>
      <c r="AD44" s="838" t="str">
        <f t="shared" si="18"/>
        <v/>
      </c>
      <c r="AE44" s="838" t="str">
        <f t="shared" si="19"/>
        <v/>
      </c>
      <c r="AF44" s="838" t="str">
        <f t="shared" si="20"/>
        <v/>
      </c>
      <c r="AG44" s="838" t="str">
        <f t="shared" si="21"/>
        <v/>
      </c>
      <c r="AH44" s="838" t="str">
        <f t="shared" si="22"/>
        <v/>
      </c>
      <c r="AI44" s="838" t="str">
        <f t="shared" si="23"/>
        <v/>
      </c>
      <c r="AJ44" s="838" t="str">
        <f t="shared" si="24"/>
        <v/>
      </c>
      <c r="AK44" s="838" t="str">
        <f t="shared" si="25"/>
        <v/>
      </c>
      <c r="AL44" s="838" t="str">
        <f t="shared" si="26"/>
        <v/>
      </c>
      <c r="AM44" s="838" t="str">
        <f t="shared" si="27"/>
        <v/>
      </c>
      <c r="AN44" s="838" t="str">
        <f t="shared" si="28"/>
        <v/>
      </c>
      <c r="AO44" s="838" t="str">
        <f t="shared" si="29"/>
        <v/>
      </c>
      <c r="AP44" s="838" t="str">
        <f t="shared" si="30"/>
        <v/>
      </c>
      <c r="AQ44" s="838" t="str">
        <f t="shared" si="31"/>
        <v/>
      </c>
      <c r="AR44" s="838" t="str">
        <f t="shared" si="32"/>
        <v/>
      </c>
      <c r="AS44" s="838" t="str">
        <f t="shared" si="33"/>
        <v/>
      </c>
      <c r="AT44" s="838" t="str">
        <f t="shared" si="34"/>
        <v/>
      </c>
      <c r="AU44" s="838" t="str">
        <f t="shared" si="35"/>
        <v/>
      </c>
      <c r="AV44" s="838" t="str">
        <f t="shared" si="36"/>
        <v/>
      </c>
      <c r="AW44" s="838" t="str">
        <f t="shared" si="37"/>
        <v/>
      </c>
      <c r="AX44" s="838" t="str">
        <f t="shared" si="38"/>
        <v/>
      </c>
      <c r="AY44" s="838" t="str">
        <f t="shared" si="39"/>
        <v/>
      </c>
      <c r="AZ44" s="838" t="str">
        <f t="shared" si="40"/>
        <v/>
      </c>
      <c r="BA44" s="838" t="str">
        <f t="shared" si="41"/>
        <v/>
      </c>
      <c r="BB44" s="838" t="str">
        <f t="shared" si="42"/>
        <v/>
      </c>
      <c r="BC44" s="838" t="str">
        <f t="shared" si="43"/>
        <v/>
      </c>
      <c r="BD44" s="838" t="str">
        <f t="shared" si="44"/>
        <v/>
      </c>
      <c r="BE44" s="838" t="str">
        <f t="shared" si="45"/>
        <v/>
      </c>
      <c r="BF44" s="838" t="str">
        <f t="shared" si="46"/>
        <v/>
      </c>
      <c r="BG44" s="838" t="str">
        <f t="shared" si="47"/>
        <v/>
      </c>
      <c r="BH44" s="838" t="str">
        <f t="shared" si="48"/>
        <v/>
      </c>
      <c r="BI44" s="838" t="str">
        <f t="shared" si="49"/>
        <v/>
      </c>
      <c r="BJ44" s="838" t="str">
        <f t="shared" si="50"/>
        <v/>
      </c>
      <c r="BK44" s="502"/>
    </row>
    <row r="45" spans="2:63" s="411" customFormat="1" hidden="1">
      <c r="B45" s="267"/>
      <c r="C45" s="497"/>
      <c r="D45" s="267"/>
      <c r="E45" s="267"/>
      <c r="F45" s="721"/>
      <c r="G45" s="845"/>
      <c r="H45" s="498"/>
      <c r="I45" s="498"/>
      <c r="J45" s="499" t="s">
        <v>151</v>
      </c>
      <c r="K45" s="268"/>
      <c r="L45" s="505">
        <v>10</v>
      </c>
      <c r="M45" s="838">
        <f t="shared" si="1"/>
        <v>1</v>
      </c>
      <c r="N45" s="838">
        <f t="shared" si="2"/>
        <v>2</v>
      </c>
      <c r="O45" s="838">
        <f t="shared" si="3"/>
        <v>3</v>
      </c>
      <c r="P45" s="838">
        <f t="shared" si="4"/>
        <v>4</v>
      </c>
      <c r="Q45" s="838">
        <f t="shared" si="5"/>
        <v>5</v>
      </c>
      <c r="R45" s="838">
        <f t="shared" si="6"/>
        <v>6</v>
      </c>
      <c r="S45" s="838" t="str">
        <f t="shared" si="7"/>
        <v/>
      </c>
      <c r="T45" s="838" t="str">
        <f t="shared" si="8"/>
        <v/>
      </c>
      <c r="U45" s="838" t="str">
        <f t="shared" si="9"/>
        <v/>
      </c>
      <c r="V45" s="838" t="str">
        <f t="shared" si="10"/>
        <v/>
      </c>
      <c r="W45" s="838" t="str">
        <f t="shared" si="11"/>
        <v/>
      </c>
      <c r="X45" s="838" t="str">
        <f t="shared" si="12"/>
        <v/>
      </c>
      <c r="Y45" s="838" t="str">
        <f t="shared" si="13"/>
        <v/>
      </c>
      <c r="Z45" s="838" t="str">
        <f t="shared" si="14"/>
        <v/>
      </c>
      <c r="AA45" s="838" t="str">
        <f t="shared" si="15"/>
        <v/>
      </c>
      <c r="AB45" s="838" t="str">
        <f t="shared" si="16"/>
        <v/>
      </c>
      <c r="AC45" s="838" t="str">
        <f t="shared" si="17"/>
        <v/>
      </c>
      <c r="AD45" s="838" t="str">
        <f t="shared" si="18"/>
        <v/>
      </c>
      <c r="AE45" s="838" t="str">
        <f t="shared" si="19"/>
        <v/>
      </c>
      <c r="AF45" s="838" t="str">
        <f t="shared" si="20"/>
        <v/>
      </c>
      <c r="AG45" s="838" t="str">
        <f t="shared" si="21"/>
        <v/>
      </c>
      <c r="AH45" s="838" t="str">
        <f t="shared" si="22"/>
        <v/>
      </c>
      <c r="AI45" s="838" t="str">
        <f t="shared" si="23"/>
        <v/>
      </c>
      <c r="AJ45" s="838" t="str">
        <f t="shared" si="24"/>
        <v/>
      </c>
      <c r="AK45" s="838" t="str">
        <f t="shared" si="25"/>
        <v/>
      </c>
      <c r="AL45" s="838" t="str">
        <f t="shared" si="26"/>
        <v/>
      </c>
      <c r="AM45" s="838" t="str">
        <f t="shared" si="27"/>
        <v/>
      </c>
      <c r="AN45" s="838" t="str">
        <f t="shared" si="28"/>
        <v/>
      </c>
      <c r="AO45" s="838" t="str">
        <f t="shared" si="29"/>
        <v/>
      </c>
      <c r="AP45" s="838" t="str">
        <f t="shared" si="30"/>
        <v/>
      </c>
      <c r="AQ45" s="838" t="str">
        <f t="shared" si="31"/>
        <v/>
      </c>
      <c r="AR45" s="838" t="str">
        <f t="shared" si="32"/>
        <v/>
      </c>
      <c r="AS45" s="838" t="str">
        <f t="shared" si="33"/>
        <v/>
      </c>
      <c r="AT45" s="838" t="str">
        <f t="shared" si="34"/>
        <v/>
      </c>
      <c r="AU45" s="838" t="str">
        <f t="shared" si="35"/>
        <v/>
      </c>
      <c r="AV45" s="838" t="str">
        <f t="shared" si="36"/>
        <v/>
      </c>
      <c r="AW45" s="838" t="str">
        <f t="shared" si="37"/>
        <v/>
      </c>
      <c r="AX45" s="838" t="str">
        <f t="shared" si="38"/>
        <v/>
      </c>
      <c r="AY45" s="838" t="str">
        <f t="shared" si="39"/>
        <v/>
      </c>
      <c r="AZ45" s="838" t="str">
        <f t="shared" si="40"/>
        <v/>
      </c>
      <c r="BA45" s="838" t="str">
        <f t="shared" si="41"/>
        <v/>
      </c>
      <c r="BB45" s="838" t="str">
        <f t="shared" si="42"/>
        <v/>
      </c>
      <c r="BC45" s="838" t="str">
        <f t="shared" si="43"/>
        <v/>
      </c>
      <c r="BD45" s="838" t="str">
        <f t="shared" si="44"/>
        <v/>
      </c>
      <c r="BE45" s="838" t="str">
        <f t="shared" si="45"/>
        <v/>
      </c>
      <c r="BF45" s="838" t="str">
        <f t="shared" si="46"/>
        <v/>
      </c>
      <c r="BG45" s="838" t="str">
        <f t="shared" si="47"/>
        <v/>
      </c>
      <c r="BH45" s="838" t="str">
        <f t="shared" si="48"/>
        <v/>
      </c>
      <c r="BI45" s="838" t="str">
        <f t="shared" si="49"/>
        <v/>
      </c>
      <c r="BJ45" s="838" t="str">
        <f t="shared" si="50"/>
        <v/>
      </c>
      <c r="BK45" s="502"/>
    </row>
    <row r="46" spans="2:63" s="411" customFormat="1" hidden="1">
      <c r="B46" s="267"/>
      <c r="C46" s="497"/>
      <c r="D46" s="267"/>
      <c r="E46" s="267"/>
      <c r="F46" s="721"/>
      <c r="G46" s="845"/>
      <c r="H46" s="498"/>
      <c r="I46" s="498"/>
      <c r="J46" s="499" t="s">
        <v>151</v>
      </c>
      <c r="K46" s="268"/>
      <c r="L46" s="505">
        <v>11</v>
      </c>
      <c r="M46" s="838">
        <f t="shared" si="1"/>
        <v>1</v>
      </c>
      <c r="N46" s="838">
        <f t="shared" si="2"/>
        <v>2</v>
      </c>
      <c r="O46" s="838">
        <f t="shared" si="3"/>
        <v>3</v>
      </c>
      <c r="P46" s="838">
        <f t="shared" si="4"/>
        <v>4</v>
      </c>
      <c r="Q46" s="838">
        <f t="shared" si="5"/>
        <v>5</v>
      </c>
      <c r="R46" s="838">
        <f t="shared" si="6"/>
        <v>6</v>
      </c>
      <c r="S46" s="838" t="str">
        <f t="shared" si="7"/>
        <v/>
      </c>
      <c r="T46" s="838" t="str">
        <f t="shared" si="8"/>
        <v/>
      </c>
      <c r="U46" s="838" t="str">
        <f t="shared" si="9"/>
        <v/>
      </c>
      <c r="V46" s="838" t="str">
        <f t="shared" si="10"/>
        <v/>
      </c>
      <c r="W46" s="838" t="str">
        <f t="shared" si="11"/>
        <v/>
      </c>
      <c r="X46" s="838" t="str">
        <f t="shared" si="12"/>
        <v/>
      </c>
      <c r="Y46" s="838" t="str">
        <f t="shared" si="13"/>
        <v/>
      </c>
      <c r="Z46" s="838" t="str">
        <f t="shared" si="14"/>
        <v/>
      </c>
      <c r="AA46" s="838" t="str">
        <f t="shared" si="15"/>
        <v/>
      </c>
      <c r="AB46" s="838" t="str">
        <f t="shared" si="16"/>
        <v/>
      </c>
      <c r="AC46" s="838" t="str">
        <f t="shared" si="17"/>
        <v/>
      </c>
      <c r="AD46" s="838" t="str">
        <f t="shared" si="18"/>
        <v/>
      </c>
      <c r="AE46" s="838" t="str">
        <f t="shared" si="19"/>
        <v/>
      </c>
      <c r="AF46" s="838" t="str">
        <f t="shared" si="20"/>
        <v/>
      </c>
      <c r="AG46" s="838" t="str">
        <f t="shared" si="21"/>
        <v/>
      </c>
      <c r="AH46" s="838" t="str">
        <f t="shared" si="22"/>
        <v/>
      </c>
      <c r="AI46" s="838" t="str">
        <f t="shared" si="23"/>
        <v/>
      </c>
      <c r="AJ46" s="838" t="str">
        <f t="shared" si="24"/>
        <v/>
      </c>
      <c r="AK46" s="838" t="str">
        <f t="shared" si="25"/>
        <v/>
      </c>
      <c r="AL46" s="838" t="str">
        <f t="shared" si="26"/>
        <v/>
      </c>
      <c r="AM46" s="838" t="str">
        <f t="shared" si="27"/>
        <v/>
      </c>
      <c r="AN46" s="838" t="str">
        <f t="shared" si="28"/>
        <v/>
      </c>
      <c r="AO46" s="838" t="str">
        <f t="shared" si="29"/>
        <v/>
      </c>
      <c r="AP46" s="838" t="str">
        <f t="shared" si="30"/>
        <v/>
      </c>
      <c r="AQ46" s="838" t="str">
        <f t="shared" si="31"/>
        <v/>
      </c>
      <c r="AR46" s="838" t="str">
        <f t="shared" si="32"/>
        <v/>
      </c>
      <c r="AS46" s="838" t="str">
        <f t="shared" si="33"/>
        <v/>
      </c>
      <c r="AT46" s="838" t="str">
        <f t="shared" si="34"/>
        <v/>
      </c>
      <c r="AU46" s="838" t="str">
        <f t="shared" si="35"/>
        <v/>
      </c>
      <c r="AV46" s="838" t="str">
        <f t="shared" si="36"/>
        <v/>
      </c>
      <c r="AW46" s="838" t="str">
        <f t="shared" si="37"/>
        <v/>
      </c>
      <c r="AX46" s="838" t="str">
        <f t="shared" si="38"/>
        <v/>
      </c>
      <c r="AY46" s="838" t="str">
        <f t="shared" si="39"/>
        <v/>
      </c>
      <c r="AZ46" s="838" t="str">
        <f t="shared" si="40"/>
        <v/>
      </c>
      <c r="BA46" s="838" t="str">
        <f t="shared" si="41"/>
        <v/>
      </c>
      <c r="BB46" s="838" t="str">
        <f t="shared" si="42"/>
        <v/>
      </c>
      <c r="BC46" s="838" t="str">
        <f t="shared" si="43"/>
        <v/>
      </c>
      <c r="BD46" s="838" t="str">
        <f t="shared" si="44"/>
        <v/>
      </c>
      <c r="BE46" s="838" t="str">
        <f t="shared" si="45"/>
        <v/>
      </c>
      <c r="BF46" s="838" t="str">
        <f t="shared" si="46"/>
        <v/>
      </c>
      <c r="BG46" s="838" t="str">
        <f t="shared" si="47"/>
        <v/>
      </c>
      <c r="BH46" s="838" t="str">
        <f t="shared" si="48"/>
        <v/>
      </c>
      <c r="BI46" s="838" t="str">
        <f t="shared" si="49"/>
        <v/>
      </c>
      <c r="BJ46" s="838" t="str">
        <f t="shared" si="50"/>
        <v/>
      </c>
      <c r="BK46" s="502"/>
    </row>
    <row r="47" spans="2:63" s="411" customFormat="1" hidden="1">
      <c r="B47" s="267"/>
      <c r="C47" s="497"/>
      <c r="D47" s="267"/>
      <c r="E47" s="267"/>
      <c r="F47" s="721"/>
      <c r="G47" s="845"/>
      <c r="H47" s="498"/>
      <c r="I47" s="498"/>
      <c r="J47" s="499" t="s">
        <v>151</v>
      </c>
      <c r="K47" s="268"/>
      <c r="L47" s="505">
        <v>12</v>
      </c>
      <c r="M47" s="838">
        <f t="shared" si="1"/>
        <v>1</v>
      </c>
      <c r="N47" s="838">
        <f t="shared" si="2"/>
        <v>2</v>
      </c>
      <c r="O47" s="838">
        <f t="shared" si="3"/>
        <v>3</v>
      </c>
      <c r="P47" s="838">
        <f t="shared" si="4"/>
        <v>4</v>
      </c>
      <c r="Q47" s="838">
        <f t="shared" si="5"/>
        <v>5</v>
      </c>
      <c r="R47" s="838">
        <f t="shared" si="6"/>
        <v>6</v>
      </c>
      <c r="S47" s="838" t="str">
        <f t="shared" si="7"/>
        <v/>
      </c>
      <c r="T47" s="838" t="str">
        <f t="shared" si="8"/>
        <v/>
      </c>
      <c r="U47" s="838" t="str">
        <f t="shared" si="9"/>
        <v/>
      </c>
      <c r="V47" s="838" t="str">
        <f t="shared" si="10"/>
        <v/>
      </c>
      <c r="W47" s="838" t="str">
        <f t="shared" si="11"/>
        <v/>
      </c>
      <c r="X47" s="838" t="str">
        <f t="shared" si="12"/>
        <v/>
      </c>
      <c r="Y47" s="838" t="str">
        <f t="shared" si="13"/>
        <v/>
      </c>
      <c r="Z47" s="838" t="str">
        <f t="shared" si="14"/>
        <v/>
      </c>
      <c r="AA47" s="838" t="str">
        <f t="shared" si="15"/>
        <v/>
      </c>
      <c r="AB47" s="838" t="str">
        <f t="shared" si="16"/>
        <v/>
      </c>
      <c r="AC47" s="838" t="str">
        <f t="shared" si="17"/>
        <v/>
      </c>
      <c r="AD47" s="838" t="str">
        <f t="shared" si="18"/>
        <v/>
      </c>
      <c r="AE47" s="838" t="str">
        <f t="shared" si="19"/>
        <v/>
      </c>
      <c r="AF47" s="838" t="str">
        <f t="shared" si="20"/>
        <v/>
      </c>
      <c r="AG47" s="838" t="str">
        <f t="shared" si="21"/>
        <v/>
      </c>
      <c r="AH47" s="838" t="str">
        <f t="shared" si="22"/>
        <v/>
      </c>
      <c r="AI47" s="838" t="str">
        <f t="shared" si="23"/>
        <v/>
      </c>
      <c r="AJ47" s="838" t="str">
        <f t="shared" si="24"/>
        <v/>
      </c>
      <c r="AK47" s="838" t="str">
        <f t="shared" si="25"/>
        <v/>
      </c>
      <c r="AL47" s="838" t="str">
        <f t="shared" si="26"/>
        <v/>
      </c>
      <c r="AM47" s="838" t="str">
        <f t="shared" si="27"/>
        <v/>
      </c>
      <c r="AN47" s="838" t="str">
        <f t="shared" si="28"/>
        <v/>
      </c>
      <c r="AO47" s="838" t="str">
        <f t="shared" si="29"/>
        <v/>
      </c>
      <c r="AP47" s="838" t="str">
        <f t="shared" si="30"/>
        <v/>
      </c>
      <c r="AQ47" s="838" t="str">
        <f t="shared" si="31"/>
        <v/>
      </c>
      <c r="AR47" s="838" t="str">
        <f t="shared" si="32"/>
        <v/>
      </c>
      <c r="AS47" s="838" t="str">
        <f t="shared" si="33"/>
        <v/>
      </c>
      <c r="AT47" s="838" t="str">
        <f t="shared" si="34"/>
        <v/>
      </c>
      <c r="AU47" s="838" t="str">
        <f t="shared" si="35"/>
        <v/>
      </c>
      <c r="AV47" s="838" t="str">
        <f t="shared" si="36"/>
        <v/>
      </c>
      <c r="AW47" s="838" t="str">
        <f t="shared" si="37"/>
        <v/>
      </c>
      <c r="AX47" s="838" t="str">
        <f t="shared" si="38"/>
        <v/>
      </c>
      <c r="AY47" s="838" t="str">
        <f t="shared" si="39"/>
        <v/>
      </c>
      <c r="AZ47" s="838" t="str">
        <f t="shared" si="40"/>
        <v/>
      </c>
      <c r="BA47" s="838" t="str">
        <f t="shared" si="41"/>
        <v/>
      </c>
      <c r="BB47" s="838" t="str">
        <f t="shared" si="42"/>
        <v/>
      </c>
      <c r="BC47" s="838" t="str">
        <f t="shared" si="43"/>
        <v/>
      </c>
      <c r="BD47" s="838" t="str">
        <f t="shared" si="44"/>
        <v/>
      </c>
      <c r="BE47" s="838" t="str">
        <f t="shared" si="45"/>
        <v/>
      </c>
      <c r="BF47" s="838" t="str">
        <f t="shared" si="46"/>
        <v/>
      </c>
      <c r="BG47" s="838" t="str">
        <f t="shared" si="47"/>
        <v/>
      </c>
      <c r="BH47" s="838" t="str">
        <f t="shared" si="48"/>
        <v/>
      </c>
      <c r="BI47" s="838" t="str">
        <f t="shared" si="49"/>
        <v/>
      </c>
      <c r="BJ47" s="838" t="str">
        <f t="shared" si="50"/>
        <v/>
      </c>
      <c r="BK47" s="502"/>
    </row>
    <row r="48" spans="2:63" s="411" customFormat="1" hidden="1">
      <c r="B48" s="267"/>
      <c r="C48" s="497"/>
      <c r="D48" s="267"/>
      <c r="E48" s="267"/>
      <c r="F48" s="721"/>
      <c r="G48" s="845"/>
      <c r="H48" s="498"/>
      <c r="I48" s="498"/>
      <c r="J48" s="499" t="s">
        <v>151</v>
      </c>
      <c r="K48" s="268"/>
      <c r="L48" s="505">
        <v>13</v>
      </c>
      <c r="M48" s="838">
        <f t="shared" si="1"/>
        <v>1</v>
      </c>
      <c r="N48" s="838">
        <f t="shared" si="2"/>
        <v>2</v>
      </c>
      <c r="O48" s="838">
        <f t="shared" si="3"/>
        <v>3</v>
      </c>
      <c r="P48" s="838">
        <f t="shared" si="4"/>
        <v>4</v>
      </c>
      <c r="Q48" s="838">
        <f t="shared" si="5"/>
        <v>5</v>
      </c>
      <c r="R48" s="838">
        <f t="shared" si="6"/>
        <v>6</v>
      </c>
      <c r="S48" s="838" t="str">
        <f t="shared" si="7"/>
        <v/>
      </c>
      <c r="T48" s="838" t="str">
        <f t="shared" si="8"/>
        <v/>
      </c>
      <c r="U48" s="838" t="str">
        <f t="shared" si="9"/>
        <v/>
      </c>
      <c r="V48" s="838" t="str">
        <f t="shared" si="10"/>
        <v/>
      </c>
      <c r="W48" s="838" t="str">
        <f t="shared" si="11"/>
        <v/>
      </c>
      <c r="X48" s="838" t="str">
        <f t="shared" si="12"/>
        <v/>
      </c>
      <c r="Y48" s="838" t="str">
        <f t="shared" si="13"/>
        <v/>
      </c>
      <c r="Z48" s="838" t="str">
        <f t="shared" si="14"/>
        <v/>
      </c>
      <c r="AA48" s="838" t="str">
        <f t="shared" si="15"/>
        <v/>
      </c>
      <c r="AB48" s="838" t="str">
        <f t="shared" si="16"/>
        <v/>
      </c>
      <c r="AC48" s="838" t="str">
        <f t="shared" si="17"/>
        <v/>
      </c>
      <c r="AD48" s="838" t="str">
        <f t="shared" si="18"/>
        <v/>
      </c>
      <c r="AE48" s="838" t="str">
        <f t="shared" si="19"/>
        <v/>
      </c>
      <c r="AF48" s="838" t="str">
        <f t="shared" si="20"/>
        <v/>
      </c>
      <c r="AG48" s="838" t="str">
        <f t="shared" si="21"/>
        <v/>
      </c>
      <c r="AH48" s="838" t="str">
        <f t="shared" si="22"/>
        <v/>
      </c>
      <c r="AI48" s="838" t="str">
        <f t="shared" si="23"/>
        <v/>
      </c>
      <c r="AJ48" s="838" t="str">
        <f t="shared" si="24"/>
        <v/>
      </c>
      <c r="AK48" s="838" t="str">
        <f t="shared" si="25"/>
        <v/>
      </c>
      <c r="AL48" s="838" t="str">
        <f t="shared" si="26"/>
        <v/>
      </c>
      <c r="AM48" s="838" t="str">
        <f t="shared" si="27"/>
        <v/>
      </c>
      <c r="AN48" s="838" t="str">
        <f t="shared" si="28"/>
        <v/>
      </c>
      <c r="AO48" s="838" t="str">
        <f t="shared" si="29"/>
        <v/>
      </c>
      <c r="AP48" s="838" t="str">
        <f t="shared" si="30"/>
        <v/>
      </c>
      <c r="AQ48" s="838" t="str">
        <f t="shared" si="31"/>
        <v/>
      </c>
      <c r="AR48" s="838" t="str">
        <f t="shared" si="32"/>
        <v/>
      </c>
      <c r="AS48" s="838" t="str">
        <f t="shared" si="33"/>
        <v/>
      </c>
      <c r="AT48" s="838" t="str">
        <f t="shared" si="34"/>
        <v/>
      </c>
      <c r="AU48" s="838" t="str">
        <f t="shared" si="35"/>
        <v/>
      </c>
      <c r="AV48" s="838" t="str">
        <f t="shared" si="36"/>
        <v/>
      </c>
      <c r="AW48" s="838" t="str">
        <f t="shared" si="37"/>
        <v/>
      </c>
      <c r="AX48" s="838" t="str">
        <f t="shared" si="38"/>
        <v/>
      </c>
      <c r="AY48" s="838" t="str">
        <f t="shared" si="39"/>
        <v/>
      </c>
      <c r="AZ48" s="838" t="str">
        <f t="shared" si="40"/>
        <v/>
      </c>
      <c r="BA48" s="838" t="str">
        <f t="shared" si="41"/>
        <v/>
      </c>
      <c r="BB48" s="838" t="str">
        <f t="shared" si="42"/>
        <v/>
      </c>
      <c r="BC48" s="838" t="str">
        <f t="shared" si="43"/>
        <v/>
      </c>
      <c r="BD48" s="838" t="str">
        <f t="shared" si="44"/>
        <v/>
      </c>
      <c r="BE48" s="838" t="str">
        <f t="shared" si="45"/>
        <v/>
      </c>
      <c r="BF48" s="838" t="str">
        <f t="shared" si="46"/>
        <v/>
      </c>
      <c r="BG48" s="838" t="str">
        <f t="shared" si="47"/>
        <v/>
      </c>
      <c r="BH48" s="838" t="str">
        <f t="shared" si="48"/>
        <v/>
      </c>
      <c r="BI48" s="838" t="str">
        <f t="shared" si="49"/>
        <v/>
      </c>
      <c r="BJ48" s="838" t="str">
        <f t="shared" si="50"/>
        <v/>
      </c>
      <c r="BK48" s="502"/>
    </row>
    <row r="49" spans="2:63" s="411" customFormat="1" hidden="1">
      <c r="B49" s="267"/>
      <c r="C49" s="497"/>
      <c r="D49" s="267"/>
      <c r="E49" s="267"/>
      <c r="F49" s="721"/>
      <c r="G49" s="845"/>
      <c r="H49" s="498"/>
      <c r="I49" s="498"/>
      <c r="J49" s="499" t="s">
        <v>151</v>
      </c>
      <c r="K49" s="268"/>
      <c r="L49" s="505">
        <v>14</v>
      </c>
      <c r="M49" s="838">
        <f t="shared" si="1"/>
        <v>1</v>
      </c>
      <c r="N49" s="838">
        <f t="shared" si="2"/>
        <v>2</v>
      </c>
      <c r="O49" s="838">
        <f t="shared" si="3"/>
        <v>3</v>
      </c>
      <c r="P49" s="838">
        <f t="shared" si="4"/>
        <v>4</v>
      </c>
      <c r="Q49" s="838">
        <f t="shared" si="5"/>
        <v>5</v>
      </c>
      <c r="R49" s="838">
        <f t="shared" si="6"/>
        <v>6</v>
      </c>
      <c r="S49" s="838" t="str">
        <f t="shared" si="7"/>
        <v/>
      </c>
      <c r="T49" s="838" t="str">
        <f t="shared" si="8"/>
        <v/>
      </c>
      <c r="U49" s="838" t="str">
        <f t="shared" si="9"/>
        <v/>
      </c>
      <c r="V49" s="838" t="str">
        <f t="shared" si="10"/>
        <v/>
      </c>
      <c r="W49" s="838" t="str">
        <f t="shared" si="11"/>
        <v/>
      </c>
      <c r="X49" s="838" t="str">
        <f t="shared" si="12"/>
        <v/>
      </c>
      <c r="Y49" s="838" t="str">
        <f t="shared" si="13"/>
        <v/>
      </c>
      <c r="Z49" s="838" t="str">
        <f t="shared" si="14"/>
        <v/>
      </c>
      <c r="AA49" s="838" t="str">
        <f t="shared" si="15"/>
        <v/>
      </c>
      <c r="AB49" s="838" t="str">
        <f t="shared" si="16"/>
        <v/>
      </c>
      <c r="AC49" s="838" t="str">
        <f t="shared" si="17"/>
        <v/>
      </c>
      <c r="AD49" s="838" t="str">
        <f t="shared" si="18"/>
        <v/>
      </c>
      <c r="AE49" s="838" t="str">
        <f t="shared" si="19"/>
        <v/>
      </c>
      <c r="AF49" s="838" t="str">
        <f t="shared" si="20"/>
        <v/>
      </c>
      <c r="AG49" s="838" t="str">
        <f t="shared" si="21"/>
        <v/>
      </c>
      <c r="AH49" s="838" t="str">
        <f t="shared" si="22"/>
        <v/>
      </c>
      <c r="AI49" s="838" t="str">
        <f t="shared" si="23"/>
        <v/>
      </c>
      <c r="AJ49" s="838" t="str">
        <f t="shared" si="24"/>
        <v/>
      </c>
      <c r="AK49" s="838" t="str">
        <f t="shared" si="25"/>
        <v/>
      </c>
      <c r="AL49" s="838" t="str">
        <f t="shared" si="26"/>
        <v/>
      </c>
      <c r="AM49" s="838" t="str">
        <f t="shared" si="27"/>
        <v/>
      </c>
      <c r="AN49" s="838" t="str">
        <f t="shared" si="28"/>
        <v/>
      </c>
      <c r="AO49" s="838" t="str">
        <f t="shared" si="29"/>
        <v/>
      </c>
      <c r="AP49" s="838" t="str">
        <f t="shared" si="30"/>
        <v/>
      </c>
      <c r="AQ49" s="838" t="str">
        <f t="shared" si="31"/>
        <v/>
      </c>
      <c r="AR49" s="838" t="str">
        <f t="shared" si="32"/>
        <v/>
      </c>
      <c r="AS49" s="838" t="str">
        <f t="shared" si="33"/>
        <v/>
      </c>
      <c r="AT49" s="838" t="str">
        <f t="shared" si="34"/>
        <v/>
      </c>
      <c r="AU49" s="838" t="str">
        <f t="shared" si="35"/>
        <v/>
      </c>
      <c r="AV49" s="838" t="str">
        <f t="shared" si="36"/>
        <v/>
      </c>
      <c r="AW49" s="838" t="str">
        <f t="shared" si="37"/>
        <v/>
      </c>
      <c r="AX49" s="838" t="str">
        <f t="shared" si="38"/>
        <v/>
      </c>
      <c r="AY49" s="838" t="str">
        <f t="shared" si="39"/>
        <v/>
      </c>
      <c r="AZ49" s="838" t="str">
        <f t="shared" si="40"/>
        <v/>
      </c>
      <c r="BA49" s="838" t="str">
        <f t="shared" si="41"/>
        <v/>
      </c>
      <c r="BB49" s="838" t="str">
        <f t="shared" si="42"/>
        <v/>
      </c>
      <c r="BC49" s="838" t="str">
        <f t="shared" si="43"/>
        <v/>
      </c>
      <c r="BD49" s="838" t="str">
        <f t="shared" si="44"/>
        <v/>
      </c>
      <c r="BE49" s="838" t="str">
        <f t="shared" si="45"/>
        <v/>
      </c>
      <c r="BF49" s="838" t="str">
        <f t="shared" si="46"/>
        <v/>
      </c>
      <c r="BG49" s="838" t="str">
        <f t="shared" si="47"/>
        <v/>
      </c>
      <c r="BH49" s="838" t="str">
        <f t="shared" si="48"/>
        <v/>
      </c>
      <c r="BI49" s="838" t="str">
        <f t="shared" si="49"/>
        <v/>
      </c>
      <c r="BJ49" s="838" t="str">
        <f t="shared" si="50"/>
        <v/>
      </c>
      <c r="BK49" s="502"/>
    </row>
    <row r="50" spans="2:63" s="411" customFormat="1" hidden="1">
      <c r="B50" s="267"/>
      <c r="C50" s="497"/>
      <c r="D50" s="267"/>
      <c r="E50" s="267"/>
      <c r="F50" s="721"/>
      <c r="G50" s="845"/>
      <c r="H50" s="498"/>
      <c r="I50" s="498"/>
      <c r="J50" s="499" t="s">
        <v>151</v>
      </c>
      <c r="K50" s="268"/>
      <c r="L50" s="505">
        <v>15</v>
      </c>
      <c r="M50" s="838">
        <f t="shared" si="1"/>
        <v>1</v>
      </c>
      <c r="N50" s="838">
        <f t="shared" si="2"/>
        <v>2</v>
      </c>
      <c r="O50" s="838">
        <f t="shared" si="3"/>
        <v>3</v>
      </c>
      <c r="P50" s="838">
        <f t="shared" si="4"/>
        <v>4</v>
      </c>
      <c r="Q50" s="838">
        <f t="shared" si="5"/>
        <v>5</v>
      </c>
      <c r="R50" s="838">
        <f t="shared" si="6"/>
        <v>6</v>
      </c>
      <c r="S50" s="838" t="str">
        <f t="shared" si="7"/>
        <v/>
      </c>
      <c r="T50" s="838" t="str">
        <f t="shared" si="8"/>
        <v/>
      </c>
      <c r="U50" s="838" t="str">
        <f t="shared" si="9"/>
        <v/>
      </c>
      <c r="V50" s="838" t="str">
        <f t="shared" si="10"/>
        <v/>
      </c>
      <c r="W50" s="838" t="str">
        <f t="shared" si="11"/>
        <v/>
      </c>
      <c r="X50" s="838" t="str">
        <f t="shared" si="12"/>
        <v/>
      </c>
      <c r="Y50" s="838" t="str">
        <f t="shared" si="13"/>
        <v/>
      </c>
      <c r="Z50" s="838" t="str">
        <f t="shared" si="14"/>
        <v/>
      </c>
      <c r="AA50" s="838" t="str">
        <f t="shared" si="15"/>
        <v/>
      </c>
      <c r="AB50" s="838" t="str">
        <f t="shared" si="16"/>
        <v/>
      </c>
      <c r="AC50" s="838" t="str">
        <f t="shared" si="17"/>
        <v/>
      </c>
      <c r="AD50" s="838" t="str">
        <f t="shared" si="18"/>
        <v/>
      </c>
      <c r="AE50" s="838" t="str">
        <f t="shared" si="19"/>
        <v/>
      </c>
      <c r="AF50" s="838" t="str">
        <f t="shared" si="20"/>
        <v/>
      </c>
      <c r="AG50" s="838" t="str">
        <f t="shared" si="21"/>
        <v/>
      </c>
      <c r="AH50" s="838" t="str">
        <f t="shared" si="22"/>
        <v/>
      </c>
      <c r="AI50" s="838" t="str">
        <f t="shared" si="23"/>
        <v/>
      </c>
      <c r="AJ50" s="838" t="str">
        <f t="shared" si="24"/>
        <v/>
      </c>
      <c r="AK50" s="838" t="str">
        <f t="shared" si="25"/>
        <v/>
      </c>
      <c r="AL50" s="838" t="str">
        <f t="shared" si="26"/>
        <v/>
      </c>
      <c r="AM50" s="838" t="str">
        <f t="shared" si="27"/>
        <v/>
      </c>
      <c r="AN50" s="838" t="str">
        <f t="shared" si="28"/>
        <v/>
      </c>
      <c r="AO50" s="838" t="str">
        <f t="shared" si="29"/>
        <v/>
      </c>
      <c r="AP50" s="838" t="str">
        <f t="shared" si="30"/>
        <v/>
      </c>
      <c r="AQ50" s="838" t="str">
        <f t="shared" si="31"/>
        <v/>
      </c>
      <c r="AR50" s="838" t="str">
        <f t="shared" si="32"/>
        <v/>
      </c>
      <c r="AS50" s="838" t="str">
        <f t="shared" si="33"/>
        <v/>
      </c>
      <c r="AT50" s="838" t="str">
        <f t="shared" si="34"/>
        <v/>
      </c>
      <c r="AU50" s="838" t="str">
        <f t="shared" si="35"/>
        <v/>
      </c>
      <c r="AV50" s="838" t="str">
        <f t="shared" si="36"/>
        <v/>
      </c>
      <c r="AW50" s="838" t="str">
        <f t="shared" si="37"/>
        <v/>
      </c>
      <c r="AX50" s="838" t="str">
        <f t="shared" si="38"/>
        <v/>
      </c>
      <c r="AY50" s="838" t="str">
        <f t="shared" si="39"/>
        <v/>
      </c>
      <c r="AZ50" s="838" t="str">
        <f t="shared" si="40"/>
        <v/>
      </c>
      <c r="BA50" s="838" t="str">
        <f t="shared" si="41"/>
        <v/>
      </c>
      <c r="BB50" s="838" t="str">
        <f t="shared" si="42"/>
        <v/>
      </c>
      <c r="BC50" s="838" t="str">
        <f t="shared" si="43"/>
        <v/>
      </c>
      <c r="BD50" s="838" t="str">
        <f t="shared" si="44"/>
        <v/>
      </c>
      <c r="BE50" s="838" t="str">
        <f t="shared" si="45"/>
        <v/>
      </c>
      <c r="BF50" s="838" t="str">
        <f t="shared" si="46"/>
        <v/>
      </c>
      <c r="BG50" s="838" t="str">
        <f t="shared" si="47"/>
        <v/>
      </c>
      <c r="BH50" s="838" t="str">
        <f t="shared" si="48"/>
        <v/>
      </c>
      <c r="BI50" s="838" t="str">
        <f t="shared" si="49"/>
        <v/>
      </c>
      <c r="BJ50" s="838" t="str">
        <f t="shared" si="50"/>
        <v/>
      </c>
      <c r="BK50" s="502"/>
    </row>
    <row r="51" spans="2:63" s="411" customFormat="1" hidden="1">
      <c r="B51" s="267"/>
      <c r="C51" s="497"/>
      <c r="D51" s="267"/>
      <c r="E51" s="267"/>
      <c r="F51" s="721"/>
      <c r="G51" s="845"/>
      <c r="H51" s="498"/>
      <c r="I51" s="498"/>
      <c r="J51" s="499" t="s">
        <v>151</v>
      </c>
      <c r="K51" s="268"/>
      <c r="L51" s="505">
        <v>16</v>
      </c>
      <c r="M51" s="838">
        <f t="shared" si="1"/>
        <v>1</v>
      </c>
      <c r="N51" s="838">
        <f t="shared" si="2"/>
        <v>2</v>
      </c>
      <c r="O51" s="838">
        <f t="shared" si="3"/>
        <v>3</v>
      </c>
      <c r="P51" s="838">
        <f t="shared" si="4"/>
        <v>4</v>
      </c>
      <c r="Q51" s="838">
        <f t="shared" si="5"/>
        <v>5</v>
      </c>
      <c r="R51" s="838">
        <f t="shared" si="6"/>
        <v>6</v>
      </c>
      <c r="S51" s="838" t="str">
        <f t="shared" si="7"/>
        <v/>
      </c>
      <c r="T51" s="838" t="str">
        <f t="shared" si="8"/>
        <v/>
      </c>
      <c r="U51" s="838" t="str">
        <f t="shared" si="9"/>
        <v/>
      </c>
      <c r="V51" s="838" t="str">
        <f t="shared" si="10"/>
        <v/>
      </c>
      <c r="W51" s="838" t="str">
        <f t="shared" si="11"/>
        <v/>
      </c>
      <c r="X51" s="838" t="str">
        <f t="shared" si="12"/>
        <v/>
      </c>
      <c r="Y51" s="838" t="str">
        <f t="shared" si="13"/>
        <v/>
      </c>
      <c r="Z51" s="838" t="str">
        <f t="shared" si="14"/>
        <v/>
      </c>
      <c r="AA51" s="838" t="str">
        <f t="shared" si="15"/>
        <v/>
      </c>
      <c r="AB51" s="838" t="str">
        <f t="shared" si="16"/>
        <v/>
      </c>
      <c r="AC51" s="838" t="str">
        <f t="shared" si="17"/>
        <v/>
      </c>
      <c r="AD51" s="838" t="str">
        <f t="shared" si="18"/>
        <v/>
      </c>
      <c r="AE51" s="838" t="str">
        <f t="shared" si="19"/>
        <v/>
      </c>
      <c r="AF51" s="838" t="str">
        <f t="shared" si="20"/>
        <v/>
      </c>
      <c r="AG51" s="838" t="str">
        <f t="shared" si="21"/>
        <v/>
      </c>
      <c r="AH51" s="838" t="str">
        <f t="shared" si="22"/>
        <v/>
      </c>
      <c r="AI51" s="838" t="str">
        <f t="shared" si="23"/>
        <v/>
      </c>
      <c r="AJ51" s="838" t="str">
        <f t="shared" si="24"/>
        <v/>
      </c>
      <c r="AK51" s="838" t="str">
        <f t="shared" si="25"/>
        <v/>
      </c>
      <c r="AL51" s="838" t="str">
        <f t="shared" si="26"/>
        <v/>
      </c>
      <c r="AM51" s="838" t="str">
        <f t="shared" si="27"/>
        <v/>
      </c>
      <c r="AN51" s="838" t="str">
        <f t="shared" si="28"/>
        <v/>
      </c>
      <c r="AO51" s="838" t="str">
        <f t="shared" si="29"/>
        <v/>
      </c>
      <c r="AP51" s="838" t="str">
        <f t="shared" si="30"/>
        <v/>
      </c>
      <c r="AQ51" s="838" t="str">
        <f t="shared" si="31"/>
        <v/>
      </c>
      <c r="AR51" s="838" t="str">
        <f t="shared" si="32"/>
        <v/>
      </c>
      <c r="AS51" s="838" t="str">
        <f t="shared" si="33"/>
        <v/>
      </c>
      <c r="AT51" s="838" t="str">
        <f t="shared" si="34"/>
        <v/>
      </c>
      <c r="AU51" s="838" t="str">
        <f t="shared" si="35"/>
        <v/>
      </c>
      <c r="AV51" s="838" t="str">
        <f t="shared" si="36"/>
        <v/>
      </c>
      <c r="AW51" s="838" t="str">
        <f t="shared" si="37"/>
        <v/>
      </c>
      <c r="AX51" s="838" t="str">
        <f t="shared" si="38"/>
        <v/>
      </c>
      <c r="AY51" s="838" t="str">
        <f t="shared" si="39"/>
        <v/>
      </c>
      <c r="AZ51" s="838" t="str">
        <f t="shared" si="40"/>
        <v/>
      </c>
      <c r="BA51" s="838" t="str">
        <f t="shared" si="41"/>
        <v/>
      </c>
      <c r="BB51" s="838" t="str">
        <f t="shared" si="42"/>
        <v/>
      </c>
      <c r="BC51" s="838" t="str">
        <f t="shared" si="43"/>
        <v/>
      </c>
      <c r="BD51" s="838" t="str">
        <f t="shared" si="44"/>
        <v/>
      </c>
      <c r="BE51" s="838" t="str">
        <f t="shared" si="45"/>
        <v/>
      </c>
      <c r="BF51" s="838" t="str">
        <f t="shared" si="46"/>
        <v/>
      </c>
      <c r="BG51" s="838" t="str">
        <f t="shared" si="47"/>
        <v/>
      </c>
      <c r="BH51" s="838" t="str">
        <f t="shared" si="48"/>
        <v/>
      </c>
      <c r="BI51" s="838" t="str">
        <f t="shared" si="49"/>
        <v/>
      </c>
      <c r="BJ51" s="838" t="str">
        <f t="shared" si="50"/>
        <v/>
      </c>
      <c r="BK51" s="502"/>
    </row>
    <row r="52" spans="2:63" s="411" customFormat="1" hidden="1">
      <c r="B52" s="267"/>
      <c r="C52" s="497"/>
      <c r="D52" s="267"/>
      <c r="E52" s="267"/>
      <c r="F52" s="721"/>
      <c r="G52" s="845"/>
      <c r="H52" s="498"/>
      <c r="I52" s="498"/>
      <c r="J52" s="499" t="s">
        <v>151</v>
      </c>
      <c r="K52" s="268"/>
      <c r="L52" s="505">
        <v>17</v>
      </c>
      <c r="M52" s="838">
        <f t="shared" si="1"/>
        <v>1</v>
      </c>
      <c r="N52" s="838">
        <f t="shared" si="2"/>
        <v>2</v>
      </c>
      <c r="O52" s="838">
        <f t="shared" si="3"/>
        <v>3</v>
      </c>
      <c r="P52" s="838">
        <f t="shared" si="4"/>
        <v>4</v>
      </c>
      <c r="Q52" s="838">
        <f t="shared" si="5"/>
        <v>5</v>
      </c>
      <c r="R52" s="838">
        <f t="shared" si="6"/>
        <v>6</v>
      </c>
      <c r="S52" s="838" t="str">
        <f t="shared" si="7"/>
        <v/>
      </c>
      <c r="T52" s="838" t="str">
        <f t="shared" si="8"/>
        <v/>
      </c>
      <c r="U52" s="838" t="str">
        <f t="shared" si="9"/>
        <v/>
      </c>
      <c r="V52" s="838" t="str">
        <f t="shared" si="10"/>
        <v/>
      </c>
      <c r="W52" s="838" t="str">
        <f t="shared" si="11"/>
        <v/>
      </c>
      <c r="X52" s="838" t="str">
        <f t="shared" si="12"/>
        <v/>
      </c>
      <c r="Y52" s="838" t="str">
        <f t="shared" si="13"/>
        <v/>
      </c>
      <c r="Z52" s="838" t="str">
        <f t="shared" si="14"/>
        <v/>
      </c>
      <c r="AA52" s="838" t="str">
        <f t="shared" si="15"/>
        <v/>
      </c>
      <c r="AB52" s="838" t="str">
        <f t="shared" si="16"/>
        <v/>
      </c>
      <c r="AC52" s="838" t="str">
        <f t="shared" si="17"/>
        <v/>
      </c>
      <c r="AD52" s="838" t="str">
        <f t="shared" si="18"/>
        <v/>
      </c>
      <c r="AE52" s="838" t="str">
        <f t="shared" si="19"/>
        <v/>
      </c>
      <c r="AF52" s="838" t="str">
        <f t="shared" si="20"/>
        <v/>
      </c>
      <c r="AG52" s="838" t="str">
        <f t="shared" si="21"/>
        <v/>
      </c>
      <c r="AH52" s="838" t="str">
        <f t="shared" si="22"/>
        <v/>
      </c>
      <c r="AI52" s="838" t="str">
        <f t="shared" si="23"/>
        <v/>
      </c>
      <c r="AJ52" s="838" t="str">
        <f t="shared" si="24"/>
        <v/>
      </c>
      <c r="AK52" s="838" t="str">
        <f t="shared" si="25"/>
        <v/>
      </c>
      <c r="AL52" s="838" t="str">
        <f t="shared" si="26"/>
        <v/>
      </c>
      <c r="AM52" s="838" t="str">
        <f t="shared" si="27"/>
        <v/>
      </c>
      <c r="AN52" s="838" t="str">
        <f t="shared" si="28"/>
        <v/>
      </c>
      <c r="AO52" s="838" t="str">
        <f t="shared" si="29"/>
        <v/>
      </c>
      <c r="AP52" s="838" t="str">
        <f t="shared" si="30"/>
        <v/>
      </c>
      <c r="AQ52" s="838" t="str">
        <f t="shared" si="31"/>
        <v/>
      </c>
      <c r="AR52" s="838" t="str">
        <f t="shared" si="32"/>
        <v/>
      </c>
      <c r="AS52" s="838" t="str">
        <f t="shared" si="33"/>
        <v/>
      </c>
      <c r="AT52" s="838" t="str">
        <f t="shared" si="34"/>
        <v/>
      </c>
      <c r="AU52" s="838" t="str">
        <f t="shared" si="35"/>
        <v/>
      </c>
      <c r="AV52" s="838" t="str">
        <f t="shared" si="36"/>
        <v/>
      </c>
      <c r="AW52" s="838" t="str">
        <f t="shared" si="37"/>
        <v/>
      </c>
      <c r="AX52" s="838" t="str">
        <f t="shared" si="38"/>
        <v/>
      </c>
      <c r="AY52" s="838" t="str">
        <f t="shared" si="39"/>
        <v/>
      </c>
      <c r="AZ52" s="838" t="str">
        <f t="shared" si="40"/>
        <v/>
      </c>
      <c r="BA52" s="838" t="str">
        <f t="shared" si="41"/>
        <v/>
      </c>
      <c r="BB52" s="838" t="str">
        <f t="shared" si="42"/>
        <v/>
      </c>
      <c r="BC52" s="838" t="str">
        <f t="shared" si="43"/>
        <v/>
      </c>
      <c r="BD52" s="838" t="str">
        <f t="shared" si="44"/>
        <v/>
      </c>
      <c r="BE52" s="838" t="str">
        <f t="shared" si="45"/>
        <v/>
      </c>
      <c r="BF52" s="838" t="str">
        <f t="shared" si="46"/>
        <v/>
      </c>
      <c r="BG52" s="838" t="str">
        <f t="shared" si="47"/>
        <v/>
      </c>
      <c r="BH52" s="838" t="str">
        <f t="shared" si="48"/>
        <v/>
      </c>
      <c r="BI52" s="838" t="str">
        <f t="shared" si="49"/>
        <v/>
      </c>
      <c r="BJ52" s="838" t="str">
        <f t="shared" si="50"/>
        <v/>
      </c>
      <c r="BK52" s="502"/>
    </row>
    <row r="53" spans="2:63" s="411" customFormat="1" hidden="1">
      <c r="B53" s="267"/>
      <c r="C53" s="497"/>
      <c r="D53" s="267"/>
      <c r="E53" s="267"/>
      <c r="F53" s="721"/>
      <c r="G53" s="845"/>
      <c r="H53" s="498"/>
      <c r="I53" s="498"/>
      <c r="J53" s="499" t="s">
        <v>151</v>
      </c>
      <c r="K53" s="268"/>
      <c r="L53" s="505">
        <v>18</v>
      </c>
      <c r="M53" s="838">
        <f t="shared" si="1"/>
        <v>1</v>
      </c>
      <c r="N53" s="838">
        <f t="shared" si="2"/>
        <v>2</v>
      </c>
      <c r="O53" s="838">
        <f t="shared" si="3"/>
        <v>3</v>
      </c>
      <c r="P53" s="838">
        <f t="shared" si="4"/>
        <v>4</v>
      </c>
      <c r="Q53" s="838">
        <f t="shared" si="5"/>
        <v>5</v>
      </c>
      <c r="R53" s="838">
        <f t="shared" si="6"/>
        <v>6</v>
      </c>
      <c r="S53" s="838" t="str">
        <f t="shared" si="7"/>
        <v/>
      </c>
      <c r="T53" s="838" t="str">
        <f t="shared" si="8"/>
        <v/>
      </c>
      <c r="U53" s="838" t="str">
        <f t="shared" si="9"/>
        <v/>
      </c>
      <c r="V53" s="838" t="str">
        <f t="shared" si="10"/>
        <v/>
      </c>
      <c r="W53" s="838" t="str">
        <f t="shared" si="11"/>
        <v/>
      </c>
      <c r="X53" s="838" t="str">
        <f t="shared" si="12"/>
        <v/>
      </c>
      <c r="Y53" s="838" t="str">
        <f t="shared" si="13"/>
        <v/>
      </c>
      <c r="Z53" s="838" t="str">
        <f t="shared" si="14"/>
        <v/>
      </c>
      <c r="AA53" s="838" t="str">
        <f t="shared" si="15"/>
        <v/>
      </c>
      <c r="AB53" s="838" t="str">
        <f t="shared" si="16"/>
        <v/>
      </c>
      <c r="AC53" s="838" t="str">
        <f t="shared" si="17"/>
        <v/>
      </c>
      <c r="AD53" s="838" t="str">
        <f t="shared" si="18"/>
        <v/>
      </c>
      <c r="AE53" s="838" t="str">
        <f t="shared" si="19"/>
        <v/>
      </c>
      <c r="AF53" s="838" t="str">
        <f t="shared" si="20"/>
        <v/>
      </c>
      <c r="AG53" s="838" t="str">
        <f t="shared" si="21"/>
        <v/>
      </c>
      <c r="AH53" s="838" t="str">
        <f t="shared" si="22"/>
        <v/>
      </c>
      <c r="AI53" s="838" t="str">
        <f t="shared" si="23"/>
        <v/>
      </c>
      <c r="AJ53" s="838" t="str">
        <f t="shared" si="24"/>
        <v/>
      </c>
      <c r="AK53" s="838" t="str">
        <f t="shared" si="25"/>
        <v/>
      </c>
      <c r="AL53" s="838" t="str">
        <f t="shared" si="26"/>
        <v/>
      </c>
      <c r="AM53" s="838" t="str">
        <f t="shared" si="27"/>
        <v/>
      </c>
      <c r="AN53" s="838" t="str">
        <f t="shared" si="28"/>
        <v/>
      </c>
      <c r="AO53" s="838" t="str">
        <f t="shared" si="29"/>
        <v/>
      </c>
      <c r="AP53" s="838" t="str">
        <f t="shared" si="30"/>
        <v/>
      </c>
      <c r="AQ53" s="838" t="str">
        <f t="shared" si="31"/>
        <v/>
      </c>
      <c r="AR53" s="838" t="str">
        <f t="shared" si="32"/>
        <v/>
      </c>
      <c r="AS53" s="838" t="str">
        <f t="shared" si="33"/>
        <v/>
      </c>
      <c r="AT53" s="838" t="str">
        <f t="shared" si="34"/>
        <v/>
      </c>
      <c r="AU53" s="838" t="str">
        <f t="shared" si="35"/>
        <v/>
      </c>
      <c r="AV53" s="838" t="str">
        <f t="shared" si="36"/>
        <v/>
      </c>
      <c r="AW53" s="838" t="str">
        <f t="shared" si="37"/>
        <v/>
      </c>
      <c r="AX53" s="838" t="str">
        <f t="shared" si="38"/>
        <v/>
      </c>
      <c r="AY53" s="838" t="str">
        <f t="shared" si="39"/>
        <v/>
      </c>
      <c r="AZ53" s="838" t="str">
        <f t="shared" si="40"/>
        <v/>
      </c>
      <c r="BA53" s="838" t="str">
        <f t="shared" si="41"/>
        <v/>
      </c>
      <c r="BB53" s="838" t="str">
        <f t="shared" si="42"/>
        <v/>
      </c>
      <c r="BC53" s="838" t="str">
        <f t="shared" si="43"/>
        <v/>
      </c>
      <c r="BD53" s="838" t="str">
        <f t="shared" si="44"/>
        <v/>
      </c>
      <c r="BE53" s="838" t="str">
        <f t="shared" si="45"/>
        <v/>
      </c>
      <c r="BF53" s="838" t="str">
        <f t="shared" si="46"/>
        <v/>
      </c>
      <c r="BG53" s="838" t="str">
        <f t="shared" si="47"/>
        <v/>
      </c>
      <c r="BH53" s="838" t="str">
        <f t="shared" si="48"/>
        <v/>
      </c>
      <c r="BI53" s="838" t="str">
        <f t="shared" si="49"/>
        <v/>
      </c>
      <c r="BJ53" s="838" t="str">
        <f t="shared" si="50"/>
        <v/>
      </c>
      <c r="BK53" s="502"/>
    </row>
    <row r="54" spans="2:63" s="411" customFormat="1" hidden="1">
      <c r="B54" s="267"/>
      <c r="C54" s="497"/>
      <c r="D54" s="267"/>
      <c r="E54" s="267"/>
      <c r="F54" s="721"/>
      <c r="G54" s="845"/>
      <c r="H54" s="498"/>
      <c r="I54" s="498"/>
      <c r="J54" s="499" t="s">
        <v>151</v>
      </c>
      <c r="K54" s="268"/>
      <c r="L54" s="505">
        <v>19</v>
      </c>
      <c r="M54" s="838">
        <f t="shared" si="1"/>
        <v>1</v>
      </c>
      <c r="N54" s="838">
        <f t="shared" si="2"/>
        <v>2</v>
      </c>
      <c r="O54" s="838">
        <f t="shared" si="3"/>
        <v>3</v>
      </c>
      <c r="P54" s="838">
        <f t="shared" si="4"/>
        <v>4</v>
      </c>
      <c r="Q54" s="838">
        <f t="shared" si="5"/>
        <v>5</v>
      </c>
      <c r="R54" s="838">
        <f t="shared" si="6"/>
        <v>6</v>
      </c>
      <c r="S54" s="838" t="str">
        <f t="shared" si="7"/>
        <v/>
      </c>
      <c r="T54" s="838" t="str">
        <f t="shared" si="8"/>
        <v/>
      </c>
      <c r="U54" s="838" t="str">
        <f t="shared" si="9"/>
        <v/>
      </c>
      <c r="V54" s="838" t="str">
        <f t="shared" si="10"/>
        <v/>
      </c>
      <c r="W54" s="838" t="str">
        <f t="shared" si="11"/>
        <v/>
      </c>
      <c r="X54" s="838" t="str">
        <f t="shared" si="12"/>
        <v/>
      </c>
      <c r="Y54" s="838" t="str">
        <f t="shared" si="13"/>
        <v/>
      </c>
      <c r="Z54" s="838" t="str">
        <f t="shared" si="14"/>
        <v/>
      </c>
      <c r="AA54" s="838" t="str">
        <f t="shared" si="15"/>
        <v/>
      </c>
      <c r="AB54" s="838" t="str">
        <f t="shared" si="16"/>
        <v/>
      </c>
      <c r="AC54" s="838" t="str">
        <f t="shared" si="17"/>
        <v/>
      </c>
      <c r="AD54" s="838" t="str">
        <f t="shared" si="18"/>
        <v/>
      </c>
      <c r="AE54" s="838" t="str">
        <f t="shared" si="19"/>
        <v/>
      </c>
      <c r="AF54" s="838" t="str">
        <f t="shared" si="20"/>
        <v/>
      </c>
      <c r="AG54" s="838" t="str">
        <f t="shared" si="21"/>
        <v/>
      </c>
      <c r="AH54" s="838" t="str">
        <f t="shared" si="22"/>
        <v/>
      </c>
      <c r="AI54" s="838" t="str">
        <f t="shared" si="23"/>
        <v/>
      </c>
      <c r="AJ54" s="838" t="str">
        <f t="shared" si="24"/>
        <v/>
      </c>
      <c r="AK54" s="838" t="str">
        <f t="shared" si="25"/>
        <v/>
      </c>
      <c r="AL54" s="838" t="str">
        <f t="shared" si="26"/>
        <v/>
      </c>
      <c r="AM54" s="838" t="str">
        <f t="shared" si="27"/>
        <v/>
      </c>
      <c r="AN54" s="838" t="str">
        <f t="shared" si="28"/>
        <v/>
      </c>
      <c r="AO54" s="838" t="str">
        <f t="shared" si="29"/>
        <v/>
      </c>
      <c r="AP54" s="838" t="str">
        <f t="shared" si="30"/>
        <v/>
      </c>
      <c r="AQ54" s="838" t="str">
        <f t="shared" si="31"/>
        <v/>
      </c>
      <c r="AR54" s="838" t="str">
        <f t="shared" si="32"/>
        <v/>
      </c>
      <c r="AS54" s="838" t="str">
        <f t="shared" si="33"/>
        <v/>
      </c>
      <c r="AT54" s="838" t="str">
        <f t="shared" si="34"/>
        <v/>
      </c>
      <c r="AU54" s="838" t="str">
        <f t="shared" si="35"/>
        <v/>
      </c>
      <c r="AV54" s="838" t="str">
        <f t="shared" si="36"/>
        <v/>
      </c>
      <c r="AW54" s="838" t="str">
        <f t="shared" si="37"/>
        <v/>
      </c>
      <c r="AX54" s="838" t="str">
        <f t="shared" si="38"/>
        <v/>
      </c>
      <c r="AY54" s="838" t="str">
        <f t="shared" si="39"/>
        <v/>
      </c>
      <c r="AZ54" s="838" t="str">
        <f t="shared" si="40"/>
        <v/>
      </c>
      <c r="BA54" s="838" t="str">
        <f t="shared" si="41"/>
        <v/>
      </c>
      <c r="BB54" s="838" t="str">
        <f t="shared" si="42"/>
        <v/>
      </c>
      <c r="BC54" s="838" t="str">
        <f t="shared" si="43"/>
        <v/>
      </c>
      <c r="BD54" s="838" t="str">
        <f t="shared" si="44"/>
        <v/>
      </c>
      <c r="BE54" s="838" t="str">
        <f t="shared" si="45"/>
        <v/>
      </c>
      <c r="BF54" s="838" t="str">
        <f t="shared" si="46"/>
        <v/>
      </c>
      <c r="BG54" s="838" t="str">
        <f t="shared" si="47"/>
        <v/>
      </c>
      <c r="BH54" s="838" t="str">
        <f t="shared" si="48"/>
        <v/>
      </c>
      <c r="BI54" s="838" t="str">
        <f t="shared" si="49"/>
        <v/>
      </c>
      <c r="BJ54" s="838" t="str">
        <f t="shared" si="50"/>
        <v/>
      </c>
      <c r="BK54" s="502"/>
    </row>
    <row r="55" spans="2:63" s="411" customFormat="1" hidden="1">
      <c r="B55" s="267"/>
      <c r="C55" s="497"/>
      <c r="D55" s="267"/>
      <c r="E55" s="267"/>
      <c r="F55" s="721"/>
      <c r="G55" s="845"/>
      <c r="H55" s="498"/>
      <c r="I55" s="498"/>
      <c r="J55" s="499" t="s">
        <v>151</v>
      </c>
      <c r="K55" s="268"/>
      <c r="L55" s="505">
        <v>20</v>
      </c>
      <c r="M55" s="838">
        <f t="shared" si="1"/>
        <v>1</v>
      </c>
      <c r="N55" s="838">
        <f t="shared" si="2"/>
        <v>2</v>
      </c>
      <c r="O55" s="838">
        <f t="shared" si="3"/>
        <v>3</v>
      </c>
      <c r="P55" s="838">
        <f t="shared" si="4"/>
        <v>4</v>
      </c>
      <c r="Q55" s="838">
        <f t="shared" si="5"/>
        <v>5</v>
      </c>
      <c r="R55" s="838">
        <f t="shared" si="6"/>
        <v>6</v>
      </c>
      <c r="S55" s="838" t="str">
        <f t="shared" si="7"/>
        <v/>
      </c>
      <c r="T55" s="838" t="str">
        <f t="shared" si="8"/>
        <v/>
      </c>
      <c r="U55" s="838" t="str">
        <f t="shared" si="9"/>
        <v/>
      </c>
      <c r="V55" s="838" t="str">
        <f t="shared" si="10"/>
        <v/>
      </c>
      <c r="W55" s="838" t="str">
        <f t="shared" si="11"/>
        <v/>
      </c>
      <c r="X55" s="838" t="str">
        <f t="shared" si="12"/>
        <v/>
      </c>
      <c r="Y55" s="838" t="str">
        <f t="shared" si="13"/>
        <v/>
      </c>
      <c r="Z55" s="838" t="str">
        <f t="shared" si="14"/>
        <v/>
      </c>
      <c r="AA55" s="838" t="str">
        <f t="shared" si="15"/>
        <v/>
      </c>
      <c r="AB55" s="838" t="str">
        <f t="shared" si="16"/>
        <v/>
      </c>
      <c r="AC55" s="838" t="str">
        <f t="shared" si="17"/>
        <v/>
      </c>
      <c r="AD55" s="838" t="str">
        <f t="shared" si="18"/>
        <v/>
      </c>
      <c r="AE55" s="838" t="str">
        <f t="shared" si="19"/>
        <v/>
      </c>
      <c r="AF55" s="838" t="str">
        <f t="shared" si="20"/>
        <v/>
      </c>
      <c r="AG55" s="838" t="str">
        <f t="shared" si="21"/>
        <v/>
      </c>
      <c r="AH55" s="838" t="str">
        <f t="shared" si="22"/>
        <v/>
      </c>
      <c r="AI55" s="838" t="str">
        <f t="shared" si="23"/>
        <v/>
      </c>
      <c r="AJ55" s="838" t="str">
        <f t="shared" si="24"/>
        <v/>
      </c>
      <c r="AK55" s="838" t="str">
        <f t="shared" si="25"/>
        <v/>
      </c>
      <c r="AL55" s="838" t="str">
        <f t="shared" si="26"/>
        <v/>
      </c>
      <c r="AM55" s="838" t="str">
        <f t="shared" si="27"/>
        <v/>
      </c>
      <c r="AN55" s="838" t="str">
        <f t="shared" si="28"/>
        <v/>
      </c>
      <c r="AO55" s="838" t="str">
        <f t="shared" si="29"/>
        <v/>
      </c>
      <c r="AP55" s="838" t="str">
        <f t="shared" si="30"/>
        <v/>
      </c>
      <c r="AQ55" s="838" t="str">
        <f t="shared" si="31"/>
        <v/>
      </c>
      <c r="AR55" s="838" t="str">
        <f t="shared" si="32"/>
        <v/>
      </c>
      <c r="AS55" s="838" t="str">
        <f t="shared" si="33"/>
        <v/>
      </c>
      <c r="AT55" s="838" t="str">
        <f t="shared" si="34"/>
        <v/>
      </c>
      <c r="AU55" s="838" t="str">
        <f t="shared" si="35"/>
        <v/>
      </c>
      <c r="AV55" s="838" t="str">
        <f t="shared" si="36"/>
        <v/>
      </c>
      <c r="AW55" s="838" t="str">
        <f t="shared" si="37"/>
        <v/>
      </c>
      <c r="AX55" s="838" t="str">
        <f t="shared" si="38"/>
        <v/>
      </c>
      <c r="AY55" s="838" t="str">
        <f t="shared" si="39"/>
        <v/>
      </c>
      <c r="AZ55" s="838" t="str">
        <f t="shared" si="40"/>
        <v/>
      </c>
      <c r="BA55" s="838" t="str">
        <f t="shared" si="41"/>
        <v/>
      </c>
      <c r="BB55" s="838" t="str">
        <f t="shared" si="42"/>
        <v/>
      </c>
      <c r="BC55" s="838" t="str">
        <f t="shared" si="43"/>
        <v/>
      </c>
      <c r="BD55" s="838" t="str">
        <f t="shared" si="44"/>
        <v/>
      </c>
      <c r="BE55" s="838" t="str">
        <f t="shared" si="45"/>
        <v/>
      </c>
      <c r="BF55" s="838" t="str">
        <f t="shared" si="46"/>
        <v/>
      </c>
      <c r="BG55" s="838" t="str">
        <f t="shared" si="47"/>
        <v/>
      </c>
      <c r="BH55" s="838" t="str">
        <f t="shared" si="48"/>
        <v/>
      </c>
      <c r="BI55" s="838" t="str">
        <f t="shared" si="49"/>
        <v/>
      </c>
      <c r="BJ55" s="838" t="str">
        <f t="shared" si="50"/>
        <v/>
      </c>
      <c r="BK55" s="502"/>
    </row>
    <row r="56" spans="2:63" s="411" customFormat="1" hidden="1">
      <c r="B56" s="267"/>
      <c r="C56" s="497"/>
      <c r="D56" s="267"/>
      <c r="E56" s="267"/>
      <c r="F56" s="721"/>
      <c r="G56" s="845"/>
      <c r="H56" s="498"/>
      <c r="I56" s="498"/>
      <c r="J56" s="499" t="s">
        <v>151</v>
      </c>
      <c r="K56" s="268"/>
      <c r="S56" s="284"/>
    </row>
    <row r="57" spans="2:63" s="411" customFormat="1" hidden="1">
      <c r="B57" s="267"/>
      <c r="C57" s="497"/>
      <c r="D57" s="267"/>
      <c r="E57" s="267"/>
      <c r="F57" s="721"/>
      <c r="G57" s="845"/>
      <c r="H57" s="498"/>
      <c r="I57" s="498"/>
      <c r="J57" s="499" t="s">
        <v>151</v>
      </c>
      <c r="K57" s="268"/>
      <c r="S57" s="284"/>
    </row>
    <row r="58" spans="2:63" s="411" customFormat="1" hidden="1">
      <c r="B58" s="267"/>
      <c r="C58" s="497"/>
      <c r="D58" s="267"/>
      <c r="E58" s="267"/>
      <c r="F58" s="721"/>
      <c r="G58" s="845"/>
      <c r="H58" s="498"/>
      <c r="I58" s="498"/>
      <c r="J58" s="499" t="s">
        <v>151</v>
      </c>
      <c r="K58" s="268"/>
      <c r="S58" s="284"/>
    </row>
    <row r="59" spans="2:63" s="411" customFormat="1" hidden="1">
      <c r="B59" s="267"/>
      <c r="C59" s="504"/>
      <c r="D59" s="267"/>
      <c r="E59" s="267"/>
      <c r="F59" s="721"/>
      <c r="G59" s="845"/>
      <c r="H59" s="498"/>
      <c r="I59" s="498"/>
      <c r="J59" s="499" t="s">
        <v>151</v>
      </c>
      <c r="K59" s="268"/>
      <c r="S59" s="284"/>
    </row>
    <row r="60" spans="2:63" s="411" customFormat="1" hidden="1">
      <c r="B60" s="267"/>
      <c r="C60" s="497"/>
      <c r="D60" s="267"/>
      <c r="E60" s="267"/>
      <c r="F60" s="721"/>
      <c r="G60" s="845"/>
      <c r="H60" s="498"/>
      <c r="I60" s="498"/>
      <c r="J60" s="499" t="s">
        <v>151</v>
      </c>
      <c r="K60" s="268"/>
      <c r="S60" s="284"/>
    </row>
    <row r="61" spans="2:63" s="411" customFormat="1" hidden="1">
      <c r="B61" s="267"/>
      <c r="C61" s="497"/>
      <c r="D61" s="267"/>
      <c r="E61" s="267"/>
      <c r="F61" s="721"/>
      <c r="G61" s="845"/>
      <c r="H61" s="498"/>
      <c r="I61" s="498"/>
      <c r="J61" s="499" t="s">
        <v>151</v>
      </c>
      <c r="K61" s="268"/>
      <c r="S61" s="284"/>
    </row>
    <row r="62" spans="2:63" s="411" customFormat="1" hidden="1">
      <c r="B62" s="267"/>
      <c r="C62" s="504" t="s">
        <v>60</v>
      </c>
      <c r="D62" s="267"/>
      <c r="E62" s="267"/>
      <c r="F62" s="721"/>
      <c r="G62" s="845"/>
      <c r="H62" s="498"/>
      <c r="I62" s="498"/>
      <c r="J62" s="499" t="s">
        <v>151</v>
      </c>
      <c r="K62" s="268"/>
      <c r="L62" s="507" t="s">
        <v>47</v>
      </c>
      <c r="N62" s="839" t="s">
        <v>222</v>
      </c>
      <c r="S62" s="284"/>
    </row>
    <row r="63" spans="2:63" s="411" customFormat="1" hidden="1">
      <c r="B63" s="267"/>
      <c r="C63" s="497"/>
      <c r="D63" s="267"/>
      <c r="E63" s="267"/>
      <c r="F63" s="721"/>
      <c r="G63" s="845"/>
      <c r="H63" s="498"/>
      <c r="I63" s="498"/>
      <c r="J63" s="499" t="s">
        <v>151</v>
      </c>
      <c r="K63" s="268"/>
      <c r="L63" s="508" t="s">
        <v>48</v>
      </c>
      <c r="M63" s="549"/>
      <c r="N63" s="508"/>
      <c r="S63" s="284"/>
    </row>
    <row r="64" spans="2:63" s="411" customFormat="1" hidden="1">
      <c r="B64" s="267"/>
      <c r="C64" s="497"/>
      <c r="D64" s="267"/>
      <c r="E64" s="267"/>
      <c r="F64" s="721"/>
      <c r="G64" s="845"/>
      <c r="H64" s="498"/>
      <c r="I64" s="498"/>
      <c r="J64" s="499" t="s">
        <v>151</v>
      </c>
      <c r="K64" s="268"/>
      <c r="L64" s="508" t="s">
        <v>277</v>
      </c>
      <c r="N64" s="501" t="s">
        <v>220</v>
      </c>
      <c r="S64" s="284"/>
    </row>
    <row r="65" spans="1:64" s="411" customFormat="1" hidden="1">
      <c r="B65" s="267"/>
      <c r="C65" s="497"/>
      <c r="D65" s="267"/>
      <c r="E65" s="267"/>
      <c r="F65" s="721"/>
      <c r="G65" s="845"/>
      <c r="H65" s="498"/>
      <c r="I65" s="498"/>
      <c r="J65" s="499" t="s">
        <v>151</v>
      </c>
      <c r="K65" s="268"/>
      <c r="N65" s="501" t="s">
        <v>221</v>
      </c>
      <c r="S65" s="284"/>
    </row>
    <row r="66" spans="1:64" s="500" customFormat="1" hidden="1">
      <c r="A66" s="500" t="s">
        <v>100</v>
      </c>
      <c r="B66" s="500" t="s">
        <v>100</v>
      </c>
      <c r="C66" s="500" t="s">
        <v>100</v>
      </c>
      <c r="D66" s="500" t="s">
        <v>100</v>
      </c>
      <c r="E66" s="500" t="s">
        <v>100</v>
      </c>
      <c r="F66" s="678"/>
      <c r="G66" s="846" t="s">
        <v>100</v>
      </c>
      <c r="H66" s="500" t="s">
        <v>100</v>
      </c>
      <c r="I66" s="500" t="s">
        <v>100</v>
      </c>
      <c r="J66" s="499" t="s">
        <v>151</v>
      </c>
      <c r="K66" s="500" t="s">
        <v>100</v>
      </c>
      <c r="L66" s="500" t="s">
        <v>100</v>
      </c>
      <c r="M66" s="500" t="s">
        <v>100</v>
      </c>
      <c r="N66" s="500" t="s">
        <v>100</v>
      </c>
      <c r="O66" s="500" t="s">
        <v>100</v>
      </c>
      <c r="P66" s="500" t="s">
        <v>100</v>
      </c>
      <c r="Q66" s="500" t="s">
        <v>100</v>
      </c>
      <c r="R66" s="500" t="s">
        <v>100</v>
      </c>
      <c r="S66" s="284" t="s">
        <v>100</v>
      </c>
      <c r="T66" s="500" t="s">
        <v>100</v>
      </c>
      <c r="U66" s="500" t="s">
        <v>100</v>
      </c>
      <c r="V66" s="500" t="s">
        <v>100</v>
      </c>
      <c r="W66" s="500" t="s">
        <v>100</v>
      </c>
      <c r="X66" s="500" t="s">
        <v>100</v>
      </c>
      <c r="Y66" s="500" t="s">
        <v>100</v>
      </c>
      <c r="Z66" s="500" t="s">
        <v>100</v>
      </c>
      <c r="AA66" s="500" t="s">
        <v>100</v>
      </c>
      <c r="AB66" s="500" t="s">
        <v>100</v>
      </c>
      <c r="AC66" s="500" t="s">
        <v>100</v>
      </c>
      <c r="AD66" s="500" t="s">
        <v>100</v>
      </c>
      <c r="AE66" s="500" t="s">
        <v>100</v>
      </c>
      <c r="AF66" s="500" t="s">
        <v>100</v>
      </c>
      <c r="AG66" s="500" t="s">
        <v>100</v>
      </c>
      <c r="AH66" s="500" t="s">
        <v>100</v>
      </c>
      <c r="AI66" s="500" t="s">
        <v>100</v>
      </c>
      <c r="AJ66" s="500" t="s">
        <v>100</v>
      </c>
      <c r="AK66" s="500" t="s">
        <v>100</v>
      </c>
      <c r="AL66" s="500" t="s">
        <v>100</v>
      </c>
      <c r="AM66" s="500" t="s">
        <v>100</v>
      </c>
      <c r="AN66" s="500" t="s">
        <v>100</v>
      </c>
      <c r="AO66" s="500" t="s">
        <v>100</v>
      </c>
      <c r="AP66" s="500" t="s">
        <v>100</v>
      </c>
      <c r="AQ66" s="500" t="s">
        <v>100</v>
      </c>
      <c r="AR66" s="500" t="s">
        <v>100</v>
      </c>
      <c r="AS66" s="500" t="s">
        <v>100</v>
      </c>
      <c r="AT66" s="500" t="s">
        <v>100</v>
      </c>
      <c r="AU66" s="500" t="s">
        <v>100</v>
      </c>
      <c r="AV66" s="500" t="s">
        <v>100</v>
      </c>
      <c r="AW66" s="500" t="s">
        <v>100</v>
      </c>
      <c r="AX66" s="500" t="s">
        <v>100</v>
      </c>
      <c r="AY66" s="500" t="s">
        <v>100</v>
      </c>
      <c r="AZ66" s="500" t="s">
        <v>100</v>
      </c>
      <c r="BA66" s="500" t="s">
        <v>100</v>
      </c>
      <c r="BB66" s="500" t="s">
        <v>100</v>
      </c>
      <c r="BC66" s="500" t="s">
        <v>100</v>
      </c>
      <c r="BD66" s="500" t="s">
        <v>100</v>
      </c>
      <c r="BE66" s="500" t="s">
        <v>100</v>
      </c>
      <c r="BF66" s="500" t="s">
        <v>100</v>
      </c>
      <c r="BG66" s="500" t="s">
        <v>100</v>
      </c>
      <c r="BH66" s="500" t="s">
        <v>100</v>
      </c>
      <c r="BI66" s="500" t="s">
        <v>100</v>
      </c>
      <c r="BJ66" s="500" t="s">
        <v>100</v>
      </c>
      <c r="BK66" s="500" t="s">
        <v>100</v>
      </c>
      <c r="BL66" s="500" t="s">
        <v>100</v>
      </c>
    </row>
    <row r="67" spans="1:64" s="411" customFormat="1">
      <c r="B67" s="267"/>
      <c r="C67" s="497"/>
      <c r="D67" s="267"/>
      <c r="E67" s="267"/>
      <c r="F67" s="721"/>
      <c r="G67" s="845"/>
      <c r="H67" s="498"/>
      <c r="I67" s="498"/>
      <c r="J67" s="499" t="s">
        <v>151</v>
      </c>
      <c r="K67" s="268"/>
      <c r="Q67" s="850"/>
      <c r="R67" s="851"/>
      <c r="S67" s="284"/>
      <c r="T67" s="549"/>
    </row>
    <row r="68" spans="1:64" s="11" customFormat="1">
      <c r="A68" s="326"/>
      <c r="B68" s="301" t="s">
        <v>292</v>
      </c>
      <c r="C68" s="840" t="s">
        <v>219</v>
      </c>
      <c r="D68" s="309" t="s">
        <v>40</v>
      </c>
      <c r="E68" s="841" t="s">
        <v>47</v>
      </c>
      <c r="F68" s="842" t="s">
        <v>80</v>
      </c>
      <c r="G68" s="859" t="s">
        <v>222</v>
      </c>
      <c r="H68" s="510"/>
      <c r="I68" s="510"/>
      <c r="J68" s="499" t="s">
        <v>151</v>
      </c>
      <c r="K68" s="268"/>
      <c r="L68" s="852"/>
      <c r="M68" s="852" t="s">
        <v>220</v>
      </c>
      <c r="N68" s="852" t="s">
        <v>221</v>
      </c>
      <c r="O68" s="852" t="s">
        <v>223</v>
      </c>
      <c r="P68" s="855"/>
      <c r="Q68" s="856" t="s">
        <v>225</v>
      </c>
      <c r="R68" s="857">
        <f>IF(ISERROR(VLOOKUP(N64,M69:O118,3,FALSE)),0,VLOOKUP(N64,M69:O118,3,FALSE))</f>
        <v>0</v>
      </c>
      <c r="S68" s="284"/>
      <c r="T68" s="501" t="s">
        <v>227</v>
      </c>
      <c r="U68" s="853" t="s">
        <v>228</v>
      </c>
      <c r="V68" s="853" t="s">
        <v>229</v>
      </c>
    </row>
    <row r="69" spans="1:64" s="514" customFormat="1">
      <c r="A69" s="511"/>
      <c r="B69" s="512">
        <v>1</v>
      </c>
      <c r="C69" s="895" t="s">
        <v>354</v>
      </c>
      <c r="D69" s="250"/>
      <c r="E69" s="467" t="s">
        <v>284</v>
      </c>
      <c r="F69" s="858" t="s">
        <v>277</v>
      </c>
      <c r="G69" s="861"/>
      <c r="H69" s="190"/>
      <c r="I69" s="513"/>
      <c r="J69" s="499" t="s">
        <v>151</v>
      </c>
      <c r="K69" s="268"/>
      <c r="L69" s="847"/>
      <c r="M69" s="847" t="str">
        <f>IF(G69="begin",G69,"")</f>
        <v/>
      </c>
      <c r="N69" s="847" t="str">
        <f>IF(G69="end",G69,"")</f>
        <v/>
      </c>
      <c r="O69" s="284">
        <v>1</v>
      </c>
      <c r="P69" s="287"/>
      <c r="Q69" s="564" t="s">
        <v>224</v>
      </c>
      <c r="R69" s="863">
        <f>IF(ISERROR(VLOOKUP(N65,N69:O118,2,FALSE)),0,VLOOKUP(N65,N69:O118,2,FALSE))</f>
        <v>0</v>
      </c>
      <c r="S69" s="826" t="str">
        <f>IF($S$68=2,P69,"")</f>
        <v/>
      </c>
      <c r="T69" s="847">
        <f>IF(O69&lt;$R$68,0,1)</f>
        <v>1</v>
      </c>
      <c r="U69" s="847">
        <f>IF(O69&gt;$R$69,0,1)</f>
        <v>0</v>
      </c>
      <c r="V69" s="847" t="str">
        <f>IF($R$70=0,SUM(T69+U69),"")</f>
        <v/>
      </c>
    </row>
    <row r="70" spans="1:64" s="514" customFormat="1">
      <c r="A70" s="511"/>
      <c r="B70" s="512">
        <v>2</v>
      </c>
      <c r="C70" s="895" t="s">
        <v>355</v>
      </c>
      <c r="D70" s="250"/>
      <c r="E70" s="467" t="s">
        <v>284</v>
      </c>
      <c r="F70" s="858" t="s">
        <v>277</v>
      </c>
      <c r="G70" s="861"/>
      <c r="H70" s="515"/>
      <c r="I70" s="513"/>
      <c r="J70" s="499" t="s">
        <v>151</v>
      </c>
      <c r="K70" s="268"/>
      <c r="L70" s="847"/>
      <c r="M70" s="847" t="str">
        <f t="shared" ref="M70:M118" si="51">IF(G70="begin",G70,"")</f>
        <v/>
      </c>
      <c r="N70" s="847" t="str">
        <f t="shared" ref="N70:N118" si="52">IF(G70="end",G70,"")</f>
        <v/>
      </c>
      <c r="O70" s="284">
        <v>2</v>
      </c>
      <c r="P70" s="294"/>
      <c r="Q70" s="864" t="s">
        <v>230</v>
      </c>
      <c r="R70" s="865">
        <f>COUNTIF(R68:R69,0)</f>
        <v>2</v>
      </c>
      <c r="S70" s="826" t="str">
        <f t="shared" ref="S70:S118" si="53">IF($S$68=2,P70,"")</f>
        <v/>
      </c>
      <c r="T70" s="847">
        <f t="shared" ref="T70:T79" si="54">IF(O70&lt;$R$68,0,1)</f>
        <v>1</v>
      </c>
      <c r="U70" s="847">
        <f t="shared" ref="U70:U79" si="55">IF(O70&gt;$R$69,0,1)</f>
        <v>0</v>
      </c>
      <c r="V70" s="847" t="str">
        <f t="shared" ref="V70:V118" si="56">IF($R$70=0,SUM(T70+U70),"")</f>
        <v/>
      </c>
    </row>
    <row r="71" spans="1:64" s="514" customFormat="1">
      <c r="A71" s="511"/>
      <c r="B71" s="512">
        <v>3</v>
      </c>
      <c r="C71" s="895" t="s">
        <v>356</v>
      </c>
      <c r="D71" s="250"/>
      <c r="E71" s="467" t="s">
        <v>284</v>
      </c>
      <c r="F71" s="858" t="s">
        <v>277</v>
      </c>
      <c r="G71" s="861"/>
      <c r="H71" s="515"/>
      <c r="I71" s="516"/>
      <c r="J71" s="499" t="s">
        <v>151</v>
      </c>
      <c r="K71" s="268"/>
      <c r="L71" s="847"/>
      <c r="M71" s="847" t="str">
        <f t="shared" si="51"/>
        <v/>
      </c>
      <c r="N71" s="847" t="str">
        <f t="shared" si="52"/>
        <v/>
      </c>
      <c r="O71" s="284">
        <v>3</v>
      </c>
      <c r="P71" s="273"/>
      <c r="R71" s="411"/>
      <c r="S71" s="826" t="str">
        <f t="shared" si="53"/>
        <v/>
      </c>
      <c r="T71" s="847">
        <f t="shared" si="54"/>
        <v>1</v>
      </c>
      <c r="U71" s="847">
        <f t="shared" si="55"/>
        <v>0</v>
      </c>
      <c r="V71" s="847" t="str">
        <f t="shared" si="56"/>
        <v/>
      </c>
    </row>
    <row r="72" spans="1:64" s="514" customFormat="1">
      <c r="A72" s="511"/>
      <c r="B72" s="512">
        <v>4</v>
      </c>
      <c r="C72" s="895" t="s">
        <v>357</v>
      </c>
      <c r="D72" s="250"/>
      <c r="E72" s="467" t="s">
        <v>48</v>
      </c>
      <c r="F72" s="858" t="s">
        <v>277</v>
      </c>
      <c r="G72" s="861"/>
      <c r="H72" s="849"/>
      <c r="I72" s="860"/>
      <c r="J72" s="499" t="s">
        <v>151</v>
      </c>
      <c r="K72" s="517"/>
      <c r="L72" s="847"/>
      <c r="M72" s="847" t="str">
        <f t="shared" si="51"/>
        <v/>
      </c>
      <c r="N72" s="847" t="str">
        <f t="shared" si="52"/>
        <v/>
      </c>
      <c r="O72" s="284">
        <v>4</v>
      </c>
      <c r="P72" s="273"/>
      <c r="R72" s="411"/>
      <c r="S72" s="826" t="str">
        <f t="shared" si="53"/>
        <v/>
      </c>
      <c r="T72" s="847">
        <f t="shared" si="54"/>
        <v>1</v>
      </c>
      <c r="U72" s="847">
        <f t="shared" si="55"/>
        <v>0</v>
      </c>
      <c r="V72" s="847" t="str">
        <f t="shared" si="56"/>
        <v/>
      </c>
    </row>
    <row r="73" spans="1:64" s="514" customFormat="1">
      <c r="A73" s="511"/>
      <c r="B73" s="512">
        <v>5</v>
      </c>
      <c r="C73" s="895" t="s">
        <v>358</v>
      </c>
      <c r="D73" s="250"/>
      <c r="E73" s="467" t="s">
        <v>48</v>
      </c>
      <c r="F73" s="858" t="s">
        <v>277</v>
      </c>
      <c r="G73" s="861"/>
      <c r="H73" s="849"/>
      <c r="I73" s="860"/>
      <c r="J73" s="499" t="s">
        <v>151</v>
      </c>
      <c r="K73" s="517"/>
      <c r="L73" s="847"/>
      <c r="M73" s="847" t="str">
        <f t="shared" si="51"/>
        <v/>
      </c>
      <c r="N73" s="847" t="str">
        <f t="shared" si="52"/>
        <v/>
      </c>
      <c r="O73" s="284">
        <v>5</v>
      </c>
      <c r="P73" s="273"/>
      <c r="R73" s="411"/>
      <c r="S73" s="826" t="str">
        <f t="shared" si="53"/>
        <v/>
      </c>
      <c r="T73" s="847">
        <f t="shared" si="54"/>
        <v>1</v>
      </c>
      <c r="U73" s="847">
        <f t="shared" si="55"/>
        <v>0</v>
      </c>
      <c r="V73" s="847" t="str">
        <f t="shared" si="56"/>
        <v/>
      </c>
    </row>
    <row r="74" spans="1:64" s="514" customFormat="1">
      <c r="A74" s="511"/>
      <c r="B74" s="512">
        <v>6</v>
      </c>
      <c r="C74" s="895" t="s">
        <v>359</v>
      </c>
      <c r="D74" s="250"/>
      <c r="E74" s="467" t="s">
        <v>48</v>
      </c>
      <c r="F74" s="858" t="s">
        <v>277</v>
      </c>
      <c r="G74" s="861"/>
      <c r="I74" s="521"/>
      <c r="J74" s="499" t="s">
        <v>151</v>
      </c>
      <c r="K74" s="268"/>
      <c r="L74" s="847"/>
      <c r="M74" s="847" t="str">
        <f t="shared" si="51"/>
        <v/>
      </c>
      <c r="N74" s="847" t="str">
        <f t="shared" si="52"/>
        <v/>
      </c>
      <c r="O74" s="284">
        <v>6</v>
      </c>
      <c r="P74" s="273"/>
      <c r="S74" s="826" t="str">
        <f t="shared" si="53"/>
        <v/>
      </c>
      <c r="T74" s="847">
        <f t="shared" si="54"/>
        <v>1</v>
      </c>
      <c r="U74" s="847">
        <f t="shared" si="55"/>
        <v>0</v>
      </c>
      <c r="V74" s="847" t="str">
        <f t="shared" si="56"/>
        <v/>
      </c>
    </row>
    <row r="75" spans="1:64" s="514" customFormat="1">
      <c r="A75" s="511"/>
      <c r="B75" s="512">
        <v>7</v>
      </c>
      <c r="C75" s="848"/>
      <c r="D75" s="250"/>
      <c r="E75" s="467" t="s">
        <v>277</v>
      </c>
      <c r="F75" s="858" t="s">
        <v>277</v>
      </c>
      <c r="G75" s="861"/>
      <c r="H75" s="518"/>
      <c r="I75" s="518"/>
      <c r="J75" s="499" t="s">
        <v>151</v>
      </c>
      <c r="K75" s="268"/>
      <c r="L75" s="847"/>
      <c r="M75" s="847" t="str">
        <f t="shared" si="51"/>
        <v/>
      </c>
      <c r="N75" s="847" t="str">
        <f t="shared" si="52"/>
        <v/>
      </c>
      <c r="O75" s="284">
        <v>7</v>
      </c>
      <c r="P75" s="273"/>
      <c r="S75" s="826" t="str">
        <f t="shared" si="53"/>
        <v/>
      </c>
      <c r="T75" s="847">
        <f t="shared" si="54"/>
        <v>1</v>
      </c>
      <c r="U75" s="847">
        <f t="shared" si="55"/>
        <v>0</v>
      </c>
      <c r="V75" s="847" t="str">
        <f t="shared" si="56"/>
        <v/>
      </c>
    </row>
    <row r="76" spans="1:64" s="514" customFormat="1">
      <c r="A76" s="511"/>
      <c r="B76" s="512">
        <v>8</v>
      </c>
      <c r="C76" s="848"/>
      <c r="D76" s="250"/>
      <c r="E76" s="467" t="s">
        <v>277</v>
      </c>
      <c r="F76" s="858" t="s">
        <v>277</v>
      </c>
      <c r="G76" s="861"/>
      <c r="I76" s="521"/>
      <c r="J76" s="499" t="s">
        <v>151</v>
      </c>
      <c r="K76" s="268"/>
      <c r="L76" s="847"/>
      <c r="M76" s="847" t="str">
        <f t="shared" si="51"/>
        <v/>
      </c>
      <c r="N76" s="847" t="str">
        <f t="shared" si="52"/>
        <v/>
      </c>
      <c r="O76" s="284">
        <v>8</v>
      </c>
      <c r="P76" s="273"/>
      <c r="S76" s="826" t="str">
        <f t="shared" si="53"/>
        <v/>
      </c>
      <c r="T76" s="847">
        <f t="shared" si="54"/>
        <v>1</v>
      </c>
      <c r="U76" s="847">
        <f t="shared" si="55"/>
        <v>0</v>
      </c>
      <c r="V76" s="847" t="str">
        <f t="shared" si="56"/>
        <v/>
      </c>
    </row>
    <row r="77" spans="1:64" s="514" customFormat="1">
      <c r="A77" s="511"/>
      <c r="B77" s="512">
        <v>9</v>
      </c>
      <c r="C77" s="848"/>
      <c r="D77" s="250"/>
      <c r="E77" s="467" t="s">
        <v>277</v>
      </c>
      <c r="F77" s="858" t="s">
        <v>277</v>
      </c>
      <c r="G77" s="861"/>
      <c r="I77" s="521"/>
      <c r="J77" s="499" t="s">
        <v>151</v>
      </c>
      <c r="K77" s="268"/>
      <c r="L77" s="847"/>
      <c r="M77" s="847" t="str">
        <f t="shared" si="51"/>
        <v/>
      </c>
      <c r="N77" s="847" t="str">
        <f t="shared" si="52"/>
        <v/>
      </c>
      <c r="O77" s="284">
        <v>9</v>
      </c>
      <c r="P77" s="273"/>
      <c r="S77" s="826" t="str">
        <f t="shared" si="53"/>
        <v/>
      </c>
      <c r="T77" s="847">
        <f t="shared" si="54"/>
        <v>1</v>
      </c>
      <c r="U77" s="847">
        <f t="shared" si="55"/>
        <v>0</v>
      </c>
      <c r="V77" s="847" t="str">
        <f t="shared" si="56"/>
        <v/>
      </c>
    </row>
    <row r="78" spans="1:64" s="514" customFormat="1">
      <c r="A78" s="511"/>
      <c r="B78" s="512">
        <v>10</v>
      </c>
      <c r="C78" s="848"/>
      <c r="D78" s="250"/>
      <c r="E78" s="467" t="s">
        <v>277</v>
      </c>
      <c r="F78" s="858" t="s">
        <v>277</v>
      </c>
      <c r="G78" s="861"/>
      <c r="I78" s="521"/>
      <c r="J78" s="499" t="s">
        <v>151</v>
      </c>
      <c r="K78" s="268"/>
      <c r="L78" s="847"/>
      <c r="M78" s="847" t="str">
        <f t="shared" si="51"/>
        <v/>
      </c>
      <c r="N78" s="847" t="str">
        <f t="shared" si="52"/>
        <v/>
      </c>
      <c r="O78" s="284">
        <v>10</v>
      </c>
      <c r="P78" s="273"/>
      <c r="S78" s="826" t="str">
        <f t="shared" si="53"/>
        <v/>
      </c>
      <c r="T78" s="847">
        <f t="shared" si="54"/>
        <v>1</v>
      </c>
      <c r="U78" s="847">
        <f t="shared" si="55"/>
        <v>0</v>
      </c>
      <c r="V78" s="847" t="str">
        <f t="shared" si="56"/>
        <v/>
      </c>
    </row>
    <row r="79" spans="1:64" s="514" customFormat="1">
      <c r="A79" s="511"/>
      <c r="B79" s="512">
        <v>11</v>
      </c>
      <c r="C79" s="848"/>
      <c r="D79" s="250"/>
      <c r="E79" s="467" t="s">
        <v>277</v>
      </c>
      <c r="F79" s="858" t="s">
        <v>277</v>
      </c>
      <c r="G79" s="861"/>
      <c r="I79" s="513"/>
      <c r="J79" s="499" t="s">
        <v>151</v>
      </c>
      <c r="K79" s="268"/>
      <c r="L79" s="847"/>
      <c r="M79" s="847" t="str">
        <f t="shared" si="51"/>
        <v/>
      </c>
      <c r="N79" s="847" t="str">
        <f t="shared" si="52"/>
        <v/>
      </c>
      <c r="O79" s="284">
        <v>11</v>
      </c>
      <c r="P79" s="273"/>
      <c r="S79" s="826" t="str">
        <f t="shared" si="53"/>
        <v/>
      </c>
      <c r="T79" s="847">
        <f t="shared" si="54"/>
        <v>1</v>
      </c>
      <c r="U79" s="847">
        <f t="shared" si="55"/>
        <v>0</v>
      </c>
      <c r="V79" s="847" t="str">
        <f t="shared" si="56"/>
        <v/>
      </c>
    </row>
    <row r="80" spans="1:64" s="514" customFormat="1">
      <c r="A80" s="511"/>
      <c r="B80" s="512">
        <v>12</v>
      </c>
      <c r="C80" s="848"/>
      <c r="D80" s="250"/>
      <c r="E80" s="467" t="s">
        <v>277</v>
      </c>
      <c r="F80" s="858" t="s">
        <v>277</v>
      </c>
      <c r="G80" s="861"/>
      <c r="I80" s="513"/>
      <c r="J80" s="499" t="s">
        <v>151</v>
      </c>
      <c r="K80" s="268"/>
      <c r="L80" s="847"/>
      <c r="M80" s="847" t="str">
        <f t="shared" si="51"/>
        <v/>
      </c>
      <c r="N80" s="847" t="str">
        <f t="shared" si="52"/>
        <v/>
      </c>
      <c r="O80" s="284">
        <v>12</v>
      </c>
      <c r="P80" s="273"/>
      <c r="S80" s="826" t="str">
        <f t="shared" si="53"/>
        <v/>
      </c>
      <c r="T80" s="847">
        <f t="shared" ref="T80:T118" si="57">IF(O80&lt;$R$68,0,1)</f>
        <v>1</v>
      </c>
      <c r="U80" s="847">
        <f t="shared" ref="U80:U118" si="58">IF(O80&gt;$R$69,0,1)</f>
        <v>0</v>
      </c>
      <c r="V80" s="847" t="str">
        <f t="shared" si="56"/>
        <v/>
      </c>
    </row>
    <row r="81" spans="1:28" s="514" customFormat="1">
      <c r="A81" s="511"/>
      <c r="B81" s="512">
        <v>13</v>
      </c>
      <c r="C81" s="848"/>
      <c r="D81" s="250"/>
      <c r="E81" s="467" t="s">
        <v>277</v>
      </c>
      <c r="F81" s="858" t="s">
        <v>277</v>
      </c>
      <c r="G81" s="861"/>
      <c r="J81" s="499" t="s">
        <v>151</v>
      </c>
      <c r="K81" s="268"/>
      <c r="L81" s="847"/>
      <c r="M81" s="847" t="str">
        <f t="shared" si="51"/>
        <v/>
      </c>
      <c r="N81" s="847" t="str">
        <f t="shared" si="52"/>
        <v/>
      </c>
      <c r="O81" s="284">
        <v>13</v>
      </c>
      <c r="P81" s="273"/>
      <c r="S81" s="826" t="str">
        <f t="shared" si="53"/>
        <v/>
      </c>
      <c r="T81" s="847">
        <f t="shared" si="57"/>
        <v>1</v>
      </c>
      <c r="U81" s="847">
        <f t="shared" si="58"/>
        <v>0</v>
      </c>
      <c r="V81" s="847" t="str">
        <f t="shared" si="56"/>
        <v/>
      </c>
    </row>
    <row r="82" spans="1:28" s="514" customFormat="1">
      <c r="A82" s="511"/>
      <c r="B82" s="512">
        <v>14</v>
      </c>
      <c r="C82" s="848"/>
      <c r="D82" s="250"/>
      <c r="E82" s="467" t="s">
        <v>277</v>
      </c>
      <c r="F82" s="858" t="s">
        <v>277</v>
      </c>
      <c r="G82" s="861"/>
      <c r="J82" s="499" t="s">
        <v>151</v>
      </c>
      <c r="K82" s="268"/>
      <c r="L82" s="847"/>
      <c r="M82" s="847" t="str">
        <f t="shared" si="51"/>
        <v/>
      </c>
      <c r="N82" s="847" t="str">
        <f t="shared" si="52"/>
        <v/>
      </c>
      <c r="O82" s="284">
        <v>14</v>
      </c>
      <c r="P82" s="273"/>
      <c r="S82" s="826" t="str">
        <f t="shared" si="53"/>
        <v/>
      </c>
      <c r="T82" s="847">
        <f t="shared" si="57"/>
        <v>1</v>
      </c>
      <c r="U82" s="847">
        <f t="shared" si="58"/>
        <v>0</v>
      </c>
      <c r="V82" s="847" t="str">
        <f t="shared" si="56"/>
        <v/>
      </c>
    </row>
    <row r="83" spans="1:28" s="514" customFormat="1">
      <c r="A83" s="511"/>
      <c r="B83" s="512">
        <v>15</v>
      </c>
      <c r="C83" s="848"/>
      <c r="D83" s="250"/>
      <c r="E83" s="467" t="s">
        <v>277</v>
      </c>
      <c r="F83" s="858" t="s">
        <v>277</v>
      </c>
      <c r="G83" s="861"/>
      <c r="J83" s="499" t="s">
        <v>151</v>
      </c>
      <c r="K83" s="268"/>
      <c r="L83" s="847"/>
      <c r="M83" s="847" t="str">
        <f t="shared" si="51"/>
        <v/>
      </c>
      <c r="N83" s="847" t="str">
        <f t="shared" si="52"/>
        <v/>
      </c>
      <c r="O83" s="284">
        <v>15</v>
      </c>
      <c r="P83" s="273"/>
      <c r="S83" s="826" t="str">
        <f t="shared" si="53"/>
        <v/>
      </c>
      <c r="T83" s="847">
        <f t="shared" si="57"/>
        <v>1</v>
      </c>
      <c r="U83" s="847">
        <f t="shared" si="58"/>
        <v>0</v>
      </c>
      <c r="V83" s="847" t="str">
        <f t="shared" si="56"/>
        <v/>
      </c>
    </row>
    <row r="84" spans="1:28" s="514" customFormat="1">
      <c r="A84" s="511"/>
      <c r="B84" s="512">
        <v>16</v>
      </c>
      <c r="C84" s="848"/>
      <c r="D84" s="250"/>
      <c r="E84" s="467" t="s">
        <v>277</v>
      </c>
      <c r="F84" s="858" t="s">
        <v>277</v>
      </c>
      <c r="G84" s="861"/>
      <c r="J84" s="499" t="s">
        <v>151</v>
      </c>
      <c r="K84" s="268"/>
      <c r="L84" s="847"/>
      <c r="M84" s="847" t="str">
        <f t="shared" si="51"/>
        <v/>
      </c>
      <c r="N84" s="847" t="str">
        <f t="shared" si="52"/>
        <v/>
      </c>
      <c r="O84" s="284">
        <v>16</v>
      </c>
      <c r="P84" s="273"/>
      <c r="S84" s="826" t="str">
        <f t="shared" si="53"/>
        <v/>
      </c>
      <c r="T84" s="847">
        <f t="shared" si="57"/>
        <v>1</v>
      </c>
      <c r="U84" s="847">
        <f t="shared" si="58"/>
        <v>0</v>
      </c>
      <c r="V84" s="847" t="str">
        <f t="shared" si="56"/>
        <v/>
      </c>
    </row>
    <row r="85" spans="1:28" s="514" customFormat="1">
      <c r="A85" s="511"/>
      <c r="B85" s="512">
        <v>17</v>
      </c>
      <c r="C85" s="848"/>
      <c r="D85" s="250"/>
      <c r="E85" s="467" t="s">
        <v>277</v>
      </c>
      <c r="F85" s="858" t="s">
        <v>277</v>
      </c>
      <c r="G85" s="861"/>
      <c r="J85" s="499" t="s">
        <v>151</v>
      </c>
      <c r="K85" s="268"/>
      <c r="L85" s="847"/>
      <c r="M85" s="847" t="str">
        <f t="shared" si="51"/>
        <v/>
      </c>
      <c r="N85" s="847" t="str">
        <f t="shared" si="52"/>
        <v/>
      </c>
      <c r="O85" s="284">
        <v>17</v>
      </c>
      <c r="P85" s="273"/>
      <c r="S85" s="826" t="str">
        <f t="shared" si="53"/>
        <v/>
      </c>
      <c r="T85" s="847">
        <f t="shared" si="57"/>
        <v>1</v>
      </c>
      <c r="U85" s="847">
        <f t="shared" si="58"/>
        <v>0</v>
      </c>
      <c r="V85" s="847" t="str">
        <f t="shared" si="56"/>
        <v/>
      </c>
    </row>
    <row r="86" spans="1:28" s="514" customFormat="1">
      <c r="A86" s="511"/>
      <c r="B86" s="512">
        <v>18</v>
      </c>
      <c r="C86" s="848"/>
      <c r="D86" s="250"/>
      <c r="E86" s="467" t="s">
        <v>277</v>
      </c>
      <c r="F86" s="858" t="s">
        <v>277</v>
      </c>
      <c r="G86" s="861"/>
      <c r="J86" s="499" t="s">
        <v>151</v>
      </c>
      <c r="K86" s="268"/>
      <c r="L86" s="847"/>
      <c r="M86" s="847" t="str">
        <f t="shared" si="51"/>
        <v/>
      </c>
      <c r="N86" s="847" t="str">
        <f t="shared" si="52"/>
        <v/>
      </c>
      <c r="O86" s="284">
        <v>18</v>
      </c>
      <c r="P86" s="273"/>
      <c r="S86" s="826" t="str">
        <f t="shared" si="53"/>
        <v/>
      </c>
      <c r="T86" s="847">
        <f t="shared" si="57"/>
        <v>1</v>
      </c>
      <c r="U86" s="847">
        <f t="shared" si="58"/>
        <v>0</v>
      </c>
      <c r="V86" s="847" t="str">
        <f t="shared" si="56"/>
        <v/>
      </c>
      <c r="W86" s="521"/>
      <c r="X86" s="521"/>
      <c r="Y86" s="521"/>
      <c r="Z86" s="521"/>
      <c r="AA86" s="521"/>
      <c r="AB86" s="521"/>
    </row>
    <row r="87" spans="1:28" s="514" customFormat="1">
      <c r="A87" s="511"/>
      <c r="B87" s="512">
        <v>19</v>
      </c>
      <c r="C87" s="848"/>
      <c r="D87" s="250"/>
      <c r="E87" s="467" t="s">
        <v>277</v>
      </c>
      <c r="F87" s="858" t="s">
        <v>277</v>
      </c>
      <c r="G87" s="861"/>
      <c r="J87" s="499" t="s">
        <v>151</v>
      </c>
      <c r="K87" s="268"/>
      <c r="L87" s="847"/>
      <c r="M87" s="847" t="str">
        <f t="shared" si="51"/>
        <v/>
      </c>
      <c r="N87" s="847" t="str">
        <f t="shared" si="52"/>
        <v/>
      </c>
      <c r="O87" s="284">
        <v>19</v>
      </c>
      <c r="P87" s="273"/>
      <c r="S87" s="826" t="str">
        <f t="shared" si="53"/>
        <v/>
      </c>
      <c r="T87" s="847">
        <f t="shared" si="57"/>
        <v>1</v>
      </c>
      <c r="U87" s="847">
        <f t="shared" si="58"/>
        <v>0</v>
      </c>
      <c r="V87" s="847" t="str">
        <f t="shared" si="56"/>
        <v/>
      </c>
      <c r="W87" s="521"/>
      <c r="X87" s="521"/>
      <c r="Y87" s="521"/>
      <c r="Z87" s="521"/>
      <c r="AA87" s="521"/>
      <c r="AB87" s="521"/>
    </row>
    <row r="88" spans="1:28" s="514" customFormat="1">
      <c r="A88" s="511"/>
      <c r="B88" s="512">
        <v>20</v>
      </c>
      <c r="C88" s="848"/>
      <c r="D88" s="250"/>
      <c r="E88" s="467" t="s">
        <v>277</v>
      </c>
      <c r="F88" s="858" t="s">
        <v>277</v>
      </c>
      <c r="G88" s="861"/>
      <c r="J88" s="499" t="s">
        <v>151</v>
      </c>
      <c r="K88" s="268"/>
      <c r="L88" s="847"/>
      <c r="M88" s="847" t="str">
        <f t="shared" si="51"/>
        <v/>
      </c>
      <c r="N88" s="847" t="str">
        <f t="shared" si="52"/>
        <v/>
      </c>
      <c r="O88" s="284">
        <v>20</v>
      </c>
      <c r="P88" s="273"/>
      <c r="S88" s="826" t="str">
        <f t="shared" si="53"/>
        <v/>
      </c>
      <c r="T88" s="847">
        <f t="shared" si="57"/>
        <v>1</v>
      </c>
      <c r="U88" s="847">
        <f t="shared" si="58"/>
        <v>0</v>
      </c>
      <c r="V88" s="847" t="str">
        <f t="shared" si="56"/>
        <v/>
      </c>
      <c r="W88" s="521"/>
      <c r="X88" s="521"/>
      <c r="Y88" s="521"/>
      <c r="Z88" s="521"/>
      <c r="AA88" s="521"/>
      <c r="AB88" s="521"/>
    </row>
    <row r="89" spans="1:28" s="514" customFormat="1">
      <c r="A89" s="511"/>
      <c r="B89" s="512">
        <v>21</v>
      </c>
      <c r="C89" s="848"/>
      <c r="D89" s="250"/>
      <c r="E89" s="467" t="s">
        <v>277</v>
      </c>
      <c r="F89" s="858" t="s">
        <v>277</v>
      </c>
      <c r="G89" s="861"/>
      <c r="J89" s="499" t="s">
        <v>151</v>
      </c>
      <c r="K89" s="268"/>
      <c r="L89" s="847"/>
      <c r="M89" s="847" t="str">
        <f t="shared" si="51"/>
        <v/>
      </c>
      <c r="N89" s="847" t="str">
        <f t="shared" si="52"/>
        <v/>
      </c>
      <c r="O89" s="284">
        <v>21</v>
      </c>
      <c r="P89" s="273"/>
      <c r="S89" s="826" t="str">
        <f t="shared" si="53"/>
        <v/>
      </c>
      <c r="T89" s="847">
        <f t="shared" si="57"/>
        <v>1</v>
      </c>
      <c r="U89" s="847">
        <f t="shared" si="58"/>
        <v>0</v>
      </c>
      <c r="V89" s="847" t="str">
        <f t="shared" si="56"/>
        <v/>
      </c>
      <c r="W89" s="521"/>
      <c r="X89" s="521"/>
      <c r="Y89" s="521"/>
      <c r="Z89" s="521"/>
      <c r="AA89" s="521"/>
      <c r="AB89" s="521"/>
    </row>
    <row r="90" spans="1:28" s="514" customFormat="1">
      <c r="A90" s="511"/>
      <c r="B90" s="512">
        <v>22</v>
      </c>
      <c r="C90" s="848"/>
      <c r="D90" s="250"/>
      <c r="E90" s="467" t="s">
        <v>277</v>
      </c>
      <c r="F90" s="858" t="s">
        <v>277</v>
      </c>
      <c r="G90" s="861"/>
      <c r="J90" s="499" t="s">
        <v>151</v>
      </c>
      <c r="K90" s="268"/>
      <c r="L90" s="847"/>
      <c r="M90" s="847" t="str">
        <f t="shared" si="51"/>
        <v/>
      </c>
      <c r="N90" s="847" t="str">
        <f t="shared" si="52"/>
        <v/>
      </c>
      <c r="O90" s="284">
        <v>22</v>
      </c>
      <c r="P90" s="273"/>
      <c r="S90" s="826" t="str">
        <f t="shared" si="53"/>
        <v/>
      </c>
      <c r="T90" s="847">
        <f t="shared" si="57"/>
        <v>1</v>
      </c>
      <c r="U90" s="847">
        <f t="shared" si="58"/>
        <v>0</v>
      </c>
      <c r="V90" s="847" t="str">
        <f t="shared" si="56"/>
        <v/>
      </c>
      <c r="W90" s="521"/>
      <c r="X90" s="521"/>
      <c r="Y90" s="521"/>
      <c r="Z90" s="521"/>
      <c r="AA90" s="521"/>
      <c r="AB90" s="521"/>
    </row>
    <row r="91" spans="1:28" s="514" customFormat="1">
      <c r="A91" s="511"/>
      <c r="B91" s="512">
        <v>23</v>
      </c>
      <c r="C91" s="848"/>
      <c r="D91" s="250"/>
      <c r="E91" s="467" t="s">
        <v>277</v>
      </c>
      <c r="F91" s="858" t="s">
        <v>277</v>
      </c>
      <c r="G91" s="861"/>
      <c r="J91" s="499" t="s">
        <v>151</v>
      </c>
      <c r="K91" s="268"/>
      <c r="L91" s="847"/>
      <c r="M91" s="847" t="str">
        <f t="shared" si="51"/>
        <v/>
      </c>
      <c r="N91" s="847" t="str">
        <f t="shared" si="52"/>
        <v/>
      </c>
      <c r="O91" s="284">
        <v>23</v>
      </c>
      <c r="P91" s="273"/>
      <c r="S91" s="826" t="str">
        <f t="shared" si="53"/>
        <v/>
      </c>
      <c r="T91" s="847">
        <f t="shared" si="57"/>
        <v>1</v>
      </c>
      <c r="U91" s="847">
        <f t="shared" si="58"/>
        <v>0</v>
      </c>
      <c r="V91" s="847" t="str">
        <f t="shared" si="56"/>
        <v/>
      </c>
      <c r="W91" s="521"/>
      <c r="X91" s="521"/>
      <c r="Y91" s="521"/>
      <c r="Z91" s="521"/>
      <c r="AA91" s="521"/>
      <c r="AB91" s="521"/>
    </row>
    <row r="92" spans="1:28" s="514" customFormat="1">
      <c r="A92" s="511"/>
      <c r="B92" s="512">
        <v>24</v>
      </c>
      <c r="C92" s="848"/>
      <c r="D92" s="250"/>
      <c r="E92" s="467" t="s">
        <v>277</v>
      </c>
      <c r="F92" s="858" t="s">
        <v>277</v>
      </c>
      <c r="G92" s="861"/>
      <c r="J92" s="499" t="s">
        <v>151</v>
      </c>
      <c r="K92" s="268"/>
      <c r="L92" s="847"/>
      <c r="M92" s="847" t="str">
        <f t="shared" si="51"/>
        <v/>
      </c>
      <c r="N92" s="847" t="str">
        <f t="shared" si="52"/>
        <v/>
      </c>
      <c r="O92" s="284">
        <v>24</v>
      </c>
      <c r="P92" s="273"/>
      <c r="S92" s="826" t="str">
        <f t="shared" si="53"/>
        <v/>
      </c>
      <c r="T92" s="847">
        <f t="shared" si="57"/>
        <v>1</v>
      </c>
      <c r="U92" s="847">
        <f t="shared" si="58"/>
        <v>0</v>
      </c>
      <c r="V92" s="847" t="str">
        <f t="shared" si="56"/>
        <v/>
      </c>
      <c r="W92" s="521"/>
      <c r="X92" s="521"/>
      <c r="Y92" s="521"/>
      <c r="Z92" s="521"/>
      <c r="AA92" s="521"/>
      <c r="AB92" s="521"/>
    </row>
    <row r="93" spans="1:28" s="514" customFormat="1">
      <c r="A93" s="511"/>
      <c r="B93" s="512">
        <v>25</v>
      </c>
      <c r="C93" s="848"/>
      <c r="D93" s="250"/>
      <c r="E93" s="467" t="s">
        <v>277</v>
      </c>
      <c r="F93" s="858" t="s">
        <v>277</v>
      </c>
      <c r="G93" s="861"/>
      <c r="J93" s="499" t="s">
        <v>151</v>
      </c>
      <c r="K93" s="268"/>
      <c r="L93" s="847"/>
      <c r="M93" s="847" t="str">
        <f t="shared" si="51"/>
        <v/>
      </c>
      <c r="N93" s="847" t="str">
        <f t="shared" si="52"/>
        <v/>
      </c>
      <c r="O93" s="284">
        <v>25</v>
      </c>
      <c r="P93" s="273"/>
      <c r="S93" s="826" t="str">
        <f t="shared" si="53"/>
        <v/>
      </c>
      <c r="T93" s="847">
        <f t="shared" si="57"/>
        <v>1</v>
      </c>
      <c r="U93" s="847">
        <f t="shared" si="58"/>
        <v>0</v>
      </c>
      <c r="V93" s="847" t="str">
        <f t="shared" si="56"/>
        <v/>
      </c>
      <c r="W93" s="521"/>
      <c r="X93" s="521"/>
      <c r="Y93" s="521"/>
      <c r="Z93" s="521"/>
      <c r="AA93" s="521"/>
      <c r="AB93" s="521"/>
    </row>
    <row r="94" spans="1:28" s="514" customFormat="1">
      <c r="A94" s="511"/>
      <c r="B94" s="512">
        <v>26</v>
      </c>
      <c r="C94" s="848"/>
      <c r="D94" s="250"/>
      <c r="E94" s="467" t="s">
        <v>277</v>
      </c>
      <c r="F94" s="858" t="s">
        <v>277</v>
      </c>
      <c r="G94" s="861"/>
      <c r="J94" s="499" t="s">
        <v>151</v>
      </c>
      <c r="K94" s="268"/>
      <c r="L94" s="847"/>
      <c r="M94" s="847" t="str">
        <f t="shared" si="51"/>
        <v/>
      </c>
      <c r="N94" s="847" t="str">
        <f t="shared" si="52"/>
        <v/>
      </c>
      <c r="O94" s="284">
        <v>26</v>
      </c>
      <c r="P94" s="273"/>
      <c r="S94" s="826" t="str">
        <f t="shared" si="53"/>
        <v/>
      </c>
      <c r="T94" s="847">
        <f t="shared" si="57"/>
        <v>1</v>
      </c>
      <c r="U94" s="847">
        <f t="shared" si="58"/>
        <v>0</v>
      </c>
      <c r="V94" s="847" t="str">
        <f t="shared" si="56"/>
        <v/>
      </c>
      <c r="W94" s="521"/>
      <c r="X94" s="521"/>
      <c r="Y94" s="521"/>
      <c r="Z94" s="521"/>
      <c r="AA94" s="521"/>
      <c r="AB94" s="521"/>
    </row>
    <row r="95" spans="1:28" s="514" customFormat="1">
      <c r="A95" s="511"/>
      <c r="B95" s="512">
        <v>27</v>
      </c>
      <c r="C95" s="848"/>
      <c r="D95" s="250"/>
      <c r="E95" s="467" t="s">
        <v>277</v>
      </c>
      <c r="F95" s="858" t="s">
        <v>277</v>
      </c>
      <c r="G95" s="861"/>
      <c r="J95" s="499" t="s">
        <v>151</v>
      </c>
      <c r="K95" s="268"/>
      <c r="L95" s="847"/>
      <c r="M95" s="847" t="str">
        <f t="shared" si="51"/>
        <v/>
      </c>
      <c r="N95" s="847" t="str">
        <f t="shared" si="52"/>
        <v/>
      </c>
      <c r="O95" s="284">
        <v>27</v>
      </c>
      <c r="P95" s="273"/>
      <c r="S95" s="826" t="str">
        <f t="shared" si="53"/>
        <v/>
      </c>
      <c r="T95" s="847">
        <f t="shared" si="57"/>
        <v>1</v>
      </c>
      <c r="U95" s="847">
        <f t="shared" si="58"/>
        <v>0</v>
      </c>
      <c r="V95" s="847" t="str">
        <f t="shared" si="56"/>
        <v/>
      </c>
      <c r="W95" s="521"/>
      <c r="X95" s="521"/>
      <c r="Y95" s="521"/>
      <c r="Z95" s="521"/>
      <c r="AA95" s="521"/>
      <c r="AB95" s="521"/>
    </row>
    <row r="96" spans="1:28" s="514" customFormat="1">
      <c r="A96" s="511"/>
      <c r="B96" s="512">
        <v>28</v>
      </c>
      <c r="C96" s="848"/>
      <c r="D96" s="250"/>
      <c r="E96" s="467" t="s">
        <v>277</v>
      </c>
      <c r="F96" s="858" t="s">
        <v>277</v>
      </c>
      <c r="G96" s="861"/>
      <c r="J96" s="499" t="s">
        <v>151</v>
      </c>
      <c r="K96" s="268"/>
      <c r="L96" s="847"/>
      <c r="M96" s="847" t="str">
        <f t="shared" si="51"/>
        <v/>
      </c>
      <c r="N96" s="847" t="str">
        <f t="shared" si="52"/>
        <v/>
      </c>
      <c r="O96" s="284">
        <v>28</v>
      </c>
      <c r="P96" s="273"/>
      <c r="S96" s="826" t="str">
        <f t="shared" si="53"/>
        <v/>
      </c>
      <c r="T96" s="847">
        <f t="shared" si="57"/>
        <v>1</v>
      </c>
      <c r="U96" s="847">
        <f t="shared" si="58"/>
        <v>0</v>
      </c>
      <c r="V96" s="847" t="str">
        <f t="shared" si="56"/>
        <v/>
      </c>
      <c r="W96" s="521"/>
      <c r="X96" s="521"/>
      <c r="Y96" s="521"/>
      <c r="Z96" s="521"/>
      <c r="AA96" s="521"/>
      <c r="AB96" s="521"/>
    </row>
    <row r="97" spans="1:28" s="514" customFormat="1">
      <c r="A97" s="511"/>
      <c r="B97" s="512">
        <v>29</v>
      </c>
      <c r="C97" s="848"/>
      <c r="D97" s="250"/>
      <c r="E97" s="467" t="s">
        <v>277</v>
      </c>
      <c r="F97" s="858" t="s">
        <v>277</v>
      </c>
      <c r="G97" s="861"/>
      <c r="J97" s="499" t="s">
        <v>151</v>
      </c>
      <c r="K97" s="268"/>
      <c r="L97" s="847"/>
      <c r="M97" s="847" t="str">
        <f t="shared" si="51"/>
        <v/>
      </c>
      <c r="N97" s="847" t="str">
        <f t="shared" si="52"/>
        <v/>
      </c>
      <c r="O97" s="284">
        <v>29</v>
      </c>
      <c r="P97" s="273"/>
      <c r="S97" s="826" t="str">
        <f t="shared" si="53"/>
        <v/>
      </c>
      <c r="T97" s="847">
        <f t="shared" si="57"/>
        <v>1</v>
      </c>
      <c r="U97" s="847">
        <f t="shared" si="58"/>
        <v>0</v>
      </c>
      <c r="V97" s="847" t="str">
        <f t="shared" si="56"/>
        <v/>
      </c>
      <c r="W97" s="521"/>
      <c r="X97" s="521"/>
      <c r="Y97" s="521"/>
      <c r="Z97" s="521"/>
      <c r="AA97" s="521"/>
      <c r="AB97" s="521"/>
    </row>
    <row r="98" spans="1:28" s="514" customFormat="1">
      <c r="A98" s="511"/>
      <c r="B98" s="512">
        <v>30</v>
      </c>
      <c r="C98" s="848"/>
      <c r="D98" s="250"/>
      <c r="E98" s="467" t="s">
        <v>277</v>
      </c>
      <c r="F98" s="858" t="s">
        <v>277</v>
      </c>
      <c r="G98" s="861"/>
      <c r="J98" s="499" t="s">
        <v>151</v>
      </c>
      <c r="K98" s="268"/>
      <c r="L98" s="847"/>
      <c r="M98" s="847" t="str">
        <f t="shared" si="51"/>
        <v/>
      </c>
      <c r="N98" s="847" t="str">
        <f t="shared" si="52"/>
        <v/>
      </c>
      <c r="O98" s="284">
        <v>30</v>
      </c>
      <c r="P98" s="273"/>
      <c r="S98" s="826" t="str">
        <f t="shared" si="53"/>
        <v/>
      </c>
      <c r="T98" s="847">
        <f t="shared" si="57"/>
        <v>1</v>
      </c>
      <c r="U98" s="847">
        <f t="shared" si="58"/>
        <v>0</v>
      </c>
      <c r="V98" s="847" t="str">
        <f t="shared" si="56"/>
        <v/>
      </c>
      <c r="W98" s="521"/>
      <c r="X98" s="521"/>
      <c r="Y98" s="521"/>
      <c r="Z98" s="521"/>
      <c r="AA98" s="521"/>
      <c r="AB98" s="521"/>
    </row>
    <row r="99" spans="1:28" s="514" customFormat="1">
      <c r="A99" s="511"/>
      <c r="B99" s="512">
        <v>31</v>
      </c>
      <c r="C99" s="848"/>
      <c r="D99" s="250"/>
      <c r="E99" s="467" t="s">
        <v>277</v>
      </c>
      <c r="F99" s="858" t="s">
        <v>277</v>
      </c>
      <c r="G99" s="861"/>
      <c r="J99" s="499" t="s">
        <v>151</v>
      </c>
      <c r="K99" s="268"/>
      <c r="L99" s="847"/>
      <c r="M99" s="847" t="str">
        <f t="shared" si="51"/>
        <v/>
      </c>
      <c r="N99" s="847" t="str">
        <f t="shared" si="52"/>
        <v/>
      </c>
      <c r="O99" s="284">
        <v>31</v>
      </c>
      <c r="P99" s="273"/>
      <c r="S99" s="826" t="str">
        <f t="shared" si="53"/>
        <v/>
      </c>
      <c r="T99" s="847">
        <f t="shared" si="57"/>
        <v>1</v>
      </c>
      <c r="U99" s="847">
        <f t="shared" si="58"/>
        <v>0</v>
      </c>
      <c r="V99" s="847" t="str">
        <f t="shared" si="56"/>
        <v/>
      </c>
    </row>
    <row r="100" spans="1:28" s="514" customFormat="1">
      <c r="A100" s="511"/>
      <c r="B100" s="512">
        <v>32</v>
      </c>
      <c r="C100" s="848"/>
      <c r="D100" s="250"/>
      <c r="E100" s="467" t="s">
        <v>277</v>
      </c>
      <c r="F100" s="858" t="s">
        <v>277</v>
      </c>
      <c r="G100" s="861"/>
      <c r="J100" s="499" t="s">
        <v>151</v>
      </c>
      <c r="K100" s="268"/>
      <c r="L100" s="847"/>
      <c r="M100" s="847" t="str">
        <f t="shared" si="51"/>
        <v/>
      </c>
      <c r="N100" s="847" t="str">
        <f t="shared" si="52"/>
        <v/>
      </c>
      <c r="O100" s="284">
        <v>32</v>
      </c>
      <c r="P100" s="273"/>
      <c r="S100" s="826" t="str">
        <f t="shared" si="53"/>
        <v/>
      </c>
      <c r="T100" s="847">
        <f t="shared" si="57"/>
        <v>1</v>
      </c>
      <c r="U100" s="847">
        <f t="shared" si="58"/>
        <v>0</v>
      </c>
      <c r="V100" s="847" t="str">
        <f t="shared" si="56"/>
        <v/>
      </c>
    </row>
    <row r="101" spans="1:28" s="514" customFormat="1">
      <c r="A101" s="511"/>
      <c r="B101" s="512">
        <v>33</v>
      </c>
      <c r="C101" s="848"/>
      <c r="D101" s="250"/>
      <c r="E101" s="467" t="s">
        <v>277</v>
      </c>
      <c r="F101" s="858" t="s">
        <v>277</v>
      </c>
      <c r="G101" s="861"/>
      <c r="J101" s="499" t="s">
        <v>151</v>
      </c>
      <c r="K101" s="268"/>
      <c r="L101" s="847"/>
      <c r="M101" s="847" t="str">
        <f t="shared" si="51"/>
        <v/>
      </c>
      <c r="N101" s="847" t="str">
        <f t="shared" si="52"/>
        <v/>
      </c>
      <c r="O101" s="284">
        <v>33</v>
      </c>
      <c r="P101" s="273"/>
      <c r="S101" s="826" t="str">
        <f t="shared" si="53"/>
        <v/>
      </c>
      <c r="T101" s="847">
        <f t="shared" si="57"/>
        <v>1</v>
      </c>
      <c r="U101" s="847">
        <f t="shared" si="58"/>
        <v>0</v>
      </c>
      <c r="V101" s="847" t="str">
        <f t="shared" si="56"/>
        <v/>
      </c>
    </row>
    <row r="102" spans="1:28" s="519" customFormat="1">
      <c r="A102" s="511"/>
      <c r="B102" s="512">
        <v>34</v>
      </c>
      <c r="C102" s="848"/>
      <c r="D102" s="250"/>
      <c r="E102" s="467" t="s">
        <v>277</v>
      </c>
      <c r="F102" s="858" t="s">
        <v>277</v>
      </c>
      <c r="G102" s="862"/>
      <c r="J102" s="499" t="s">
        <v>151</v>
      </c>
      <c r="K102" s="268"/>
      <c r="L102" s="847"/>
      <c r="M102" s="847" t="str">
        <f t="shared" si="51"/>
        <v/>
      </c>
      <c r="N102" s="847" t="str">
        <f t="shared" si="52"/>
        <v/>
      </c>
      <c r="O102" s="284">
        <v>34</v>
      </c>
      <c r="P102" s="273"/>
      <c r="Q102" s="514"/>
      <c r="S102" s="826" t="str">
        <f t="shared" si="53"/>
        <v/>
      </c>
      <c r="T102" s="847">
        <f t="shared" si="57"/>
        <v>1</v>
      </c>
      <c r="U102" s="847">
        <f t="shared" si="58"/>
        <v>0</v>
      </c>
      <c r="V102" s="847" t="str">
        <f t="shared" si="56"/>
        <v/>
      </c>
    </row>
    <row r="103" spans="1:28" s="514" customFormat="1">
      <c r="A103" s="511"/>
      <c r="B103" s="512">
        <v>35</v>
      </c>
      <c r="C103" s="848"/>
      <c r="D103" s="250"/>
      <c r="E103" s="467" t="s">
        <v>277</v>
      </c>
      <c r="F103" s="858" t="s">
        <v>277</v>
      </c>
      <c r="G103" s="861"/>
      <c r="J103" s="499" t="s">
        <v>151</v>
      </c>
      <c r="K103" s="268"/>
      <c r="L103" s="847"/>
      <c r="M103" s="847" t="str">
        <f t="shared" si="51"/>
        <v/>
      </c>
      <c r="N103" s="847" t="str">
        <f t="shared" si="52"/>
        <v/>
      </c>
      <c r="O103" s="284">
        <v>35</v>
      </c>
      <c r="P103" s="273"/>
      <c r="S103" s="826" t="str">
        <f t="shared" si="53"/>
        <v/>
      </c>
      <c r="T103" s="847">
        <f t="shared" si="57"/>
        <v>1</v>
      </c>
      <c r="U103" s="847">
        <f t="shared" si="58"/>
        <v>0</v>
      </c>
      <c r="V103" s="847" t="str">
        <f t="shared" si="56"/>
        <v/>
      </c>
    </row>
    <row r="104" spans="1:28" s="514" customFormat="1">
      <c r="A104" s="511"/>
      <c r="B104" s="512">
        <v>36</v>
      </c>
      <c r="C104" s="848"/>
      <c r="D104" s="250"/>
      <c r="E104" s="467" t="s">
        <v>277</v>
      </c>
      <c r="F104" s="858" t="s">
        <v>277</v>
      </c>
      <c r="G104" s="861"/>
      <c r="J104" s="499" t="s">
        <v>151</v>
      </c>
      <c r="K104" s="268"/>
      <c r="L104" s="847"/>
      <c r="M104" s="847" t="str">
        <f t="shared" si="51"/>
        <v/>
      </c>
      <c r="N104" s="847" t="str">
        <f t="shared" si="52"/>
        <v/>
      </c>
      <c r="O104" s="284">
        <v>36</v>
      </c>
      <c r="P104" s="273"/>
      <c r="S104" s="826" t="str">
        <f t="shared" si="53"/>
        <v/>
      </c>
      <c r="T104" s="847">
        <f t="shared" si="57"/>
        <v>1</v>
      </c>
      <c r="U104" s="847">
        <f t="shared" si="58"/>
        <v>0</v>
      </c>
      <c r="V104" s="847" t="str">
        <f t="shared" si="56"/>
        <v/>
      </c>
    </row>
    <row r="105" spans="1:28" s="514" customFormat="1">
      <c r="A105" s="511"/>
      <c r="B105" s="512">
        <v>37</v>
      </c>
      <c r="C105" s="848"/>
      <c r="D105" s="250"/>
      <c r="E105" s="467" t="s">
        <v>277</v>
      </c>
      <c r="F105" s="858" t="s">
        <v>277</v>
      </c>
      <c r="G105" s="861"/>
      <c r="J105" s="499" t="s">
        <v>151</v>
      </c>
      <c r="K105" s="268"/>
      <c r="L105" s="847"/>
      <c r="M105" s="847" t="str">
        <f t="shared" si="51"/>
        <v/>
      </c>
      <c r="N105" s="847" t="str">
        <f t="shared" si="52"/>
        <v/>
      </c>
      <c r="O105" s="284">
        <v>37</v>
      </c>
      <c r="P105" s="273"/>
      <c r="S105" s="826" t="str">
        <f t="shared" si="53"/>
        <v/>
      </c>
      <c r="T105" s="847">
        <f t="shared" si="57"/>
        <v>1</v>
      </c>
      <c r="U105" s="847">
        <f t="shared" si="58"/>
        <v>0</v>
      </c>
      <c r="V105" s="847" t="str">
        <f t="shared" si="56"/>
        <v/>
      </c>
    </row>
    <row r="106" spans="1:28" s="514" customFormat="1">
      <c r="A106" s="511"/>
      <c r="B106" s="512">
        <v>38</v>
      </c>
      <c r="C106" s="848"/>
      <c r="D106" s="250"/>
      <c r="E106" s="467" t="s">
        <v>277</v>
      </c>
      <c r="F106" s="858" t="s">
        <v>277</v>
      </c>
      <c r="G106" s="861"/>
      <c r="J106" s="499" t="s">
        <v>151</v>
      </c>
      <c r="K106" s="268"/>
      <c r="L106" s="847"/>
      <c r="M106" s="847" t="str">
        <f t="shared" si="51"/>
        <v/>
      </c>
      <c r="N106" s="847" t="str">
        <f t="shared" si="52"/>
        <v/>
      </c>
      <c r="O106" s="284">
        <v>38</v>
      </c>
      <c r="P106" s="273"/>
      <c r="S106" s="826" t="str">
        <f t="shared" si="53"/>
        <v/>
      </c>
      <c r="T106" s="847">
        <f t="shared" si="57"/>
        <v>1</v>
      </c>
      <c r="U106" s="847">
        <f t="shared" si="58"/>
        <v>0</v>
      </c>
      <c r="V106" s="847" t="str">
        <f t="shared" si="56"/>
        <v/>
      </c>
    </row>
    <row r="107" spans="1:28" s="514" customFormat="1">
      <c r="A107" s="511"/>
      <c r="B107" s="512">
        <v>39</v>
      </c>
      <c r="C107" s="848"/>
      <c r="D107" s="250"/>
      <c r="E107" s="467" t="s">
        <v>277</v>
      </c>
      <c r="F107" s="858" t="s">
        <v>277</v>
      </c>
      <c r="G107" s="861"/>
      <c r="J107" s="499" t="s">
        <v>151</v>
      </c>
      <c r="K107" s="268"/>
      <c r="L107" s="847"/>
      <c r="M107" s="847" t="str">
        <f t="shared" si="51"/>
        <v/>
      </c>
      <c r="N107" s="847" t="str">
        <f t="shared" si="52"/>
        <v/>
      </c>
      <c r="O107" s="284">
        <v>39</v>
      </c>
      <c r="P107" s="273"/>
      <c r="S107" s="826" t="str">
        <f t="shared" si="53"/>
        <v/>
      </c>
      <c r="T107" s="847">
        <f t="shared" si="57"/>
        <v>1</v>
      </c>
      <c r="U107" s="847">
        <f t="shared" si="58"/>
        <v>0</v>
      </c>
      <c r="V107" s="847" t="str">
        <f t="shared" si="56"/>
        <v/>
      </c>
    </row>
    <row r="108" spans="1:28" s="514" customFormat="1">
      <c r="A108" s="511"/>
      <c r="B108" s="512">
        <v>40</v>
      </c>
      <c r="C108" s="848"/>
      <c r="D108" s="250"/>
      <c r="E108" s="467" t="s">
        <v>277</v>
      </c>
      <c r="F108" s="858" t="s">
        <v>277</v>
      </c>
      <c r="G108" s="861"/>
      <c r="J108" s="499" t="s">
        <v>151</v>
      </c>
      <c r="K108" s="268"/>
      <c r="L108" s="847"/>
      <c r="M108" s="847" t="str">
        <f t="shared" si="51"/>
        <v/>
      </c>
      <c r="N108" s="847" t="str">
        <f t="shared" si="52"/>
        <v/>
      </c>
      <c r="O108" s="284">
        <v>40</v>
      </c>
      <c r="P108" s="273"/>
      <c r="S108" s="826" t="str">
        <f t="shared" si="53"/>
        <v/>
      </c>
      <c r="T108" s="847">
        <f t="shared" si="57"/>
        <v>1</v>
      </c>
      <c r="U108" s="847">
        <f t="shared" si="58"/>
        <v>0</v>
      </c>
      <c r="V108" s="847" t="str">
        <f t="shared" si="56"/>
        <v/>
      </c>
    </row>
    <row r="109" spans="1:28" s="514" customFormat="1">
      <c r="A109" s="511"/>
      <c r="B109" s="512">
        <v>41</v>
      </c>
      <c r="C109" s="848"/>
      <c r="D109" s="250"/>
      <c r="E109" s="467" t="s">
        <v>277</v>
      </c>
      <c r="F109" s="858" t="s">
        <v>277</v>
      </c>
      <c r="G109" s="861"/>
      <c r="J109" s="499" t="s">
        <v>151</v>
      </c>
      <c r="K109" s="268"/>
      <c r="L109" s="847"/>
      <c r="M109" s="847" t="str">
        <f t="shared" si="51"/>
        <v/>
      </c>
      <c r="N109" s="847" t="str">
        <f t="shared" si="52"/>
        <v/>
      </c>
      <c r="O109" s="284">
        <v>41</v>
      </c>
      <c r="P109" s="273"/>
      <c r="S109" s="826" t="str">
        <f t="shared" si="53"/>
        <v/>
      </c>
      <c r="T109" s="847">
        <f t="shared" si="57"/>
        <v>1</v>
      </c>
      <c r="U109" s="847">
        <f t="shared" si="58"/>
        <v>0</v>
      </c>
      <c r="V109" s="847" t="str">
        <f t="shared" si="56"/>
        <v/>
      </c>
    </row>
    <row r="110" spans="1:28" s="514" customFormat="1">
      <c r="A110" s="511"/>
      <c r="B110" s="512">
        <v>42</v>
      </c>
      <c r="C110" s="848"/>
      <c r="D110" s="250"/>
      <c r="E110" s="467" t="s">
        <v>277</v>
      </c>
      <c r="F110" s="858" t="s">
        <v>277</v>
      </c>
      <c r="G110" s="861"/>
      <c r="J110" s="499" t="s">
        <v>151</v>
      </c>
      <c r="K110" s="268"/>
      <c r="L110" s="847"/>
      <c r="M110" s="847" t="str">
        <f t="shared" si="51"/>
        <v/>
      </c>
      <c r="N110" s="847" t="str">
        <f t="shared" si="52"/>
        <v/>
      </c>
      <c r="O110" s="284">
        <v>42</v>
      </c>
      <c r="P110" s="273"/>
      <c r="S110" s="826" t="str">
        <f t="shared" si="53"/>
        <v/>
      </c>
      <c r="T110" s="847">
        <f t="shared" si="57"/>
        <v>1</v>
      </c>
      <c r="U110" s="847">
        <f t="shared" si="58"/>
        <v>0</v>
      </c>
      <c r="V110" s="847" t="str">
        <f t="shared" si="56"/>
        <v/>
      </c>
    </row>
    <row r="111" spans="1:28" s="514" customFormat="1">
      <c r="A111" s="511"/>
      <c r="B111" s="512">
        <v>43</v>
      </c>
      <c r="C111" s="848"/>
      <c r="D111" s="250"/>
      <c r="E111" s="467" t="s">
        <v>277</v>
      </c>
      <c r="F111" s="858" t="s">
        <v>277</v>
      </c>
      <c r="G111" s="861"/>
      <c r="J111" s="499" t="s">
        <v>151</v>
      </c>
      <c r="K111" s="268"/>
      <c r="L111" s="847"/>
      <c r="M111" s="847" t="str">
        <f t="shared" si="51"/>
        <v/>
      </c>
      <c r="N111" s="847" t="str">
        <f t="shared" si="52"/>
        <v/>
      </c>
      <c r="O111" s="284">
        <v>43</v>
      </c>
      <c r="P111" s="273"/>
      <c r="S111" s="826" t="str">
        <f t="shared" si="53"/>
        <v/>
      </c>
      <c r="T111" s="847">
        <f t="shared" si="57"/>
        <v>1</v>
      </c>
      <c r="U111" s="847">
        <f t="shared" si="58"/>
        <v>0</v>
      </c>
      <c r="V111" s="847" t="str">
        <f t="shared" si="56"/>
        <v/>
      </c>
    </row>
    <row r="112" spans="1:28" s="514" customFormat="1">
      <c r="A112" s="511"/>
      <c r="B112" s="512">
        <v>44</v>
      </c>
      <c r="C112" s="848"/>
      <c r="D112" s="250"/>
      <c r="E112" s="467" t="s">
        <v>277</v>
      </c>
      <c r="F112" s="858" t="s">
        <v>277</v>
      </c>
      <c r="G112" s="861"/>
      <c r="J112" s="499" t="s">
        <v>151</v>
      </c>
      <c r="K112" s="268"/>
      <c r="L112" s="847"/>
      <c r="M112" s="847" t="str">
        <f t="shared" si="51"/>
        <v/>
      </c>
      <c r="N112" s="847" t="str">
        <f t="shared" si="52"/>
        <v/>
      </c>
      <c r="O112" s="284">
        <v>44</v>
      </c>
      <c r="P112" s="273"/>
      <c r="S112" s="826" t="str">
        <f t="shared" si="53"/>
        <v/>
      </c>
      <c r="T112" s="847">
        <f t="shared" si="57"/>
        <v>1</v>
      </c>
      <c r="U112" s="847">
        <f t="shared" si="58"/>
        <v>0</v>
      </c>
      <c r="V112" s="847" t="str">
        <f t="shared" si="56"/>
        <v/>
      </c>
    </row>
    <row r="113" spans="1:22" s="514" customFormat="1">
      <c r="A113" s="511"/>
      <c r="B113" s="512">
        <v>45</v>
      </c>
      <c r="C113" s="848"/>
      <c r="D113" s="250"/>
      <c r="E113" s="467" t="s">
        <v>277</v>
      </c>
      <c r="F113" s="858" t="s">
        <v>277</v>
      </c>
      <c r="G113" s="861"/>
      <c r="J113" s="499" t="s">
        <v>151</v>
      </c>
      <c r="K113" s="268"/>
      <c r="L113" s="847"/>
      <c r="M113" s="847" t="str">
        <f t="shared" si="51"/>
        <v/>
      </c>
      <c r="N113" s="847" t="str">
        <f t="shared" si="52"/>
        <v/>
      </c>
      <c r="O113" s="284">
        <v>45</v>
      </c>
      <c r="P113" s="273"/>
      <c r="S113" s="826" t="str">
        <f t="shared" si="53"/>
        <v/>
      </c>
      <c r="T113" s="847">
        <f t="shared" si="57"/>
        <v>1</v>
      </c>
      <c r="U113" s="847">
        <f t="shared" si="58"/>
        <v>0</v>
      </c>
      <c r="V113" s="847" t="str">
        <f t="shared" si="56"/>
        <v/>
      </c>
    </row>
    <row r="114" spans="1:22" s="514" customFormat="1">
      <c r="A114" s="511"/>
      <c r="B114" s="512">
        <v>46</v>
      </c>
      <c r="C114" s="848"/>
      <c r="D114" s="250"/>
      <c r="E114" s="467" t="s">
        <v>277</v>
      </c>
      <c r="F114" s="858" t="s">
        <v>277</v>
      </c>
      <c r="G114" s="861"/>
      <c r="J114" s="499" t="s">
        <v>151</v>
      </c>
      <c r="K114" s="268"/>
      <c r="L114" s="847"/>
      <c r="M114" s="847" t="str">
        <f t="shared" si="51"/>
        <v/>
      </c>
      <c r="N114" s="847" t="str">
        <f t="shared" si="52"/>
        <v/>
      </c>
      <c r="O114" s="284">
        <v>46</v>
      </c>
      <c r="P114" s="273"/>
      <c r="S114" s="826" t="str">
        <f t="shared" si="53"/>
        <v/>
      </c>
      <c r="T114" s="847">
        <f t="shared" si="57"/>
        <v>1</v>
      </c>
      <c r="U114" s="847">
        <f t="shared" si="58"/>
        <v>0</v>
      </c>
      <c r="V114" s="847" t="str">
        <f t="shared" si="56"/>
        <v/>
      </c>
    </row>
    <row r="115" spans="1:22" s="11" customFormat="1">
      <c r="A115" s="511"/>
      <c r="B115" s="512">
        <v>47</v>
      </c>
      <c r="C115" s="848"/>
      <c r="D115" s="250"/>
      <c r="E115" s="467" t="s">
        <v>277</v>
      </c>
      <c r="F115" s="858" t="s">
        <v>277</v>
      </c>
      <c r="G115" s="862"/>
      <c r="J115" s="499" t="s">
        <v>151</v>
      </c>
      <c r="K115" s="268"/>
      <c r="L115" s="847"/>
      <c r="M115" s="847" t="str">
        <f t="shared" si="51"/>
        <v/>
      </c>
      <c r="N115" s="847" t="str">
        <f t="shared" si="52"/>
        <v/>
      </c>
      <c r="O115" s="284">
        <v>47</v>
      </c>
      <c r="P115" s="273"/>
      <c r="Q115" s="514"/>
      <c r="S115" s="826" t="str">
        <f t="shared" si="53"/>
        <v/>
      </c>
      <c r="T115" s="847">
        <f t="shared" si="57"/>
        <v>1</v>
      </c>
      <c r="U115" s="847">
        <f t="shared" si="58"/>
        <v>0</v>
      </c>
      <c r="V115" s="847" t="str">
        <f t="shared" si="56"/>
        <v/>
      </c>
    </row>
    <row r="116" spans="1:22" s="11" customFormat="1">
      <c r="A116" s="511"/>
      <c r="B116" s="512">
        <v>48</v>
      </c>
      <c r="C116" s="848"/>
      <c r="D116" s="250"/>
      <c r="E116" s="467" t="s">
        <v>277</v>
      </c>
      <c r="F116" s="858" t="s">
        <v>277</v>
      </c>
      <c r="G116" s="862"/>
      <c r="J116" s="499" t="s">
        <v>151</v>
      </c>
      <c r="K116" s="268"/>
      <c r="L116" s="847"/>
      <c r="M116" s="847" t="str">
        <f t="shared" si="51"/>
        <v/>
      </c>
      <c r="N116" s="847" t="str">
        <f t="shared" si="52"/>
        <v/>
      </c>
      <c r="O116" s="284">
        <v>48</v>
      </c>
      <c r="P116" s="273"/>
      <c r="Q116" s="514"/>
      <c r="S116" s="826" t="str">
        <f t="shared" si="53"/>
        <v/>
      </c>
      <c r="T116" s="847">
        <f t="shared" si="57"/>
        <v>1</v>
      </c>
      <c r="U116" s="847">
        <f t="shared" si="58"/>
        <v>0</v>
      </c>
      <c r="V116" s="847" t="str">
        <f t="shared" si="56"/>
        <v/>
      </c>
    </row>
    <row r="117" spans="1:22" s="11" customFormat="1">
      <c r="A117" s="511"/>
      <c r="B117" s="512">
        <v>49</v>
      </c>
      <c r="C117" s="848"/>
      <c r="D117" s="250"/>
      <c r="E117" s="467" t="s">
        <v>277</v>
      </c>
      <c r="F117" s="858" t="s">
        <v>277</v>
      </c>
      <c r="G117" s="862"/>
      <c r="J117" s="499" t="s">
        <v>151</v>
      </c>
      <c r="K117" s="268"/>
      <c r="L117" s="847"/>
      <c r="M117" s="847" t="str">
        <f t="shared" si="51"/>
        <v/>
      </c>
      <c r="N117" s="847" t="str">
        <f t="shared" si="52"/>
        <v/>
      </c>
      <c r="O117" s="284">
        <v>49</v>
      </c>
      <c r="P117" s="273"/>
      <c r="Q117" s="514"/>
      <c r="S117" s="826" t="str">
        <f t="shared" si="53"/>
        <v/>
      </c>
      <c r="T117" s="847">
        <f t="shared" si="57"/>
        <v>1</v>
      </c>
      <c r="U117" s="847">
        <f t="shared" si="58"/>
        <v>0</v>
      </c>
      <c r="V117" s="847" t="str">
        <f t="shared" si="56"/>
        <v/>
      </c>
    </row>
    <row r="118" spans="1:22" s="11" customFormat="1">
      <c r="A118" s="511"/>
      <c r="B118" s="512">
        <v>50</v>
      </c>
      <c r="C118" s="848"/>
      <c r="D118" s="250"/>
      <c r="E118" s="467" t="s">
        <v>277</v>
      </c>
      <c r="F118" s="858" t="s">
        <v>277</v>
      </c>
      <c r="G118" s="862"/>
      <c r="J118" s="499" t="s">
        <v>151</v>
      </c>
      <c r="K118" s="268"/>
      <c r="L118" s="847"/>
      <c r="M118" s="847" t="str">
        <f t="shared" si="51"/>
        <v/>
      </c>
      <c r="N118" s="847" t="str">
        <f t="shared" si="52"/>
        <v/>
      </c>
      <c r="O118" s="284">
        <v>50</v>
      </c>
      <c r="P118" s="273"/>
      <c r="Q118" s="514"/>
      <c r="S118" s="826" t="str">
        <f t="shared" si="53"/>
        <v/>
      </c>
      <c r="T118" s="847">
        <f t="shared" si="57"/>
        <v>1</v>
      </c>
      <c r="U118" s="847">
        <f t="shared" si="58"/>
        <v>0</v>
      </c>
      <c r="V118" s="847" t="str">
        <f t="shared" si="56"/>
        <v/>
      </c>
    </row>
    <row r="119" spans="1:22" s="11" customFormat="1">
      <c r="B119" s="520" t="s">
        <v>211</v>
      </c>
      <c r="C119" s="320">
        <f>COUNTIF(C69:C118,"*")</f>
        <v>6</v>
      </c>
      <c r="F119" s="519"/>
      <c r="G119" s="191"/>
      <c r="K119" s="268"/>
      <c r="L119" s="852" t="s">
        <v>226</v>
      </c>
      <c r="M119" s="854">
        <f>COUNTIF(M69:M118,"begin")</f>
        <v>0</v>
      </c>
      <c r="N119" s="854">
        <f>COUNTIF(N69:N118,"end")</f>
        <v>0</v>
      </c>
      <c r="S119" s="827"/>
    </row>
    <row r="120" spans="1:22" s="11" customFormat="1">
      <c r="B120" s="521"/>
      <c r="C120" s="514"/>
      <c r="F120" s="519"/>
      <c r="G120" s="191"/>
      <c r="K120" s="268"/>
      <c r="S120" s="827"/>
    </row>
    <row r="121" spans="1:22" s="11" customFormat="1" ht="40.5">
      <c r="B121" s="521"/>
      <c r="C121" s="894" t="s">
        <v>283</v>
      </c>
      <c r="F121" s="519"/>
      <c r="G121" s="191"/>
      <c r="K121" s="268"/>
      <c r="S121" s="827"/>
    </row>
    <row r="122" spans="1:22" s="11" customFormat="1">
      <c r="B122" s="521"/>
      <c r="C122" s="514"/>
      <c r="F122" s="519"/>
      <c r="G122" s="191"/>
      <c r="K122" s="268"/>
      <c r="S122" s="827"/>
    </row>
    <row r="123" spans="1:22" s="11" customFormat="1">
      <c r="B123" s="521"/>
      <c r="C123" s="514"/>
      <c r="F123" s="519"/>
      <c r="G123" s="191"/>
      <c r="K123" s="268"/>
      <c r="S123" s="827"/>
    </row>
    <row r="124" spans="1:22" s="11" customFormat="1">
      <c r="B124" s="521"/>
      <c r="C124" s="514"/>
      <c r="F124" s="519"/>
      <c r="G124" s="191"/>
      <c r="K124" s="231"/>
      <c r="S124" s="827"/>
    </row>
    <row r="125" spans="1:22" s="11" customFormat="1">
      <c r="B125" s="521"/>
      <c r="C125" s="514"/>
      <c r="F125" s="519"/>
      <c r="G125" s="191"/>
      <c r="K125" s="231"/>
      <c r="S125" s="827"/>
    </row>
    <row r="126" spans="1:22" s="11" customFormat="1">
      <c r="B126" s="521"/>
      <c r="C126" s="514"/>
      <c r="F126" s="519"/>
      <c r="G126" s="191"/>
      <c r="K126" s="231"/>
      <c r="S126" s="827"/>
    </row>
    <row r="127" spans="1:22" s="11" customFormat="1">
      <c r="B127" s="521"/>
      <c r="C127" s="514"/>
      <c r="F127" s="519"/>
      <c r="G127" s="191"/>
      <c r="K127" s="231"/>
      <c r="S127" s="827"/>
    </row>
    <row r="128" spans="1:22" s="11" customFormat="1">
      <c r="B128" s="521"/>
      <c r="C128" s="514"/>
      <c r="F128" s="519"/>
      <c r="G128" s="191"/>
      <c r="K128" s="231"/>
      <c r="S128" s="827"/>
    </row>
    <row r="129" spans="2:19" s="11" customFormat="1">
      <c r="B129" s="521"/>
      <c r="C129" s="514"/>
      <c r="F129" s="519"/>
      <c r="G129" s="191"/>
      <c r="K129" s="231"/>
      <c r="S129" s="827"/>
    </row>
    <row r="130" spans="2:19" s="11" customFormat="1">
      <c r="B130" s="521"/>
      <c r="C130" s="514"/>
      <c r="F130" s="519"/>
      <c r="G130" s="191"/>
      <c r="K130" s="231"/>
      <c r="S130" s="827"/>
    </row>
    <row r="131" spans="2:19" s="11" customFormat="1">
      <c r="B131" s="521"/>
      <c r="C131" s="514"/>
      <c r="F131" s="519"/>
      <c r="G131" s="191"/>
      <c r="K131" s="231"/>
      <c r="S131" s="827"/>
    </row>
    <row r="132" spans="2:19" s="11" customFormat="1">
      <c r="B132" s="521"/>
      <c r="C132" s="514"/>
      <c r="F132" s="519"/>
      <c r="G132" s="191"/>
      <c r="K132" s="231"/>
      <c r="S132" s="827"/>
    </row>
    <row r="133" spans="2:19" s="11" customFormat="1">
      <c r="B133" s="521"/>
      <c r="C133" s="514"/>
      <c r="F133" s="519"/>
      <c r="G133" s="191"/>
      <c r="K133" s="231"/>
      <c r="S133" s="827"/>
    </row>
    <row r="134" spans="2:19" s="11" customFormat="1">
      <c r="B134" s="521"/>
      <c r="C134" s="514"/>
      <c r="F134" s="519"/>
      <c r="G134" s="191"/>
      <c r="K134" s="231"/>
      <c r="S134" s="827"/>
    </row>
    <row r="135" spans="2:19" s="11" customFormat="1">
      <c r="B135" s="521"/>
      <c r="C135" s="514"/>
      <c r="F135" s="519"/>
      <c r="G135" s="191"/>
      <c r="K135" s="231"/>
      <c r="S135" s="827"/>
    </row>
    <row r="136" spans="2:19" s="11" customFormat="1">
      <c r="B136" s="521"/>
      <c r="C136" s="514"/>
      <c r="F136" s="519"/>
      <c r="G136" s="191"/>
      <c r="K136" s="231"/>
      <c r="S136" s="827"/>
    </row>
    <row r="137" spans="2:19" s="11" customFormat="1">
      <c r="B137" s="521"/>
      <c r="C137" s="514"/>
      <c r="F137" s="519"/>
      <c r="G137" s="191"/>
      <c r="K137" s="231"/>
      <c r="S137" s="827"/>
    </row>
    <row r="138" spans="2:19" s="11" customFormat="1">
      <c r="B138" s="521"/>
      <c r="C138" s="514"/>
      <c r="F138" s="519"/>
      <c r="G138" s="191"/>
      <c r="K138" s="231"/>
      <c r="S138" s="827"/>
    </row>
    <row r="139" spans="2:19" s="11" customFormat="1">
      <c r="B139" s="521"/>
      <c r="C139" s="514"/>
      <c r="F139" s="519"/>
      <c r="G139" s="191"/>
      <c r="K139" s="231"/>
      <c r="S139" s="827"/>
    </row>
    <row r="140" spans="2:19" s="11" customFormat="1">
      <c r="B140" s="521"/>
      <c r="C140" s="514"/>
      <c r="F140" s="519"/>
      <c r="G140" s="191"/>
      <c r="K140" s="231"/>
      <c r="S140" s="827"/>
    </row>
    <row r="141" spans="2:19" s="11" customFormat="1">
      <c r="B141" s="521"/>
      <c r="C141" s="514"/>
      <c r="F141" s="519"/>
      <c r="G141" s="191"/>
      <c r="K141" s="231"/>
      <c r="S141" s="827"/>
    </row>
    <row r="142" spans="2:19" s="11" customFormat="1">
      <c r="B142" s="521"/>
      <c r="C142" s="514"/>
      <c r="F142" s="519"/>
      <c r="G142" s="191"/>
      <c r="K142" s="231"/>
      <c r="S142" s="827"/>
    </row>
    <row r="143" spans="2:19" s="11" customFormat="1">
      <c r="B143" s="521"/>
      <c r="C143" s="514"/>
      <c r="F143" s="519"/>
      <c r="G143" s="191"/>
      <c r="K143" s="231"/>
      <c r="S143" s="827"/>
    </row>
    <row r="144" spans="2:19" s="11" customFormat="1">
      <c r="B144" s="521"/>
      <c r="C144" s="514"/>
      <c r="F144" s="519"/>
      <c r="G144" s="191"/>
      <c r="K144" s="231"/>
      <c r="S144" s="827"/>
    </row>
    <row r="145" spans="2:19" s="11" customFormat="1">
      <c r="B145" s="521"/>
      <c r="C145" s="514"/>
      <c r="F145" s="519"/>
      <c r="G145" s="191"/>
      <c r="K145" s="231"/>
      <c r="S145" s="827"/>
    </row>
    <row r="146" spans="2:19" s="11" customFormat="1">
      <c r="B146" s="521"/>
      <c r="C146" s="514"/>
      <c r="F146" s="519"/>
      <c r="G146" s="191"/>
      <c r="K146" s="231"/>
      <c r="S146" s="827"/>
    </row>
    <row r="147" spans="2:19" s="11" customFormat="1">
      <c r="B147" s="521"/>
      <c r="C147" s="514"/>
      <c r="F147" s="519"/>
      <c r="G147" s="191"/>
      <c r="K147" s="231"/>
      <c r="S147" s="827"/>
    </row>
    <row r="148" spans="2:19" s="11" customFormat="1">
      <c r="B148" s="521"/>
      <c r="C148" s="514"/>
      <c r="F148" s="519"/>
      <c r="G148" s="191"/>
      <c r="K148" s="231"/>
      <c r="S148" s="827"/>
    </row>
    <row r="149" spans="2:19" s="11" customFormat="1">
      <c r="B149" s="521"/>
      <c r="C149" s="514"/>
      <c r="F149" s="519"/>
      <c r="G149" s="191"/>
      <c r="K149" s="231"/>
      <c r="S149" s="827"/>
    </row>
    <row r="150" spans="2:19" s="11" customFormat="1">
      <c r="B150" s="521"/>
      <c r="C150" s="514"/>
      <c r="F150" s="519"/>
      <c r="G150" s="191"/>
      <c r="K150" s="231"/>
      <c r="S150" s="827"/>
    </row>
    <row r="151" spans="2:19" s="11" customFormat="1">
      <c r="B151" s="521"/>
      <c r="C151" s="514"/>
      <c r="F151" s="519"/>
      <c r="G151" s="191"/>
      <c r="K151" s="231"/>
      <c r="S151" s="827"/>
    </row>
    <row r="152" spans="2:19" s="11" customFormat="1">
      <c r="B152" s="521"/>
      <c r="C152" s="514"/>
      <c r="F152" s="519"/>
      <c r="G152" s="191"/>
      <c r="K152" s="231"/>
      <c r="S152" s="827"/>
    </row>
    <row r="153" spans="2:19" s="11" customFormat="1">
      <c r="B153" s="521"/>
      <c r="C153" s="514"/>
      <c r="F153" s="519"/>
      <c r="G153" s="191"/>
      <c r="K153" s="231"/>
      <c r="S153" s="827"/>
    </row>
    <row r="154" spans="2:19" s="11" customFormat="1">
      <c r="B154" s="521"/>
      <c r="C154" s="514"/>
      <c r="F154" s="519"/>
      <c r="G154" s="191"/>
      <c r="K154" s="231"/>
      <c r="S154" s="827"/>
    </row>
    <row r="155" spans="2:19" s="11" customFormat="1">
      <c r="B155" s="521"/>
      <c r="C155" s="514"/>
      <c r="F155" s="519"/>
      <c r="G155" s="191"/>
      <c r="K155" s="231"/>
      <c r="S155" s="827"/>
    </row>
    <row r="156" spans="2:19" s="11" customFormat="1">
      <c r="B156" s="521"/>
      <c r="C156" s="514"/>
      <c r="F156" s="519"/>
      <c r="G156" s="191"/>
      <c r="K156" s="231"/>
      <c r="S156" s="827"/>
    </row>
    <row r="157" spans="2:19" s="11" customFormat="1">
      <c r="B157" s="521"/>
      <c r="C157" s="514"/>
      <c r="F157" s="519"/>
      <c r="G157" s="191"/>
      <c r="K157" s="231"/>
      <c r="S157" s="827"/>
    </row>
    <row r="158" spans="2:19" s="11" customFormat="1">
      <c r="B158" s="521"/>
      <c r="C158" s="514"/>
      <c r="F158" s="519"/>
      <c r="G158" s="191"/>
      <c r="K158" s="231"/>
      <c r="S158" s="827"/>
    </row>
    <row r="159" spans="2:19" s="11" customFormat="1">
      <c r="B159" s="521"/>
      <c r="C159" s="514"/>
      <c r="F159" s="519"/>
      <c r="G159" s="191"/>
      <c r="K159" s="231"/>
      <c r="S159" s="827"/>
    </row>
    <row r="160" spans="2:19" s="11" customFormat="1">
      <c r="B160" s="521"/>
      <c r="C160" s="514"/>
      <c r="F160" s="519"/>
      <c r="G160" s="191"/>
      <c r="K160" s="231"/>
      <c r="S160" s="827"/>
    </row>
    <row r="161" spans="1:19" s="11" customFormat="1">
      <c r="B161" s="521"/>
      <c r="C161" s="514"/>
      <c r="F161" s="519"/>
      <c r="G161" s="191"/>
      <c r="K161" s="231"/>
      <c r="S161" s="827"/>
    </row>
    <row r="162" spans="1:19" s="11" customFormat="1">
      <c r="B162" s="521"/>
      <c r="C162" s="514"/>
      <c r="F162" s="519"/>
      <c r="G162" s="191"/>
      <c r="K162" s="231"/>
      <c r="S162" s="827"/>
    </row>
    <row r="163" spans="1:19" s="11" customFormat="1">
      <c r="B163" s="521"/>
      <c r="C163" s="514"/>
      <c r="F163" s="519"/>
      <c r="G163" s="191"/>
      <c r="K163" s="231"/>
      <c r="S163" s="827"/>
    </row>
    <row r="164" spans="1:19" s="11" customFormat="1">
      <c r="B164" s="521"/>
      <c r="C164" s="514"/>
      <c r="F164" s="519"/>
      <c r="G164" s="191"/>
      <c r="K164" s="231"/>
      <c r="S164" s="827"/>
    </row>
    <row r="165" spans="1:19" s="11" customFormat="1">
      <c r="B165" s="521"/>
      <c r="C165" s="514"/>
      <c r="F165" s="519"/>
      <c r="G165" s="191"/>
      <c r="K165" s="231"/>
      <c r="S165" s="827"/>
    </row>
    <row r="166" spans="1:19" s="11" customFormat="1" ht="15">
      <c r="A166" s="389"/>
      <c r="B166" s="521"/>
      <c r="C166" s="514"/>
      <c r="F166" s="519"/>
      <c r="G166" s="191"/>
      <c r="K166" s="231"/>
      <c r="S166" s="827"/>
    </row>
    <row r="167" spans="1:19" s="11" customFormat="1">
      <c r="B167" s="521"/>
      <c r="C167" s="514"/>
      <c r="F167" s="519"/>
      <c r="G167" s="191"/>
      <c r="K167" s="231"/>
      <c r="S167" s="827"/>
    </row>
    <row r="168" spans="1:19" s="11" customFormat="1">
      <c r="B168" s="521"/>
      <c r="C168" s="514"/>
      <c r="F168" s="519"/>
      <c r="G168" s="191"/>
      <c r="K168" s="231"/>
      <c r="S168" s="827"/>
    </row>
    <row r="169" spans="1:19" s="11" customFormat="1">
      <c r="B169" s="521"/>
      <c r="C169" s="514"/>
      <c r="F169" s="519"/>
      <c r="G169" s="191"/>
      <c r="K169" s="231"/>
      <c r="S169" s="827"/>
    </row>
    <row r="170" spans="1:19" s="11" customFormat="1">
      <c r="B170" s="521"/>
      <c r="C170" s="514"/>
      <c r="F170" s="519"/>
      <c r="G170" s="191"/>
      <c r="K170" s="231"/>
      <c r="S170" s="827"/>
    </row>
    <row r="171" spans="1:19" s="11" customFormat="1">
      <c r="B171" s="521"/>
      <c r="C171" s="514"/>
      <c r="F171" s="519"/>
      <c r="G171" s="191"/>
      <c r="K171" s="231"/>
      <c r="S171" s="827"/>
    </row>
    <row r="172" spans="1:19" s="11" customFormat="1">
      <c r="B172" s="521"/>
      <c r="C172" s="514"/>
      <c r="F172" s="519"/>
      <c r="G172" s="191"/>
      <c r="K172" s="231"/>
      <c r="S172" s="827"/>
    </row>
    <row r="173" spans="1:19" s="11" customFormat="1">
      <c r="B173" s="521"/>
      <c r="C173" s="514"/>
      <c r="F173" s="519"/>
      <c r="G173" s="191"/>
      <c r="K173" s="231"/>
      <c r="S173" s="827"/>
    </row>
    <row r="174" spans="1:19" s="11" customFormat="1">
      <c r="B174" s="521"/>
      <c r="C174" s="514"/>
      <c r="F174" s="519"/>
      <c r="G174" s="191"/>
      <c r="K174" s="231"/>
      <c r="S174" s="827"/>
    </row>
    <row r="175" spans="1:19" s="11" customFormat="1">
      <c r="B175" s="521"/>
      <c r="C175" s="514"/>
      <c r="F175" s="519"/>
      <c r="G175" s="191"/>
      <c r="K175" s="231"/>
      <c r="S175" s="827"/>
    </row>
    <row r="176" spans="1:19" s="11" customFormat="1">
      <c r="B176" s="521"/>
      <c r="C176" s="514"/>
      <c r="F176" s="519"/>
      <c r="G176" s="191"/>
      <c r="K176" s="231"/>
      <c r="S176" s="827"/>
    </row>
    <row r="177" spans="2:19" s="11" customFormat="1">
      <c r="B177" s="521"/>
      <c r="C177" s="514"/>
      <c r="F177" s="519"/>
      <c r="G177" s="191"/>
      <c r="K177" s="231"/>
      <c r="S177" s="827"/>
    </row>
    <row r="178" spans="2:19" s="11" customFormat="1">
      <c r="B178" s="521"/>
      <c r="C178" s="514"/>
      <c r="F178" s="519"/>
      <c r="G178" s="191"/>
      <c r="K178" s="231"/>
      <c r="S178" s="827"/>
    </row>
    <row r="179" spans="2:19" s="11" customFormat="1">
      <c r="B179" s="521"/>
      <c r="C179" s="514"/>
      <c r="F179" s="519"/>
      <c r="G179" s="191"/>
      <c r="K179" s="231"/>
      <c r="S179" s="827"/>
    </row>
    <row r="180" spans="2:19" s="11" customFormat="1">
      <c r="B180" s="521"/>
      <c r="C180" s="514"/>
      <c r="F180" s="519"/>
      <c r="G180" s="191"/>
      <c r="K180" s="231"/>
      <c r="S180" s="827"/>
    </row>
    <row r="181" spans="2:19" s="11" customFormat="1">
      <c r="B181" s="521"/>
      <c r="C181" s="514"/>
      <c r="F181" s="519"/>
      <c r="G181" s="191"/>
      <c r="K181" s="231"/>
      <c r="S181" s="827"/>
    </row>
    <row r="182" spans="2:19" s="11" customFormat="1">
      <c r="B182" s="521"/>
      <c r="C182" s="514"/>
      <c r="F182" s="519"/>
      <c r="G182" s="191"/>
      <c r="K182" s="231"/>
      <c r="S182" s="827"/>
    </row>
    <row r="183" spans="2:19" s="11" customFormat="1">
      <c r="B183" s="521"/>
      <c r="C183" s="514"/>
      <c r="F183" s="519"/>
      <c r="G183" s="191"/>
      <c r="K183" s="231"/>
      <c r="S183" s="827"/>
    </row>
    <row r="184" spans="2:19" s="11" customFormat="1">
      <c r="B184" s="521"/>
      <c r="C184" s="514"/>
      <c r="F184" s="519"/>
      <c r="G184" s="191"/>
      <c r="K184" s="231"/>
      <c r="S184" s="827"/>
    </row>
    <row r="185" spans="2:19" s="11" customFormat="1">
      <c r="B185" s="521"/>
      <c r="C185" s="514"/>
      <c r="F185" s="519"/>
      <c r="G185" s="191"/>
      <c r="K185" s="231"/>
      <c r="S185" s="827"/>
    </row>
    <row r="186" spans="2:19" s="11" customFormat="1">
      <c r="B186" s="521"/>
      <c r="C186" s="514"/>
      <c r="F186" s="519"/>
      <c r="G186" s="191"/>
      <c r="K186" s="231"/>
      <c r="S186" s="827"/>
    </row>
    <row r="187" spans="2:19" s="11" customFormat="1">
      <c r="B187" s="521"/>
      <c r="C187" s="514"/>
      <c r="F187" s="519"/>
      <c r="G187" s="191"/>
      <c r="K187" s="231"/>
      <c r="S187" s="827"/>
    </row>
    <row r="188" spans="2:19" s="11" customFormat="1">
      <c r="B188" s="521"/>
      <c r="C188" s="514"/>
      <c r="F188" s="519"/>
      <c r="G188" s="191"/>
      <c r="K188" s="231"/>
      <c r="S188" s="827"/>
    </row>
    <row r="189" spans="2:19" s="11" customFormat="1">
      <c r="B189" s="521"/>
      <c r="C189" s="514"/>
      <c r="F189" s="519"/>
      <c r="G189" s="191"/>
      <c r="K189" s="231"/>
      <c r="S189" s="827"/>
    </row>
    <row r="190" spans="2:19" s="11" customFormat="1">
      <c r="B190" s="521"/>
      <c r="C190" s="514"/>
      <c r="F190" s="519"/>
      <c r="G190" s="191"/>
      <c r="K190" s="231"/>
      <c r="S190" s="827"/>
    </row>
    <row r="191" spans="2:19" s="11" customFormat="1">
      <c r="B191" s="521"/>
      <c r="C191" s="514"/>
      <c r="F191" s="519"/>
      <c r="G191" s="191"/>
      <c r="K191" s="231"/>
      <c r="S191" s="827"/>
    </row>
    <row r="192" spans="2:19" s="11" customFormat="1">
      <c r="B192" s="521"/>
      <c r="C192" s="514"/>
      <c r="F192" s="519"/>
      <c r="G192" s="191"/>
      <c r="K192" s="231"/>
      <c r="S192" s="827"/>
    </row>
    <row r="193" spans="2:19" s="11" customFormat="1">
      <c r="B193" s="521"/>
      <c r="C193" s="514"/>
      <c r="F193" s="519"/>
      <c r="G193" s="191"/>
      <c r="K193" s="231"/>
      <c r="S193" s="827"/>
    </row>
    <row r="194" spans="2:19" s="11" customFormat="1">
      <c r="B194" s="521"/>
      <c r="C194" s="514"/>
      <c r="F194" s="519"/>
      <c r="G194" s="191"/>
      <c r="K194" s="231"/>
      <c r="S194" s="827"/>
    </row>
    <row r="195" spans="2:19" s="11" customFormat="1">
      <c r="B195" s="521"/>
      <c r="C195" s="514"/>
      <c r="F195" s="519"/>
      <c r="G195" s="191"/>
      <c r="K195" s="231"/>
      <c r="S195" s="827"/>
    </row>
    <row r="196" spans="2:19" s="11" customFormat="1">
      <c r="B196" s="521"/>
      <c r="C196" s="514"/>
      <c r="F196" s="519"/>
      <c r="G196" s="191"/>
      <c r="K196" s="231"/>
      <c r="S196" s="827"/>
    </row>
    <row r="197" spans="2:19" s="11" customFormat="1">
      <c r="B197" s="521"/>
      <c r="C197" s="514"/>
      <c r="F197" s="519"/>
      <c r="G197" s="191"/>
      <c r="K197" s="231"/>
      <c r="S197" s="827"/>
    </row>
    <row r="198" spans="2:19" s="11" customFormat="1">
      <c r="B198" s="521"/>
      <c r="C198" s="514"/>
      <c r="F198" s="519"/>
      <c r="G198" s="191"/>
      <c r="K198" s="231"/>
      <c r="S198" s="827"/>
    </row>
    <row r="199" spans="2:19" s="11" customFormat="1">
      <c r="B199" s="521"/>
      <c r="C199" s="514"/>
      <c r="F199" s="519"/>
      <c r="G199" s="191"/>
      <c r="K199" s="231"/>
      <c r="S199" s="827"/>
    </row>
    <row r="200" spans="2:19" s="11" customFormat="1">
      <c r="B200" s="521"/>
      <c r="C200" s="514"/>
      <c r="F200" s="519"/>
      <c r="G200" s="191"/>
      <c r="K200" s="231"/>
      <c r="S200" s="827"/>
    </row>
    <row r="201" spans="2:19" s="11" customFormat="1">
      <c r="B201" s="521"/>
      <c r="C201" s="514"/>
      <c r="F201" s="519"/>
      <c r="G201" s="191"/>
      <c r="K201" s="231"/>
      <c r="S201" s="827"/>
    </row>
    <row r="202" spans="2:19" s="11" customFormat="1">
      <c r="B202" s="521"/>
      <c r="C202" s="514"/>
      <c r="F202" s="519"/>
      <c r="G202" s="191"/>
      <c r="K202" s="231"/>
      <c r="S202" s="827"/>
    </row>
    <row r="203" spans="2:19" s="11" customFormat="1">
      <c r="B203" s="521"/>
      <c r="C203" s="514"/>
      <c r="F203" s="519"/>
      <c r="G203" s="191"/>
      <c r="K203" s="231"/>
      <c r="S203" s="827"/>
    </row>
    <row r="204" spans="2:19" s="11" customFormat="1">
      <c r="B204" s="521"/>
      <c r="C204" s="514"/>
      <c r="F204" s="519"/>
      <c r="G204" s="191"/>
      <c r="K204" s="231"/>
      <c r="S204" s="827"/>
    </row>
    <row r="205" spans="2:19" s="11" customFormat="1">
      <c r="B205" s="521"/>
      <c r="C205" s="514"/>
      <c r="F205" s="519"/>
      <c r="G205" s="191"/>
      <c r="K205" s="231"/>
      <c r="S205" s="827"/>
    </row>
    <row r="206" spans="2:19" s="11" customFormat="1">
      <c r="B206" s="521"/>
      <c r="C206" s="514"/>
      <c r="F206" s="519"/>
      <c r="G206" s="191"/>
      <c r="K206" s="231"/>
      <c r="S206" s="827"/>
    </row>
    <row r="207" spans="2:19" s="11" customFormat="1">
      <c r="B207" s="521"/>
      <c r="C207" s="514"/>
      <c r="F207" s="519"/>
      <c r="G207" s="191"/>
      <c r="K207" s="231"/>
      <c r="S207" s="827"/>
    </row>
    <row r="208" spans="2:19" s="11" customFormat="1">
      <c r="B208" s="521"/>
      <c r="C208" s="514"/>
      <c r="F208" s="519"/>
      <c r="G208" s="191"/>
      <c r="K208" s="231"/>
      <c r="S208" s="827"/>
    </row>
    <row r="209" spans="2:19" s="11" customFormat="1">
      <c r="B209" s="521"/>
      <c r="C209" s="514"/>
      <c r="F209" s="519"/>
      <c r="G209" s="191"/>
      <c r="K209" s="231"/>
      <c r="S209" s="827"/>
    </row>
    <row r="210" spans="2:19" s="11" customFormat="1">
      <c r="B210" s="521"/>
      <c r="C210" s="514"/>
      <c r="F210" s="519"/>
      <c r="G210" s="191"/>
      <c r="K210" s="231"/>
      <c r="S210" s="827"/>
    </row>
    <row r="211" spans="2:19" s="11" customFormat="1">
      <c r="B211" s="521"/>
      <c r="C211" s="514"/>
      <c r="F211" s="519"/>
      <c r="G211" s="191"/>
      <c r="K211" s="231"/>
      <c r="S211" s="827"/>
    </row>
    <row r="212" spans="2:19" s="11" customFormat="1">
      <c r="B212" s="521"/>
      <c r="C212" s="514"/>
      <c r="F212" s="519"/>
      <c r="G212" s="191"/>
      <c r="K212" s="231"/>
      <c r="S212" s="827"/>
    </row>
    <row r="213" spans="2:19" s="11" customFormat="1">
      <c r="B213" s="521"/>
      <c r="C213" s="514"/>
      <c r="F213" s="519"/>
      <c r="G213" s="191"/>
      <c r="K213" s="231"/>
      <c r="S213" s="827"/>
    </row>
    <row r="214" spans="2:19" s="11" customFormat="1">
      <c r="B214" s="521"/>
      <c r="C214" s="514"/>
      <c r="F214" s="519"/>
      <c r="G214" s="191"/>
      <c r="K214" s="231"/>
      <c r="S214" s="827"/>
    </row>
    <row r="215" spans="2:19" s="11" customFormat="1">
      <c r="B215" s="521"/>
      <c r="C215" s="514"/>
      <c r="F215" s="519"/>
      <c r="G215" s="191"/>
      <c r="K215" s="231"/>
      <c r="S215" s="827"/>
    </row>
    <row r="216" spans="2:19" s="11" customFormat="1">
      <c r="B216" s="521"/>
      <c r="C216" s="514"/>
      <c r="F216" s="519"/>
      <c r="G216" s="191"/>
      <c r="K216" s="231"/>
      <c r="S216" s="827"/>
    </row>
    <row r="217" spans="2:19" s="11" customFormat="1">
      <c r="B217" s="521"/>
      <c r="C217" s="514"/>
      <c r="F217" s="519"/>
      <c r="G217" s="191"/>
      <c r="K217" s="231"/>
      <c r="S217" s="827"/>
    </row>
    <row r="218" spans="2:19" s="11" customFormat="1">
      <c r="B218" s="521"/>
      <c r="C218" s="514"/>
      <c r="F218" s="519"/>
      <c r="G218" s="191"/>
      <c r="K218" s="231"/>
      <c r="S218" s="827"/>
    </row>
    <row r="219" spans="2:19" s="11" customFormat="1">
      <c r="B219" s="521"/>
      <c r="C219" s="514"/>
      <c r="F219" s="519"/>
      <c r="G219" s="191"/>
      <c r="K219" s="231"/>
      <c r="S219" s="827"/>
    </row>
    <row r="220" spans="2:19" s="11" customFormat="1">
      <c r="B220" s="521"/>
      <c r="C220" s="514"/>
      <c r="F220" s="519"/>
      <c r="G220" s="191"/>
      <c r="K220" s="231"/>
      <c r="S220" s="827"/>
    </row>
    <row r="221" spans="2:19" s="11" customFormat="1">
      <c r="B221" s="521"/>
      <c r="C221" s="514"/>
      <c r="F221" s="519"/>
      <c r="G221" s="191"/>
      <c r="K221" s="231"/>
      <c r="S221" s="827"/>
    </row>
    <row r="222" spans="2:19" s="11" customFormat="1">
      <c r="B222" s="521"/>
      <c r="C222" s="514"/>
      <c r="F222" s="519"/>
      <c r="G222" s="191"/>
      <c r="K222" s="231"/>
      <c r="S222" s="827"/>
    </row>
    <row r="223" spans="2:19" s="11" customFormat="1">
      <c r="B223" s="521"/>
      <c r="C223" s="514"/>
      <c r="F223" s="519"/>
      <c r="G223" s="191"/>
      <c r="K223" s="231"/>
      <c r="S223" s="827"/>
    </row>
    <row r="224" spans="2:19" s="11" customFormat="1">
      <c r="B224" s="521"/>
      <c r="C224" s="514"/>
      <c r="F224" s="519"/>
      <c r="G224" s="191"/>
      <c r="K224" s="231"/>
      <c r="S224" s="827"/>
    </row>
    <row r="225" spans="2:19" s="11" customFormat="1">
      <c r="B225" s="521"/>
      <c r="C225" s="514"/>
      <c r="F225" s="519"/>
      <c r="G225" s="191"/>
      <c r="K225" s="231"/>
      <c r="S225" s="827"/>
    </row>
    <row r="226" spans="2:19" s="11" customFormat="1">
      <c r="B226" s="521"/>
      <c r="C226" s="514"/>
      <c r="F226" s="519"/>
      <c r="G226" s="191"/>
      <c r="K226" s="231"/>
      <c r="S226" s="827"/>
    </row>
    <row r="227" spans="2:19" s="11" customFormat="1">
      <c r="B227" s="521"/>
      <c r="C227" s="514"/>
      <c r="F227" s="519"/>
      <c r="G227" s="191"/>
      <c r="K227" s="231"/>
      <c r="S227" s="827"/>
    </row>
    <row r="228" spans="2:19" s="11" customFormat="1">
      <c r="B228" s="521"/>
      <c r="C228" s="514"/>
      <c r="F228" s="519"/>
      <c r="G228" s="191"/>
      <c r="K228" s="231"/>
      <c r="S228" s="827"/>
    </row>
    <row r="229" spans="2:19" s="11" customFormat="1">
      <c r="B229" s="521"/>
      <c r="C229" s="514"/>
      <c r="F229" s="519"/>
      <c r="G229" s="191"/>
      <c r="K229" s="231"/>
      <c r="S229" s="827"/>
    </row>
    <row r="230" spans="2:19" s="11" customFormat="1">
      <c r="B230" s="521"/>
      <c r="C230" s="514"/>
      <c r="F230" s="519"/>
      <c r="G230" s="191"/>
      <c r="K230" s="231"/>
      <c r="S230" s="827"/>
    </row>
    <row r="231" spans="2:19" s="11" customFormat="1">
      <c r="B231" s="521"/>
      <c r="C231" s="514"/>
      <c r="F231" s="519"/>
      <c r="G231" s="191"/>
      <c r="K231" s="231"/>
      <c r="S231" s="827"/>
    </row>
    <row r="232" spans="2:19" s="11" customFormat="1">
      <c r="B232" s="521"/>
      <c r="C232" s="514"/>
      <c r="F232" s="519"/>
      <c r="G232" s="191"/>
      <c r="K232" s="231"/>
      <c r="S232" s="827"/>
    </row>
    <row r="233" spans="2:19" s="11" customFormat="1">
      <c r="B233" s="521"/>
      <c r="C233" s="514"/>
      <c r="F233" s="519"/>
      <c r="G233" s="191"/>
      <c r="K233" s="231"/>
      <c r="S233" s="827"/>
    </row>
    <row r="234" spans="2:19" s="11" customFormat="1">
      <c r="B234" s="521"/>
      <c r="C234" s="514"/>
      <c r="F234" s="519"/>
      <c r="G234" s="191"/>
      <c r="K234" s="231"/>
      <c r="S234" s="827"/>
    </row>
    <row r="235" spans="2:19" s="11" customFormat="1">
      <c r="B235" s="521"/>
      <c r="C235" s="514"/>
      <c r="F235" s="519"/>
      <c r="G235" s="191"/>
      <c r="K235" s="231"/>
      <c r="S235" s="827"/>
    </row>
    <row r="236" spans="2:19" s="11" customFormat="1">
      <c r="B236" s="521"/>
      <c r="C236" s="514"/>
      <c r="F236" s="519"/>
      <c r="G236" s="191"/>
      <c r="K236" s="231"/>
      <c r="S236" s="827"/>
    </row>
    <row r="237" spans="2:19" s="11" customFormat="1">
      <c r="B237" s="521"/>
      <c r="C237" s="514"/>
      <c r="F237" s="519"/>
      <c r="G237" s="191"/>
      <c r="K237" s="231"/>
      <c r="S237" s="827"/>
    </row>
    <row r="238" spans="2:19" s="11" customFormat="1">
      <c r="B238" s="521"/>
      <c r="C238" s="514"/>
      <c r="F238" s="519"/>
      <c r="G238" s="191"/>
      <c r="K238" s="231"/>
      <c r="S238" s="827"/>
    </row>
    <row r="239" spans="2:19" s="11" customFormat="1">
      <c r="B239" s="521"/>
      <c r="C239" s="514"/>
      <c r="F239" s="519"/>
      <c r="G239" s="191"/>
      <c r="K239" s="231"/>
      <c r="S239" s="827"/>
    </row>
    <row r="240" spans="2:19" s="11" customFormat="1">
      <c r="B240" s="521"/>
      <c r="C240" s="514"/>
      <c r="F240" s="519"/>
      <c r="G240" s="191"/>
      <c r="K240" s="231"/>
      <c r="S240" s="827"/>
    </row>
    <row r="241" spans="2:19" s="11" customFormat="1">
      <c r="B241" s="521"/>
      <c r="C241" s="514"/>
      <c r="F241" s="519"/>
      <c r="G241" s="191"/>
      <c r="K241" s="231"/>
      <c r="S241" s="827"/>
    </row>
    <row r="242" spans="2:19" s="11" customFormat="1">
      <c r="B242" s="521"/>
      <c r="C242" s="514"/>
      <c r="F242" s="519"/>
      <c r="G242" s="191"/>
      <c r="K242" s="231"/>
      <c r="S242" s="827"/>
    </row>
    <row r="243" spans="2:19" s="11" customFormat="1">
      <c r="B243" s="521"/>
      <c r="C243" s="514"/>
      <c r="F243" s="519"/>
      <c r="G243" s="191"/>
      <c r="K243" s="231"/>
      <c r="S243" s="827"/>
    </row>
    <row r="244" spans="2:19" s="11" customFormat="1">
      <c r="B244" s="521"/>
      <c r="C244" s="514"/>
      <c r="F244" s="519"/>
      <c r="G244" s="191"/>
      <c r="K244" s="231"/>
      <c r="S244" s="827"/>
    </row>
    <row r="245" spans="2:19" s="11" customFormat="1">
      <c r="B245" s="521"/>
      <c r="C245" s="514"/>
      <c r="F245" s="519"/>
      <c r="G245" s="191"/>
      <c r="K245" s="231"/>
      <c r="S245" s="827"/>
    </row>
    <row r="246" spans="2:19" s="11" customFormat="1">
      <c r="B246" s="521"/>
      <c r="C246" s="514"/>
      <c r="F246" s="519"/>
      <c r="G246" s="191"/>
      <c r="K246" s="231"/>
      <c r="S246" s="827"/>
    </row>
    <row r="247" spans="2:19" s="11" customFormat="1">
      <c r="B247" s="521"/>
      <c r="C247" s="514"/>
      <c r="F247" s="519"/>
      <c r="G247" s="191"/>
      <c r="K247" s="231"/>
      <c r="S247" s="827"/>
    </row>
    <row r="248" spans="2:19" s="11" customFormat="1">
      <c r="B248" s="521"/>
      <c r="C248" s="514"/>
      <c r="F248" s="519"/>
      <c r="G248" s="191"/>
      <c r="K248" s="231"/>
      <c r="S248" s="827"/>
    </row>
    <row r="249" spans="2:19" s="11" customFormat="1">
      <c r="B249" s="521"/>
      <c r="C249" s="514"/>
      <c r="F249" s="519"/>
      <c r="G249" s="191"/>
      <c r="K249" s="231"/>
      <c r="S249" s="827"/>
    </row>
    <row r="250" spans="2:19" s="11" customFormat="1">
      <c r="B250" s="521"/>
      <c r="C250" s="514"/>
      <c r="F250" s="519"/>
      <c r="G250" s="191"/>
      <c r="K250" s="231"/>
      <c r="S250" s="827"/>
    </row>
    <row r="251" spans="2:19" s="11" customFormat="1">
      <c r="B251" s="521"/>
      <c r="C251" s="514"/>
      <c r="F251" s="519"/>
      <c r="G251" s="191"/>
      <c r="K251" s="231"/>
      <c r="S251" s="827"/>
    </row>
    <row r="252" spans="2:19" s="11" customFormat="1">
      <c r="B252" s="521"/>
      <c r="C252" s="514"/>
      <c r="F252" s="519"/>
      <c r="G252" s="191"/>
      <c r="K252" s="231"/>
      <c r="S252" s="827"/>
    </row>
    <row r="253" spans="2:19" s="11" customFormat="1">
      <c r="B253" s="521"/>
      <c r="C253" s="514"/>
      <c r="F253" s="519"/>
      <c r="G253" s="191"/>
      <c r="K253" s="231"/>
      <c r="S253" s="827"/>
    </row>
    <row r="254" spans="2:19" s="11" customFormat="1">
      <c r="B254" s="521"/>
      <c r="C254" s="514"/>
      <c r="F254" s="519"/>
      <c r="G254" s="191"/>
      <c r="K254" s="231"/>
      <c r="S254" s="827"/>
    </row>
    <row r="255" spans="2:19" s="11" customFormat="1">
      <c r="B255" s="521"/>
      <c r="C255" s="514"/>
      <c r="F255" s="519"/>
      <c r="G255" s="191"/>
      <c r="K255" s="231"/>
      <c r="S255" s="827"/>
    </row>
    <row r="256" spans="2:19" s="11" customFormat="1">
      <c r="B256" s="521"/>
      <c r="C256" s="514"/>
      <c r="F256" s="519"/>
      <c r="G256" s="191"/>
      <c r="K256" s="231"/>
      <c r="S256" s="827"/>
    </row>
    <row r="257" spans="2:19" s="11" customFormat="1">
      <c r="B257" s="521"/>
      <c r="C257" s="514"/>
      <c r="F257" s="519"/>
      <c r="G257" s="191"/>
      <c r="K257" s="231"/>
      <c r="S257" s="827"/>
    </row>
    <row r="258" spans="2:19" s="11" customFormat="1">
      <c r="B258" s="521"/>
      <c r="C258" s="514"/>
      <c r="F258" s="519"/>
      <c r="G258" s="191"/>
      <c r="K258" s="231"/>
      <c r="S258" s="827"/>
    </row>
    <row r="259" spans="2:19" s="11" customFormat="1">
      <c r="B259" s="521"/>
      <c r="C259" s="514"/>
      <c r="F259" s="519"/>
      <c r="G259" s="191"/>
      <c r="K259" s="231"/>
      <c r="S259" s="827"/>
    </row>
    <row r="260" spans="2:19" s="11" customFormat="1">
      <c r="B260" s="521"/>
      <c r="C260" s="514"/>
      <c r="F260" s="519"/>
      <c r="G260" s="191"/>
      <c r="K260" s="231"/>
      <c r="S260" s="827"/>
    </row>
    <row r="500" spans="1:1" ht="23">
      <c r="A500" s="410"/>
    </row>
    <row r="800" spans="1:1">
      <c r="A800" s="194">
        <v>1</v>
      </c>
    </row>
  </sheetData>
  <phoneticPr fontId="0" type="noConversion"/>
  <conditionalFormatting sqref="E69:E118">
    <cfRule type="cellIs" dxfId="351" priority="1" stopIfTrue="1" operator="equal">
      <formula>"Yes"</formula>
    </cfRule>
  </conditionalFormatting>
  <conditionalFormatting sqref="I72:I73">
    <cfRule type="expression" dxfId="350" priority="2" stopIfTrue="1">
      <formula>$S$68=2</formula>
    </cfRule>
  </conditionalFormatting>
  <conditionalFormatting sqref="D69:D118">
    <cfRule type="expression" dxfId="349" priority="3" stopIfTrue="1">
      <formula>E69="Yes"</formula>
    </cfRule>
  </conditionalFormatting>
  <conditionalFormatting sqref="F69:F118">
    <cfRule type="cellIs" dxfId="348" priority="4" stopIfTrue="1" operator="equal">
      <formula>"Yes"</formula>
    </cfRule>
  </conditionalFormatting>
  <conditionalFormatting sqref="G69:G118">
    <cfRule type="expression" dxfId="347" priority="5" stopIfTrue="1">
      <formula>V69=2</formula>
    </cfRule>
  </conditionalFormatting>
  <dataValidations count="3">
    <dataValidation type="list" showInputMessage="1" showErrorMessage="1" errorTitle="Attention" error="Please select either Yes or No." sqref="E69:F118" xr:uid="{00000000-0002-0000-0100-000000000000}">
      <formula1>$L$63:$L$64</formula1>
    </dataValidation>
    <dataValidation type="textLength" operator="lessThan" allowBlank="1" showInputMessage="1" showErrorMessage="1" errorTitle="Attention" error="Chart labels must be less than 13 characters in order to be displayed properly." sqref="D69:D118" xr:uid="{00000000-0002-0000-0100-000001000000}">
      <formula1>13</formula1>
    </dataValidation>
    <dataValidation type="list" allowBlank="1" showInputMessage="1" showErrorMessage="1" sqref="G69:G118" xr:uid="{00000000-0002-0000-0100-000002000000}">
      <formula1>$N$63:$N$65</formula1>
    </dataValidation>
  </dataValidations>
  <pageMargins left="0.75" right="0.75" top="1" bottom="1" header="0.5" footer="0.5"/>
  <pageSetup orientation="landscape"/>
  <ignoredErrors>
    <ignoredError sqref="M34:BJ34 B69:B70 M69:N118 B71:B118 S69:S118" unlockedFormula="1"/>
    <ignoredError sqref="M35:BJ55" formulaRange="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4783" r:id="rId3" name="Button 31">
              <controlPr defaultSize="0" print="0" autoFill="0" autoPict="0" macro="[0]!SaveTaskChanges">
                <anchor moveWithCells="1" sizeWithCells="1">
                  <from>
                    <xdr:col>3</xdr:col>
                    <xdr:colOff>12700</xdr:colOff>
                    <xdr:row>3</xdr:row>
                    <xdr:rowOff>63500</xdr:rowOff>
                  </from>
                  <to>
                    <xdr:col>5</xdr:col>
                    <xdr:colOff>38100</xdr:colOff>
                    <xdr:row>5</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tabColor indexed="44"/>
    <pageSetUpPr fitToPage="1"/>
  </sheetPr>
  <dimension ref="A1:AU286"/>
  <sheetViews>
    <sheetView workbookViewId="0">
      <pane ySplit="9" topLeftCell="A10" activePane="bottomLeft" state="frozenSplit"/>
      <selection activeCell="B10" sqref="B10"/>
      <selection pane="bottomLeft" activeCell="A800" sqref="A800"/>
    </sheetView>
  </sheetViews>
  <sheetFormatPr defaultColWidth="10.69140625" defaultRowHeight="13.5"/>
  <cols>
    <col min="1" max="1" width="6.69140625" style="82" customWidth="1"/>
    <col min="2" max="2" width="29.69140625" style="83" customWidth="1"/>
    <col min="3" max="3" width="8.69140625" style="83" customWidth="1"/>
    <col min="4" max="4" width="7.53515625" style="83" customWidth="1"/>
    <col min="5" max="5" width="60.53515625" style="82" customWidth="1"/>
    <col min="6" max="6" width="6.53515625" style="235" customWidth="1"/>
    <col min="7" max="7" width="11" customWidth="1"/>
    <col min="8" max="8" width="11" hidden="1" customWidth="1"/>
    <col min="9" max="9" width="11" customWidth="1"/>
    <col min="10" max="10" width="10.69140625" style="43" customWidth="1"/>
    <col min="11" max="14" width="10.69140625" style="178" customWidth="1"/>
    <col min="15" max="19" width="10.69140625" style="11" customWidth="1"/>
    <col min="20" max="26" width="11" style="11" customWidth="1"/>
    <col min="27" max="47" width="11" style="179" customWidth="1"/>
    <col min="48" max="16384" width="10.69140625" style="194"/>
  </cols>
  <sheetData>
    <row r="1" spans="1:47" s="351" customFormat="1" ht="21.75" customHeight="1">
      <c r="A1" s="381" t="str">
        <f>Admin!D81</f>
        <v>Usability Datalogger v5.1.1</v>
      </c>
      <c r="C1" s="343"/>
      <c r="D1" s="344"/>
      <c r="E1" s="345"/>
      <c r="F1" s="346"/>
      <c r="G1" s="347"/>
      <c r="H1" s="347"/>
      <c r="I1" s="347"/>
      <c r="J1" s="348"/>
      <c r="K1" s="349"/>
      <c r="L1" s="349"/>
      <c r="M1" s="349"/>
      <c r="N1" s="349"/>
      <c r="O1" s="349"/>
      <c r="P1" s="349"/>
      <c r="Q1" s="349"/>
      <c r="R1" s="349"/>
      <c r="S1" s="349"/>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row>
    <row r="2" spans="1:47" s="351" customFormat="1" ht="12.75" customHeight="1">
      <c r="A2" s="352"/>
      <c r="B2" s="352"/>
      <c r="C2" s="353"/>
      <c r="D2" s="354"/>
      <c r="E2" s="355"/>
      <c r="F2" s="346"/>
      <c r="G2" s="347"/>
      <c r="H2" s="347"/>
      <c r="I2" s="347"/>
      <c r="J2" s="348"/>
      <c r="K2" s="349"/>
      <c r="L2" s="349"/>
      <c r="M2" s="349"/>
      <c r="N2" s="349"/>
      <c r="O2" s="349"/>
      <c r="P2" s="349"/>
      <c r="Q2" s="349"/>
      <c r="R2" s="349"/>
      <c r="S2" s="349"/>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row>
    <row r="3" spans="1:47" s="351" customFormat="1" ht="12.75" customHeight="1">
      <c r="A3" s="356" t="s">
        <v>292</v>
      </c>
      <c r="B3" s="357" t="str">
        <f>Admin!C39</f>
        <v>Pilot 1</v>
      </c>
      <c r="C3" s="353"/>
      <c r="D3" s="358"/>
      <c r="F3" s="346"/>
      <c r="G3" s="347"/>
      <c r="H3" s="347"/>
      <c r="I3" s="347"/>
      <c r="J3" s="348"/>
      <c r="K3" s="349"/>
      <c r="L3" s="349"/>
      <c r="M3" s="349"/>
      <c r="N3" s="349"/>
      <c r="O3" s="349"/>
      <c r="P3" s="349"/>
      <c r="Q3" s="349"/>
      <c r="R3" s="349"/>
      <c r="S3" s="349"/>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row>
    <row r="4" spans="1:47" s="351" customFormat="1">
      <c r="A4" s="356" t="s">
        <v>198</v>
      </c>
      <c r="B4" s="357" t="str">
        <f>IF(Admin!F39="","",Admin!F39)</f>
        <v/>
      </c>
      <c r="C4" s="359" t="s">
        <v>322</v>
      </c>
      <c r="D4" s="408" t="s">
        <v>110</v>
      </c>
      <c r="E4" s="360" t="s">
        <v>107</v>
      </c>
      <c r="F4" s="361"/>
      <c r="G4" s="347"/>
      <c r="H4" s="347"/>
      <c r="I4" s="347"/>
      <c r="J4" s="348"/>
      <c r="K4" s="349"/>
      <c r="L4" s="349"/>
      <c r="M4" s="349"/>
      <c r="N4" s="349"/>
      <c r="O4" s="349"/>
      <c r="P4" s="349"/>
      <c r="Q4" s="349"/>
      <c r="R4" s="349"/>
      <c r="S4" s="349"/>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row>
    <row r="5" spans="1:47" s="351" customFormat="1">
      <c r="A5" s="356" t="s">
        <v>104</v>
      </c>
      <c r="B5" s="357" t="str">
        <f>IF(Admin!G39="","",Admin!G39)</f>
        <v/>
      </c>
      <c r="C5" s="362" t="s">
        <v>109</v>
      </c>
      <c r="D5" s="358">
        <v>4.57421875</v>
      </c>
      <c r="E5" s="360" t="s">
        <v>108</v>
      </c>
      <c r="F5" s="363"/>
      <c r="G5" s="347"/>
      <c r="H5" s="347"/>
      <c r="I5" s="347"/>
      <c r="J5" s="348"/>
      <c r="K5" s="349"/>
      <c r="L5" s="349"/>
      <c r="M5" s="349"/>
      <c r="N5" s="349"/>
      <c r="O5" s="349"/>
      <c r="P5" s="349"/>
      <c r="Q5" s="349"/>
      <c r="R5" s="349"/>
      <c r="S5" s="349"/>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row>
    <row r="6" spans="1:47" s="351" customFormat="1">
      <c r="A6" s="356" t="s">
        <v>98</v>
      </c>
      <c r="B6" s="364" t="str">
        <f>IF(Admin!D39="","",Admin!D39)</f>
        <v/>
      </c>
      <c r="C6" s="365"/>
      <c r="D6" s="366"/>
      <c r="E6" s="367"/>
      <c r="F6" s="346"/>
      <c r="G6" s="347"/>
      <c r="H6" s="347"/>
      <c r="I6" s="347"/>
      <c r="J6" s="348"/>
      <c r="K6" s="349"/>
      <c r="L6" s="349"/>
      <c r="M6" s="349"/>
      <c r="N6" s="349"/>
      <c r="O6" s="349"/>
      <c r="P6" s="349"/>
      <c r="Q6" s="349"/>
      <c r="R6" s="349"/>
      <c r="S6" s="349"/>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row>
    <row r="7" spans="1:47" s="373" customFormat="1">
      <c r="A7" s="356" t="s">
        <v>293</v>
      </c>
      <c r="B7" s="364" t="str">
        <f>IF(Admin!E39="","",Admin!E39)</f>
        <v/>
      </c>
      <c r="C7" s="368" t="s">
        <v>323</v>
      </c>
      <c r="D7" s="382" t="s">
        <v>100</v>
      </c>
      <c r="E7" s="369"/>
      <c r="F7" s="370"/>
      <c r="G7" s="347"/>
      <c r="H7" s="347"/>
      <c r="I7" s="347"/>
      <c r="J7" s="371"/>
      <c r="K7" s="372"/>
      <c r="L7" s="372"/>
      <c r="M7" s="372"/>
      <c r="N7" s="372"/>
      <c r="O7" s="372"/>
      <c r="P7" s="372"/>
      <c r="Q7" s="372"/>
      <c r="R7" s="372"/>
      <c r="S7" s="372"/>
      <c r="T7" s="350"/>
      <c r="U7" s="350"/>
      <c r="V7" s="350"/>
      <c r="W7" s="350"/>
      <c r="X7" s="350"/>
      <c r="Y7" s="350"/>
      <c r="Z7" s="350"/>
      <c r="AA7" s="350"/>
      <c r="AB7" s="350"/>
      <c r="AC7" s="350"/>
      <c r="AD7" s="350"/>
      <c r="AE7" s="350"/>
      <c r="AF7" s="350"/>
      <c r="AG7" s="350"/>
      <c r="AH7" s="350"/>
      <c r="AI7" s="350"/>
      <c r="AJ7" s="350"/>
      <c r="AK7" s="350"/>
      <c r="AL7" s="350"/>
      <c r="AM7" s="350"/>
      <c r="AN7" s="350"/>
      <c r="AO7" s="350"/>
      <c r="AP7" s="350"/>
      <c r="AQ7" s="350"/>
      <c r="AR7" s="350"/>
      <c r="AS7" s="350"/>
      <c r="AT7" s="350"/>
      <c r="AU7" s="350"/>
    </row>
    <row r="8" spans="1:47" s="373" customFormat="1">
      <c r="A8" s="374"/>
      <c r="B8" s="374"/>
      <c r="C8" s="375"/>
      <c r="D8" s="382">
        <f>IF(D5="tbd","Timer is running",D5)</f>
        <v>4.57421875</v>
      </c>
      <c r="E8" s="369"/>
      <c r="F8" s="370"/>
      <c r="G8" s="347"/>
      <c r="H8" s="347"/>
      <c r="I8" s="347"/>
      <c r="J8" s="371"/>
      <c r="K8" s="372"/>
      <c r="L8" s="372"/>
      <c r="M8" s="372"/>
      <c r="N8" s="372"/>
      <c r="O8" s="372"/>
      <c r="P8" s="372"/>
      <c r="Q8" s="372"/>
      <c r="R8" s="372"/>
      <c r="S8" s="372"/>
      <c r="T8" s="350"/>
      <c r="U8" s="350"/>
      <c r="V8" s="350"/>
      <c r="W8" s="350"/>
      <c r="X8" s="350"/>
      <c r="Y8" s="350"/>
      <c r="Z8" s="350"/>
      <c r="AA8" s="350"/>
      <c r="AB8" s="350"/>
      <c r="AC8" s="350"/>
      <c r="AD8" s="350"/>
      <c r="AE8" s="350"/>
      <c r="AF8" s="350"/>
      <c r="AG8" s="350"/>
      <c r="AH8" s="350"/>
      <c r="AI8" s="350"/>
      <c r="AJ8" s="350"/>
      <c r="AK8" s="350"/>
      <c r="AL8" s="350"/>
      <c r="AM8" s="350"/>
      <c r="AN8" s="350"/>
      <c r="AO8" s="350"/>
      <c r="AP8" s="350"/>
      <c r="AQ8" s="350"/>
      <c r="AR8" s="350"/>
      <c r="AS8" s="350"/>
      <c r="AT8" s="350"/>
      <c r="AU8" s="350"/>
    </row>
    <row r="9" spans="1:47" s="380" customFormat="1" ht="14" thickBot="1">
      <c r="A9" s="376" t="s">
        <v>74</v>
      </c>
      <c r="B9" s="377" t="s">
        <v>68</v>
      </c>
      <c r="C9" s="376" t="s">
        <v>29</v>
      </c>
      <c r="D9" s="376" t="s">
        <v>293</v>
      </c>
      <c r="E9" s="378" t="s">
        <v>99</v>
      </c>
      <c r="F9" s="379" t="s">
        <v>32</v>
      </c>
      <c r="G9" s="873"/>
      <c r="H9" s="873"/>
      <c r="I9" s="873"/>
      <c r="J9" s="874"/>
      <c r="K9" s="875"/>
      <c r="L9" s="875"/>
      <c r="M9" s="875"/>
      <c r="N9" s="875"/>
      <c r="O9" s="875"/>
      <c r="P9" s="875"/>
      <c r="Q9" s="875"/>
      <c r="R9" s="875"/>
      <c r="S9" s="875"/>
      <c r="T9" s="876"/>
      <c r="U9" s="876"/>
      <c r="V9" s="876"/>
      <c r="W9" s="876"/>
      <c r="X9" s="876"/>
      <c r="Y9" s="876"/>
      <c r="Z9" s="876"/>
      <c r="AA9" s="350"/>
      <c r="AB9" s="350"/>
      <c r="AC9" s="350"/>
      <c r="AD9" s="350"/>
      <c r="AE9" s="350"/>
      <c r="AF9" s="350"/>
      <c r="AG9" s="350"/>
      <c r="AH9" s="350"/>
      <c r="AI9" s="350"/>
      <c r="AJ9" s="350"/>
      <c r="AK9" s="350"/>
      <c r="AL9" s="350"/>
      <c r="AM9" s="350"/>
      <c r="AN9" s="350"/>
      <c r="AO9" s="350"/>
      <c r="AP9" s="350"/>
      <c r="AQ9" s="350"/>
      <c r="AR9" s="350"/>
      <c r="AS9" s="350"/>
      <c r="AT9" s="350"/>
      <c r="AU9" s="350"/>
    </row>
    <row r="10" spans="1:47" customFormat="1" ht="23">
      <c r="A10" s="20">
        <f>Admin!V39</f>
        <v>1</v>
      </c>
      <c r="B10" s="120" t="str">
        <f>IF(COUNTBLANK(A10)=1,"",VLOOKUP(A10,Tasks!$B$69:$D$118,2, FALSE))</f>
        <v>Creation of user account.</v>
      </c>
      <c r="C10" s="38" t="s">
        <v>100</v>
      </c>
      <c r="D10" s="176"/>
      <c r="E10" s="22"/>
      <c r="F10" s="872"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row>
    <row r="11" spans="1:47" customFormat="1" ht="23">
      <c r="A11" s="21">
        <f>Admin!W39</f>
        <v>2</v>
      </c>
      <c r="B11" s="120" t="str">
        <f>IF(COUNTBLANK(A11)=1,"",VLOOKUP(A11,Tasks!$B$69:$D$118,2, FALSE))</f>
        <v>Walk through the entire process of finding a pet using a filtered search.</v>
      </c>
      <c r="C11" s="38" t="s">
        <v>100</v>
      </c>
      <c r="D11" s="176"/>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row>
    <row r="12" spans="1:47" customFormat="1" ht="23">
      <c r="A12" s="21">
        <f>Admin!X39</f>
        <v>3</v>
      </c>
      <c r="B12" s="120" t="str">
        <f>IF(COUNTBLANK(A12)=1,"",VLOOKUP(A12,Tasks!$B$69:$D$118,2, FALSE))</f>
        <v>Finding the right pet sitter for the user’s pet.</v>
      </c>
      <c r="C12" s="38" t="s">
        <v>100</v>
      </c>
      <c r="D12" s="176"/>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row>
    <row r="13" spans="1:47" customFormat="1" ht="23">
      <c r="A13" s="21">
        <f>Admin!Y39</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row>
    <row r="14" spans="1:47" customFormat="1" ht="23">
      <c r="A14" s="21">
        <f>Admin!Z39</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row>
    <row r="15" spans="1:47" customFormat="1" ht="23" hidden="1">
      <c r="A15" s="21">
        <f>Admin!AA39</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row>
    <row r="16" spans="1:47" customFormat="1" ht="23" hidden="1">
      <c r="A16" s="21" t="str">
        <f>Admin!AB39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row>
    <row r="17" spans="1:46" customFormat="1" ht="23" hidden="1">
      <c r="A17" s="21" t="str">
        <f>Admin!AC39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row>
    <row r="18" spans="1:46" customFormat="1" ht="23" hidden="1">
      <c r="A18" s="21" t="str">
        <f>Admin!AD39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row>
    <row r="19" spans="1:46" customFormat="1" ht="23" hidden="1">
      <c r="A19" s="21" t="str">
        <f>Admin!AE39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row>
    <row r="20" spans="1:46" customFormat="1" ht="23" hidden="1">
      <c r="A20" s="21" t="str">
        <f>Admin!AF39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row>
    <row r="21" spans="1:46" customFormat="1" ht="23" hidden="1">
      <c r="A21" s="21" t="str">
        <f>Admin!AG39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row>
    <row r="22" spans="1:46" customFormat="1" ht="23" hidden="1">
      <c r="A22" s="21" t="str">
        <f>Admin!AH39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row>
    <row r="23" spans="1:46" customFormat="1" ht="23" hidden="1">
      <c r="A23" s="21" t="str">
        <f>Admin!AI39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row>
    <row r="24" spans="1:46" customFormat="1" ht="23" hidden="1">
      <c r="A24" s="21" t="str">
        <f>Admin!AJ39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row>
    <row r="25" spans="1:46" customFormat="1" ht="23" hidden="1">
      <c r="A25" s="21" t="str">
        <f>Admin!AK39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row>
    <row r="26" spans="1:46" customFormat="1" ht="23" hidden="1">
      <c r="A26" s="21" t="str">
        <f>Admin!AL39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row>
    <row r="27" spans="1:46" customFormat="1" ht="23" hidden="1">
      <c r="A27" s="21" t="str">
        <f>Admin!AM39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row>
    <row r="28" spans="1:46" customFormat="1" ht="23" hidden="1">
      <c r="A28" s="21" t="str">
        <f>Admin!AN39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row>
    <row r="29" spans="1:46" customFormat="1" ht="23" hidden="1">
      <c r="A29" s="21" t="str">
        <f>Admin!AO39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row>
    <row r="30" spans="1:46" customFormat="1" ht="23" hidden="1">
      <c r="A30" s="21" t="str">
        <f>Admin!AP39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row>
    <row r="31" spans="1:46" s="9" customFormat="1" ht="23" hidden="1">
      <c r="A31" s="21" t="str">
        <f>Admin!AQ39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c r="AB31"/>
      <c r="AC31"/>
      <c r="AD31"/>
      <c r="AE31"/>
      <c r="AF31"/>
      <c r="AG31"/>
      <c r="AH31"/>
      <c r="AI31"/>
      <c r="AJ31"/>
      <c r="AK31"/>
      <c r="AL31"/>
      <c r="AM31"/>
      <c r="AN31"/>
      <c r="AO31"/>
      <c r="AP31"/>
      <c r="AQ31"/>
      <c r="AR31"/>
      <c r="AS31"/>
      <c r="AT31"/>
    </row>
    <row r="32" spans="1:46" s="7" customFormat="1" ht="23" hidden="1">
      <c r="A32" s="21" t="str">
        <f>Admin!AR39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c r="AB32"/>
      <c r="AC32"/>
      <c r="AD32"/>
      <c r="AE32"/>
      <c r="AF32"/>
      <c r="AG32"/>
      <c r="AH32"/>
      <c r="AI32"/>
      <c r="AJ32"/>
      <c r="AK32"/>
      <c r="AL32"/>
      <c r="AM32"/>
      <c r="AN32"/>
      <c r="AO32"/>
      <c r="AP32"/>
      <c r="AQ32"/>
      <c r="AR32"/>
      <c r="AS32"/>
      <c r="AT32"/>
    </row>
    <row r="33" spans="1:46" s="7" customFormat="1" ht="23" hidden="1">
      <c r="A33" s="21" t="str">
        <f>Admin!AS39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c r="AB33"/>
      <c r="AC33"/>
      <c r="AD33"/>
      <c r="AE33"/>
      <c r="AF33"/>
      <c r="AG33"/>
      <c r="AH33"/>
      <c r="AI33"/>
      <c r="AJ33"/>
      <c r="AK33"/>
      <c r="AL33"/>
      <c r="AM33"/>
      <c r="AN33"/>
      <c r="AO33"/>
      <c r="AP33"/>
      <c r="AQ33"/>
      <c r="AR33"/>
      <c r="AS33"/>
      <c r="AT33"/>
    </row>
    <row r="34" spans="1:46" s="7" customFormat="1" ht="23" hidden="1">
      <c r="A34" s="21" t="str">
        <f>Admin!AT39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c r="AB34"/>
      <c r="AC34"/>
      <c r="AD34"/>
      <c r="AE34"/>
      <c r="AF34"/>
      <c r="AG34"/>
      <c r="AH34"/>
      <c r="AI34"/>
      <c r="AJ34"/>
      <c r="AK34"/>
      <c r="AL34"/>
      <c r="AM34"/>
      <c r="AN34"/>
      <c r="AO34"/>
      <c r="AP34"/>
      <c r="AQ34"/>
      <c r="AR34"/>
      <c r="AS34"/>
      <c r="AT34"/>
    </row>
    <row r="35" spans="1:46" s="7" customFormat="1" ht="23" hidden="1">
      <c r="A35" s="21" t="str">
        <f>Admin!AU39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c r="AB35"/>
      <c r="AC35"/>
      <c r="AD35"/>
      <c r="AE35"/>
      <c r="AF35"/>
      <c r="AG35"/>
      <c r="AH35"/>
      <c r="AI35"/>
      <c r="AJ35"/>
      <c r="AK35"/>
      <c r="AL35"/>
      <c r="AM35"/>
      <c r="AN35"/>
      <c r="AO35"/>
      <c r="AP35"/>
      <c r="AQ35"/>
      <c r="AR35"/>
      <c r="AS35"/>
      <c r="AT35"/>
    </row>
    <row r="36" spans="1:46" s="7" customFormat="1" ht="23" hidden="1">
      <c r="A36" s="21" t="str">
        <f>Admin!AV39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c r="AB36"/>
      <c r="AC36"/>
      <c r="AD36"/>
      <c r="AE36"/>
      <c r="AF36"/>
      <c r="AG36"/>
      <c r="AH36"/>
      <c r="AI36"/>
      <c r="AJ36"/>
      <c r="AK36"/>
      <c r="AL36"/>
      <c r="AM36"/>
      <c r="AN36"/>
      <c r="AO36"/>
      <c r="AP36"/>
      <c r="AQ36"/>
      <c r="AR36"/>
      <c r="AS36"/>
      <c r="AT36"/>
    </row>
    <row r="37" spans="1:46" s="7" customFormat="1" ht="23" hidden="1">
      <c r="A37" s="21" t="str">
        <f>Admin!AW39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c r="AB37"/>
      <c r="AC37"/>
      <c r="AD37"/>
      <c r="AE37"/>
      <c r="AF37"/>
      <c r="AG37"/>
      <c r="AH37"/>
      <c r="AI37"/>
      <c r="AJ37"/>
      <c r="AK37"/>
      <c r="AL37"/>
      <c r="AM37"/>
      <c r="AN37"/>
      <c r="AO37"/>
      <c r="AP37"/>
      <c r="AQ37"/>
      <c r="AR37"/>
      <c r="AS37"/>
      <c r="AT37"/>
    </row>
    <row r="38" spans="1:46" s="7" customFormat="1" ht="23" hidden="1">
      <c r="A38" s="21" t="str">
        <f>Admin!AX39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c r="AB38"/>
      <c r="AC38"/>
      <c r="AD38"/>
      <c r="AE38"/>
      <c r="AF38"/>
      <c r="AG38"/>
      <c r="AH38"/>
      <c r="AI38"/>
      <c r="AJ38"/>
      <c r="AK38"/>
      <c r="AL38"/>
      <c r="AM38"/>
      <c r="AN38"/>
      <c r="AO38"/>
      <c r="AP38"/>
      <c r="AQ38"/>
      <c r="AR38"/>
      <c r="AS38"/>
      <c r="AT38"/>
    </row>
    <row r="39" spans="1:46" s="7" customFormat="1" ht="23" hidden="1">
      <c r="A39" s="21" t="str">
        <f>Admin!AY39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c r="AB39"/>
      <c r="AC39"/>
      <c r="AD39"/>
      <c r="AE39"/>
      <c r="AF39"/>
      <c r="AG39"/>
      <c r="AH39"/>
      <c r="AI39"/>
      <c r="AJ39"/>
      <c r="AK39"/>
      <c r="AL39"/>
      <c r="AM39"/>
      <c r="AN39"/>
      <c r="AO39"/>
      <c r="AP39"/>
      <c r="AQ39"/>
      <c r="AR39"/>
      <c r="AS39"/>
      <c r="AT39"/>
    </row>
    <row r="40" spans="1:46" s="7" customFormat="1" ht="23" hidden="1">
      <c r="A40" s="21" t="str">
        <f>Admin!AZ39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c r="AB40"/>
      <c r="AC40"/>
      <c r="AD40"/>
      <c r="AE40"/>
      <c r="AF40"/>
      <c r="AG40"/>
      <c r="AH40"/>
      <c r="AI40"/>
      <c r="AJ40"/>
      <c r="AK40"/>
      <c r="AL40"/>
      <c r="AM40"/>
      <c r="AN40"/>
      <c r="AO40"/>
      <c r="AP40"/>
      <c r="AQ40"/>
      <c r="AR40"/>
      <c r="AS40"/>
      <c r="AT40"/>
    </row>
    <row r="41" spans="1:46" s="7" customFormat="1" ht="23" hidden="1">
      <c r="A41" s="21" t="str">
        <f>Admin!BA39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c r="AB41"/>
      <c r="AC41"/>
      <c r="AD41"/>
      <c r="AE41"/>
      <c r="AF41"/>
      <c r="AG41"/>
      <c r="AH41"/>
      <c r="AI41"/>
      <c r="AJ41"/>
      <c r="AK41"/>
      <c r="AL41"/>
      <c r="AM41"/>
      <c r="AN41"/>
      <c r="AO41"/>
      <c r="AP41"/>
      <c r="AQ41"/>
      <c r="AR41"/>
      <c r="AS41"/>
      <c r="AT41"/>
    </row>
    <row r="42" spans="1:46" s="7" customFormat="1" ht="23" hidden="1">
      <c r="A42" s="21" t="str">
        <f>Admin!BB39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c r="AB42"/>
      <c r="AC42"/>
      <c r="AD42"/>
      <c r="AE42"/>
      <c r="AF42"/>
      <c r="AG42"/>
      <c r="AH42"/>
      <c r="AI42"/>
      <c r="AJ42"/>
      <c r="AK42"/>
      <c r="AL42"/>
      <c r="AM42"/>
      <c r="AN42"/>
      <c r="AO42"/>
      <c r="AP42"/>
      <c r="AQ42"/>
      <c r="AR42"/>
      <c r="AS42"/>
      <c r="AT42"/>
    </row>
    <row r="43" spans="1:46" s="7" customFormat="1" ht="23" hidden="1">
      <c r="A43" s="21" t="str">
        <f>Admin!BC39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c r="AB43"/>
      <c r="AC43"/>
      <c r="AD43"/>
      <c r="AE43"/>
      <c r="AF43"/>
      <c r="AG43"/>
      <c r="AH43"/>
      <c r="AI43"/>
      <c r="AJ43"/>
      <c r="AK43"/>
      <c r="AL43"/>
      <c r="AM43"/>
      <c r="AN43"/>
      <c r="AO43"/>
      <c r="AP43"/>
      <c r="AQ43"/>
      <c r="AR43"/>
      <c r="AS43"/>
      <c r="AT43"/>
    </row>
    <row r="44" spans="1:46" s="7" customFormat="1" ht="23" hidden="1">
      <c r="A44" s="21" t="str">
        <f>Admin!BD39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c r="AB44"/>
      <c r="AC44"/>
      <c r="AD44"/>
      <c r="AE44"/>
      <c r="AF44"/>
      <c r="AG44"/>
      <c r="AH44"/>
      <c r="AI44"/>
      <c r="AJ44"/>
      <c r="AK44"/>
      <c r="AL44"/>
      <c r="AM44"/>
      <c r="AN44"/>
      <c r="AO44"/>
      <c r="AP44"/>
      <c r="AQ44"/>
      <c r="AR44"/>
      <c r="AS44"/>
      <c r="AT44"/>
    </row>
    <row r="45" spans="1:46" s="9" customFormat="1" ht="23" hidden="1">
      <c r="A45" s="21" t="str">
        <f>Admin!BE39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c r="AB45"/>
      <c r="AC45"/>
      <c r="AD45"/>
      <c r="AE45"/>
      <c r="AF45"/>
      <c r="AG45"/>
      <c r="AH45"/>
      <c r="AI45"/>
      <c r="AJ45"/>
      <c r="AK45"/>
      <c r="AL45"/>
      <c r="AM45"/>
      <c r="AN45"/>
      <c r="AO45"/>
      <c r="AP45"/>
      <c r="AQ45"/>
      <c r="AR45"/>
      <c r="AS45"/>
      <c r="AT45"/>
    </row>
    <row r="46" spans="1:46" s="7" customFormat="1" ht="23" hidden="1">
      <c r="A46" s="21" t="str">
        <f>Admin!BF39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c r="AB46"/>
      <c r="AC46"/>
      <c r="AD46"/>
      <c r="AE46"/>
      <c r="AF46"/>
      <c r="AG46"/>
      <c r="AH46"/>
      <c r="AI46"/>
      <c r="AJ46"/>
      <c r="AK46"/>
      <c r="AL46"/>
      <c r="AM46"/>
      <c r="AN46"/>
      <c r="AO46"/>
      <c r="AP46"/>
      <c r="AQ46"/>
      <c r="AR46"/>
      <c r="AS46"/>
      <c r="AT46"/>
    </row>
    <row r="47" spans="1:46" s="7" customFormat="1" ht="23" hidden="1">
      <c r="A47" s="21" t="str">
        <f>Admin!BG39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c r="AB47"/>
      <c r="AC47"/>
      <c r="AD47"/>
      <c r="AE47"/>
      <c r="AF47"/>
      <c r="AG47"/>
      <c r="AH47"/>
      <c r="AI47"/>
      <c r="AJ47"/>
      <c r="AK47"/>
      <c r="AL47"/>
      <c r="AM47"/>
      <c r="AN47"/>
      <c r="AO47"/>
      <c r="AP47"/>
      <c r="AQ47"/>
      <c r="AR47"/>
      <c r="AS47"/>
      <c r="AT47"/>
    </row>
    <row r="48" spans="1:46" s="7" customFormat="1" ht="23" hidden="1">
      <c r="A48" s="21" t="str">
        <f>Admin!BH39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c r="AB48"/>
      <c r="AC48"/>
      <c r="AD48"/>
      <c r="AE48"/>
      <c r="AF48"/>
      <c r="AG48"/>
      <c r="AH48"/>
      <c r="AI48"/>
      <c r="AJ48"/>
      <c r="AK48"/>
      <c r="AL48"/>
      <c r="AM48"/>
      <c r="AN48"/>
      <c r="AO48"/>
      <c r="AP48"/>
      <c r="AQ48"/>
      <c r="AR48"/>
      <c r="AS48"/>
      <c r="AT48"/>
    </row>
    <row r="49" spans="1:46" s="7" customFormat="1" ht="23" hidden="1">
      <c r="A49" s="21" t="str">
        <f>Admin!BI39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c r="AB49"/>
      <c r="AC49"/>
      <c r="AD49"/>
      <c r="AE49"/>
      <c r="AF49"/>
      <c r="AG49"/>
      <c r="AH49"/>
      <c r="AI49"/>
      <c r="AJ49"/>
      <c r="AK49"/>
      <c r="AL49"/>
      <c r="AM49"/>
      <c r="AN49"/>
      <c r="AO49"/>
      <c r="AP49"/>
      <c r="AQ49"/>
      <c r="AR49"/>
      <c r="AS49"/>
      <c r="AT49"/>
    </row>
    <row r="50" spans="1:46" s="7" customFormat="1" ht="23" hidden="1">
      <c r="A50" s="21" t="str">
        <f>Admin!BJ39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c r="AB50"/>
      <c r="AC50"/>
      <c r="AD50"/>
      <c r="AE50"/>
      <c r="AF50"/>
      <c r="AG50"/>
      <c r="AH50"/>
      <c r="AI50"/>
      <c r="AJ50"/>
      <c r="AK50"/>
      <c r="AL50"/>
      <c r="AM50"/>
      <c r="AN50"/>
      <c r="AO50"/>
      <c r="AP50"/>
      <c r="AQ50"/>
      <c r="AR50"/>
      <c r="AS50"/>
      <c r="AT50"/>
    </row>
    <row r="51" spans="1:46" s="7" customFormat="1" ht="23" hidden="1">
      <c r="A51" s="21" t="str">
        <f>Admin!BK39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c r="AB51"/>
      <c r="AC51"/>
      <c r="AD51"/>
      <c r="AE51"/>
      <c r="AF51"/>
      <c r="AG51"/>
      <c r="AH51"/>
      <c r="AI51"/>
      <c r="AJ51"/>
      <c r="AK51"/>
      <c r="AL51"/>
      <c r="AM51"/>
      <c r="AN51"/>
      <c r="AO51"/>
      <c r="AP51"/>
      <c r="AQ51"/>
      <c r="AR51"/>
      <c r="AS51"/>
      <c r="AT51"/>
    </row>
    <row r="52" spans="1:46" s="7" customFormat="1" ht="23" hidden="1">
      <c r="A52" s="21" t="str">
        <f>Admin!BL39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c r="AB52"/>
      <c r="AC52"/>
      <c r="AD52"/>
      <c r="AE52"/>
      <c r="AF52"/>
      <c r="AG52"/>
      <c r="AH52"/>
      <c r="AI52"/>
      <c r="AJ52"/>
      <c r="AK52"/>
      <c r="AL52"/>
      <c r="AM52"/>
      <c r="AN52"/>
      <c r="AO52"/>
      <c r="AP52"/>
      <c r="AQ52"/>
      <c r="AR52"/>
      <c r="AS52"/>
      <c r="AT52"/>
    </row>
    <row r="53" spans="1:46" s="7" customFormat="1" ht="23" hidden="1">
      <c r="A53" s="21" t="str">
        <f>Admin!BM39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c r="AB53"/>
      <c r="AC53"/>
      <c r="AD53"/>
      <c r="AE53"/>
      <c r="AF53"/>
      <c r="AG53"/>
      <c r="AH53"/>
      <c r="AI53"/>
      <c r="AJ53"/>
      <c r="AK53"/>
      <c r="AL53"/>
      <c r="AM53"/>
      <c r="AN53"/>
      <c r="AO53"/>
      <c r="AP53"/>
      <c r="AQ53"/>
      <c r="AR53"/>
      <c r="AS53"/>
      <c r="AT53"/>
    </row>
    <row r="54" spans="1:46" s="7" customFormat="1" ht="23" hidden="1">
      <c r="A54" s="21" t="str">
        <f>Admin!BN39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c r="AB54"/>
      <c r="AC54"/>
      <c r="AD54"/>
      <c r="AE54"/>
      <c r="AF54"/>
      <c r="AG54"/>
      <c r="AH54"/>
      <c r="AI54"/>
      <c r="AJ54"/>
      <c r="AK54"/>
      <c r="AL54"/>
      <c r="AM54"/>
      <c r="AN54"/>
      <c r="AO54"/>
      <c r="AP54"/>
      <c r="AQ54"/>
      <c r="AR54"/>
      <c r="AS54"/>
      <c r="AT54"/>
    </row>
    <row r="55" spans="1:46" s="7" customFormat="1" ht="23" hidden="1">
      <c r="A55" s="21" t="str">
        <f>Admin!BO39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c r="AB55"/>
      <c r="AC55"/>
      <c r="AD55"/>
      <c r="AE55"/>
      <c r="AF55"/>
      <c r="AG55"/>
      <c r="AH55"/>
      <c r="AI55"/>
      <c r="AJ55"/>
      <c r="AK55"/>
      <c r="AL55"/>
      <c r="AM55"/>
      <c r="AN55"/>
      <c r="AO55"/>
      <c r="AP55"/>
      <c r="AQ55"/>
      <c r="AR55"/>
      <c r="AS55"/>
      <c r="AT55"/>
    </row>
    <row r="56" spans="1:46" s="7" customFormat="1" ht="23" hidden="1">
      <c r="A56" s="21" t="str">
        <f>Admin!BP39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c r="AB56"/>
      <c r="AC56"/>
      <c r="AD56"/>
      <c r="AE56"/>
      <c r="AF56"/>
      <c r="AG56"/>
      <c r="AH56"/>
      <c r="AI56"/>
      <c r="AJ56"/>
      <c r="AK56"/>
      <c r="AL56"/>
      <c r="AM56"/>
      <c r="AN56"/>
      <c r="AO56"/>
      <c r="AP56"/>
      <c r="AQ56"/>
      <c r="AR56"/>
      <c r="AS56"/>
      <c r="AT56"/>
    </row>
    <row r="57" spans="1:46" s="7" customFormat="1" ht="23" hidden="1">
      <c r="A57" s="21" t="str">
        <f>Admin!BQ39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c r="AB57"/>
      <c r="AC57"/>
      <c r="AD57"/>
      <c r="AE57"/>
      <c r="AF57"/>
      <c r="AG57"/>
      <c r="AH57"/>
      <c r="AI57"/>
      <c r="AJ57"/>
      <c r="AK57"/>
      <c r="AL57"/>
      <c r="AM57"/>
      <c r="AN57"/>
      <c r="AO57"/>
      <c r="AP57"/>
      <c r="AQ57"/>
      <c r="AR57"/>
      <c r="AS57"/>
      <c r="AT57"/>
    </row>
    <row r="58" spans="1:46" s="7" customFormat="1" ht="23" hidden="1">
      <c r="A58" s="21" t="str">
        <f>Admin!BR39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c r="AB58"/>
      <c r="AC58"/>
      <c r="AD58"/>
      <c r="AE58"/>
      <c r="AF58"/>
      <c r="AG58"/>
      <c r="AH58"/>
      <c r="AI58"/>
      <c r="AJ58"/>
      <c r="AK58"/>
      <c r="AL58"/>
      <c r="AM58"/>
      <c r="AN58"/>
      <c r="AO58"/>
      <c r="AP58"/>
      <c r="AQ58"/>
      <c r="AR58"/>
      <c r="AS58"/>
      <c r="AT58"/>
    </row>
    <row r="59" spans="1:46" s="7" customFormat="1" ht="23" hidden="1">
      <c r="A59" s="21" t="str">
        <f>Admin!BS39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c r="AB59"/>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c r="AB60"/>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c r="AB61"/>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c r="AB62"/>
      <c r="AC62"/>
      <c r="AD62"/>
      <c r="AE62"/>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c r="AB63"/>
      <c r="AC63"/>
      <c r="AD63"/>
      <c r="AE63"/>
      <c r="AF63"/>
      <c r="AG63"/>
      <c r="AH63"/>
      <c r="AI63"/>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S64" s="14"/>
      <c r="T64" s="14"/>
      <c r="U64" s="14"/>
      <c r="V64" s="14"/>
      <c r="W64" s="14"/>
      <c r="X64" s="14"/>
      <c r="Y64" s="14"/>
      <c r="Z64" s="14"/>
      <c r="AA64"/>
      <c r="AB64"/>
      <c r="AC64"/>
      <c r="AD64"/>
      <c r="AE64"/>
      <c r="AF64"/>
      <c r="AG64"/>
      <c r="AH64"/>
      <c r="AI64"/>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S65" s="14"/>
      <c r="T65" s="14"/>
      <c r="U65" s="14"/>
      <c r="V65" s="14"/>
      <c r="W65" s="14"/>
      <c r="X65" s="14"/>
      <c r="Y65" s="14"/>
      <c r="Z65" s="14"/>
      <c r="AA65"/>
      <c r="AB65"/>
      <c r="AC65"/>
      <c r="AD65"/>
      <c r="AE65"/>
      <c r="AF65"/>
      <c r="AG65"/>
      <c r="AH65"/>
      <c r="AI65"/>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S66" s="14"/>
      <c r="T66" s="14"/>
      <c r="U66" s="14"/>
      <c r="V66" s="14"/>
      <c r="W66" s="14"/>
      <c r="X66" s="14"/>
      <c r="Y66" s="14"/>
      <c r="Z66" s="14"/>
      <c r="AA66"/>
      <c r="AB66"/>
      <c r="AC66"/>
      <c r="AD66"/>
      <c r="AE66"/>
      <c r="AF66"/>
      <c r="AG66"/>
      <c r="AH66"/>
      <c r="AI66"/>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S67" s="14"/>
      <c r="T67" s="14"/>
      <c r="U67" s="14"/>
      <c r="V67" s="14"/>
      <c r="W67" s="14"/>
      <c r="X67" s="14"/>
      <c r="Y67" s="14"/>
      <c r="Z67" s="14"/>
      <c r="AA67"/>
      <c r="AB67"/>
      <c r="AC67"/>
      <c r="AD67"/>
      <c r="AE67"/>
      <c r="AF67"/>
      <c r="AG67"/>
      <c r="AH67"/>
      <c r="AI67"/>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S68" s="14"/>
      <c r="T68" s="14"/>
      <c r="U68" s="14"/>
      <c r="V68" s="14"/>
      <c r="W68" s="14"/>
      <c r="X68" s="14"/>
      <c r="Y68" s="14"/>
      <c r="Z68" s="14"/>
      <c r="AA68"/>
      <c r="AB68"/>
      <c r="AC68"/>
      <c r="AD68"/>
      <c r="AE68"/>
      <c r="AF68"/>
      <c r="AG68"/>
      <c r="AH68"/>
      <c r="AI68"/>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S69" s="14"/>
      <c r="T69" s="14"/>
      <c r="U69" s="14"/>
      <c r="V69" s="14"/>
      <c r="W69" s="14"/>
      <c r="X69" s="14"/>
      <c r="Y69" s="14"/>
      <c r="Z69" s="14"/>
      <c r="AA69"/>
      <c r="AB69"/>
      <c r="AC69"/>
      <c r="AD69"/>
      <c r="AE69"/>
      <c r="AF69"/>
      <c r="AG69"/>
      <c r="AH69"/>
      <c r="AI69"/>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S70" s="14"/>
      <c r="T70" s="14"/>
      <c r="U70" s="14"/>
      <c r="V70" s="14"/>
      <c r="W70" s="14"/>
      <c r="X70" s="14"/>
      <c r="Y70" s="14"/>
      <c r="Z70" s="14"/>
      <c r="AA70"/>
      <c r="AB70"/>
      <c r="AC70"/>
      <c r="AD70"/>
      <c r="AE70"/>
      <c r="AF70"/>
      <c r="AG70"/>
      <c r="AH70"/>
      <c r="AI70"/>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S71" s="14"/>
      <c r="T71" s="14"/>
      <c r="U71" s="14"/>
      <c r="V71" s="14"/>
      <c r="W71" s="14"/>
      <c r="X71" s="14"/>
      <c r="Y71" s="14"/>
      <c r="Z71" s="14"/>
      <c r="AA71"/>
      <c r="AB71"/>
      <c r="AC71"/>
      <c r="AD71"/>
      <c r="AE71"/>
      <c r="AF71"/>
      <c r="AG71"/>
      <c r="AH71"/>
      <c r="AI71"/>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S72" s="14"/>
      <c r="T72" s="14"/>
      <c r="U72" s="14"/>
      <c r="V72" s="14"/>
      <c r="W72" s="14"/>
      <c r="X72" s="14"/>
      <c r="Y72" s="14"/>
      <c r="Z72" s="14"/>
      <c r="AA72"/>
      <c r="AB72"/>
      <c r="AC72"/>
      <c r="AD72"/>
      <c r="AE72"/>
      <c r="AF72"/>
      <c r="AG72"/>
      <c r="AH72"/>
      <c r="AI72"/>
      <c r="AJ72"/>
      <c r="AK72"/>
      <c r="AL72"/>
      <c r="AM72"/>
      <c r="AN72"/>
      <c r="AO72"/>
      <c r="AP72"/>
      <c r="AQ72"/>
      <c r="AR72"/>
      <c r="AS72"/>
      <c r="AT72"/>
    </row>
    <row r="73" spans="1:46" s="7" customFormat="1" ht="24" hidden="1" customHeight="1">
      <c r="A73" s="486">
        <v>10</v>
      </c>
      <c r="B73" s="917" t="str">
        <f>Admin!BV53</f>
        <v>I found this product to be flexible to interact with.</v>
      </c>
      <c r="C73" s="917"/>
      <c r="D73" s="886" t="s">
        <v>100</v>
      </c>
      <c r="E73" s="89"/>
      <c r="F73" s="229"/>
      <c r="J73" s="12"/>
      <c r="K73" s="12"/>
      <c r="L73" s="12"/>
      <c r="M73" s="12"/>
      <c r="N73" s="12"/>
      <c r="S73" s="14"/>
      <c r="T73" s="14"/>
      <c r="U73" s="14"/>
      <c r="V73" s="14"/>
      <c r="W73" s="14"/>
      <c r="X73" s="14"/>
      <c r="Y73" s="14"/>
      <c r="Z73" s="14"/>
      <c r="AA73"/>
      <c r="AB73"/>
      <c r="AC73"/>
      <c r="AD73"/>
      <c r="AE73"/>
      <c r="AF73"/>
      <c r="AG73"/>
      <c r="AH73"/>
      <c r="AI73"/>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S74" s="14"/>
      <c r="T74" s="14"/>
      <c r="U74" s="14"/>
      <c r="V74" s="14"/>
      <c r="W74" s="14"/>
      <c r="X74" s="14"/>
      <c r="Y74" s="14"/>
      <c r="Z74" s="14"/>
      <c r="AA74"/>
      <c r="AB74"/>
      <c r="AC74"/>
      <c r="AD74"/>
      <c r="AE74"/>
      <c r="AF74"/>
      <c r="AG74"/>
      <c r="AH74"/>
      <c r="AI74"/>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S75" s="14"/>
      <c r="T75" s="14"/>
      <c r="U75" s="14"/>
      <c r="V75" s="14"/>
      <c r="W75" s="14"/>
      <c r="X75" s="14"/>
      <c r="Y75" s="14"/>
      <c r="Z75" s="14"/>
      <c r="AA75"/>
      <c r="AB75"/>
      <c r="AC75"/>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c r="AB76"/>
      <c r="AC76"/>
      <c r="AD76"/>
      <c r="AE76"/>
      <c r="AF76"/>
      <c r="AG76"/>
      <c r="AH76"/>
      <c r="AI76"/>
      <c r="AJ76"/>
      <c r="AK76"/>
      <c r="AL76"/>
      <c r="AM76"/>
      <c r="AN76"/>
      <c r="AO76"/>
      <c r="AP76"/>
      <c r="AQ76"/>
      <c r="AR76"/>
      <c r="AS76"/>
      <c r="AT76"/>
    </row>
    <row r="77" spans="1:46" s="6" customFormat="1">
      <c r="A77" s="190"/>
      <c r="B77" s="478" t="s">
        <v>321</v>
      </c>
      <c r="C77" s="191"/>
      <c r="D77" s="191"/>
      <c r="E77" s="190"/>
      <c r="F77" s="231"/>
      <c r="J77" s="11"/>
      <c r="K77" s="11"/>
      <c r="L77" s="11"/>
      <c r="M77" s="11"/>
      <c r="N77" s="11"/>
      <c r="S77" s="14"/>
      <c r="T77" s="14"/>
      <c r="U77" s="14"/>
      <c r="V77" s="14"/>
      <c r="W77" s="14"/>
      <c r="X77" s="14"/>
      <c r="Y77" s="14"/>
      <c r="Z77" s="14"/>
      <c r="AA77"/>
      <c r="AB77"/>
      <c r="AC77"/>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c r="AB78"/>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c r="AB79"/>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c r="AB80"/>
      <c r="AC80"/>
      <c r="AD80"/>
      <c r="AE80"/>
      <c r="AF80"/>
      <c r="AG80"/>
      <c r="AH80"/>
      <c r="AI80"/>
      <c r="AJ80"/>
      <c r="AK80"/>
      <c r="AL80"/>
      <c r="AM80"/>
      <c r="AN80"/>
      <c r="AO80"/>
      <c r="AP80"/>
      <c r="AQ80"/>
      <c r="AR80"/>
      <c r="AS80"/>
      <c r="AT80"/>
    </row>
    <row r="81" spans="1:47"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c r="AB81"/>
      <c r="AC81"/>
      <c r="AD81"/>
      <c r="AE81"/>
      <c r="AF81"/>
      <c r="AG81"/>
      <c r="AH81"/>
      <c r="AI81"/>
      <c r="AJ81"/>
      <c r="AK81"/>
      <c r="AL81"/>
      <c r="AM81"/>
      <c r="AN81"/>
      <c r="AO81"/>
      <c r="AP81"/>
      <c r="AQ81"/>
      <c r="AR81"/>
      <c r="AS81"/>
      <c r="AT81"/>
    </row>
    <row r="82" spans="1:47"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c r="AB82"/>
      <c r="AC82"/>
      <c r="AD82"/>
      <c r="AE82"/>
      <c r="AF82"/>
      <c r="AG82"/>
      <c r="AH82"/>
      <c r="AI82"/>
      <c r="AJ82"/>
      <c r="AK82"/>
      <c r="AL82"/>
      <c r="AM82"/>
      <c r="AN82"/>
      <c r="AO82"/>
      <c r="AP82"/>
      <c r="AQ82"/>
      <c r="AR82"/>
      <c r="AS82"/>
      <c r="AT82"/>
    </row>
    <row r="83" spans="1:47"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c r="AB83"/>
      <c r="AC83"/>
      <c r="AD83"/>
      <c r="AE83"/>
      <c r="AF83"/>
      <c r="AG83"/>
      <c r="AH83"/>
      <c r="AI83"/>
      <c r="AJ83"/>
      <c r="AK83"/>
      <c r="AL83"/>
      <c r="AM83"/>
      <c r="AN83"/>
      <c r="AO83"/>
      <c r="AP83"/>
      <c r="AQ83"/>
      <c r="AR83"/>
      <c r="AS83"/>
      <c r="AT83"/>
    </row>
    <row r="84" spans="1:47" customFormat="1" ht="12.75" hidden="1" customHeight="1">
      <c r="A84" s="80"/>
      <c r="B84" s="81"/>
      <c r="C84" s="84" t="str">
        <f>IF(Admin!D71="","-",Admin!D71)</f>
        <v>-</v>
      </c>
      <c r="D84" s="739">
        <f>IF(Admin!BY44="SUS","",6)</f>
        <v>6</v>
      </c>
      <c r="E84" s="739"/>
      <c r="F84" s="233">
        <v>6</v>
      </c>
      <c r="I84" s="43"/>
      <c r="J84" s="178"/>
      <c r="K84" s="178"/>
      <c r="L84" s="178"/>
      <c r="M84" s="178"/>
      <c r="N84" s="178"/>
      <c r="O84" s="14"/>
      <c r="P84" s="14"/>
      <c r="Q84" s="14"/>
      <c r="R84" s="14"/>
      <c r="S84" s="14"/>
      <c r="T84" s="14"/>
      <c r="U84" s="14"/>
      <c r="V84" s="14"/>
      <c r="W84" s="14"/>
      <c r="X84" s="14"/>
      <c r="Y84" s="14"/>
      <c r="Z84" s="14"/>
    </row>
    <row r="85" spans="1:47" customFormat="1"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row>
    <row r="86" spans="1:47"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row>
    <row r="87" spans="1:47"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row>
    <row r="88" spans="1:47"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row>
    <row r="89" spans="1:47"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row>
    <row r="90" spans="1:47" s="178" customFormat="1">
      <c r="A90" s="190"/>
      <c r="B90" s="191"/>
      <c r="C90" s="191"/>
      <c r="D90" s="191"/>
      <c r="E90" s="190"/>
      <c r="F90" s="231"/>
      <c r="G90" s="14"/>
      <c r="H90" s="14"/>
      <c r="I90" s="14"/>
      <c r="J90" s="6"/>
      <c r="K90" s="11"/>
      <c r="L90" s="11"/>
      <c r="M90" s="11"/>
      <c r="N90" s="11"/>
      <c r="O90" s="11"/>
      <c r="P90" s="11"/>
      <c r="Q90" s="11"/>
      <c r="R90" s="11"/>
      <c r="S90" s="11"/>
      <c r="T90" s="11"/>
      <c r="U90" s="11"/>
      <c r="V90" s="11"/>
      <c r="W90" s="11"/>
      <c r="X90" s="11"/>
      <c r="Y90" s="11"/>
      <c r="Z90" s="11"/>
      <c r="AA90" s="179"/>
      <c r="AB90" s="179"/>
      <c r="AC90" s="179"/>
      <c r="AD90" s="179"/>
      <c r="AE90" s="179"/>
      <c r="AF90" s="179"/>
      <c r="AG90" s="179"/>
      <c r="AH90" s="179"/>
      <c r="AI90" s="179"/>
      <c r="AJ90" s="179"/>
      <c r="AK90" s="179"/>
      <c r="AL90" s="179"/>
      <c r="AM90" s="179"/>
      <c r="AN90" s="179"/>
      <c r="AO90" s="179"/>
      <c r="AP90" s="179"/>
      <c r="AQ90" s="179"/>
      <c r="AR90" s="179"/>
      <c r="AS90" s="179"/>
      <c r="AT90" s="179"/>
      <c r="AU90" s="179"/>
    </row>
    <row r="91" spans="1:47" s="178" customFormat="1">
      <c r="A91" s="190"/>
      <c r="B91" s="191"/>
      <c r="C91" s="191"/>
      <c r="D91" s="191"/>
      <c r="E91" s="190"/>
      <c r="F91" s="231"/>
      <c r="G91" s="14"/>
      <c r="H91" s="14"/>
      <c r="I91" s="14"/>
      <c r="J91" s="6"/>
      <c r="K91" s="11"/>
      <c r="L91" s="11"/>
      <c r="M91" s="11"/>
      <c r="N91" s="11"/>
      <c r="O91" s="11"/>
      <c r="P91" s="11"/>
      <c r="Q91" s="11"/>
      <c r="R91" s="11"/>
      <c r="S91" s="11"/>
      <c r="T91" s="11"/>
      <c r="U91" s="11"/>
      <c r="V91" s="11"/>
      <c r="W91" s="11"/>
      <c r="X91" s="11"/>
      <c r="Y91" s="11"/>
      <c r="Z91" s="11"/>
      <c r="AA91" s="179"/>
      <c r="AB91" s="179"/>
      <c r="AC91" s="179"/>
      <c r="AD91" s="179"/>
      <c r="AE91" s="179"/>
      <c r="AF91" s="179"/>
      <c r="AG91" s="179"/>
      <c r="AH91" s="179"/>
      <c r="AI91" s="179"/>
      <c r="AJ91" s="179"/>
      <c r="AK91" s="179"/>
      <c r="AL91" s="179"/>
      <c r="AM91" s="179"/>
      <c r="AN91" s="179"/>
      <c r="AO91" s="179"/>
      <c r="AP91" s="179"/>
      <c r="AQ91" s="179"/>
      <c r="AR91" s="179"/>
      <c r="AS91" s="179"/>
      <c r="AT91" s="179"/>
      <c r="AU91" s="179"/>
    </row>
    <row r="92" spans="1:47" s="178" customFormat="1">
      <c r="A92" s="190"/>
      <c r="B92" s="191"/>
      <c r="C92" s="191"/>
      <c r="D92" s="191"/>
      <c r="E92" s="190"/>
      <c r="F92" s="231"/>
      <c r="G92" s="14"/>
      <c r="H92" s="14"/>
      <c r="I92" s="14"/>
      <c r="J92" s="6"/>
      <c r="K92" s="11"/>
      <c r="L92" s="11"/>
      <c r="M92" s="11"/>
      <c r="N92" s="11"/>
      <c r="O92" s="11"/>
      <c r="P92" s="11"/>
      <c r="Q92" s="11"/>
      <c r="R92" s="11"/>
      <c r="S92" s="11"/>
      <c r="T92" s="11"/>
      <c r="U92" s="11"/>
      <c r="V92" s="11"/>
      <c r="W92" s="11"/>
      <c r="X92" s="11"/>
      <c r="Y92" s="11"/>
      <c r="Z92" s="11"/>
      <c r="AA92" s="179"/>
      <c r="AB92" s="179"/>
      <c r="AC92" s="179"/>
      <c r="AD92" s="179"/>
      <c r="AE92" s="179"/>
      <c r="AF92" s="179"/>
      <c r="AG92" s="179"/>
      <c r="AH92" s="179"/>
      <c r="AI92" s="179"/>
      <c r="AJ92" s="179"/>
      <c r="AK92" s="179"/>
      <c r="AL92" s="179"/>
      <c r="AM92" s="179"/>
      <c r="AN92" s="179"/>
      <c r="AO92" s="179"/>
      <c r="AP92" s="179"/>
      <c r="AQ92" s="179"/>
      <c r="AR92" s="179"/>
      <c r="AS92" s="179"/>
      <c r="AT92" s="179"/>
      <c r="AU92" s="179"/>
    </row>
    <row r="93" spans="1:47" s="178" customFormat="1">
      <c r="A93" s="190"/>
      <c r="B93" s="191"/>
      <c r="C93" s="191"/>
      <c r="D93" s="191"/>
      <c r="E93" s="190"/>
      <c r="F93" s="231"/>
      <c r="G93" s="14"/>
      <c r="H93" s="14"/>
      <c r="I93" s="14"/>
      <c r="J93" s="6"/>
      <c r="K93" s="11"/>
      <c r="L93" s="11"/>
      <c r="M93" s="11"/>
      <c r="N93" s="11"/>
      <c r="O93" s="11"/>
      <c r="P93" s="11"/>
      <c r="Q93" s="11"/>
      <c r="R93" s="11"/>
      <c r="S93" s="11"/>
      <c r="T93" s="11"/>
      <c r="U93" s="11"/>
      <c r="V93" s="11"/>
      <c r="W93" s="11"/>
      <c r="X93" s="11"/>
      <c r="Y93" s="11"/>
      <c r="Z93" s="11"/>
      <c r="AA93" s="179"/>
      <c r="AB93" s="179"/>
      <c r="AC93" s="179"/>
      <c r="AD93" s="179"/>
      <c r="AE93" s="179"/>
      <c r="AF93" s="179"/>
      <c r="AG93" s="179"/>
      <c r="AH93" s="179"/>
      <c r="AI93" s="179"/>
      <c r="AJ93" s="179"/>
      <c r="AK93" s="179"/>
      <c r="AL93" s="179"/>
      <c r="AM93" s="179"/>
      <c r="AN93" s="179"/>
      <c r="AO93" s="179"/>
      <c r="AP93" s="179"/>
      <c r="AQ93" s="179"/>
      <c r="AR93" s="179"/>
      <c r="AS93" s="179"/>
      <c r="AT93" s="179"/>
      <c r="AU93" s="179"/>
    </row>
    <row r="94" spans="1:47" s="178" customFormat="1">
      <c r="A94" s="190"/>
      <c r="B94" s="191"/>
      <c r="C94" s="191"/>
      <c r="D94" s="191"/>
      <c r="E94" s="190"/>
      <c r="F94" s="231"/>
      <c r="G94" s="14"/>
      <c r="H94" s="14"/>
      <c r="I94" s="14"/>
      <c r="J94" s="6"/>
      <c r="K94" s="11"/>
      <c r="L94" s="11"/>
      <c r="M94" s="11"/>
      <c r="N94" s="11"/>
      <c r="O94" s="11"/>
      <c r="P94" s="11"/>
      <c r="Q94" s="11"/>
      <c r="R94" s="11"/>
      <c r="S94" s="11"/>
      <c r="T94" s="11"/>
      <c r="U94" s="11"/>
      <c r="V94" s="11"/>
      <c r="W94" s="11"/>
      <c r="X94" s="11"/>
      <c r="Y94" s="11"/>
      <c r="Z94" s="11"/>
      <c r="AA94" s="179"/>
      <c r="AB94" s="179"/>
      <c r="AC94" s="179"/>
      <c r="AD94" s="179"/>
      <c r="AE94" s="179"/>
      <c r="AF94" s="179"/>
      <c r="AG94" s="179"/>
      <c r="AH94" s="179"/>
      <c r="AI94" s="179"/>
      <c r="AJ94" s="179"/>
      <c r="AK94" s="179"/>
      <c r="AL94" s="179"/>
      <c r="AM94" s="179"/>
      <c r="AN94" s="179"/>
      <c r="AO94" s="179"/>
      <c r="AP94" s="179"/>
      <c r="AQ94" s="179"/>
      <c r="AR94" s="179"/>
      <c r="AS94" s="179"/>
      <c r="AT94" s="179"/>
      <c r="AU94" s="179"/>
    </row>
    <row r="95" spans="1:47" s="178" customFormat="1">
      <c r="A95" s="190"/>
      <c r="B95" s="191"/>
      <c r="C95" s="191"/>
      <c r="D95" s="191"/>
      <c r="E95" s="190"/>
      <c r="F95" s="231"/>
      <c r="G95" s="14"/>
      <c r="H95" s="14"/>
      <c r="I95" s="14"/>
      <c r="J95" s="6"/>
      <c r="K95" s="11"/>
      <c r="L95" s="11"/>
      <c r="M95" s="11"/>
      <c r="N95" s="11"/>
      <c r="O95" s="11"/>
      <c r="P95" s="11"/>
      <c r="Q95" s="11"/>
      <c r="R95" s="11"/>
      <c r="S95" s="11"/>
      <c r="T95" s="11"/>
      <c r="U95" s="11"/>
      <c r="V95" s="11"/>
      <c r="W95" s="11"/>
      <c r="X95" s="11"/>
      <c r="Y95" s="11"/>
      <c r="Z95" s="11"/>
      <c r="AA95" s="179"/>
      <c r="AB95" s="179"/>
      <c r="AC95" s="179"/>
      <c r="AD95" s="179"/>
      <c r="AE95" s="179"/>
      <c r="AF95" s="179"/>
      <c r="AG95" s="179"/>
      <c r="AH95" s="179"/>
      <c r="AI95" s="179"/>
      <c r="AJ95" s="179"/>
      <c r="AK95" s="179"/>
      <c r="AL95" s="179"/>
      <c r="AM95" s="179"/>
      <c r="AN95" s="179"/>
      <c r="AO95" s="179"/>
      <c r="AP95" s="179"/>
      <c r="AQ95" s="179"/>
      <c r="AR95" s="179"/>
      <c r="AS95" s="179"/>
      <c r="AT95" s="179"/>
      <c r="AU95" s="179"/>
    </row>
    <row r="96" spans="1:47" s="178" customFormat="1">
      <c r="A96" s="190"/>
      <c r="B96" s="191"/>
      <c r="C96" s="191"/>
      <c r="D96" s="191"/>
      <c r="E96" s="190"/>
      <c r="F96" s="231"/>
      <c r="G96" s="14"/>
      <c r="H96" s="14"/>
      <c r="I96" s="14"/>
      <c r="J96" s="6"/>
      <c r="K96" s="11"/>
      <c r="L96" s="11"/>
      <c r="M96" s="11"/>
      <c r="N96" s="11"/>
      <c r="O96" s="11"/>
      <c r="P96" s="11"/>
      <c r="Q96" s="11"/>
      <c r="R96" s="11"/>
      <c r="S96" s="11"/>
      <c r="T96" s="11"/>
      <c r="U96" s="11"/>
      <c r="V96" s="11"/>
      <c r="W96" s="11"/>
      <c r="X96" s="11"/>
      <c r="Y96" s="11"/>
      <c r="Z96" s="11"/>
      <c r="AA96" s="179"/>
      <c r="AB96" s="179"/>
      <c r="AC96" s="179"/>
      <c r="AD96" s="179"/>
      <c r="AE96" s="179"/>
      <c r="AF96" s="179"/>
      <c r="AG96" s="179"/>
      <c r="AH96" s="179"/>
      <c r="AI96" s="179"/>
      <c r="AJ96" s="179"/>
      <c r="AK96" s="179"/>
      <c r="AL96" s="179"/>
      <c r="AM96" s="179"/>
      <c r="AN96" s="179"/>
      <c r="AO96" s="179"/>
      <c r="AP96" s="179"/>
      <c r="AQ96" s="179"/>
      <c r="AR96" s="179"/>
      <c r="AS96" s="179"/>
      <c r="AT96" s="179"/>
      <c r="AU96" s="179"/>
    </row>
    <row r="97" spans="1:47" s="178" customFormat="1">
      <c r="A97" s="190"/>
      <c r="B97" s="191"/>
      <c r="C97" s="191"/>
      <c r="D97" s="191"/>
      <c r="E97" s="190"/>
      <c r="F97" s="231"/>
      <c r="G97" s="14"/>
      <c r="H97" s="14"/>
      <c r="I97" s="14"/>
      <c r="J97" s="6"/>
      <c r="K97" s="11"/>
      <c r="L97" s="11"/>
      <c r="M97" s="11"/>
      <c r="N97" s="11"/>
      <c r="O97" s="11"/>
      <c r="P97" s="11"/>
      <c r="Q97" s="11"/>
      <c r="R97" s="11"/>
      <c r="S97" s="11"/>
      <c r="T97" s="11"/>
      <c r="U97" s="11"/>
      <c r="V97" s="11"/>
      <c r="W97" s="11"/>
      <c r="X97" s="11"/>
      <c r="Y97" s="11"/>
      <c r="Z97" s="11"/>
      <c r="AA97" s="179"/>
      <c r="AB97" s="179"/>
      <c r="AC97" s="179"/>
      <c r="AD97" s="179"/>
      <c r="AE97" s="179"/>
      <c r="AF97" s="179"/>
      <c r="AG97" s="179"/>
      <c r="AH97" s="179"/>
      <c r="AI97" s="179"/>
      <c r="AJ97" s="179"/>
      <c r="AK97" s="179"/>
      <c r="AL97" s="179"/>
      <c r="AM97" s="179"/>
      <c r="AN97" s="179"/>
      <c r="AO97" s="179"/>
      <c r="AP97" s="179"/>
      <c r="AQ97" s="179"/>
      <c r="AR97" s="179"/>
      <c r="AS97" s="179"/>
      <c r="AT97" s="179"/>
      <c r="AU97" s="179"/>
    </row>
    <row r="98" spans="1:47" s="178" customFormat="1">
      <c r="A98" s="190"/>
      <c r="B98" s="191"/>
      <c r="C98" s="191"/>
      <c r="D98" s="191"/>
      <c r="E98" s="190"/>
      <c r="F98" s="231"/>
      <c r="G98" s="14"/>
      <c r="H98" s="14"/>
      <c r="I98" s="14"/>
      <c r="J98" s="6"/>
      <c r="K98" s="11"/>
      <c r="L98" s="11"/>
      <c r="M98" s="11"/>
      <c r="N98" s="11"/>
      <c r="O98" s="11"/>
      <c r="P98" s="11"/>
      <c r="Q98" s="11"/>
      <c r="R98" s="11"/>
      <c r="S98" s="11"/>
      <c r="T98" s="11"/>
      <c r="U98" s="11"/>
      <c r="V98" s="11"/>
      <c r="W98" s="11"/>
      <c r="X98" s="11"/>
      <c r="Y98" s="11"/>
      <c r="Z98" s="11"/>
      <c r="AA98" s="179"/>
      <c r="AB98" s="179"/>
      <c r="AC98" s="179"/>
      <c r="AD98" s="179"/>
      <c r="AE98" s="179"/>
      <c r="AF98" s="179"/>
      <c r="AG98" s="179"/>
      <c r="AH98" s="179"/>
      <c r="AI98" s="179"/>
      <c r="AJ98" s="179"/>
      <c r="AK98" s="179"/>
      <c r="AL98" s="179"/>
      <c r="AM98" s="179"/>
      <c r="AN98" s="179"/>
      <c r="AO98" s="179"/>
      <c r="AP98" s="179"/>
      <c r="AQ98" s="179"/>
      <c r="AR98" s="179"/>
      <c r="AS98" s="179"/>
      <c r="AT98" s="179"/>
      <c r="AU98" s="179"/>
    </row>
    <row r="99" spans="1:47" s="178" customFormat="1">
      <c r="A99" s="190"/>
      <c r="B99" s="191"/>
      <c r="C99" s="191"/>
      <c r="D99" s="191"/>
      <c r="E99" s="190"/>
      <c r="F99" s="231"/>
      <c r="G99" s="14"/>
      <c r="H99" s="14"/>
      <c r="I99" s="14"/>
      <c r="J99" s="6"/>
      <c r="K99" s="11"/>
      <c r="L99" s="11"/>
      <c r="M99" s="11"/>
      <c r="N99" s="11"/>
      <c r="O99" s="11"/>
      <c r="P99" s="11"/>
      <c r="Q99" s="11"/>
      <c r="R99" s="11"/>
      <c r="S99" s="11"/>
      <c r="T99" s="11"/>
      <c r="U99" s="11"/>
      <c r="V99" s="11"/>
      <c r="W99" s="11"/>
      <c r="X99" s="11"/>
      <c r="Y99" s="11"/>
      <c r="Z99" s="11"/>
      <c r="AA99" s="179"/>
      <c r="AB99" s="179"/>
      <c r="AC99" s="179"/>
      <c r="AD99" s="179"/>
      <c r="AE99" s="179"/>
      <c r="AF99" s="179"/>
      <c r="AG99" s="179"/>
      <c r="AH99" s="179"/>
      <c r="AI99" s="179"/>
      <c r="AJ99" s="179"/>
      <c r="AK99" s="179"/>
      <c r="AL99" s="179"/>
      <c r="AM99" s="179"/>
      <c r="AN99" s="179"/>
      <c r="AO99" s="179"/>
      <c r="AP99" s="179"/>
      <c r="AQ99" s="179"/>
      <c r="AR99" s="179"/>
      <c r="AS99" s="179"/>
      <c r="AT99" s="179"/>
      <c r="AU99" s="179"/>
    </row>
    <row r="100" spans="1:47" s="178" customFormat="1">
      <c r="A100" s="190"/>
      <c r="B100" s="191"/>
      <c r="C100" s="191"/>
      <c r="D100" s="191"/>
      <c r="E100" s="190"/>
      <c r="F100" s="231"/>
      <c r="G100" s="14"/>
      <c r="H100" s="14"/>
      <c r="I100" s="14"/>
      <c r="J100" s="6"/>
      <c r="K100" s="11"/>
      <c r="L100" s="11"/>
      <c r="M100" s="11"/>
      <c r="N100" s="11"/>
      <c r="O100" s="11"/>
      <c r="P100" s="11"/>
      <c r="Q100" s="11"/>
      <c r="R100" s="11"/>
      <c r="S100" s="11"/>
      <c r="T100" s="11"/>
      <c r="U100" s="11"/>
      <c r="V100" s="11"/>
      <c r="W100" s="11"/>
      <c r="X100" s="11"/>
      <c r="Y100" s="11"/>
      <c r="Z100" s="11"/>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row>
    <row r="101" spans="1:47" s="178" customFormat="1">
      <c r="A101" s="190"/>
      <c r="B101" s="191"/>
      <c r="C101" s="191"/>
      <c r="D101" s="191"/>
      <c r="E101" s="190"/>
      <c r="F101" s="231"/>
      <c r="G101" s="14"/>
      <c r="H101" s="14"/>
      <c r="I101" s="14"/>
      <c r="J101" s="6"/>
      <c r="K101" s="11"/>
      <c r="L101" s="11"/>
      <c r="M101" s="11"/>
      <c r="N101" s="11"/>
      <c r="O101" s="11"/>
      <c r="P101" s="11"/>
      <c r="Q101" s="11"/>
      <c r="R101" s="11"/>
      <c r="S101" s="11"/>
      <c r="T101" s="11"/>
      <c r="U101" s="11"/>
      <c r="V101" s="11"/>
      <c r="W101" s="11"/>
      <c r="X101" s="11"/>
      <c r="Y101" s="11"/>
      <c r="Z101" s="11"/>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row>
    <row r="102" spans="1:47" s="178" customFormat="1">
      <c r="A102" s="190"/>
      <c r="B102" s="191"/>
      <c r="C102" s="191"/>
      <c r="D102" s="191"/>
      <c r="E102" s="190"/>
      <c r="F102" s="231"/>
      <c r="G102" s="14"/>
      <c r="H102" s="14"/>
      <c r="I102" s="14"/>
      <c r="J102" s="6"/>
      <c r="K102" s="11"/>
      <c r="L102" s="11"/>
      <c r="M102" s="11"/>
      <c r="N102" s="11"/>
      <c r="O102" s="11"/>
      <c r="P102" s="11"/>
      <c r="Q102" s="11"/>
      <c r="R102" s="11"/>
      <c r="S102" s="11"/>
      <c r="T102" s="11"/>
      <c r="U102" s="11"/>
      <c r="V102" s="11"/>
      <c r="W102" s="11"/>
      <c r="X102" s="11"/>
      <c r="Y102" s="11"/>
      <c r="Z102" s="11"/>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row>
    <row r="103" spans="1:47" s="178" customFormat="1">
      <c r="A103" s="190"/>
      <c r="B103" s="191"/>
      <c r="C103" s="191"/>
      <c r="D103" s="191"/>
      <c r="E103" s="190"/>
      <c r="F103" s="231"/>
      <c r="G103" s="14"/>
      <c r="H103" s="14"/>
      <c r="I103" s="14"/>
      <c r="J103" s="6"/>
      <c r="K103" s="11"/>
      <c r="L103" s="11"/>
      <c r="M103" s="11"/>
      <c r="N103" s="11"/>
      <c r="O103" s="11"/>
      <c r="P103" s="11"/>
      <c r="Q103" s="11"/>
      <c r="R103" s="11"/>
      <c r="S103" s="11"/>
      <c r="T103" s="11"/>
      <c r="U103" s="11"/>
      <c r="V103" s="11"/>
      <c r="W103" s="11"/>
      <c r="X103" s="11"/>
      <c r="Y103" s="11"/>
      <c r="Z103" s="11"/>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row>
    <row r="104" spans="1:47" s="178" customFormat="1">
      <c r="A104" s="190"/>
      <c r="B104" s="191"/>
      <c r="C104" s="191"/>
      <c r="D104" s="191"/>
      <c r="E104" s="190"/>
      <c r="F104" s="231"/>
      <c r="G104" s="14"/>
      <c r="H104" s="14"/>
      <c r="I104" s="14"/>
      <c r="J104" s="6"/>
      <c r="K104" s="11"/>
      <c r="L104" s="11"/>
      <c r="M104" s="11"/>
      <c r="N104" s="11"/>
      <c r="O104" s="11"/>
      <c r="P104" s="11"/>
      <c r="Q104" s="11"/>
      <c r="R104" s="11"/>
      <c r="S104" s="11"/>
      <c r="T104" s="11"/>
      <c r="U104" s="11"/>
      <c r="V104" s="11"/>
      <c r="W104" s="11"/>
      <c r="X104" s="11"/>
      <c r="Y104" s="11"/>
      <c r="Z104" s="11"/>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row>
    <row r="105" spans="1:47" s="178" customFormat="1">
      <c r="A105" s="190"/>
      <c r="B105" s="191"/>
      <c r="C105" s="191"/>
      <c r="D105" s="191"/>
      <c r="E105" s="190"/>
      <c r="F105" s="231"/>
      <c r="G105" s="14"/>
      <c r="H105" s="14"/>
      <c r="I105" s="14"/>
      <c r="J105" s="6"/>
      <c r="K105" s="11"/>
      <c r="L105" s="11"/>
      <c r="M105" s="11"/>
      <c r="N105" s="11"/>
      <c r="O105" s="11"/>
      <c r="P105" s="11"/>
      <c r="Q105" s="11"/>
      <c r="R105" s="11"/>
      <c r="S105" s="11"/>
      <c r="T105" s="11"/>
      <c r="U105" s="11"/>
      <c r="V105" s="11"/>
      <c r="W105" s="11"/>
      <c r="X105" s="11"/>
      <c r="Y105" s="11"/>
      <c r="Z105" s="11"/>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row>
    <row r="106" spans="1:47" s="178" customFormat="1">
      <c r="A106" s="190"/>
      <c r="B106" s="191"/>
      <c r="C106" s="191"/>
      <c r="D106" s="191"/>
      <c r="E106" s="190"/>
      <c r="F106" s="231"/>
      <c r="G106" s="14"/>
      <c r="H106" s="14"/>
      <c r="I106" s="14"/>
      <c r="J106" s="6"/>
      <c r="K106" s="11"/>
      <c r="L106" s="11"/>
      <c r="M106" s="11"/>
      <c r="N106" s="11"/>
      <c r="O106" s="11"/>
      <c r="P106" s="11"/>
      <c r="Q106" s="11"/>
      <c r="R106" s="11"/>
      <c r="S106" s="11"/>
      <c r="T106" s="11"/>
      <c r="U106" s="11"/>
      <c r="V106" s="11"/>
      <c r="W106" s="11"/>
      <c r="X106" s="11"/>
      <c r="Y106" s="11"/>
      <c r="Z106" s="11"/>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row>
    <row r="107" spans="1:47" s="178" customFormat="1">
      <c r="A107" s="190"/>
      <c r="B107" s="191"/>
      <c r="C107" s="191"/>
      <c r="D107" s="191"/>
      <c r="E107" s="190"/>
      <c r="F107" s="231"/>
      <c r="G107" s="14"/>
      <c r="H107" s="14"/>
      <c r="I107" s="14"/>
      <c r="J107" s="6"/>
      <c r="K107" s="11"/>
      <c r="L107" s="11"/>
      <c r="M107" s="11"/>
      <c r="N107" s="11"/>
      <c r="O107" s="11"/>
      <c r="P107" s="11"/>
      <c r="Q107" s="11"/>
      <c r="R107" s="11"/>
      <c r="S107" s="11"/>
      <c r="T107" s="11"/>
      <c r="U107" s="11"/>
      <c r="V107" s="11"/>
      <c r="W107" s="11"/>
      <c r="X107" s="11"/>
      <c r="Y107" s="11"/>
      <c r="Z107" s="11"/>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row>
    <row r="108" spans="1:47" s="178" customFormat="1">
      <c r="A108" s="190"/>
      <c r="B108" s="191"/>
      <c r="C108" s="191"/>
      <c r="D108" s="191"/>
      <c r="E108" s="190"/>
      <c r="F108" s="231"/>
      <c r="G108" s="14"/>
      <c r="H108" s="14"/>
      <c r="I108" s="14"/>
      <c r="J108" s="6"/>
      <c r="K108" s="11"/>
      <c r="L108" s="11"/>
      <c r="M108" s="11"/>
      <c r="N108" s="11"/>
      <c r="O108" s="11"/>
      <c r="P108" s="11"/>
      <c r="Q108" s="11"/>
      <c r="R108" s="11"/>
      <c r="S108" s="11"/>
      <c r="T108" s="11"/>
      <c r="U108" s="11"/>
      <c r="V108" s="11"/>
      <c r="W108" s="11"/>
      <c r="X108" s="11"/>
      <c r="Y108" s="11"/>
      <c r="Z108" s="11"/>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row>
    <row r="109" spans="1:47" s="178" customFormat="1">
      <c r="A109" s="190"/>
      <c r="B109" s="191"/>
      <c r="C109" s="191"/>
      <c r="D109" s="191"/>
      <c r="E109" s="190"/>
      <c r="F109" s="231"/>
      <c r="G109" s="14"/>
      <c r="H109" s="14"/>
      <c r="I109" s="14"/>
      <c r="J109" s="6"/>
      <c r="K109" s="11"/>
      <c r="L109" s="11"/>
      <c r="M109" s="11"/>
      <c r="N109" s="11"/>
      <c r="O109" s="11"/>
      <c r="P109" s="11"/>
      <c r="Q109" s="11"/>
      <c r="R109" s="11"/>
      <c r="S109" s="11"/>
      <c r="T109" s="11"/>
      <c r="U109" s="11"/>
      <c r="V109" s="11"/>
      <c r="W109" s="11"/>
      <c r="X109" s="11"/>
      <c r="Y109" s="11"/>
      <c r="Z109" s="11"/>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row>
    <row r="110" spans="1:47" s="178" customFormat="1">
      <c r="A110" s="190"/>
      <c r="B110" s="191"/>
      <c r="C110" s="191"/>
      <c r="D110" s="191"/>
      <c r="E110" s="190"/>
      <c r="F110" s="231"/>
      <c r="G110" s="14"/>
      <c r="H110" s="14"/>
      <c r="I110" s="14"/>
      <c r="J110" s="6"/>
      <c r="K110" s="11"/>
      <c r="L110" s="11"/>
      <c r="M110" s="11"/>
      <c r="N110" s="11"/>
      <c r="O110" s="11"/>
      <c r="P110" s="11"/>
      <c r="Q110" s="11"/>
      <c r="R110" s="11"/>
      <c r="S110" s="11"/>
      <c r="T110" s="11"/>
      <c r="U110" s="11"/>
      <c r="V110" s="11"/>
      <c r="W110" s="11"/>
      <c r="X110" s="11"/>
      <c r="Y110" s="11"/>
      <c r="Z110" s="11"/>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row>
    <row r="111" spans="1:47" s="178" customFormat="1">
      <c r="A111" s="190"/>
      <c r="B111" s="191"/>
      <c r="C111" s="191"/>
      <c r="D111" s="191"/>
      <c r="E111" s="190"/>
      <c r="F111" s="231"/>
      <c r="G111" s="14"/>
      <c r="H111" s="14"/>
      <c r="I111" s="14"/>
      <c r="J111" s="6"/>
      <c r="K111" s="11"/>
      <c r="L111" s="11"/>
      <c r="M111" s="11"/>
      <c r="N111" s="11"/>
      <c r="O111" s="11"/>
      <c r="P111" s="11"/>
      <c r="Q111" s="11"/>
      <c r="R111" s="11"/>
      <c r="S111" s="11"/>
      <c r="T111" s="11"/>
      <c r="U111" s="11"/>
      <c r="V111" s="11"/>
      <c r="W111" s="11"/>
      <c r="X111" s="11"/>
      <c r="Y111" s="11"/>
      <c r="Z111" s="11"/>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row>
    <row r="112" spans="1:47" s="178" customFormat="1">
      <c r="A112" s="190"/>
      <c r="B112" s="191"/>
      <c r="C112" s="191"/>
      <c r="D112" s="191"/>
      <c r="E112" s="190"/>
      <c r="F112" s="231"/>
      <c r="G112" s="14"/>
      <c r="H112" s="14"/>
      <c r="I112" s="14"/>
      <c r="J112" s="6"/>
      <c r="K112" s="11"/>
      <c r="L112" s="11"/>
      <c r="M112" s="11"/>
      <c r="N112" s="11"/>
      <c r="O112" s="11"/>
      <c r="P112" s="11"/>
      <c r="Q112" s="11"/>
      <c r="R112" s="11"/>
      <c r="S112" s="11"/>
      <c r="T112" s="11"/>
      <c r="U112" s="11"/>
      <c r="V112" s="11"/>
      <c r="W112" s="11"/>
      <c r="X112" s="11"/>
      <c r="Y112" s="11"/>
      <c r="Z112" s="11"/>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row>
    <row r="113" spans="1:47" s="178" customFormat="1">
      <c r="A113" s="190"/>
      <c r="B113" s="191"/>
      <c r="C113" s="191"/>
      <c r="D113" s="191"/>
      <c r="E113" s="190"/>
      <c r="F113" s="231"/>
      <c r="G113" s="14"/>
      <c r="H113" s="14"/>
      <c r="I113" s="14"/>
      <c r="J113" s="6"/>
      <c r="K113" s="11"/>
      <c r="L113" s="11"/>
      <c r="M113" s="11"/>
      <c r="N113" s="11"/>
      <c r="O113" s="11"/>
      <c r="P113" s="11"/>
      <c r="Q113" s="11"/>
      <c r="R113" s="11"/>
      <c r="S113" s="11"/>
      <c r="T113" s="11"/>
      <c r="U113" s="11"/>
      <c r="V113" s="11"/>
      <c r="W113" s="11"/>
      <c r="X113" s="11"/>
      <c r="Y113" s="11"/>
      <c r="Z113" s="11"/>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row>
    <row r="114" spans="1:47" s="178" customFormat="1">
      <c r="A114" s="190"/>
      <c r="B114" s="191"/>
      <c r="C114" s="191"/>
      <c r="D114" s="191"/>
      <c r="E114" s="190"/>
      <c r="F114" s="231"/>
      <c r="G114" s="14"/>
      <c r="H114" s="14"/>
      <c r="I114" s="14"/>
      <c r="J114" s="6"/>
      <c r="K114" s="11"/>
      <c r="L114" s="11"/>
      <c r="M114" s="11"/>
      <c r="N114" s="11"/>
      <c r="O114" s="11"/>
      <c r="P114" s="11"/>
      <c r="Q114" s="11"/>
      <c r="R114" s="11"/>
      <c r="S114" s="11"/>
      <c r="T114" s="11"/>
      <c r="U114" s="11"/>
      <c r="V114" s="11"/>
      <c r="W114" s="11"/>
      <c r="X114" s="11"/>
      <c r="Y114" s="11"/>
      <c r="Z114" s="11"/>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row>
    <row r="115" spans="1:47" s="178" customFormat="1">
      <c r="A115" s="190"/>
      <c r="B115" s="191"/>
      <c r="C115" s="191"/>
      <c r="D115" s="191"/>
      <c r="E115" s="190"/>
      <c r="F115" s="231"/>
      <c r="G115" s="14"/>
      <c r="H115" s="14"/>
      <c r="I115" s="14"/>
      <c r="J115" s="6"/>
      <c r="K115" s="11"/>
      <c r="L115" s="11"/>
      <c r="M115" s="11"/>
      <c r="N115" s="11"/>
      <c r="O115" s="11"/>
      <c r="P115" s="11"/>
      <c r="Q115" s="11"/>
      <c r="R115" s="11"/>
      <c r="S115" s="11"/>
      <c r="T115" s="11"/>
      <c r="U115" s="11"/>
      <c r="V115" s="11"/>
      <c r="W115" s="11"/>
      <c r="X115" s="11"/>
      <c r="Y115" s="11"/>
      <c r="Z115" s="11"/>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row>
    <row r="116" spans="1:47" s="178" customFormat="1">
      <c r="A116" s="190"/>
      <c r="B116" s="191"/>
      <c r="C116" s="191"/>
      <c r="D116" s="191"/>
      <c r="E116" s="190"/>
      <c r="F116" s="231"/>
      <c r="G116" s="14"/>
      <c r="H116" s="14"/>
      <c r="I116" s="14"/>
      <c r="J116" s="6"/>
      <c r="K116" s="11"/>
      <c r="L116" s="11"/>
      <c r="M116" s="11"/>
      <c r="N116" s="11"/>
      <c r="O116" s="11"/>
      <c r="P116" s="11"/>
      <c r="Q116" s="11"/>
      <c r="R116" s="11"/>
      <c r="S116" s="11"/>
      <c r="T116" s="11"/>
      <c r="U116" s="11"/>
      <c r="V116" s="11"/>
      <c r="W116" s="11"/>
      <c r="X116" s="11"/>
      <c r="Y116" s="11"/>
      <c r="Z116" s="11"/>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row>
    <row r="117" spans="1:47" s="178" customFormat="1">
      <c r="A117" s="190"/>
      <c r="B117" s="191"/>
      <c r="C117" s="191"/>
      <c r="D117" s="191"/>
      <c r="E117" s="190"/>
      <c r="F117" s="231"/>
      <c r="G117" s="14"/>
      <c r="H117" s="14"/>
      <c r="I117" s="14"/>
      <c r="J117" s="6"/>
      <c r="K117" s="11"/>
      <c r="L117" s="11"/>
      <c r="M117" s="11"/>
      <c r="N117" s="11"/>
      <c r="O117" s="11"/>
      <c r="P117" s="11"/>
      <c r="Q117" s="11"/>
      <c r="R117" s="11"/>
      <c r="S117" s="11"/>
      <c r="T117" s="11"/>
      <c r="U117" s="11"/>
      <c r="V117" s="11"/>
      <c r="W117" s="11"/>
      <c r="X117" s="11"/>
      <c r="Y117" s="11"/>
      <c r="Z117" s="11"/>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row>
    <row r="118" spans="1:47" s="178" customFormat="1">
      <c r="A118" s="190"/>
      <c r="B118" s="191"/>
      <c r="C118" s="191"/>
      <c r="D118" s="191"/>
      <c r="E118" s="190"/>
      <c r="F118" s="231"/>
      <c r="G118" s="14"/>
      <c r="H118" s="14"/>
      <c r="I118" s="14"/>
      <c r="J118" s="6"/>
      <c r="K118" s="11"/>
      <c r="L118" s="11"/>
      <c r="M118" s="11"/>
      <c r="N118" s="11"/>
      <c r="O118" s="11"/>
      <c r="P118" s="11"/>
      <c r="Q118" s="11"/>
      <c r="R118" s="11"/>
      <c r="S118" s="11"/>
      <c r="T118" s="11"/>
      <c r="U118" s="11"/>
      <c r="V118" s="11"/>
      <c r="W118" s="11"/>
      <c r="X118" s="11"/>
      <c r="Y118" s="11"/>
      <c r="Z118" s="11"/>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row>
    <row r="119" spans="1:47" s="178" customFormat="1">
      <c r="A119" s="190"/>
      <c r="B119" s="191"/>
      <c r="C119" s="191"/>
      <c r="D119" s="191"/>
      <c r="E119" s="190"/>
      <c r="F119" s="231"/>
      <c r="G119" s="14"/>
      <c r="H119" s="14"/>
      <c r="I119" s="14"/>
      <c r="J119" s="6"/>
      <c r="K119" s="11"/>
      <c r="L119" s="11"/>
      <c r="M119" s="11"/>
      <c r="N119" s="11"/>
      <c r="O119" s="11"/>
      <c r="P119" s="11"/>
      <c r="Q119" s="11"/>
      <c r="R119" s="11"/>
      <c r="S119" s="11"/>
      <c r="T119" s="11"/>
      <c r="U119" s="11"/>
      <c r="V119" s="11"/>
      <c r="W119" s="11"/>
      <c r="X119" s="11"/>
      <c r="Y119" s="11"/>
      <c r="Z119" s="11"/>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row>
    <row r="120" spans="1:47" s="178" customFormat="1">
      <c r="A120" s="190"/>
      <c r="B120" s="191"/>
      <c r="C120" s="191"/>
      <c r="D120" s="191"/>
      <c r="E120" s="190"/>
      <c r="F120" s="231"/>
      <c r="G120" s="14"/>
      <c r="H120" s="14"/>
      <c r="I120" s="14"/>
      <c r="J120" s="6"/>
      <c r="K120" s="11"/>
      <c r="L120" s="11"/>
      <c r="M120" s="11"/>
      <c r="N120" s="11"/>
      <c r="O120" s="11"/>
      <c r="P120" s="11"/>
      <c r="Q120" s="11"/>
      <c r="R120" s="11"/>
      <c r="S120" s="11"/>
      <c r="T120" s="11"/>
      <c r="U120" s="11"/>
      <c r="V120" s="11"/>
      <c r="W120" s="11"/>
      <c r="X120" s="11"/>
      <c r="Y120" s="11"/>
      <c r="Z120" s="11"/>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row>
    <row r="121" spans="1:47" s="178" customFormat="1">
      <c r="A121" s="190"/>
      <c r="B121" s="191"/>
      <c r="C121" s="191"/>
      <c r="D121" s="191"/>
      <c r="E121" s="190"/>
      <c r="F121" s="231"/>
      <c r="G121" s="14"/>
      <c r="H121" s="14"/>
      <c r="I121" s="14"/>
      <c r="J121" s="6"/>
      <c r="K121" s="11"/>
      <c r="L121" s="11"/>
      <c r="M121" s="11"/>
      <c r="N121" s="11"/>
      <c r="O121" s="11"/>
      <c r="P121" s="11"/>
      <c r="Q121" s="11"/>
      <c r="R121" s="11"/>
      <c r="S121" s="11"/>
      <c r="T121" s="11"/>
      <c r="U121" s="11"/>
      <c r="V121" s="11"/>
      <c r="W121" s="11"/>
      <c r="X121" s="11"/>
      <c r="Y121" s="11"/>
      <c r="Z121" s="11"/>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row>
    <row r="122" spans="1:47" s="178" customFormat="1">
      <c r="A122" s="190"/>
      <c r="B122" s="191"/>
      <c r="C122" s="191"/>
      <c r="D122" s="191"/>
      <c r="E122" s="190"/>
      <c r="F122" s="231"/>
      <c r="G122" s="14"/>
      <c r="H122" s="14"/>
      <c r="I122" s="14"/>
      <c r="J122" s="6"/>
      <c r="K122" s="11"/>
      <c r="L122" s="11"/>
      <c r="M122" s="11"/>
      <c r="N122" s="11"/>
      <c r="O122" s="11"/>
      <c r="P122" s="11"/>
      <c r="Q122" s="11"/>
      <c r="R122" s="11"/>
      <c r="S122" s="11"/>
      <c r="T122" s="11"/>
      <c r="U122" s="11"/>
      <c r="V122" s="11"/>
      <c r="W122" s="11"/>
      <c r="X122" s="11"/>
      <c r="Y122" s="11"/>
      <c r="Z122" s="11"/>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row>
    <row r="123" spans="1:47" s="178" customFormat="1">
      <c r="A123" s="190"/>
      <c r="B123" s="191"/>
      <c r="C123" s="191"/>
      <c r="D123" s="191"/>
      <c r="E123" s="190"/>
      <c r="F123" s="231"/>
      <c r="G123" s="14"/>
      <c r="H123" s="14"/>
      <c r="I123" s="14"/>
      <c r="J123" s="6"/>
      <c r="K123" s="11"/>
      <c r="L123" s="11"/>
      <c r="M123" s="11"/>
      <c r="N123" s="11"/>
      <c r="O123" s="11"/>
      <c r="P123" s="11"/>
      <c r="Q123" s="11"/>
      <c r="R123" s="11"/>
      <c r="S123" s="11"/>
      <c r="T123" s="11"/>
      <c r="U123" s="11"/>
      <c r="V123" s="11"/>
      <c r="W123" s="11"/>
      <c r="X123" s="11"/>
      <c r="Y123" s="11"/>
      <c r="Z123" s="11"/>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row>
    <row r="124" spans="1:47" s="178" customFormat="1">
      <c r="A124" s="190"/>
      <c r="B124" s="191"/>
      <c r="C124" s="191"/>
      <c r="D124" s="191"/>
      <c r="E124" s="190"/>
      <c r="F124" s="231"/>
      <c r="G124" s="14"/>
      <c r="H124" s="14"/>
      <c r="I124" s="14"/>
      <c r="J124" s="6"/>
      <c r="K124" s="11"/>
      <c r="L124" s="11"/>
      <c r="M124" s="11"/>
      <c r="N124" s="11"/>
      <c r="O124" s="11"/>
      <c r="P124" s="11"/>
      <c r="Q124" s="11"/>
      <c r="R124" s="11"/>
      <c r="S124" s="11"/>
      <c r="T124" s="11"/>
      <c r="U124" s="11"/>
      <c r="V124" s="11"/>
      <c r="W124" s="11"/>
      <c r="X124" s="11"/>
      <c r="Y124" s="11"/>
      <c r="Z124" s="11"/>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row>
    <row r="125" spans="1:47" s="178" customFormat="1">
      <c r="A125" s="190"/>
      <c r="B125" s="191"/>
      <c r="C125" s="191"/>
      <c r="D125" s="191"/>
      <c r="E125" s="190"/>
      <c r="F125" s="231"/>
      <c r="G125" s="14"/>
      <c r="H125" s="14"/>
      <c r="I125" s="14"/>
      <c r="J125" s="6"/>
      <c r="K125" s="11"/>
      <c r="L125" s="11"/>
      <c r="M125" s="11"/>
      <c r="N125" s="11"/>
      <c r="O125" s="11"/>
      <c r="P125" s="11"/>
      <c r="Q125" s="11"/>
      <c r="R125" s="11"/>
      <c r="S125" s="11"/>
      <c r="T125" s="11"/>
      <c r="U125" s="11"/>
      <c r="V125" s="11"/>
      <c r="W125" s="11"/>
      <c r="X125" s="11"/>
      <c r="Y125" s="11"/>
      <c r="Z125" s="11"/>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row>
    <row r="126" spans="1:47" s="178" customFormat="1">
      <c r="A126" s="190"/>
      <c r="B126" s="191"/>
      <c r="C126" s="191"/>
      <c r="D126" s="191"/>
      <c r="E126" s="190"/>
      <c r="F126" s="231"/>
      <c r="G126" s="14"/>
      <c r="H126" s="14"/>
      <c r="I126" s="14"/>
      <c r="J126" s="6"/>
      <c r="K126" s="11"/>
      <c r="L126" s="11"/>
      <c r="M126" s="11"/>
      <c r="N126" s="11"/>
      <c r="O126" s="11"/>
      <c r="P126" s="11"/>
      <c r="Q126" s="11"/>
      <c r="R126" s="11"/>
      <c r="S126" s="11"/>
      <c r="T126" s="11"/>
      <c r="U126" s="11"/>
      <c r="V126" s="11"/>
      <c r="W126" s="11"/>
      <c r="X126" s="11"/>
      <c r="Y126" s="11"/>
      <c r="Z126" s="11"/>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row>
    <row r="127" spans="1:47" s="178" customFormat="1">
      <c r="A127" s="190"/>
      <c r="B127" s="191"/>
      <c r="C127" s="191"/>
      <c r="D127" s="191"/>
      <c r="E127" s="190"/>
      <c r="F127" s="231"/>
      <c r="G127" s="14"/>
      <c r="H127" s="14"/>
      <c r="I127" s="14"/>
      <c r="J127" s="6"/>
      <c r="K127" s="11"/>
      <c r="L127" s="11"/>
      <c r="M127" s="11"/>
      <c r="N127" s="11"/>
      <c r="O127" s="11"/>
      <c r="P127" s="11"/>
      <c r="Q127" s="11"/>
      <c r="R127" s="11"/>
      <c r="S127" s="11"/>
      <c r="T127" s="11"/>
      <c r="U127" s="11"/>
      <c r="V127" s="11"/>
      <c r="W127" s="11"/>
      <c r="X127" s="11"/>
      <c r="Y127" s="11"/>
      <c r="Z127" s="11"/>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row>
    <row r="128" spans="1:47" s="178" customFormat="1">
      <c r="A128" s="190"/>
      <c r="B128" s="191"/>
      <c r="C128" s="191"/>
      <c r="D128" s="191"/>
      <c r="E128" s="190"/>
      <c r="F128" s="231"/>
      <c r="G128" s="14"/>
      <c r="H128" s="14"/>
      <c r="I128" s="14"/>
      <c r="J128" s="6"/>
      <c r="K128" s="11"/>
      <c r="L128" s="11"/>
      <c r="M128" s="11"/>
      <c r="N128" s="11"/>
      <c r="O128" s="11"/>
      <c r="P128" s="11"/>
      <c r="Q128" s="11"/>
      <c r="R128" s="11"/>
      <c r="S128" s="11"/>
      <c r="T128" s="11"/>
      <c r="U128" s="11"/>
      <c r="V128" s="11"/>
      <c r="W128" s="11"/>
      <c r="X128" s="11"/>
      <c r="Y128" s="11"/>
      <c r="Z128" s="11"/>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row>
    <row r="129" spans="1:47" s="178" customFormat="1">
      <c r="A129" s="190"/>
      <c r="B129" s="191"/>
      <c r="C129" s="191"/>
      <c r="D129" s="191"/>
      <c r="E129" s="190"/>
      <c r="F129" s="231"/>
      <c r="G129" s="14"/>
      <c r="H129" s="14"/>
      <c r="I129" s="14"/>
      <c r="J129" s="6"/>
      <c r="K129" s="11"/>
      <c r="L129" s="11"/>
      <c r="M129" s="11"/>
      <c r="N129" s="11"/>
      <c r="O129" s="11"/>
      <c r="P129" s="11"/>
      <c r="Q129" s="11"/>
      <c r="R129" s="11"/>
      <c r="S129" s="11"/>
      <c r="T129" s="11"/>
      <c r="U129" s="11"/>
      <c r="V129" s="11"/>
      <c r="W129" s="11"/>
      <c r="X129" s="11"/>
      <c r="Y129" s="11"/>
      <c r="Z129" s="11"/>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row>
    <row r="130" spans="1:47" s="178" customFormat="1">
      <c r="A130" s="190"/>
      <c r="B130" s="191"/>
      <c r="C130" s="191"/>
      <c r="D130" s="191"/>
      <c r="E130" s="190"/>
      <c r="F130" s="231"/>
      <c r="G130" s="14"/>
      <c r="H130" s="14"/>
      <c r="I130" s="14"/>
      <c r="J130" s="6"/>
      <c r="K130" s="11"/>
      <c r="L130" s="11"/>
      <c r="M130" s="11"/>
      <c r="N130" s="11"/>
      <c r="O130" s="11"/>
      <c r="P130" s="11"/>
      <c r="Q130" s="11"/>
      <c r="R130" s="11"/>
      <c r="S130" s="11"/>
      <c r="T130" s="11"/>
      <c r="U130" s="11"/>
      <c r="V130" s="11"/>
      <c r="W130" s="11"/>
      <c r="X130" s="11"/>
      <c r="Y130" s="11"/>
      <c r="Z130" s="11"/>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row>
    <row r="131" spans="1:47" s="178" customFormat="1">
      <c r="A131" s="190"/>
      <c r="B131" s="191"/>
      <c r="C131" s="191"/>
      <c r="D131" s="191"/>
      <c r="E131" s="190"/>
      <c r="F131" s="231"/>
      <c r="G131" s="14"/>
      <c r="H131" s="14"/>
      <c r="I131" s="14"/>
      <c r="J131" s="6"/>
      <c r="K131" s="11"/>
      <c r="L131" s="11"/>
      <c r="M131" s="11"/>
      <c r="N131" s="11"/>
      <c r="O131" s="11"/>
      <c r="P131" s="11"/>
      <c r="Q131" s="11"/>
      <c r="R131" s="11"/>
      <c r="S131" s="11"/>
      <c r="T131" s="11"/>
      <c r="U131" s="11"/>
      <c r="V131" s="11"/>
      <c r="W131" s="11"/>
      <c r="X131" s="11"/>
      <c r="Y131" s="11"/>
      <c r="Z131" s="11"/>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row>
    <row r="132" spans="1:47" s="178" customFormat="1">
      <c r="A132" s="190"/>
      <c r="B132" s="191"/>
      <c r="C132" s="191"/>
      <c r="D132" s="191"/>
      <c r="E132" s="190"/>
      <c r="F132" s="231"/>
      <c r="G132" s="14"/>
      <c r="H132" s="14"/>
      <c r="I132" s="14"/>
      <c r="J132" s="6"/>
      <c r="K132" s="11"/>
      <c r="L132" s="11"/>
      <c r="M132" s="11"/>
      <c r="N132" s="11"/>
      <c r="O132" s="11"/>
      <c r="P132" s="11"/>
      <c r="Q132" s="11"/>
      <c r="R132" s="11"/>
      <c r="S132" s="11"/>
      <c r="T132" s="11"/>
      <c r="U132" s="11"/>
      <c r="V132" s="11"/>
      <c r="W132" s="11"/>
      <c r="X132" s="11"/>
      <c r="Y132" s="11"/>
      <c r="Z132" s="11"/>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row>
    <row r="133" spans="1:47" s="178" customFormat="1">
      <c r="A133" s="190"/>
      <c r="B133" s="191"/>
      <c r="C133" s="191"/>
      <c r="D133" s="191"/>
      <c r="E133" s="190"/>
      <c r="F133" s="231"/>
      <c r="G133" s="14"/>
      <c r="H133" s="14"/>
      <c r="I133" s="14"/>
      <c r="J133" s="6"/>
      <c r="K133" s="11"/>
      <c r="L133" s="11"/>
      <c r="M133" s="11"/>
      <c r="N133" s="11"/>
      <c r="O133" s="11"/>
      <c r="P133" s="11"/>
      <c r="Q133" s="11"/>
      <c r="R133" s="11"/>
      <c r="S133" s="11"/>
      <c r="T133" s="11"/>
      <c r="U133" s="11"/>
      <c r="V133" s="11"/>
      <c r="W133" s="11"/>
      <c r="X133" s="11"/>
      <c r="Y133" s="11"/>
      <c r="Z133" s="11"/>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row>
    <row r="134" spans="1:47" s="178" customFormat="1">
      <c r="A134" s="190"/>
      <c r="B134" s="191"/>
      <c r="C134" s="191"/>
      <c r="D134" s="191"/>
      <c r="E134" s="190"/>
      <c r="F134" s="231"/>
      <c r="G134" s="14"/>
      <c r="H134" s="14"/>
      <c r="I134" s="14"/>
      <c r="J134" s="6"/>
      <c r="K134" s="11"/>
      <c r="L134" s="11"/>
      <c r="M134" s="11"/>
      <c r="N134" s="11"/>
      <c r="O134" s="11"/>
      <c r="P134" s="11"/>
      <c r="Q134" s="11"/>
      <c r="R134" s="11"/>
      <c r="S134" s="11"/>
      <c r="T134" s="11"/>
      <c r="U134" s="11"/>
      <c r="V134" s="11"/>
      <c r="W134" s="11"/>
      <c r="X134" s="11"/>
      <c r="Y134" s="11"/>
      <c r="Z134" s="11"/>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row>
    <row r="135" spans="1:47" s="178" customFormat="1">
      <c r="A135" s="190"/>
      <c r="B135" s="191"/>
      <c r="C135" s="191"/>
      <c r="D135" s="191"/>
      <c r="E135" s="190"/>
      <c r="F135" s="231"/>
      <c r="G135" s="14"/>
      <c r="H135" s="14"/>
      <c r="I135" s="14"/>
      <c r="J135" s="6"/>
      <c r="K135" s="11"/>
      <c r="L135" s="11"/>
      <c r="M135" s="11"/>
      <c r="N135" s="11"/>
      <c r="O135" s="11"/>
      <c r="P135" s="11"/>
      <c r="Q135" s="11"/>
      <c r="R135" s="11"/>
      <c r="S135" s="11"/>
      <c r="T135" s="11"/>
      <c r="U135" s="11"/>
      <c r="V135" s="11"/>
      <c r="W135" s="11"/>
      <c r="X135" s="11"/>
      <c r="Y135" s="11"/>
      <c r="Z135" s="11"/>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row>
    <row r="136" spans="1:47" s="178" customFormat="1">
      <c r="A136" s="190"/>
      <c r="B136" s="191"/>
      <c r="C136" s="191"/>
      <c r="D136" s="191"/>
      <c r="E136" s="190"/>
      <c r="F136" s="231"/>
      <c r="G136" s="14"/>
      <c r="H136" s="14"/>
      <c r="I136" s="14"/>
      <c r="J136" s="6"/>
      <c r="K136" s="11"/>
      <c r="L136" s="11"/>
      <c r="M136" s="11"/>
      <c r="N136" s="11"/>
      <c r="O136" s="11"/>
      <c r="P136" s="11"/>
      <c r="Q136" s="11"/>
      <c r="R136" s="11"/>
      <c r="S136" s="11"/>
      <c r="T136" s="11"/>
      <c r="U136" s="11"/>
      <c r="V136" s="11"/>
      <c r="W136" s="11"/>
      <c r="X136" s="11"/>
      <c r="Y136" s="11"/>
      <c r="Z136" s="11"/>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row>
    <row r="137" spans="1:47" s="178" customFormat="1">
      <c r="A137" s="190"/>
      <c r="B137" s="191"/>
      <c r="C137" s="191"/>
      <c r="D137" s="191"/>
      <c r="E137" s="190"/>
      <c r="F137" s="231"/>
      <c r="G137" s="14"/>
      <c r="H137" s="14"/>
      <c r="I137" s="14"/>
      <c r="J137" s="6"/>
      <c r="K137" s="11"/>
      <c r="L137" s="11"/>
      <c r="M137" s="11"/>
      <c r="N137" s="11"/>
      <c r="O137" s="11"/>
      <c r="P137" s="11"/>
      <c r="Q137" s="11"/>
      <c r="R137" s="11"/>
      <c r="S137" s="11"/>
      <c r="T137" s="11"/>
      <c r="U137" s="11"/>
      <c r="V137" s="11"/>
      <c r="W137" s="11"/>
      <c r="X137" s="11"/>
      <c r="Y137" s="11"/>
      <c r="Z137" s="11"/>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row>
    <row r="138" spans="1:47" s="178" customFormat="1">
      <c r="A138" s="190"/>
      <c r="B138" s="191"/>
      <c r="C138" s="191"/>
      <c r="D138" s="191"/>
      <c r="E138" s="190"/>
      <c r="F138" s="231"/>
      <c r="G138" s="14"/>
      <c r="H138" s="14"/>
      <c r="I138" s="14"/>
      <c r="J138" s="6"/>
      <c r="K138" s="11"/>
      <c r="L138" s="11"/>
      <c r="M138" s="11"/>
      <c r="N138" s="11"/>
      <c r="O138" s="11"/>
      <c r="P138" s="11"/>
      <c r="Q138" s="11"/>
      <c r="R138" s="11"/>
      <c r="S138" s="11"/>
      <c r="T138" s="11"/>
      <c r="U138" s="11"/>
      <c r="V138" s="11"/>
      <c r="W138" s="11"/>
      <c r="X138" s="11"/>
      <c r="Y138" s="11"/>
      <c r="Z138" s="11"/>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row>
    <row r="139" spans="1:47" s="178" customFormat="1">
      <c r="A139" s="190"/>
      <c r="B139" s="191"/>
      <c r="C139" s="191"/>
      <c r="D139" s="191"/>
      <c r="E139" s="190"/>
      <c r="F139" s="231"/>
      <c r="G139" s="14"/>
      <c r="H139" s="14"/>
      <c r="I139" s="14"/>
      <c r="J139" s="6"/>
      <c r="K139" s="11"/>
      <c r="L139" s="11"/>
      <c r="M139" s="11"/>
      <c r="N139" s="11"/>
      <c r="O139" s="11"/>
      <c r="P139" s="11"/>
      <c r="Q139" s="11"/>
      <c r="R139" s="11"/>
      <c r="S139" s="11"/>
      <c r="T139" s="11"/>
      <c r="U139" s="11"/>
      <c r="V139" s="11"/>
      <c r="W139" s="11"/>
      <c r="X139" s="11"/>
      <c r="Y139" s="11"/>
      <c r="Z139" s="11"/>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row>
    <row r="140" spans="1:47" s="178" customFormat="1">
      <c r="A140" s="190"/>
      <c r="B140" s="191"/>
      <c r="C140" s="191"/>
      <c r="D140" s="191"/>
      <c r="E140" s="190"/>
      <c r="F140" s="231"/>
      <c r="G140" s="14"/>
      <c r="H140" s="14"/>
      <c r="I140" s="14"/>
      <c r="J140" s="6"/>
      <c r="K140" s="11"/>
      <c r="L140" s="11"/>
      <c r="M140" s="11"/>
      <c r="N140" s="11"/>
      <c r="O140" s="11"/>
      <c r="P140" s="11"/>
      <c r="Q140" s="11"/>
      <c r="R140" s="11"/>
      <c r="S140" s="11"/>
      <c r="T140" s="11"/>
      <c r="U140" s="11"/>
      <c r="V140" s="11"/>
      <c r="W140" s="11"/>
      <c r="X140" s="11"/>
      <c r="Y140" s="11"/>
      <c r="Z140" s="11"/>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row>
    <row r="141" spans="1:47" s="178" customFormat="1">
      <c r="A141" s="190"/>
      <c r="B141" s="191"/>
      <c r="C141" s="191"/>
      <c r="D141" s="191"/>
      <c r="E141" s="190"/>
      <c r="F141" s="231"/>
      <c r="G141" s="14"/>
      <c r="H141" s="14"/>
      <c r="I141" s="14"/>
      <c r="J141" s="6"/>
      <c r="K141" s="11"/>
      <c r="L141" s="11"/>
      <c r="M141" s="11"/>
      <c r="N141" s="11"/>
      <c r="O141" s="11"/>
      <c r="P141" s="11"/>
      <c r="Q141" s="11"/>
      <c r="R141" s="11"/>
      <c r="S141" s="11"/>
      <c r="T141" s="11"/>
      <c r="U141" s="11"/>
      <c r="V141" s="11"/>
      <c r="W141" s="11"/>
      <c r="X141" s="11"/>
      <c r="Y141" s="11"/>
      <c r="Z141" s="11"/>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row>
    <row r="142" spans="1:47" s="178" customFormat="1">
      <c r="A142" s="190"/>
      <c r="B142" s="191"/>
      <c r="C142" s="191"/>
      <c r="D142" s="191"/>
      <c r="E142" s="190"/>
      <c r="F142" s="231"/>
      <c r="G142" s="14"/>
      <c r="H142" s="14"/>
      <c r="I142" s="14"/>
      <c r="J142" s="6"/>
      <c r="K142" s="11"/>
      <c r="L142" s="11"/>
      <c r="M142" s="11"/>
      <c r="N142" s="11"/>
      <c r="O142" s="11"/>
      <c r="P142" s="11"/>
      <c r="Q142" s="11"/>
      <c r="R142" s="11"/>
      <c r="S142" s="11"/>
      <c r="T142" s="11"/>
      <c r="U142" s="11"/>
      <c r="V142" s="11"/>
      <c r="W142" s="11"/>
      <c r="X142" s="11"/>
      <c r="Y142" s="11"/>
      <c r="Z142" s="11"/>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row>
    <row r="143" spans="1:47" s="178" customFormat="1">
      <c r="A143" s="190"/>
      <c r="B143" s="191"/>
      <c r="C143" s="191"/>
      <c r="D143" s="191"/>
      <c r="E143" s="190"/>
      <c r="F143" s="231"/>
      <c r="G143" s="14"/>
      <c r="H143" s="14"/>
      <c r="I143" s="14"/>
      <c r="J143" s="6"/>
      <c r="K143" s="11"/>
      <c r="L143" s="11"/>
      <c r="M143" s="11"/>
      <c r="N143" s="11"/>
      <c r="O143" s="11"/>
      <c r="P143" s="11"/>
      <c r="Q143" s="11"/>
      <c r="R143" s="11"/>
      <c r="S143" s="11"/>
      <c r="T143" s="11"/>
      <c r="U143" s="11"/>
      <c r="V143" s="11"/>
      <c r="W143" s="11"/>
      <c r="X143" s="11"/>
      <c r="Y143" s="11"/>
      <c r="Z143" s="11"/>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row>
    <row r="144" spans="1:47" s="178" customFormat="1">
      <c r="A144" s="190"/>
      <c r="B144" s="191"/>
      <c r="C144" s="191"/>
      <c r="D144" s="191"/>
      <c r="E144" s="190"/>
      <c r="F144" s="231"/>
      <c r="G144" s="14"/>
      <c r="H144" s="14"/>
      <c r="I144" s="14"/>
      <c r="J144" s="6"/>
      <c r="K144" s="11"/>
      <c r="L144" s="11"/>
      <c r="M144" s="11"/>
      <c r="N144" s="11"/>
      <c r="O144" s="11"/>
      <c r="P144" s="11"/>
      <c r="Q144" s="11"/>
      <c r="R144" s="11"/>
      <c r="S144" s="11"/>
      <c r="T144" s="11"/>
      <c r="U144" s="11"/>
      <c r="V144" s="11"/>
      <c r="W144" s="11"/>
      <c r="X144" s="11"/>
      <c r="Y144" s="11"/>
      <c r="Z144" s="11"/>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row>
    <row r="145" spans="1:47" s="178" customFormat="1">
      <c r="A145" s="190"/>
      <c r="B145" s="191"/>
      <c r="C145" s="191"/>
      <c r="D145" s="191"/>
      <c r="E145" s="190"/>
      <c r="F145" s="231"/>
      <c r="G145" s="14"/>
      <c r="H145" s="14"/>
      <c r="I145" s="14"/>
      <c r="J145" s="6"/>
      <c r="K145" s="11"/>
      <c r="L145" s="11"/>
      <c r="M145" s="11"/>
      <c r="N145" s="11"/>
      <c r="O145" s="11"/>
      <c r="P145" s="11"/>
      <c r="Q145" s="11"/>
      <c r="R145" s="11"/>
      <c r="S145" s="11"/>
      <c r="T145" s="11"/>
      <c r="U145" s="11"/>
      <c r="V145" s="11"/>
      <c r="W145" s="11"/>
      <c r="X145" s="11"/>
      <c r="Y145" s="11"/>
      <c r="Z145" s="11"/>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row>
    <row r="146" spans="1:47" s="178" customFormat="1">
      <c r="A146" s="190"/>
      <c r="B146" s="191"/>
      <c r="C146" s="191"/>
      <c r="D146" s="191"/>
      <c r="E146" s="190"/>
      <c r="F146" s="231"/>
      <c r="G146" s="14"/>
      <c r="H146" s="14"/>
      <c r="I146" s="14"/>
      <c r="J146" s="6"/>
      <c r="K146" s="11"/>
      <c r="L146" s="11"/>
      <c r="M146" s="11"/>
      <c r="N146" s="11"/>
      <c r="O146" s="11"/>
      <c r="P146" s="11"/>
      <c r="Q146" s="11"/>
      <c r="R146" s="11"/>
      <c r="S146" s="11"/>
      <c r="T146" s="11"/>
      <c r="U146" s="11"/>
      <c r="V146" s="11"/>
      <c r="W146" s="11"/>
      <c r="X146" s="11"/>
      <c r="Y146" s="11"/>
      <c r="Z146" s="11"/>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row>
    <row r="147" spans="1:47" s="178" customFormat="1">
      <c r="A147" s="190"/>
      <c r="B147" s="191"/>
      <c r="C147" s="191"/>
      <c r="D147" s="191"/>
      <c r="E147" s="190"/>
      <c r="F147" s="231"/>
      <c r="G147" s="14"/>
      <c r="H147" s="14"/>
      <c r="I147" s="14"/>
      <c r="J147" s="6"/>
      <c r="K147" s="11"/>
      <c r="L147" s="11"/>
      <c r="M147" s="11"/>
      <c r="N147" s="11"/>
      <c r="O147" s="11"/>
      <c r="P147" s="11"/>
      <c r="Q147" s="11"/>
      <c r="R147" s="11"/>
      <c r="S147" s="11"/>
      <c r="T147" s="11"/>
      <c r="U147" s="11"/>
      <c r="V147" s="11"/>
      <c r="W147" s="11"/>
      <c r="X147" s="11"/>
      <c r="Y147" s="11"/>
      <c r="Z147" s="11"/>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row>
    <row r="148" spans="1:47" s="178" customFormat="1">
      <c r="A148" s="190"/>
      <c r="B148" s="191"/>
      <c r="C148" s="191"/>
      <c r="D148" s="191"/>
      <c r="E148" s="190"/>
      <c r="F148" s="231"/>
      <c r="G148" s="14"/>
      <c r="H148" s="14"/>
      <c r="I148" s="14"/>
      <c r="J148" s="6"/>
      <c r="K148" s="11"/>
      <c r="L148" s="11"/>
      <c r="M148" s="11"/>
      <c r="N148" s="11"/>
      <c r="O148" s="11"/>
      <c r="P148" s="11"/>
      <c r="Q148" s="11"/>
      <c r="R148" s="11"/>
      <c r="S148" s="11"/>
      <c r="T148" s="11"/>
      <c r="U148" s="11"/>
      <c r="V148" s="11"/>
      <c r="W148" s="11"/>
      <c r="X148" s="11"/>
      <c r="Y148" s="11"/>
      <c r="Z148" s="11"/>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row>
    <row r="149" spans="1:47" s="178" customFormat="1">
      <c r="A149" s="190"/>
      <c r="B149" s="191"/>
      <c r="C149" s="191"/>
      <c r="D149" s="191"/>
      <c r="E149" s="190"/>
      <c r="F149" s="231"/>
      <c r="G149" s="14"/>
      <c r="H149" s="14"/>
      <c r="I149" s="14"/>
      <c r="J149" s="6"/>
      <c r="K149" s="11"/>
      <c r="L149" s="11"/>
      <c r="M149" s="11"/>
      <c r="N149" s="11"/>
      <c r="O149" s="11"/>
      <c r="P149" s="11"/>
      <c r="Q149" s="11"/>
      <c r="R149" s="11"/>
      <c r="S149" s="11"/>
      <c r="T149" s="11"/>
      <c r="U149" s="11"/>
      <c r="V149" s="11"/>
      <c r="W149" s="11"/>
      <c r="X149" s="11"/>
      <c r="Y149" s="11"/>
      <c r="Z149" s="11"/>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row>
    <row r="150" spans="1:47" s="178" customFormat="1">
      <c r="A150" s="190"/>
      <c r="B150" s="191"/>
      <c r="C150" s="191"/>
      <c r="D150" s="191"/>
      <c r="E150" s="190"/>
      <c r="F150" s="231"/>
      <c r="G150" s="14"/>
      <c r="H150" s="14"/>
      <c r="I150" s="14"/>
      <c r="J150" s="6"/>
      <c r="K150" s="11"/>
      <c r="L150" s="11"/>
      <c r="M150" s="11"/>
      <c r="N150" s="11"/>
      <c r="O150" s="11"/>
      <c r="P150" s="11"/>
      <c r="Q150" s="11"/>
      <c r="R150" s="11"/>
      <c r="S150" s="11"/>
      <c r="T150" s="11"/>
      <c r="U150" s="11"/>
      <c r="V150" s="11"/>
      <c r="W150" s="11"/>
      <c r="X150" s="11"/>
      <c r="Y150" s="11"/>
      <c r="Z150" s="11"/>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row>
    <row r="151" spans="1:47" s="178" customFormat="1">
      <c r="A151" s="190"/>
      <c r="B151" s="191"/>
      <c r="C151" s="191"/>
      <c r="D151" s="191"/>
      <c r="E151" s="190"/>
      <c r="F151" s="231"/>
      <c r="G151" s="14"/>
      <c r="H151" s="14"/>
      <c r="I151" s="14"/>
      <c r="J151" s="6"/>
      <c r="K151" s="11"/>
      <c r="L151" s="11"/>
      <c r="M151" s="11"/>
      <c r="N151" s="11"/>
      <c r="O151" s="11"/>
      <c r="P151" s="11"/>
      <c r="Q151" s="11"/>
      <c r="R151" s="11"/>
      <c r="S151" s="11"/>
      <c r="T151" s="11"/>
      <c r="U151" s="11"/>
      <c r="V151" s="11"/>
      <c r="W151" s="11"/>
      <c r="X151" s="11"/>
      <c r="Y151" s="11"/>
      <c r="Z151" s="11"/>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row>
    <row r="152" spans="1:47" s="178" customFormat="1">
      <c r="A152" s="190"/>
      <c r="B152" s="191"/>
      <c r="C152" s="191"/>
      <c r="D152" s="191"/>
      <c r="E152" s="190"/>
      <c r="F152" s="231"/>
      <c r="G152" s="14"/>
      <c r="H152" s="14"/>
      <c r="I152" s="14"/>
      <c r="J152" s="6"/>
      <c r="K152" s="11"/>
      <c r="L152" s="11"/>
      <c r="M152" s="11"/>
      <c r="N152" s="11"/>
      <c r="O152" s="11"/>
      <c r="P152" s="11"/>
      <c r="Q152" s="11"/>
      <c r="R152" s="11"/>
      <c r="S152" s="11"/>
      <c r="T152" s="11"/>
      <c r="U152" s="11"/>
      <c r="V152" s="11"/>
      <c r="W152" s="11"/>
      <c r="X152" s="11"/>
      <c r="Y152" s="11"/>
      <c r="Z152" s="11"/>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row>
    <row r="153" spans="1:47" s="178" customFormat="1">
      <c r="A153" s="190"/>
      <c r="B153" s="191"/>
      <c r="C153" s="191"/>
      <c r="D153" s="191"/>
      <c r="E153" s="190"/>
      <c r="F153" s="231"/>
      <c r="G153" s="14"/>
      <c r="H153" s="14"/>
      <c r="I153" s="14"/>
      <c r="J153" s="6"/>
      <c r="K153" s="11"/>
      <c r="L153" s="11"/>
      <c r="M153" s="11"/>
      <c r="N153" s="11"/>
      <c r="O153" s="11"/>
      <c r="P153" s="11"/>
      <c r="Q153" s="11"/>
      <c r="R153" s="11"/>
      <c r="S153" s="11"/>
      <c r="T153" s="11"/>
      <c r="U153" s="11"/>
      <c r="V153" s="11"/>
      <c r="W153" s="11"/>
      <c r="X153" s="11"/>
      <c r="Y153" s="11"/>
      <c r="Z153" s="11"/>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row>
    <row r="154" spans="1:47" s="178" customFormat="1">
      <c r="A154" s="190"/>
      <c r="B154" s="191"/>
      <c r="C154" s="191"/>
      <c r="D154" s="191"/>
      <c r="E154" s="190"/>
      <c r="F154" s="231"/>
      <c r="G154" s="14"/>
      <c r="H154" s="14"/>
      <c r="I154" s="14"/>
      <c r="J154" s="6"/>
      <c r="K154" s="11"/>
      <c r="L154" s="11"/>
      <c r="M154" s="11"/>
      <c r="N154" s="11"/>
      <c r="O154" s="11"/>
      <c r="P154" s="11"/>
      <c r="Q154" s="11"/>
      <c r="R154" s="11"/>
      <c r="S154" s="11"/>
      <c r="T154" s="11"/>
      <c r="U154" s="11"/>
      <c r="V154" s="11"/>
      <c r="W154" s="11"/>
      <c r="X154" s="11"/>
      <c r="Y154" s="11"/>
      <c r="Z154" s="11"/>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row>
    <row r="155" spans="1:47" s="178" customFormat="1">
      <c r="A155" s="190"/>
      <c r="B155" s="191"/>
      <c r="C155" s="191"/>
      <c r="D155" s="191"/>
      <c r="E155" s="190"/>
      <c r="F155" s="231"/>
      <c r="G155" s="14"/>
      <c r="H155" s="14"/>
      <c r="I155" s="14"/>
      <c r="J155" s="6"/>
      <c r="K155" s="11"/>
      <c r="L155" s="11"/>
      <c r="M155" s="11"/>
      <c r="N155" s="11"/>
      <c r="O155" s="11"/>
      <c r="P155" s="11"/>
      <c r="Q155" s="11"/>
      <c r="R155" s="11"/>
      <c r="S155" s="11"/>
      <c r="T155" s="11"/>
      <c r="U155" s="11"/>
      <c r="V155" s="11"/>
      <c r="W155" s="11"/>
      <c r="X155" s="11"/>
      <c r="Y155" s="11"/>
      <c r="Z155" s="11"/>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row>
    <row r="156" spans="1:47" s="178" customFormat="1">
      <c r="A156" s="190"/>
      <c r="B156" s="191"/>
      <c r="C156" s="191"/>
      <c r="D156" s="191"/>
      <c r="E156" s="190"/>
      <c r="F156" s="231"/>
      <c r="G156" s="14"/>
      <c r="H156" s="14"/>
      <c r="I156" s="14"/>
      <c r="J156" s="6"/>
      <c r="K156" s="11"/>
      <c r="L156" s="11"/>
      <c r="M156" s="11"/>
      <c r="N156" s="11"/>
      <c r="O156" s="11"/>
      <c r="P156" s="11"/>
      <c r="Q156" s="11"/>
      <c r="R156" s="11"/>
      <c r="S156" s="11"/>
      <c r="T156" s="11"/>
      <c r="U156" s="11"/>
      <c r="V156" s="11"/>
      <c r="W156" s="11"/>
      <c r="X156" s="11"/>
      <c r="Y156" s="11"/>
      <c r="Z156" s="11"/>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row>
    <row r="157" spans="1:47" s="178" customFormat="1">
      <c r="A157" s="190"/>
      <c r="B157" s="191"/>
      <c r="C157" s="191"/>
      <c r="D157" s="191"/>
      <c r="E157" s="190"/>
      <c r="F157" s="231"/>
      <c r="G157" s="14"/>
      <c r="H157" s="14"/>
      <c r="I157" s="14"/>
      <c r="J157" s="6"/>
      <c r="K157" s="11"/>
      <c r="L157" s="11"/>
      <c r="M157" s="11"/>
      <c r="N157" s="11"/>
      <c r="O157" s="11"/>
      <c r="P157" s="11"/>
      <c r="Q157" s="11"/>
      <c r="R157" s="11"/>
      <c r="S157" s="11"/>
      <c r="T157" s="11"/>
      <c r="U157" s="11"/>
      <c r="V157" s="11"/>
      <c r="W157" s="11"/>
      <c r="X157" s="11"/>
      <c r="Y157" s="11"/>
      <c r="Z157" s="11"/>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row>
    <row r="158" spans="1:47" s="178" customFormat="1">
      <c r="A158" s="190"/>
      <c r="B158" s="191"/>
      <c r="C158" s="191"/>
      <c r="D158" s="191"/>
      <c r="E158" s="190"/>
      <c r="F158" s="231"/>
      <c r="G158" s="14"/>
      <c r="H158" s="14"/>
      <c r="I158" s="14"/>
      <c r="J158" s="6"/>
      <c r="K158" s="11"/>
      <c r="L158" s="11"/>
      <c r="M158" s="11"/>
      <c r="N158" s="11"/>
      <c r="O158" s="11"/>
      <c r="P158" s="11"/>
      <c r="Q158" s="11"/>
      <c r="R158" s="11"/>
      <c r="S158" s="11"/>
      <c r="T158" s="11"/>
      <c r="U158" s="11"/>
      <c r="V158" s="11"/>
      <c r="W158" s="11"/>
      <c r="X158" s="11"/>
      <c r="Y158" s="11"/>
      <c r="Z158" s="11"/>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row>
    <row r="159" spans="1:47" s="178" customFormat="1">
      <c r="A159" s="190"/>
      <c r="B159" s="191"/>
      <c r="C159" s="191"/>
      <c r="D159" s="191"/>
      <c r="E159" s="190"/>
      <c r="F159" s="231"/>
      <c r="G159" s="14"/>
      <c r="H159" s="14"/>
      <c r="I159" s="14"/>
      <c r="J159" s="6"/>
      <c r="K159" s="11"/>
      <c r="L159" s="11"/>
      <c r="M159" s="11"/>
      <c r="N159" s="11"/>
      <c r="O159" s="11"/>
      <c r="P159" s="11"/>
      <c r="Q159" s="11"/>
      <c r="R159" s="11"/>
      <c r="S159" s="11"/>
      <c r="T159" s="11"/>
      <c r="U159" s="11"/>
      <c r="V159" s="11"/>
      <c r="W159" s="11"/>
      <c r="X159" s="11"/>
      <c r="Y159" s="11"/>
      <c r="Z159" s="11"/>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row>
    <row r="160" spans="1:47" s="178" customFormat="1">
      <c r="A160" s="190"/>
      <c r="B160" s="191"/>
      <c r="C160" s="191"/>
      <c r="D160" s="191"/>
      <c r="E160" s="190"/>
      <c r="F160" s="231"/>
      <c r="G160" s="14"/>
      <c r="H160" s="14"/>
      <c r="I160" s="14"/>
      <c r="J160" s="6"/>
      <c r="K160" s="11"/>
      <c r="L160" s="11"/>
      <c r="M160" s="11"/>
      <c r="N160" s="11"/>
      <c r="O160" s="11"/>
      <c r="P160" s="11"/>
      <c r="Q160" s="11"/>
      <c r="R160" s="11"/>
      <c r="S160" s="11"/>
      <c r="T160" s="11"/>
      <c r="U160" s="11"/>
      <c r="V160" s="11"/>
      <c r="W160" s="11"/>
      <c r="X160" s="11"/>
      <c r="Y160" s="11"/>
      <c r="Z160" s="11"/>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row>
    <row r="161" spans="1:47" s="178" customFormat="1">
      <c r="A161" s="190"/>
      <c r="B161" s="191"/>
      <c r="C161" s="191"/>
      <c r="D161" s="191"/>
      <c r="E161" s="190"/>
      <c r="F161" s="231"/>
      <c r="G161" s="14"/>
      <c r="H161" s="14"/>
      <c r="I161" s="14"/>
      <c r="J161" s="6"/>
      <c r="K161" s="11"/>
      <c r="L161" s="11"/>
      <c r="M161" s="11"/>
      <c r="N161" s="11"/>
      <c r="O161" s="11"/>
      <c r="P161" s="11"/>
      <c r="Q161" s="11"/>
      <c r="R161" s="11"/>
      <c r="S161" s="11"/>
      <c r="T161" s="11"/>
      <c r="U161" s="11"/>
      <c r="V161" s="11"/>
      <c r="W161" s="11"/>
      <c r="X161" s="11"/>
      <c r="Y161" s="11"/>
      <c r="Z161" s="11"/>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row>
    <row r="162" spans="1:47" s="178" customFormat="1">
      <c r="A162" s="190"/>
      <c r="B162" s="191"/>
      <c r="C162" s="191"/>
      <c r="D162" s="191"/>
      <c r="E162" s="190"/>
      <c r="F162" s="231"/>
      <c r="G162" s="14"/>
      <c r="H162" s="14"/>
      <c r="I162" s="14"/>
      <c r="J162" s="6"/>
      <c r="K162" s="11"/>
      <c r="L162" s="11"/>
      <c r="M162" s="11"/>
      <c r="N162" s="11"/>
      <c r="O162" s="11"/>
      <c r="P162" s="11"/>
      <c r="Q162" s="11"/>
      <c r="R162" s="11"/>
      <c r="S162" s="11"/>
      <c r="T162" s="11"/>
      <c r="U162" s="11"/>
      <c r="V162" s="11"/>
      <c r="W162" s="11"/>
      <c r="X162" s="11"/>
      <c r="Y162" s="11"/>
      <c r="Z162" s="11"/>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row>
    <row r="163" spans="1:47" s="178" customFormat="1">
      <c r="A163" s="190"/>
      <c r="B163" s="191"/>
      <c r="C163" s="191"/>
      <c r="D163" s="191"/>
      <c r="E163" s="190"/>
      <c r="F163" s="231"/>
      <c r="G163" s="14"/>
      <c r="H163" s="14"/>
      <c r="I163" s="14"/>
      <c r="J163" s="6"/>
      <c r="K163" s="11"/>
      <c r="L163" s="11"/>
      <c r="M163" s="11"/>
      <c r="N163" s="11"/>
      <c r="O163" s="11"/>
      <c r="P163" s="11"/>
      <c r="Q163" s="11"/>
      <c r="R163" s="11"/>
      <c r="S163" s="11"/>
      <c r="T163" s="11"/>
      <c r="U163" s="11"/>
      <c r="V163" s="11"/>
      <c r="W163" s="11"/>
      <c r="X163" s="11"/>
      <c r="Y163" s="11"/>
      <c r="Z163" s="11"/>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row>
    <row r="164" spans="1:47" s="178" customFormat="1">
      <c r="A164" s="190"/>
      <c r="B164" s="191"/>
      <c r="C164" s="191"/>
      <c r="D164" s="191"/>
      <c r="E164" s="190"/>
      <c r="F164" s="231"/>
      <c r="G164" s="14"/>
      <c r="H164" s="14"/>
      <c r="I164" s="14"/>
      <c r="J164" s="6"/>
      <c r="K164" s="11"/>
      <c r="L164" s="11"/>
      <c r="M164" s="11"/>
      <c r="N164" s="11"/>
      <c r="O164" s="11"/>
      <c r="P164" s="11"/>
      <c r="Q164" s="11"/>
      <c r="R164" s="11"/>
      <c r="S164" s="11"/>
      <c r="T164" s="11"/>
      <c r="U164" s="11"/>
      <c r="V164" s="11"/>
      <c r="W164" s="11"/>
      <c r="X164" s="11"/>
      <c r="Y164" s="11"/>
      <c r="Z164" s="11"/>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row>
    <row r="165" spans="1:47" s="178" customFormat="1">
      <c r="A165" s="190"/>
      <c r="B165" s="191"/>
      <c r="C165" s="191"/>
      <c r="D165" s="191"/>
      <c r="E165" s="190"/>
      <c r="F165" s="231"/>
      <c r="G165" s="14"/>
      <c r="H165" s="14"/>
      <c r="I165" s="14"/>
      <c r="J165" s="6"/>
      <c r="K165" s="11"/>
      <c r="L165" s="11"/>
      <c r="M165" s="11"/>
      <c r="N165" s="11"/>
      <c r="O165" s="11"/>
      <c r="P165" s="11"/>
      <c r="Q165" s="11"/>
      <c r="R165" s="11"/>
      <c r="S165" s="11"/>
      <c r="T165" s="11"/>
      <c r="U165" s="11"/>
      <c r="V165" s="11"/>
      <c r="W165" s="11"/>
      <c r="X165" s="11"/>
      <c r="Y165" s="11"/>
      <c r="Z165" s="11"/>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row>
    <row r="166" spans="1:47" s="178" customFormat="1">
      <c r="A166" s="190"/>
      <c r="B166" s="191"/>
      <c r="C166" s="191"/>
      <c r="D166" s="191"/>
      <c r="E166" s="190"/>
      <c r="F166" s="231"/>
      <c r="G166" s="14"/>
      <c r="H166" s="14"/>
      <c r="I166" s="14"/>
      <c r="J166" s="6"/>
      <c r="K166" s="11"/>
      <c r="L166" s="11"/>
      <c r="M166" s="11"/>
      <c r="N166" s="11"/>
      <c r="O166" s="11"/>
      <c r="P166" s="11"/>
      <c r="Q166" s="11"/>
      <c r="R166" s="11"/>
      <c r="S166" s="11"/>
      <c r="T166" s="11"/>
      <c r="U166" s="11"/>
      <c r="V166" s="11"/>
      <c r="W166" s="11"/>
      <c r="X166" s="11"/>
      <c r="Y166" s="11"/>
      <c r="Z166" s="11"/>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row>
    <row r="167" spans="1:47" s="178" customFormat="1">
      <c r="A167" s="190"/>
      <c r="B167" s="191"/>
      <c r="C167" s="191"/>
      <c r="D167" s="191"/>
      <c r="E167" s="190"/>
      <c r="F167" s="231"/>
      <c r="G167" s="14"/>
      <c r="H167" s="14"/>
      <c r="I167" s="14"/>
      <c r="J167" s="6"/>
      <c r="K167" s="11"/>
      <c r="L167" s="11"/>
      <c r="M167" s="11"/>
      <c r="N167" s="11"/>
      <c r="O167" s="11"/>
      <c r="P167" s="11"/>
      <c r="Q167" s="11"/>
      <c r="R167" s="11"/>
      <c r="S167" s="11"/>
      <c r="T167" s="11"/>
      <c r="U167" s="11"/>
      <c r="V167" s="11"/>
      <c r="W167" s="11"/>
      <c r="X167" s="11"/>
      <c r="Y167" s="11"/>
      <c r="Z167" s="11"/>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row>
    <row r="168" spans="1:47" s="178" customFormat="1">
      <c r="A168" s="190"/>
      <c r="B168" s="191"/>
      <c r="C168" s="191"/>
      <c r="D168" s="191"/>
      <c r="E168" s="190"/>
      <c r="F168" s="231"/>
      <c r="G168" s="14"/>
      <c r="H168" s="14"/>
      <c r="I168" s="14"/>
      <c r="J168" s="6"/>
      <c r="K168" s="11"/>
      <c r="L168" s="11"/>
      <c r="M168" s="11"/>
      <c r="N168" s="11"/>
      <c r="O168" s="11"/>
      <c r="P168" s="11"/>
      <c r="Q168" s="11"/>
      <c r="R168" s="11"/>
      <c r="S168" s="11"/>
      <c r="T168" s="11"/>
      <c r="U168" s="11"/>
      <c r="V168" s="11"/>
      <c r="W168" s="11"/>
      <c r="X168" s="11"/>
      <c r="Y168" s="11"/>
      <c r="Z168" s="11"/>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row>
    <row r="169" spans="1:47" s="178" customFormat="1">
      <c r="A169" s="190"/>
      <c r="B169" s="191"/>
      <c r="C169" s="191"/>
      <c r="D169" s="191"/>
      <c r="E169" s="190"/>
      <c r="F169" s="231"/>
      <c r="G169" s="14"/>
      <c r="H169" s="14"/>
      <c r="I169" s="14"/>
      <c r="J169" s="6"/>
      <c r="K169" s="11"/>
      <c r="L169" s="11"/>
      <c r="M169" s="11"/>
      <c r="N169" s="11"/>
      <c r="O169" s="11"/>
      <c r="P169" s="11"/>
      <c r="Q169" s="11"/>
      <c r="R169" s="11"/>
      <c r="S169" s="11"/>
      <c r="T169" s="11"/>
      <c r="U169" s="11"/>
      <c r="V169" s="11"/>
      <c r="W169" s="11"/>
      <c r="X169" s="11"/>
      <c r="Y169" s="11"/>
      <c r="Z169" s="11"/>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row>
    <row r="170" spans="1:47" s="178" customFormat="1">
      <c r="A170" s="190"/>
      <c r="B170" s="191"/>
      <c r="C170" s="191"/>
      <c r="D170" s="191"/>
      <c r="E170" s="190"/>
      <c r="F170" s="231"/>
      <c r="G170" s="14"/>
      <c r="H170" s="14"/>
      <c r="I170" s="14"/>
      <c r="J170" s="6"/>
      <c r="K170" s="11"/>
      <c r="L170" s="11"/>
      <c r="M170" s="11"/>
      <c r="N170" s="11"/>
      <c r="O170" s="11"/>
      <c r="P170" s="11"/>
      <c r="Q170" s="11"/>
      <c r="R170" s="11"/>
      <c r="S170" s="11"/>
      <c r="T170" s="11"/>
      <c r="U170" s="11"/>
      <c r="V170" s="11"/>
      <c r="W170" s="11"/>
      <c r="X170" s="11"/>
      <c r="Y170" s="11"/>
      <c r="Z170" s="11"/>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row>
    <row r="171" spans="1:47" s="178" customFormat="1">
      <c r="A171" s="190"/>
      <c r="B171" s="191"/>
      <c r="C171" s="191"/>
      <c r="D171" s="191"/>
      <c r="E171" s="190"/>
      <c r="F171" s="231"/>
      <c r="G171" s="14"/>
      <c r="H171" s="14"/>
      <c r="I171" s="14"/>
      <c r="J171" s="6"/>
      <c r="K171" s="11"/>
      <c r="L171" s="11"/>
      <c r="M171" s="11"/>
      <c r="N171" s="11"/>
      <c r="O171" s="11"/>
      <c r="P171" s="11"/>
      <c r="Q171" s="11"/>
      <c r="R171" s="11"/>
      <c r="S171" s="11"/>
      <c r="T171" s="11"/>
      <c r="U171" s="11"/>
      <c r="V171" s="11"/>
      <c r="W171" s="11"/>
      <c r="X171" s="11"/>
      <c r="Y171" s="11"/>
      <c r="Z171" s="11"/>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row>
    <row r="172" spans="1:47" s="178" customFormat="1">
      <c r="A172" s="190"/>
      <c r="B172" s="191"/>
      <c r="C172" s="191"/>
      <c r="D172" s="191"/>
      <c r="E172" s="190"/>
      <c r="F172" s="231"/>
      <c r="G172" s="14"/>
      <c r="H172" s="14"/>
      <c r="I172" s="14"/>
      <c r="J172" s="6"/>
      <c r="K172" s="11"/>
      <c r="L172" s="11"/>
      <c r="M172" s="11"/>
      <c r="N172" s="11"/>
      <c r="O172" s="11"/>
      <c r="P172" s="11"/>
      <c r="Q172" s="11"/>
      <c r="R172" s="11"/>
      <c r="S172" s="11"/>
      <c r="T172" s="11"/>
      <c r="U172" s="11"/>
      <c r="V172" s="11"/>
      <c r="W172" s="11"/>
      <c r="X172" s="11"/>
      <c r="Y172" s="11"/>
      <c r="Z172" s="11"/>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row>
    <row r="173" spans="1:47" s="178" customFormat="1">
      <c r="A173" s="190"/>
      <c r="B173" s="191"/>
      <c r="C173" s="191"/>
      <c r="D173" s="191"/>
      <c r="E173" s="190"/>
      <c r="F173" s="231"/>
      <c r="G173" s="14"/>
      <c r="H173" s="14"/>
      <c r="I173" s="14"/>
      <c r="J173" s="6"/>
      <c r="K173" s="11"/>
      <c r="L173" s="11"/>
      <c r="M173" s="11"/>
      <c r="N173" s="11"/>
      <c r="O173" s="11"/>
      <c r="P173" s="11"/>
      <c r="Q173" s="11"/>
      <c r="R173" s="11"/>
      <c r="S173" s="11"/>
      <c r="T173" s="11"/>
      <c r="U173" s="11"/>
      <c r="V173" s="11"/>
      <c r="W173" s="11"/>
      <c r="X173" s="11"/>
      <c r="Y173" s="11"/>
      <c r="Z173" s="11"/>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row>
    <row r="174" spans="1:47" s="178" customFormat="1">
      <c r="A174" s="190"/>
      <c r="B174" s="191"/>
      <c r="C174" s="191"/>
      <c r="D174" s="191"/>
      <c r="E174" s="190"/>
      <c r="F174" s="231"/>
      <c r="G174" s="14"/>
      <c r="H174" s="14"/>
      <c r="I174" s="14"/>
      <c r="J174" s="6"/>
      <c r="K174" s="11"/>
      <c r="L174" s="11"/>
      <c r="M174" s="11"/>
      <c r="N174" s="11"/>
      <c r="O174" s="11"/>
      <c r="P174" s="11"/>
      <c r="Q174" s="11"/>
      <c r="R174" s="11"/>
      <c r="S174" s="11"/>
      <c r="T174" s="11"/>
      <c r="U174" s="11"/>
      <c r="V174" s="11"/>
      <c r="W174" s="11"/>
      <c r="X174" s="11"/>
      <c r="Y174" s="11"/>
      <c r="Z174" s="11"/>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row>
    <row r="175" spans="1:47" s="178" customFormat="1">
      <c r="A175" s="190"/>
      <c r="B175" s="191"/>
      <c r="C175" s="191"/>
      <c r="D175" s="191"/>
      <c r="E175" s="190"/>
      <c r="F175" s="231"/>
      <c r="G175" s="14"/>
      <c r="H175" s="14"/>
      <c r="I175" s="14"/>
      <c r="J175" s="6"/>
      <c r="K175" s="11"/>
      <c r="L175" s="11"/>
      <c r="M175" s="11"/>
      <c r="N175" s="11"/>
      <c r="O175" s="11"/>
      <c r="P175" s="11"/>
      <c r="Q175" s="11"/>
      <c r="R175" s="11"/>
      <c r="S175" s="11"/>
      <c r="T175" s="11"/>
      <c r="U175" s="11"/>
      <c r="V175" s="11"/>
      <c r="W175" s="11"/>
      <c r="X175" s="11"/>
      <c r="Y175" s="11"/>
      <c r="Z175" s="11"/>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row>
    <row r="176" spans="1:47" s="178" customFormat="1">
      <c r="A176" s="190"/>
      <c r="B176" s="191"/>
      <c r="C176" s="191"/>
      <c r="D176" s="191"/>
      <c r="E176" s="190"/>
      <c r="F176" s="231"/>
      <c r="G176" s="14"/>
      <c r="H176" s="14"/>
      <c r="I176" s="14"/>
      <c r="J176" s="6"/>
      <c r="K176" s="11"/>
      <c r="L176" s="11"/>
      <c r="M176" s="11"/>
      <c r="N176" s="11"/>
      <c r="O176" s="11"/>
      <c r="P176" s="11"/>
      <c r="Q176" s="11"/>
      <c r="R176" s="11"/>
      <c r="S176" s="11"/>
      <c r="T176" s="11"/>
      <c r="U176" s="11"/>
      <c r="V176" s="11"/>
      <c r="W176" s="11"/>
      <c r="X176" s="11"/>
      <c r="Y176" s="11"/>
      <c r="Z176" s="11"/>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row>
    <row r="177" spans="1:47" s="178" customFormat="1">
      <c r="A177" s="190"/>
      <c r="B177" s="191"/>
      <c r="C177" s="191"/>
      <c r="D177" s="191"/>
      <c r="E177" s="190"/>
      <c r="F177" s="231"/>
      <c r="G177" s="14"/>
      <c r="H177" s="14"/>
      <c r="I177" s="14"/>
      <c r="J177" s="6"/>
      <c r="K177" s="11"/>
      <c r="L177" s="11"/>
      <c r="M177" s="11"/>
      <c r="N177" s="11"/>
      <c r="O177" s="11"/>
      <c r="P177" s="11"/>
      <c r="Q177" s="11"/>
      <c r="R177" s="11"/>
      <c r="S177" s="11"/>
      <c r="T177" s="11"/>
      <c r="U177" s="11"/>
      <c r="V177" s="11"/>
      <c r="W177" s="11"/>
      <c r="X177" s="11"/>
      <c r="Y177" s="11"/>
      <c r="Z177" s="11"/>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row>
    <row r="178" spans="1:47" s="178" customFormat="1">
      <c r="A178" s="190"/>
      <c r="B178" s="191"/>
      <c r="C178" s="191"/>
      <c r="D178" s="191"/>
      <c r="E178" s="190"/>
      <c r="F178" s="231"/>
      <c r="G178" s="14"/>
      <c r="H178" s="14"/>
      <c r="I178" s="14"/>
      <c r="J178" s="6"/>
      <c r="K178" s="11"/>
      <c r="L178" s="11"/>
      <c r="M178" s="11"/>
      <c r="N178" s="11"/>
      <c r="O178" s="11"/>
      <c r="P178" s="11"/>
      <c r="Q178" s="11"/>
      <c r="R178" s="11"/>
      <c r="S178" s="11"/>
      <c r="T178" s="11"/>
      <c r="U178" s="11"/>
      <c r="V178" s="11"/>
      <c r="W178" s="11"/>
      <c r="X178" s="11"/>
      <c r="Y178" s="11"/>
      <c r="Z178" s="11"/>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row>
    <row r="179" spans="1:47" s="178" customFormat="1">
      <c r="A179" s="190"/>
      <c r="B179" s="191"/>
      <c r="C179" s="191"/>
      <c r="D179" s="191"/>
      <c r="E179" s="190"/>
      <c r="F179" s="231"/>
      <c r="G179" s="14"/>
      <c r="H179" s="14"/>
      <c r="I179" s="14"/>
      <c r="J179" s="6"/>
      <c r="K179" s="11"/>
      <c r="L179" s="11"/>
      <c r="M179" s="11"/>
      <c r="N179" s="11"/>
      <c r="O179" s="11"/>
      <c r="P179" s="11"/>
      <c r="Q179" s="11"/>
      <c r="R179" s="11"/>
      <c r="S179" s="11"/>
      <c r="T179" s="11"/>
      <c r="U179" s="11"/>
      <c r="V179" s="11"/>
      <c r="W179" s="11"/>
      <c r="X179" s="11"/>
      <c r="Y179" s="11"/>
      <c r="Z179" s="11"/>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row>
    <row r="180" spans="1:47" s="178" customFormat="1">
      <c r="A180" s="190"/>
      <c r="B180" s="191"/>
      <c r="C180" s="191"/>
      <c r="D180" s="191"/>
      <c r="E180" s="190"/>
      <c r="F180" s="231"/>
      <c r="G180" s="14"/>
      <c r="H180" s="14"/>
      <c r="I180" s="14"/>
      <c r="J180" s="6"/>
      <c r="K180" s="11"/>
      <c r="L180" s="11"/>
      <c r="M180" s="11"/>
      <c r="N180" s="11"/>
      <c r="O180" s="11"/>
      <c r="P180" s="11"/>
      <c r="Q180" s="11"/>
      <c r="R180" s="11"/>
      <c r="S180" s="11"/>
      <c r="T180" s="11"/>
      <c r="U180" s="11"/>
      <c r="V180" s="11"/>
      <c r="W180" s="11"/>
      <c r="X180" s="11"/>
      <c r="Y180" s="11"/>
      <c r="Z180" s="11"/>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row>
    <row r="181" spans="1:47" s="178" customFormat="1">
      <c r="A181" s="190"/>
      <c r="B181" s="191"/>
      <c r="C181" s="191"/>
      <c r="D181" s="191"/>
      <c r="E181" s="190"/>
      <c r="F181" s="231"/>
      <c r="G181" s="14"/>
      <c r="H181" s="14"/>
      <c r="I181" s="14"/>
      <c r="J181" s="6"/>
      <c r="K181" s="11"/>
      <c r="L181" s="11"/>
      <c r="M181" s="11"/>
      <c r="N181" s="11"/>
      <c r="O181" s="11"/>
      <c r="P181" s="11"/>
      <c r="Q181" s="11"/>
      <c r="R181" s="11"/>
      <c r="S181" s="11"/>
      <c r="T181" s="11"/>
      <c r="U181" s="11"/>
      <c r="V181" s="11"/>
      <c r="W181" s="11"/>
      <c r="X181" s="11"/>
      <c r="Y181" s="11"/>
      <c r="Z181" s="11"/>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row>
    <row r="182" spans="1:47" s="178" customFormat="1">
      <c r="A182" s="190"/>
      <c r="B182" s="191"/>
      <c r="C182" s="191"/>
      <c r="D182" s="191"/>
      <c r="E182" s="190"/>
      <c r="F182" s="231"/>
      <c r="G182" s="14"/>
      <c r="H182" s="14"/>
      <c r="I182" s="14"/>
      <c r="J182" s="6"/>
      <c r="K182" s="11"/>
      <c r="L182" s="11"/>
      <c r="M182" s="11"/>
      <c r="N182" s="11"/>
      <c r="O182" s="11"/>
      <c r="P182" s="11"/>
      <c r="Q182" s="11"/>
      <c r="R182" s="11"/>
      <c r="S182" s="11"/>
      <c r="T182" s="11"/>
      <c r="U182" s="11"/>
      <c r="V182" s="11"/>
      <c r="W182" s="11"/>
      <c r="X182" s="11"/>
      <c r="Y182" s="11"/>
      <c r="Z182" s="11"/>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row>
    <row r="183" spans="1:47" s="178" customFormat="1">
      <c r="A183" s="190"/>
      <c r="B183" s="191"/>
      <c r="C183" s="191"/>
      <c r="D183" s="191"/>
      <c r="E183" s="190"/>
      <c r="F183" s="231"/>
      <c r="G183" s="14"/>
      <c r="H183" s="14"/>
      <c r="I183" s="14"/>
      <c r="J183" s="6"/>
      <c r="K183" s="11"/>
      <c r="L183" s="11"/>
      <c r="M183" s="11"/>
      <c r="N183" s="11"/>
      <c r="O183" s="11"/>
      <c r="P183" s="11"/>
      <c r="Q183" s="11"/>
      <c r="R183" s="11"/>
      <c r="S183" s="11"/>
      <c r="T183" s="11"/>
      <c r="U183" s="11"/>
      <c r="V183" s="11"/>
      <c r="W183" s="11"/>
      <c r="X183" s="11"/>
      <c r="Y183" s="11"/>
      <c r="Z183" s="11"/>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row>
    <row r="184" spans="1:47" s="178" customFormat="1">
      <c r="A184" s="190"/>
      <c r="B184" s="191"/>
      <c r="C184" s="191"/>
      <c r="D184" s="191"/>
      <c r="E184" s="190"/>
      <c r="F184" s="231"/>
      <c r="G184" s="14"/>
      <c r="H184" s="14"/>
      <c r="I184" s="14"/>
      <c r="J184" s="6"/>
      <c r="K184" s="11"/>
      <c r="L184" s="11"/>
      <c r="M184" s="11"/>
      <c r="N184" s="11"/>
      <c r="O184" s="11"/>
      <c r="P184" s="11"/>
      <c r="Q184" s="11"/>
      <c r="R184" s="11"/>
      <c r="S184" s="11"/>
      <c r="T184" s="11"/>
      <c r="U184" s="11"/>
      <c r="V184" s="11"/>
      <c r="W184" s="11"/>
      <c r="X184" s="11"/>
      <c r="Y184" s="11"/>
      <c r="Z184" s="11"/>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row>
    <row r="185" spans="1:47" s="178" customFormat="1">
      <c r="A185" s="190"/>
      <c r="B185" s="191"/>
      <c r="C185" s="191"/>
      <c r="D185" s="191"/>
      <c r="E185" s="190"/>
      <c r="F185" s="231"/>
      <c r="G185" s="14"/>
      <c r="H185" s="14"/>
      <c r="I185" s="14"/>
      <c r="J185" s="6"/>
      <c r="K185" s="11"/>
      <c r="L185" s="11"/>
      <c r="M185" s="11"/>
      <c r="N185" s="11"/>
      <c r="O185" s="11"/>
      <c r="P185" s="11"/>
      <c r="Q185" s="11"/>
      <c r="R185" s="11"/>
      <c r="S185" s="11"/>
      <c r="T185" s="11"/>
      <c r="U185" s="11"/>
      <c r="V185" s="11"/>
      <c r="W185" s="11"/>
      <c r="X185" s="11"/>
      <c r="Y185" s="11"/>
      <c r="Z185" s="11"/>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row>
    <row r="186" spans="1:47" s="178" customFormat="1">
      <c r="A186" s="190"/>
      <c r="B186" s="191"/>
      <c r="C186" s="191"/>
      <c r="D186" s="191"/>
      <c r="E186" s="190"/>
      <c r="F186" s="231"/>
      <c r="G186" s="14"/>
      <c r="H186" s="14"/>
      <c r="I186" s="14"/>
      <c r="J186" s="6"/>
      <c r="K186" s="11"/>
      <c r="L186" s="11"/>
      <c r="M186" s="11"/>
      <c r="N186" s="11"/>
      <c r="O186" s="11"/>
      <c r="P186" s="11"/>
      <c r="Q186" s="11"/>
      <c r="R186" s="11"/>
      <c r="S186" s="11"/>
      <c r="T186" s="11"/>
      <c r="U186" s="11"/>
      <c r="V186" s="11"/>
      <c r="W186" s="11"/>
      <c r="X186" s="11"/>
      <c r="Y186" s="11"/>
      <c r="Z186" s="11"/>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row>
    <row r="187" spans="1:47" s="178" customFormat="1">
      <c r="A187" s="190"/>
      <c r="B187" s="191"/>
      <c r="C187" s="191"/>
      <c r="D187" s="191"/>
      <c r="E187" s="190"/>
      <c r="F187" s="231"/>
      <c r="G187" s="14"/>
      <c r="H187" s="14"/>
      <c r="I187" s="14"/>
      <c r="J187" s="6"/>
      <c r="K187" s="11"/>
      <c r="L187" s="11"/>
      <c r="M187" s="11"/>
      <c r="N187" s="11"/>
      <c r="O187" s="11"/>
      <c r="P187" s="11"/>
      <c r="Q187" s="11"/>
      <c r="R187" s="11"/>
      <c r="S187" s="11"/>
      <c r="T187" s="11"/>
      <c r="U187" s="11"/>
      <c r="V187" s="11"/>
      <c r="W187" s="11"/>
      <c r="X187" s="11"/>
      <c r="Y187" s="11"/>
      <c r="Z187" s="11"/>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row>
    <row r="188" spans="1:47" s="178" customFormat="1">
      <c r="A188" s="190"/>
      <c r="B188" s="191"/>
      <c r="C188" s="191"/>
      <c r="D188" s="191"/>
      <c r="E188" s="190"/>
      <c r="F188" s="231"/>
      <c r="G188" s="14"/>
      <c r="H188" s="14"/>
      <c r="I188" s="14"/>
      <c r="J188" s="6"/>
      <c r="K188" s="11"/>
      <c r="L188" s="11"/>
      <c r="M188" s="11"/>
      <c r="N188" s="11"/>
      <c r="O188" s="11"/>
      <c r="P188" s="11"/>
      <c r="Q188" s="11"/>
      <c r="R188" s="11"/>
      <c r="S188" s="11"/>
      <c r="T188" s="11"/>
      <c r="U188" s="11"/>
      <c r="V188" s="11"/>
      <c r="W188" s="11"/>
      <c r="X188" s="11"/>
      <c r="Y188" s="11"/>
      <c r="Z188" s="11"/>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row>
    <row r="189" spans="1:47" s="178" customFormat="1">
      <c r="A189" s="190"/>
      <c r="B189" s="191"/>
      <c r="C189" s="191"/>
      <c r="D189" s="191"/>
      <c r="E189" s="190"/>
      <c r="F189" s="231"/>
      <c r="G189" s="14"/>
      <c r="H189" s="14"/>
      <c r="I189" s="14"/>
      <c r="J189" s="6"/>
      <c r="K189" s="11"/>
      <c r="L189" s="11"/>
      <c r="M189" s="11"/>
      <c r="N189" s="11"/>
      <c r="O189" s="11"/>
      <c r="P189" s="11"/>
      <c r="Q189" s="11"/>
      <c r="R189" s="11"/>
      <c r="S189" s="11"/>
      <c r="T189" s="11"/>
      <c r="U189" s="11"/>
      <c r="V189" s="11"/>
      <c r="W189" s="11"/>
      <c r="X189" s="11"/>
      <c r="Y189" s="11"/>
      <c r="Z189" s="11"/>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row>
    <row r="190" spans="1:47" s="178" customFormat="1">
      <c r="A190" s="190"/>
      <c r="B190" s="191"/>
      <c r="C190" s="191"/>
      <c r="D190" s="191"/>
      <c r="E190" s="190"/>
      <c r="F190" s="231"/>
      <c r="G190" s="14"/>
      <c r="H190" s="14"/>
      <c r="I190" s="14"/>
      <c r="J190" s="6"/>
      <c r="K190" s="11"/>
      <c r="L190" s="11"/>
      <c r="M190" s="11"/>
      <c r="N190" s="11"/>
      <c r="O190" s="11"/>
      <c r="P190" s="11"/>
      <c r="Q190" s="11"/>
      <c r="R190" s="11"/>
      <c r="S190" s="11"/>
      <c r="T190" s="11"/>
      <c r="U190" s="11"/>
      <c r="V190" s="11"/>
      <c r="W190" s="11"/>
      <c r="X190" s="11"/>
      <c r="Y190" s="11"/>
      <c r="Z190" s="11"/>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row>
    <row r="191" spans="1:47" s="178" customFormat="1">
      <c r="A191" s="190"/>
      <c r="B191" s="191"/>
      <c r="C191" s="191"/>
      <c r="D191" s="191"/>
      <c r="E191" s="190"/>
      <c r="F191" s="231"/>
      <c r="G191" s="14"/>
      <c r="H191" s="14"/>
      <c r="I191" s="14"/>
      <c r="J191" s="6"/>
      <c r="K191" s="11"/>
      <c r="L191" s="11"/>
      <c r="M191" s="11"/>
      <c r="N191" s="11"/>
      <c r="O191" s="11"/>
      <c r="P191" s="11"/>
      <c r="Q191" s="11"/>
      <c r="R191" s="11"/>
      <c r="S191" s="11"/>
      <c r="T191" s="11"/>
      <c r="U191" s="11"/>
      <c r="V191" s="11"/>
      <c r="W191" s="11"/>
      <c r="X191" s="11"/>
      <c r="Y191" s="11"/>
      <c r="Z191" s="11"/>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row>
    <row r="192" spans="1:47" s="178" customFormat="1">
      <c r="A192" s="190"/>
      <c r="B192" s="191"/>
      <c r="C192" s="191"/>
      <c r="D192" s="191"/>
      <c r="E192" s="190"/>
      <c r="F192" s="231"/>
      <c r="G192" s="14"/>
      <c r="H192" s="14"/>
      <c r="I192" s="14"/>
      <c r="J192" s="6"/>
      <c r="K192" s="11"/>
      <c r="L192" s="11"/>
      <c r="M192" s="11"/>
      <c r="N192" s="11"/>
      <c r="O192" s="11"/>
      <c r="P192" s="11"/>
      <c r="Q192" s="11"/>
      <c r="R192" s="11"/>
      <c r="S192" s="11"/>
      <c r="T192" s="11"/>
      <c r="U192" s="11"/>
      <c r="V192" s="11"/>
      <c r="W192" s="11"/>
      <c r="X192" s="11"/>
      <c r="Y192" s="11"/>
      <c r="Z192" s="11"/>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row>
    <row r="193" spans="1:47" s="178" customFormat="1">
      <c r="A193" s="190"/>
      <c r="B193" s="191"/>
      <c r="C193" s="191"/>
      <c r="D193" s="191"/>
      <c r="E193" s="190"/>
      <c r="F193" s="231"/>
      <c r="G193" s="14"/>
      <c r="H193" s="14"/>
      <c r="I193" s="14"/>
      <c r="J193" s="6"/>
      <c r="K193" s="11"/>
      <c r="L193" s="11"/>
      <c r="M193" s="11"/>
      <c r="N193" s="11"/>
      <c r="O193" s="11"/>
      <c r="P193" s="11"/>
      <c r="Q193" s="11"/>
      <c r="R193" s="11"/>
      <c r="S193" s="11"/>
      <c r="T193" s="11"/>
      <c r="U193" s="11"/>
      <c r="V193" s="11"/>
      <c r="W193" s="11"/>
      <c r="X193" s="11"/>
      <c r="Y193" s="11"/>
      <c r="Z193" s="11"/>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row>
    <row r="194" spans="1:47" s="178" customFormat="1">
      <c r="A194" s="190"/>
      <c r="B194" s="191"/>
      <c r="C194" s="191"/>
      <c r="D194" s="191"/>
      <c r="E194" s="190"/>
      <c r="F194" s="231"/>
      <c r="G194" s="14"/>
      <c r="H194" s="14"/>
      <c r="I194" s="14"/>
      <c r="J194" s="6"/>
      <c r="K194" s="11"/>
      <c r="L194" s="11"/>
      <c r="M194" s="11"/>
      <c r="N194" s="11"/>
      <c r="O194" s="11"/>
      <c r="P194" s="11"/>
      <c r="Q194" s="11"/>
      <c r="R194" s="11"/>
      <c r="S194" s="11"/>
      <c r="T194" s="11"/>
      <c r="U194" s="11"/>
      <c r="V194" s="11"/>
      <c r="W194" s="11"/>
      <c r="X194" s="11"/>
      <c r="Y194" s="11"/>
      <c r="Z194" s="11"/>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row>
    <row r="195" spans="1:47" s="178" customFormat="1">
      <c r="A195" s="190"/>
      <c r="B195" s="191"/>
      <c r="C195" s="191"/>
      <c r="D195" s="191"/>
      <c r="E195" s="190"/>
      <c r="F195" s="231"/>
      <c r="G195" s="14"/>
      <c r="H195" s="14"/>
      <c r="I195" s="14"/>
      <c r="J195" s="6"/>
      <c r="K195" s="11"/>
      <c r="L195" s="11"/>
      <c r="M195" s="11"/>
      <c r="N195" s="11"/>
      <c r="O195" s="11"/>
      <c r="P195" s="11"/>
      <c r="Q195" s="11"/>
      <c r="R195" s="11"/>
      <c r="S195" s="11"/>
      <c r="T195" s="11"/>
      <c r="U195" s="11"/>
      <c r="V195" s="11"/>
      <c r="W195" s="11"/>
      <c r="X195" s="11"/>
      <c r="Y195" s="11"/>
      <c r="Z195" s="11"/>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row>
    <row r="196" spans="1:47" s="178" customFormat="1">
      <c r="A196" s="190"/>
      <c r="B196" s="191"/>
      <c r="C196" s="191"/>
      <c r="D196" s="191"/>
      <c r="E196" s="190"/>
      <c r="F196" s="231"/>
      <c r="G196" s="14"/>
      <c r="H196" s="14"/>
      <c r="I196" s="14"/>
      <c r="J196" s="6"/>
      <c r="K196" s="11"/>
      <c r="L196" s="11"/>
      <c r="M196" s="11"/>
      <c r="N196" s="11"/>
      <c r="O196" s="11"/>
      <c r="P196" s="11"/>
      <c r="Q196" s="11"/>
      <c r="R196" s="11"/>
      <c r="S196" s="11"/>
      <c r="T196" s="11"/>
      <c r="U196" s="11"/>
      <c r="V196" s="11"/>
      <c r="W196" s="11"/>
      <c r="X196" s="11"/>
      <c r="Y196" s="11"/>
      <c r="Z196" s="11"/>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row>
    <row r="197" spans="1:47" s="178" customFormat="1">
      <c r="A197" s="190"/>
      <c r="B197" s="191"/>
      <c r="C197" s="191"/>
      <c r="D197" s="191"/>
      <c r="E197" s="190"/>
      <c r="F197" s="231"/>
      <c r="G197" s="14"/>
      <c r="H197" s="14"/>
      <c r="I197" s="14"/>
      <c r="J197" s="6"/>
      <c r="K197" s="11"/>
      <c r="L197" s="11"/>
      <c r="M197" s="11"/>
      <c r="N197" s="11"/>
      <c r="O197" s="11"/>
      <c r="P197" s="11"/>
      <c r="Q197" s="11"/>
      <c r="R197" s="11"/>
      <c r="S197" s="11"/>
      <c r="T197" s="11"/>
      <c r="U197" s="11"/>
      <c r="V197" s="11"/>
      <c r="W197" s="11"/>
      <c r="X197" s="11"/>
      <c r="Y197" s="11"/>
      <c r="Z197" s="11"/>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row>
    <row r="198" spans="1:47" s="178" customFormat="1">
      <c r="A198" s="190"/>
      <c r="B198" s="191"/>
      <c r="C198" s="191"/>
      <c r="D198" s="191"/>
      <c r="E198" s="190"/>
      <c r="F198" s="231"/>
      <c r="G198" s="14"/>
      <c r="H198" s="14"/>
      <c r="I198" s="14"/>
      <c r="J198" s="6"/>
      <c r="K198" s="11"/>
      <c r="L198" s="11"/>
      <c r="M198" s="11"/>
      <c r="N198" s="11"/>
      <c r="O198" s="11"/>
      <c r="P198" s="11"/>
      <c r="Q198" s="11"/>
      <c r="R198" s="11"/>
      <c r="S198" s="11"/>
      <c r="T198" s="11"/>
      <c r="U198" s="11"/>
      <c r="V198" s="11"/>
      <c r="W198" s="11"/>
      <c r="X198" s="11"/>
      <c r="Y198" s="11"/>
      <c r="Z198" s="11"/>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row>
    <row r="199" spans="1:47" s="178" customFormat="1">
      <c r="A199" s="190"/>
      <c r="B199" s="191"/>
      <c r="C199" s="191"/>
      <c r="D199" s="191"/>
      <c r="E199" s="190"/>
      <c r="F199" s="231"/>
      <c r="G199" s="14"/>
      <c r="H199" s="14"/>
      <c r="I199" s="14"/>
      <c r="J199" s="6"/>
      <c r="K199" s="11"/>
      <c r="L199" s="11"/>
      <c r="M199" s="11"/>
      <c r="N199" s="11"/>
      <c r="O199" s="11"/>
      <c r="P199" s="11"/>
      <c r="Q199" s="11"/>
      <c r="R199" s="11"/>
      <c r="S199" s="11"/>
      <c r="T199" s="11"/>
      <c r="U199" s="11"/>
      <c r="V199" s="11"/>
      <c r="W199" s="11"/>
      <c r="X199" s="11"/>
      <c r="Y199" s="11"/>
      <c r="Z199" s="11"/>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row>
    <row r="200" spans="1:47" s="178" customFormat="1">
      <c r="A200" s="190"/>
      <c r="B200" s="191"/>
      <c r="C200" s="191"/>
      <c r="D200" s="191"/>
      <c r="E200" s="190"/>
      <c r="F200" s="231"/>
      <c r="G200" s="14"/>
      <c r="H200" s="14"/>
      <c r="I200" s="14"/>
      <c r="J200" s="6"/>
      <c r="K200" s="11"/>
      <c r="L200" s="11"/>
      <c r="M200" s="11"/>
      <c r="N200" s="11"/>
      <c r="O200" s="11"/>
      <c r="P200" s="11"/>
      <c r="Q200" s="11"/>
      <c r="R200" s="11"/>
      <c r="S200" s="11"/>
      <c r="T200" s="11"/>
      <c r="U200" s="11"/>
      <c r="V200" s="11"/>
      <c r="W200" s="11"/>
      <c r="X200" s="11"/>
      <c r="Y200" s="11"/>
      <c r="Z200" s="11"/>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row>
    <row r="201" spans="1:47" s="178" customFormat="1">
      <c r="A201" s="190"/>
      <c r="B201" s="191"/>
      <c r="C201" s="191"/>
      <c r="D201" s="191"/>
      <c r="E201" s="190"/>
      <c r="F201" s="231"/>
      <c r="G201" s="14"/>
      <c r="H201" s="14"/>
      <c r="I201" s="14"/>
      <c r="J201" s="6"/>
      <c r="K201" s="11"/>
      <c r="L201" s="11"/>
      <c r="M201" s="11"/>
      <c r="N201" s="11"/>
      <c r="O201" s="11"/>
      <c r="P201" s="11"/>
      <c r="Q201" s="11"/>
      <c r="R201" s="11"/>
      <c r="S201" s="11"/>
      <c r="T201" s="11"/>
      <c r="U201" s="11"/>
      <c r="V201" s="11"/>
      <c r="W201" s="11"/>
      <c r="X201" s="11"/>
      <c r="Y201" s="11"/>
      <c r="Z201" s="11"/>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row>
    <row r="202" spans="1:47" s="178" customFormat="1">
      <c r="A202" s="190"/>
      <c r="B202" s="191"/>
      <c r="C202" s="191"/>
      <c r="D202" s="191"/>
      <c r="E202" s="190"/>
      <c r="F202" s="231"/>
      <c r="G202" s="14"/>
      <c r="H202" s="14"/>
      <c r="I202" s="14"/>
      <c r="J202" s="6"/>
      <c r="K202" s="11"/>
      <c r="L202" s="11"/>
      <c r="M202" s="11"/>
      <c r="N202" s="11"/>
      <c r="O202" s="11"/>
      <c r="P202" s="11"/>
      <c r="Q202" s="11"/>
      <c r="R202" s="11"/>
      <c r="S202" s="11"/>
      <c r="T202" s="11"/>
      <c r="U202" s="11"/>
      <c r="V202" s="11"/>
      <c r="W202" s="11"/>
      <c r="X202" s="11"/>
      <c r="Y202" s="11"/>
      <c r="Z202" s="11"/>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row>
    <row r="203" spans="1:47" s="178" customFormat="1">
      <c r="A203" s="190"/>
      <c r="B203" s="191"/>
      <c r="C203" s="191"/>
      <c r="D203" s="191"/>
      <c r="E203" s="190"/>
      <c r="F203" s="231"/>
      <c r="G203" s="14"/>
      <c r="H203" s="14"/>
      <c r="I203" s="14"/>
      <c r="J203" s="6"/>
      <c r="K203" s="11"/>
      <c r="L203" s="11"/>
      <c r="M203" s="11"/>
      <c r="N203" s="11"/>
      <c r="O203" s="11"/>
      <c r="P203" s="11"/>
      <c r="Q203" s="11"/>
      <c r="R203" s="11"/>
      <c r="S203" s="11"/>
      <c r="T203" s="11"/>
      <c r="U203" s="11"/>
      <c r="V203" s="11"/>
      <c r="W203" s="11"/>
      <c r="X203" s="11"/>
      <c r="Y203" s="11"/>
      <c r="Z203" s="11"/>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row>
    <row r="204" spans="1:47" s="178" customFormat="1">
      <c r="A204" s="190"/>
      <c r="B204" s="191"/>
      <c r="C204" s="191"/>
      <c r="D204" s="191"/>
      <c r="E204" s="190"/>
      <c r="F204" s="231"/>
      <c r="G204" s="14"/>
      <c r="H204" s="14"/>
      <c r="I204" s="14"/>
      <c r="J204" s="6"/>
      <c r="K204" s="11"/>
      <c r="L204" s="11"/>
      <c r="M204" s="11"/>
      <c r="N204" s="11"/>
      <c r="O204" s="11"/>
      <c r="P204" s="11"/>
      <c r="Q204" s="11"/>
      <c r="R204" s="11"/>
      <c r="S204" s="11"/>
      <c r="T204" s="11"/>
      <c r="U204" s="11"/>
      <c r="V204" s="11"/>
      <c r="W204" s="11"/>
      <c r="X204" s="11"/>
      <c r="Y204" s="11"/>
      <c r="Z204" s="11"/>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row>
    <row r="205" spans="1:47" s="178" customFormat="1">
      <c r="A205" s="190"/>
      <c r="B205" s="191"/>
      <c r="C205" s="191"/>
      <c r="D205" s="191"/>
      <c r="E205" s="190"/>
      <c r="F205" s="231"/>
      <c r="G205" s="14"/>
      <c r="H205" s="14"/>
      <c r="I205" s="14"/>
      <c r="J205" s="6"/>
      <c r="K205" s="11"/>
      <c r="L205" s="11"/>
      <c r="M205" s="11"/>
      <c r="N205" s="11"/>
      <c r="O205" s="11"/>
      <c r="P205" s="11"/>
      <c r="Q205" s="11"/>
      <c r="R205" s="11"/>
      <c r="S205" s="11"/>
      <c r="T205" s="11"/>
      <c r="U205" s="11"/>
      <c r="V205" s="11"/>
      <c r="W205" s="11"/>
      <c r="X205" s="11"/>
      <c r="Y205" s="11"/>
      <c r="Z205" s="11"/>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row>
    <row r="206" spans="1:47" s="178" customFormat="1">
      <c r="A206" s="190"/>
      <c r="B206" s="191"/>
      <c r="C206" s="191"/>
      <c r="D206" s="191"/>
      <c r="E206" s="190"/>
      <c r="F206" s="231"/>
      <c r="G206" s="14"/>
      <c r="H206" s="14"/>
      <c r="I206" s="14"/>
      <c r="J206" s="6"/>
      <c r="K206" s="11"/>
      <c r="L206" s="11"/>
      <c r="M206" s="11"/>
      <c r="N206" s="11"/>
      <c r="O206" s="11"/>
      <c r="P206" s="11"/>
      <c r="Q206" s="11"/>
      <c r="R206" s="11"/>
      <c r="S206" s="11"/>
      <c r="T206" s="11"/>
      <c r="U206" s="11"/>
      <c r="V206" s="11"/>
      <c r="W206" s="11"/>
      <c r="X206" s="11"/>
      <c r="Y206" s="11"/>
      <c r="Z206" s="11"/>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row>
    <row r="207" spans="1:47" s="178" customFormat="1">
      <c r="A207" s="190"/>
      <c r="B207" s="191"/>
      <c r="C207" s="191"/>
      <c r="D207" s="191"/>
      <c r="E207" s="190"/>
      <c r="F207" s="231"/>
      <c r="G207" s="14"/>
      <c r="H207" s="14"/>
      <c r="I207" s="14"/>
      <c r="J207" s="6"/>
      <c r="K207" s="11"/>
      <c r="L207" s="11"/>
      <c r="M207" s="11"/>
      <c r="N207" s="11"/>
      <c r="O207" s="11"/>
      <c r="P207" s="11"/>
      <c r="Q207" s="11"/>
      <c r="R207" s="11"/>
      <c r="S207" s="11"/>
      <c r="T207" s="11"/>
      <c r="U207" s="11"/>
      <c r="V207" s="11"/>
      <c r="W207" s="11"/>
      <c r="X207" s="11"/>
      <c r="Y207" s="11"/>
      <c r="Z207" s="11"/>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row>
    <row r="208" spans="1:47" s="178" customFormat="1">
      <c r="A208" s="190"/>
      <c r="B208" s="191"/>
      <c r="C208" s="191"/>
      <c r="D208" s="191"/>
      <c r="E208" s="190"/>
      <c r="F208" s="231"/>
      <c r="G208" s="14"/>
      <c r="H208" s="14"/>
      <c r="I208" s="14"/>
      <c r="J208" s="6"/>
      <c r="K208" s="11"/>
      <c r="L208" s="11"/>
      <c r="M208" s="11"/>
      <c r="N208" s="11"/>
      <c r="O208" s="11"/>
      <c r="P208" s="11"/>
      <c r="Q208" s="11"/>
      <c r="R208" s="11"/>
      <c r="S208" s="11"/>
      <c r="T208" s="11"/>
      <c r="U208" s="11"/>
      <c r="V208" s="11"/>
      <c r="W208" s="11"/>
      <c r="X208" s="11"/>
      <c r="Y208" s="11"/>
      <c r="Z208" s="11"/>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row>
    <row r="209" spans="1:47" s="178" customFormat="1">
      <c r="A209" s="190"/>
      <c r="B209" s="191"/>
      <c r="C209" s="191"/>
      <c r="D209" s="191"/>
      <c r="E209" s="190"/>
      <c r="F209" s="231"/>
      <c r="G209" s="14"/>
      <c r="H209" s="14"/>
      <c r="I209" s="14"/>
      <c r="J209" s="6"/>
      <c r="K209" s="11"/>
      <c r="L209" s="11"/>
      <c r="M209" s="11"/>
      <c r="N209" s="11"/>
      <c r="O209" s="11"/>
      <c r="P209" s="11"/>
      <c r="Q209" s="11"/>
      <c r="R209" s="11"/>
      <c r="S209" s="11"/>
      <c r="T209" s="11"/>
      <c r="U209" s="11"/>
      <c r="V209" s="11"/>
      <c r="W209" s="11"/>
      <c r="X209" s="11"/>
      <c r="Y209" s="11"/>
      <c r="Z209" s="11"/>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row>
    <row r="210" spans="1:47" s="178" customFormat="1">
      <c r="A210" s="190"/>
      <c r="B210" s="191"/>
      <c r="C210" s="191"/>
      <c r="D210" s="191"/>
      <c r="E210" s="190"/>
      <c r="F210" s="231"/>
      <c r="G210" s="14"/>
      <c r="H210" s="14"/>
      <c r="I210" s="14"/>
      <c r="J210" s="6"/>
      <c r="K210" s="11"/>
      <c r="L210" s="11"/>
      <c r="M210" s="11"/>
      <c r="N210" s="11"/>
      <c r="O210" s="11"/>
      <c r="P210" s="11"/>
      <c r="Q210" s="11"/>
      <c r="R210" s="11"/>
      <c r="S210" s="11"/>
      <c r="T210" s="11"/>
      <c r="U210" s="11"/>
      <c r="V210" s="11"/>
      <c r="W210" s="11"/>
      <c r="X210" s="11"/>
      <c r="Y210" s="11"/>
      <c r="Z210" s="11"/>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row>
    <row r="211" spans="1:47" s="178" customFormat="1">
      <c r="A211" s="190"/>
      <c r="B211" s="191"/>
      <c r="C211" s="191"/>
      <c r="D211" s="191"/>
      <c r="E211" s="190"/>
      <c r="F211" s="231"/>
      <c r="G211" s="14"/>
      <c r="H211" s="14"/>
      <c r="I211" s="14"/>
      <c r="J211" s="6"/>
      <c r="K211" s="11"/>
      <c r="L211" s="11"/>
      <c r="M211" s="11"/>
      <c r="N211" s="11"/>
      <c r="O211" s="11"/>
      <c r="P211" s="11"/>
      <c r="Q211" s="11"/>
      <c r="R211" s="11"/>
      <c r="S211" s="11"/>
      <c r="T211" s="11"/>
      <c r="U211" s="11"/>
      <c r="V211" s="11"/>
      <c r="W211" s="11"/>
      <c r="X211" s="11"/>
      <c r="Y211" s="11"/>
      <c r="Z211" s="11"/>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row>
    <row r="212" spans="1:47" s="178" customFormat="1">
      <c r="A212" s="190"/>
      <c r="B212" s="191"/>
      <c r="C212" s="191"/>
      <c r="D212" s="191"/>
      <c r="E212" s="190"/>
      <c r="F212" s="231"/>
      <c r="G212" s="14"/>
      <c r="H212" s="14"/>
      <c r="I212" s="14"/>
      <c r="J212" s="6"/>
      <c r="K212" s="11"/>
      <c r="L212" s="11"/>
      <c r="M212" s="11"/>
      <c r="N212" s="11"/>
      <c r="O212" s="11"/>
      <c r="P212" s="11"/>
      <c r="Q212" s="11"/>
      <c r="R212" s="11"/>
      <c r="S212" s="11"/>
      <c r="T212" s="11"/>
      <c r="U212" s="11"/>
      <c r="V212" s="11"/>
      <c r="W212" s="11"/>
      <c r="X212" s="11"/>
      <c r="Y212" s="11"/>
      <c r="Z212" s="11"/>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row>
    <row r="213" spans="1:47" s="178" customFormat="1">
      <c r="A213" s="190"/>
      <c r="B213" s="191"/>
      <c r="C213" s="191"/>
      <c r="D213" s="191"/>
      <c r="E213" s="190"/>
      <c r="F213" s="231"/>
      <c r="G213" s="14"/>
      <c r="H213" s="14"/>
      <c r="I213" s="14"/>
      <c r="J213" s="6"/>
      <c r="K213" s="11"/>
      <c r="L213" s="11"/>
      <c r="M213" s="11"/>
      <c r="N213" s="11"/>
      <c r="O213" s="11"/>
      <c r="P213" s="11"/>
      <c r="Q213" s="11"/>
      <c r="R213" s="11"/>
      <c r="S213" s="11"/>
      <c r="T213" s="11"/>
      <c r="U213" s="11"/>
      <c r="V213" s="11"/>
      <c r="W213" s="11"/>
      <c r="X213" s="11"/>
      <c r="Y213" s="11"/>
      <c r="Z213" s="11"/>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row>
    <row r="214" spans="1:47" s="178" customFormat="1">
      <c r="A214" s="190"/>
      <c r="B214" s="191"/>
      <c r="C214" s="191"/>
      <c r="D214" s="191"/>
      <c r="E214" s="190"/>
      <c r="F214" s="231"/>
      <c r="G214" s="14"/>
      <c r="H214" s="14"/>
      <c r="I214" s="14"/>
      <c r="J214" s="6"/>
      <c r="K214" s="11"/>
      <c r="L214" s="11"/>
      <c r="M214" s="11"/>
      <c r="N214" s="11"/>
      <c r="O214" s="11"/>
      <c r="P214" s="11"/>
      <c r="Q214" s="11"/>
      <c r="R214" s="11"/>
      <c r="S214" s="11"/>
      <c r="T214" s="11"/>
      <c r="U214" s="11"/>
      <c r="V214" s="11"/>
      <c r="W214" s="11"/>
      <c r="X214" s="11"/>
      <c r="Y214" s="11"/>
      <c r="Z214" s="11"/>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row>
    <row r="215" spans="1:47" s="178" customFormat="1">
      <c r="A215" s="190"/>
      <c r="B215" s="191"/>
      <c r="C215" s="191"/>
      <c r="D215" s="191"/>
      <c r="E215" s="190"/>
      <c r="F215" s="231"/>
      <c r="G215" s="14"/>
      <c r="H215" s="14"/>
      <c r="I215" s="14"/>
      <c r="J215" s="6"/>
      <c r="K215" s="11"/>
      <c r="L215" s="11"/>
      <c r="M215" s="11"/>
      <c r="N215" s="11"/>
      <c r="O215" s="11"/>
      <c r="P215" s="11"/>
      <c r="Q215" s="11"/>
      <c r="R215" s="11"/>
      <c r="S215" s="11"/>
      <c r="T215" s="11"/>
      <c r="U215" s="11"/>
      <c r="V215" s="11"/>
      <c r="W215" s="11"/>
      <c r="X215" s="11"/>
      <c r="Y215" s="11"/>
      <c r="Z215" s="11"/>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row>
    <row r="216" spans="1:47" s="178" customFormat="1">
      <c r="A216" s="190"/>
      <c r="B216" s="191"/>
      <c r="C216" s="191"/>
      <c r="D216" s="191"/>
      <c r="E216" s="190"/>
      <c r="F216" s="231"/>
      <c r="G216" s="14"/>
      <c r="H216" s="14"/>
      <c r="I216" s="14"/>
      <c r="J216" s="6"/>
      <c r="K216" s="11"/>
      <c r="L216" s="11"/>
      <c r="M216" s="11"/>
      <c r="N216" s="11"/>
      <c r="O216" s="11"/>
      <c r="P216" s="11"/>
      <c r="Q216" s="11"/>
      <c r="R216" s="11"/>
      <c r="S216" s="11"/>
      <c r="T216" s="11"/>
      <c r="U216" s="11"/>
      <c r="V216" s="11"/>
      <c r="W216" s="11"/>
      <c r="X216" s="11"/>
      <c r="Y216" s="11"/>
      <c r="Z216" s="11"/>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row>
    <row r="217" spans="1:47" s="178" customFormat="1">
      <c r="A217" s="190"/>
      <c r="B217" s="191"/>
      <c r="C217" s="191"/>
      <c r="D217" s="191"/>
      <c r="E217" s="190"/>
      <c r="F217" s="231"/>
      <c r="G217" s="14"/>
      <c r="H217" s="14"/>
      <c r="I217" s="14"/>
      <c r="J217" s="6"/>
      <c r="K217" s="11"/>
      <c r="L217" s="11"/>
      <c r="M217" s="11"/>
      <c r="N217" s="11"/>
      <c r="O217" s="11"/>
      <c r="P217" s="11"/>
      <c r="Q217" s="11"/>
      <c r="R217" s="11"/>
      <c r="S217" s="11"/>
      <c r="T217" s="11"/>
      <c r="U217" s="11"/>
      <c r="V217" s="11"/>
      <c r="W217" s="11"/>
      <c r="X217" s="11"/>
      <c r="Y217" s="11"/>
      <c r="Z217" s="11"/>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row>
    <row r="218" spans="1:47" s="178" customFormat="1">
      <c r="A218" s="190"/>
      <c r="B218" s="191"/>
      <c r="C218" s="191"/>
      <c r="D218" s="191"/>
      <c r="E218" s="190"/>
      <c r="F218" s="231"/>
      <c r="G218" s="14"/>
      <c r="H218" s="14"/>
      <c r="I218" s="14"/>
      <c r="J218" s="6"/>
      <c r="K218" s="11"/>
      <c r="L218" s="11"/>
      <c r="M218" s="11"/>
      <c r="N218" s="11"/>
      <c r="O218" s="11"/>
      <c r="P218" s="11"/>
      <c r="Q218" s="11"/>
      <c r="R218" s="11"/>
      <c r="S218" s="11"/>
      <c r="T218" s="11"/>
      <c r="U218" s="11"/>
      <c r="V218" s="11"/>
      <c r="W218" s="11"/>
      <c r="X218" s="11"/>
      <c r="Y218" s="11"/>
      <c r="Z218" s="11"/>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row>
    <row r="219" spans="1:47" s="178" customFormat="1">
      <c r="A219" s="190"/>
      <c r="B219" s="191"/>
      <c r="C219" s="191"/>
      <c r="D219" s="191"/>
      <c r="E219" s="190"/>
      <c r="F219" s="231"/>
      <c r="G219" s="14"/>
      <c r="H219" s="14"/>
      <c r="I219" s="14"/>
      <c r="J219" s="6"/>
      <c r="K219" s="11"/>
      <c r="L219" s="11"/>
      <c r="M219" s="11"/>
      <c r="N219" s="11"/>
      <c r="O219" s="11"/>
      <c r="P219" s="11"/>
      <c r="Q219" s="11"/>
      <c r="R219" s="11"/>
      <c r="S219" s="11"/>
      <c r="T219" s="11"/>
      <c r="U219" s="11"/>
      <c r="V219" s="11"/>
      <c r="W219" s="11"/>
      <c r="X219" s="11"/>
      <c r="Y219" s="11"/>
      <c r="Z219" s="11"/>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row>
    <row r="220" spans="1:47" s="178" customFormat="1">
      <c r="A220" s="190"/>
      <c r="B220" s="191"/>
      <c r="C220" s="191"/>
      <c r="D220" s="191"/>
      <c r="E220" s="190"/>
      <c r="F220" s="231"/>
      <c r="G220" s="14"/>
      <c r="H220" s="14"/>
      <c r="I220" s="14"/>
      <c r="J220" s="6"/>
      <c r="K220" s="11"/>
      <c r="L220" s="11"/>
      <c r="M220" s="11"/>
      <c r="N220" s="11"/>
      <c r="O220" s="11"/>
      <c r="P220" s="11"/>
      <c r="Q220" s="11"/>
      <c r="R220" s="11"/>
      <c r="S220" s="11"/>
      <c r="T220" s="11"/>
      <c r="U220" s="11"/>
      <c r="V220" s="11"/>
      <c r="W220" s="11"/>
      <c r="X220" s="11"/>
      <c r="Y220" s="11"/>
      <c r="Z220" s="11"/>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row>
    <row r="221" spans="1:47" s="178" customFormat="1">
      <c r="A221" s="190"/>
      <c r="B221" s="191"/>
      <c r="C221" s="191"/>
      <c r="D221" s="191"/>
      <c r="E221" s="190"/>
      <c r="F221" s="231"/>
      <c r="G221" s="14"/>
      <c r="H221" s="14"/>
      <c r="I221" s="14"/>
      <c r="J221" s="6"/>
      <c r="K221" s="11"/>
      <c r="L221" s="11"/>
      <c r="M221" s="11"/>
      <c r="N221" s="11"/>
      <c r="O221" s="11"/>
      <c r="P221" s="11"/>
      <c r="Q221" s="11"/>
      <c r="R221" s="11"/>
      <c r="S221" s="11"/>
      <c r="T221" s="11"/>
      <c r="U221" s="11"/>
      <c r="V221" s="11"/>
      <c r="W221" s="11"/>
      <c r="X221" s="11"/>
      <c r="Y221" s="11"/>
      <c r="Z221" s="11"/>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row>
    <row r="222" spans="1:47" s="178" customFormat="1">
      <c r="A222" s="190"/>
      <c r="B222" s="191"/>
      <c r="C222" s="191"/>
      <c r="D222" s="191"/>
      <c r="E222" s="190"/>
      <c r="F222" s="231"/>
      <c r="G222" s="14"/>
      <c r="H222" s="14"/>
      <c r="I222" s="14"/>
      <c r="J222" s="6"/>
      <c r="K222" s="11"/>
      <c r="L222" s="11"/>
      <c r="M222" s="11"/>
      <c r="N222" s="11"/>
      <c r="O222" s="11"/>
      <c r="P222" s="11"/>
      <c r="Q222" s="11"/>
      <c r="R222" s="11"/>
      <c r="S222" s="11"/>
      <c r="T222" s="11"/>
      <c r="U222" s="11"/>
      <c r="V222" s="11"/>
      <c r="W222" s="11"/>
      <c r="X222" s="11"/>
      <c r="Y222" s="11"/>
      <c r="Z222" s="11"/>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row>
    <row r="223" spans="1:47" s="178" customFormat="1">
      <c r="A223" s="190"/>
      <c r="B223" s="191"/>
      <c r="C223" s="191"/>
      <c r="D223" s="191"/>
      <c r="E223" s="190"/>
      <c r="F223" s="231"/>
      <c r="G223" s="14"/>
      <c r="H223" s="14"/>
      <c r="I223" s="14"/>
      <c r="J223" s="6"/>
      <c r="K223" s="11"/>
      <c r="L223" s="11"/>
      <c r="M223" s="11"/>
      <c r="N223" s="11"/>
      <c r="O223" s="11"/>
      <c r="P223" s="11"/>
      <c r="Q223" s="11"/>
      <c r="R223" s="11"/>
      <c r="S223" s="11"/>
      <c r="T223" s="11"/>
      <c r="U223" s="11"/>
      <c r="V223" s="11"/>
      <c r="W223" s="11"/>
      <c r="X223" s="11"/>
      <c r="Y223" s="11"/>
      <c r="Z223" s="11"/>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row>
    <row r="224" spans="1:47" s="178" customFormat="1">
      <c r="A224" s="190"/>
      <c r="B224" s="191"/>
      <c r="C224" s="191"/>
      <c r="D224" s="191"/>
      <c r="E224" s="190"/>
      <c r="F224" s="231"/>
      <c r="G224" s="14"/>
      <c r="H224" s="14"/>
      <c r="I224" s="14"/>
      <c r="J224" s="6"/>
      <c r="K224" s="11"/>
      <c r="L224" s="11"/>
      <c r="M224" s="11"/>
      <c r="N224" s="11"/>
      <c r="O224" s="11"/>
      <c r="P224" s="11"/>
      <c r="Q224" s="11"/>
      <c r="R224" s="11"/>
      <c r="S224" s="11"/>
      <c r="T224" s="11"/>
      <c r="U224" s="11"/>
      <c r="V224" s="11"/>
      <c r="W224" s="11"/>
      <c r="X224" s="11"/>
      <c r="Y224" s="11"/>
      <c r="Z224" s="11"/>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row>
    <row r="225" spans="1:47" s="178" customFormat="1">
      <c r="A225" s="190"/>
      <c r="B225" s="191"/>
      <c r="C225" s="191"/>
      <c r="D225" s="191"/>
      <c r="E225" s="190"/>
      <c r="F225" s="231"/>
      <c r="G225" s="14"/>
      <c r="H225" s="14"/>
      <c r="I225" s="14"/>
      <c r="J225" s="6"/>
      <c r="K225" s="11"/>
      <c r="L225" s="11"/>
      <c r="M225" s="11"/>
      <c r="N225" s="11"/>
      <c r="O225" s="11"/>
      <c r="P225" s="11"/>
      <c r="Q225" s="11"/>
      <c r="R225" s="11"/>
      <c r="S225" s="11"/>
      <c r="T225" s="11"/>
      <c r="U225" s="11"/>
      <c r="V225" s="11"/>
      <c r="W225" s="11"/>
      <c r="X225" s="11"/>
      <c r="Y225" s="11"/>
      <c r="Z225" s="11"/>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row>
    <row r="226" spans="1:47" s="178" customFormat="1">
      <c r="A226" s="190"/>
      <c r="B226" s="191"/>
      <c r="C226" s="191"/>
      <c r="D226" s="191"/>
      <c r="E226" s="190"/>
      <c r="F226" s="231"/>
      <c r="G226" s="14"/>
      <c r="H226" s="14"/>
      <c r="I226" s="14"/>
      <c r="J226" s="6"/>
      <c r="K226" s="11"/>
      <c r="L226" s="11"/>
      <c r="M226" s="11"/>
      <c r="N226" s="11"/>
      <c r="O226" s="11"/>
      <c r="P226" s="11"/>
      <c r="Q226" s="11"/>
      <c r="R226" s="11"/>
      <c r="S226" s="11"/>
      <c r="T226" s="11"/>
      <c r="U226" s="11"/>
      <c r="V226" s="11"/>
      <c r="W226" s="11"/>
      <c r="X226" s="11"/>
      <c r="Y226" s="11"/>
      <c r="Z226" s="11"/>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row>
    <row r="227" spans="1:47" s="178" customFormat="1">
      <c r="A227" s="190"/>
      <c r="B227" s="191"/>
      <c r="C227" s="191"/>
      <c r="D227" s="191"/>
      <c r="E227" s="190"/>
      <c r="F227" s="231"/>
      <c r="G227" s="14"/>
      <c r="H227" s="14"/>
      <c r="I227" s="14"/>
      <c r="J227" s="6"/>
      <c r="K227" s="11"/>
      <c r="L227" s="11"/>
      <c r="M227" s="11"/>
      <c r="N227" s="11"/>
      <c r="O227" s="11"/>
      <c r="P227" s="11"/>
      <c r="Q227" s="11"/>
      <c r="R227" s="11"/>
      <c r="S227" s="11"/>
      <c r="T227" s="11"/>
      <c r="U227" s="11"/>
      <c r="V227" s="11"/>
      <c r="W227" s="11"/>
      <c r="X227" s="11"/>
      <c r="Y227" s="11"/>
      <c r="Z227" s="11"/>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row>
    <row r="228" spans="1:47" s="178" customFormat="1">
      <c r="A228" s="190"/>
      <c r="B228" s="191"/>
      <c r="C228" s="191"/>
      <c r="D228" s="191"/>
      <c r="E228" s="190"/>
      <c r="F228" s="231"/>
      <c r="G228" s="14"/>
      <c r="H228" s="14"/>
      <c r="I228" s="14"/>
      <c r="J228" s="6"/>
      <c r="K228" s="11"/>
      <c r="L228" s="11"/>
      <c r="M228" s="11"/>
      <c r="N228" s="11"/>
      <c r="O228" s="11"/>
      <c r="P228" s="11"/>
      <c r="Q228" s="11"/>
      <c r="R228" s="11"/>
      <c r="S228" s="11"/>
      <c r="T228" s="11"/>
      <c r="U228" s="11"/>
      <c r="V228" s="11"/>
      <c r="W228" s="11"/>
      <c r="X228" s="11"/>
      <c r="Y228" s="11"/>
      <c r="Z228" s="11"/>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row>
    <row r="229" spans="1:47" s="178" customFormat="1">
      <c r="A229" s="190"/>
      <c r="B229" s="191"/>
      <c r="C229" s="191"/>
      <c r="D229" s="191"/>
      <c r="E229" s="190"/>
      <c r="F229" s="231"/>
      <c r="G229" s="14"/>
      <c r="H229" s="14"/>
      <c r="I229" s="14"/>
      <c r="J229" s="6"/>
      <c r="K229" s="11"/>
      <c r="L229" s="11"/>
      <c r="M229" s="11"/>
      <c r="N229" s="11"/>
      <c r="O229" s="11"/>
      <c r="P229" s="11"/>
      <c r="Q229" s="11"/>
      <c r="R229" s="11"/>
      <c r="S229" s="11"/>
      <c r="T229" s="11"/>
      <c r="U229" s="11"/>
      <c r="V229" s="11"/>
      <c r="W229" s="11"/>
      <c r="X229" s="11"/>
      <c r="Y229" s="11"/>
      <c r="Z229" s="11"/>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row>
    <row r="230" spans="1:47" s="178" customFormat="1">
      <c r="A230" s="190"/>
      <c r="B230" s="191"/>
      <c r="C230" s="191"/>
      <c r="D230" s="191"/>
      <c r="E230" s="190"/>
      <c r="F230" s="231"/>
      <c r="G230" s="14"/>
      <c r="H230" s="14"/>
      <c r="I230" s="14"/>
      <c r="J230" s="6"/>
      <c r="K230" s="11"/>
      <c r="L230" s="11"/>
      <c r="M230" s="11"/>
      <c r="N230" s="11"/>
      <c r="O230" s="11"/>
      <c r="P230" s="11"/>
      <c r="Q230" s="11"/>
      <c r="R230" s="11"/>
      <c r="S230" s="11"/>
      <c r="T230" s="11"/>
      <c r="U230" s="11"/>
      <c r="V230" s="11"/>
      <c r="W230" s="11"/>
      <c r="X230" s="11"/>
      <c r="Y230" s="11"/>
      <c r="Z230" s="11"/>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row>
    <row r="231" spans="1:47" s="178" customFormat="1">
      <c r="A231" s="190"/>
      <c r="B231" s="191"/>
      <c r="C231" s="191"/>
      <c r="D231" s="191"/>
      <c r="E231" s="190"/>
      <c r="F231" s="231"/>
      <c r="G231" s="14"/>
      <c r="H231" s="14"/>
      <c r="I231" s="14"/>
      <c r="J231" s="6"/>
      <c r="K231" s="11"/>
      <c r="L231" s="11"/>
      <c r="M231" s="11"/>
      <c r="N231" s="11"/>
      <c r="O231" s="11"/>
      <c r="P231" s="11"/>
      <c r="Q231" s="11"/>
      <c r="R231" s="11"/>
      <c r="S231" s="11"/>
      <c r="T231" s="11"/>
      <c r="U231" s="11"/>
      <c r="V231" s="11"/>
      <c r="W231" s="11"/>
      <c r="X231" s="11"/>
      <c r="Y231" s="11"/>
      <c r="Z231" s="11"/>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row>
    <row r="232" spans="1:47" s="178" customFormat="1">
      <c r="A232" s="190"/>
      <c r="B232" s="191"/>
      <c r="C232" s="191"/>
      <c r="D232" s="191"/>
      <c r="E232" s="190"/>
      <c r="F232" s="231"/>
      <c r="G232" s="14"/>
      <c r="H232" s="14"/>
      <c r="I232" s="14"/>
      <c r="J232" s="6"/>
      <c r="K232" s="11"/>
      <c r="L232" s="11"/>
      <c r="M232" s="11"/>
      <c r="N232" s="11"/>
      <c r="O232" s="11"/>
      <c r="P232" s="11"/>
      <c r="Q232" s="11"/>
      <c r="R232" s="11"/>
      <c r="S232" s="11"/>
      <c r="T232" s="11"/>
      <c r="U232" s="11"/>
      <c r="V232" s="11"/>
      <c r="W232" s="11"/>
      <c r="X232" s="11"/>
      <c r="Y232" s="11"/>
      <c r="Z232" s="11"/>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row>
    <row r="233" spans="1:47" s="178" customFormat="1">
      <c r="A233" s="190"/>
      <c r="B233" s="191"/>
      <c r="C233" s="191"/>
      <c r="D233" s="191"/>
      <c r="E233" s="190"/>
      <c r="F233" s="231"/>
      <c r="G233" s="14"/>
      <c r="H233" s="14"/>
      <c r="I233" s="14"/>
      <c r="J233" s="6"/>
      <c r="K233" s="11"/>
      <c r="L233" s="11"/>
      <c r="M233" s="11"/>
      <c r="N233" s="11"/>
      <c r="O233" s="11"/>
      <c r="P233" s="11"/>
      <c r="Q233" s="11"/>
      <c r="R233" s="11"/>
      <c r="S233" s="11"/>
      <c r="T233" s="11"/>
      <c r="U233" s="11"/>
      <c r="V233" s="11"/>
      <c r="W233" s="11"/>
      <c r="X233" s="11"/>
      <c r="Y233" s="11"/>
      <c r="Z233" s="11"/>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row>
    <row r="234" spans="1:47" s="178" customFormat="1">
      <c r="A234" s="190"/>
      <c r="B234" s="191"/>
      <c r="C234" s="191"/>
      <c r="D234" s="191"/>
      <c r="E234" s="190"/>
      <c r="F234" s="231"/>
      <c r="G234" s="14"/>
      <c r="H234" s="14"/>
      <c r="I234" s="14"/>
      <c r="J234" s="6"/>
      <c r="K234" s="11"/>
      <c r="L234" s="11"/>
      <c r="M234" s="11"/>
      <c r="N234" s="11"/>
      <c r="O234" s="11"/>
      <c r="P234" s="11"/>
      <c r="Q234" s="11"/>
      <c r="R234" s="11"/>
      <c r="S234" s="11"/>
      <c r="T234" s="11"/>
      <c r="U234" s="11"/>
      <c r="V234" s="11"/>
      <c r="W234" s="11"/>
      <c r="X234" s="11"/>
      <c r="Y234" s="11"/>
      <c r="Z234" s="11"/>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row>
    <row r="235" spans="1:47" s="178" customFormat="1">
      <c r="A235" s="190"/>
      <c r="B235" s="191"/>
      <c r="C235" s="191"/>
      <c r="D235" s="191"/>
      <c r="E235" s="190"/>
      <c r="F235" s="231"/>
      <c r="G235" s="14"/>
      <c r="H235" s="14"/>
      <c r="I235" s="14"/>
      <c r="J235" s="6"/>
      <c r="K235" s="11"/>
      <c r="L235" s="11"/>
      <c r="M235" s="11"/>
      <c r="N235" s="11"/>
      <c r="O235" s="11"/>
      <c r="P235" s="11"/>
      <c r="Q235" s="11"/>
      <c r="R235" s="11"/>
      <c r="S235" s="11"/>
      <c r="T235" s="11"/>
      <c r="U235" s="11"/>
      <c r="V235" s="11"/>
      <c r="W235" s="11"/>
      <c r="X235" s="11"/>
      <c r="Y235" s="11"/>
      <c r="Z235" s="11"/>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row>
    <row r="236" spans="1:47" s="178" customFormat="1">
      <c r="A236" s="190"/>
      <c r="B236" s="191"/>
      <c r="C236" s="191"/>
      <c r="D236" s="191"/>
      <c r="E236" s="190"/>
      <c r="F236" s="231"/>
      <c r="G236" s="14"/>
      <c r="H236" s="14"/>
      <c r="I236" s="14"/>
      <c r="J236" s="6"/>
      <c r="K236" s="11"/>
      <c r="L236" s="11"/>
      <c r="M236" s="11"/>
      <c r="N236" s="11"/>
      <c r="O236" s="11"/>
      <c r="P236" s="11"/>
      <c r="Q236" s="11"/>
      <c r="R236" s="11"/>
      <c r="S236" s="11"/>
      <c r="T236" s="11"/>
      <c r="U236" s="11"/>
      <c r="V236" s="11"/>
      <c r="W236" s="11"/>
      <c r="X236" s="11"/>
      <c r="Y236" s="11"/>
      <c r="Z236" s="11"/>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row>
    <row r="237" spans="1:47" s="178" customFormat="1">
      <c r="A237" s="190"/>
      <c r="B237" s="191"/>
      <c r="C237" s="191"/>
      <c r="D237" s="191"/>
      <c r="E237" s="190"/>
      <c r="F237" s="231"/>
      <c r="G237" s="14"/>
      <c r="H237" s="14"/>
      <c r="I237" s="14"/>
      <c r="J237" s="6"/>
      <c r="K237" s="11"/>
      <c r="L237" s="11"/>
      <c r="M237" s="11"/>
      <c r="N237" s="11"/>
      <c r="O237" s="11"/>
      <c r="P237" s="11"/>
      <c r="Q237" s="11"/>
      <c r="R237" s="11"/>
      <c r="S237" s="11"/>
      <c r="T237" s="11"/>
      <c r="U237" s="11"/>
      <c r="V237" s="11"/>
      <c r="W237" s="11"/>
      <c r="X237" s="11"/>
      <c r="Y237" s="11"/>
      <c r="Z237" s="11"/>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row>
    <row r="238" spans="1:47" s="178" customFormat="1">
      <c r="A238" s="190"/>
      <c r="B238" s="191"/>
      <c r="C238" s="191"/>
      <c r="D238" s="191"/>
      <c r="E238" s="190"/>
      <c r="F238" s="231"/>
      <c r="G238" s="14"/>
      <c r="H238" s="14"/>
      <c r="I238" s="14"/>
      <c r="J238" s="6"/>
      <c r="K238" s="11"/>
      <c r="L238" s="11"/>
      <c r="M238" s="11"/>
      <c r="N238" s="11"/>
      <c r="O238" s="11"/>
      <c r="P238" s="11"/>
      <c r="Q238" s="11"/>
      <c r="R238" s="11"/>
      <c r="S238" s="11"/>
      <c r="T238" s="11"/>
      <c r="U238" s="11"/>
      <c r="V238" s="11"/>
      <c r="W238" s="11"/>
      <c r="X238" s="11"/>
      <c r="Y238" s="11"/>
      <c r="Z238" s="11"/>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row>
    <row r="239" spans="1:47" s="178" customFormat="1">
      <c r="A239" s="190"/>
      <c r="B239" s="191"/>
      <c r="C239" s="191"/>
      <c r="D239" s="191"/>
      <c r="E239" s="190"/>
      <c r="F239" s="231"/>
      <c r="G239" s="14"/>
      <c r="H239" s="14"/>
      <c r="I239" s="14"/>
      <c r="J239" s="6"/>
      <c r="K239" s="11"/>
      <c r="L239" s="11"/>
      <c r="M239" s="11"/>
      <c r="N239" s="11"/>
      <c r="O239" s="11"/>
      <c r="P239" s="11"/>
      <c r="Q239" s="11"/>
      <c r="R239" s="11"/>
      <c r="S239" s="11"/>
      <c r="T239" s="11"/>
      <c r="U239" s="11"/>
      <c r="V239" s="11"/>
      <c r="W239" s="11"/>
      <c r="X239" s="11"/>
      <c r="Y239" s="11"/>
      <c r="Z239" s="11"/>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row>
    <row r="240" spans="1:47" s="178" customFormat="1">
      <c r="A240" s="190"/>
      <c r="B240" s="191"/>
      <c r="C240" s="191"/>
      <c r="D240" s="191"/>
      <c r="E240" s="190"/>
      <c r="F240" s="231"/>
      <c r="G240" s="14"/>
      <c r="H240" s="14"/>
      <c r="I240" s="14"/>
      <c r="J240" s="6"/>
      <c r="K240" s="11"/>
      <c r="L240" s="11"/>
      <c r="M240" s="11"/>
      <c r="N240" s="11"/>
      <c r="O240" s="11"/>
      <c r="P240" s="11"/>
      <c r="Q240" s="11"/>
      <c r="R240" s="11"/>
      <c r="S240" s="11"/>
      <c r="T240" s="11"/>
      <c r="U240" s="11"/>
      <c r="V240" s="11"/>
      <c r="W240" s="11"/>
      <c r="X240" s="11"/>
      <c r="Y240" s="11"/>
      <c r="Z240" s="11"/>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row>
    <row r="241" spans="1:47" s="178" customFormat="1">
      <c r="A241" s="190"/>
      <c r="B241" s="191"/>
      <c r="C241" s="191"/>
      <c r="D241" s="191"/>
      <c r="E241" s="190"/>
      <c r="F241" s="231"/>
      <c r="G241" s="14"/>
      <c r="H241" s="14"/>
      <c r="I241" s="14"/>
      <c r="J241" s="6"/>
      <c r="K241" s="11"/>
      <c r="L241" s="11"/>
      <c r="M241" s="11"/>
      <c r="N241" s="11"/>
      <c r="O241" s="11"/>
      <c r="P241" s="11"/>
      <c r="Q241" s="11"/>
      <c r="R241" s="11"/>
      <c r="S241" s="11"/>
      <c r="T241" s="11"/>
      <c r="U241" s="11"/>
      <c r="V241" s="11"/>
      <c r="W241" s="11"/>
      <c r="X241" s="11"/>
      <c r="Y241" s="11"/>
      <c r="Z241" s="11"/>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row>
    <row r="242" spans="1:47" s="178" customFormat="1">
      <c r="A242" s="190"/>
      <c r="B242" s="191"/>
      <c r="C242" s="191"/>
      <c r="D242" s="191"/>
      <c r="E242" s="190"/>
      <c r="F242" s="231"/>
      <c r="G242" s="14"/>
      <c r="H242" s="14"/>
      <c r="I242" s="14"/>
      <c r="J242" s="6"/>
      <c r="K242" s="11"/>
      <c r="L242" s="11"/>
      <c r="M242" s="11"/>
      <c r="N242" s="11"/>
      <c r="O242" s="11"/>
      <c r="P242" s="11"/>
      <c r="Q242" s="11"/>
      <c r="R242" s="11"/>
      <c r="S242" s="11"/>
      <c r="T242" s="11"/>
      <c r="U242" s="11"/>
      <c r="V242" s="11"/>
      <c r="W242" s="11"/>
      <c r="X242" s="11"/>
      <c r="Y242" s="11"/>
      <c r="Z242" s="11"/>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row>
    <row r="243" spans="1:47" s="178" customFormat="1">
      <c r="A243" s="190"/>
      <c r="B243" s="191"/>
      <c r="C243" s="191"/>
      <c r="D243" s="191"/>
      <c r="E243" s="190"/>
      <c r="F243" s="231"/>
      <c r="G243" s="14"/>
      <c r="H243" s="14"/>
      <c r="I243" s="14"/>
      <c r="J243" s="6"/>
      <c r="K243" s="11"/>
      <c r="L243" s="11"/>
      <c r="M243" s="11"/>
      <c r="N243" s="11"/>
      <c r="O243" s="11"/>
      <c r="P243" s="11"/>
      <c r="Q243" s="11"/>
      <c r="R243" s="11"/>
      <c r="S243" s="11"/>
      <c r="T243" s="11"/>
      <c r="U243" s="11"/>
      <c r="V243" s="11"/>
      <c r="W243" s="11"/>
      <c r="X243" s="11"/>
      <c r="Y243" s="11"/>
      <c r="Z243" s="11"/>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row>
    <row r="244" spans="1:47" s="178" customFormat="1">
      <c r="A244" s="190"/>
      <c r="B244" s="191"/>
      <c r="C244" s="191"/>
      <c r="D244" s="191"/>
      <c r="E244" s="190"/>
      <c r="F244" s="231"/>
      <c r="G244" s="14"/>
      <c r="H244" s="14"/>
      <c r="I244" s="14"/>
      <c r="J244" s="6"/>
      <c r="K244" s="11"/>
      <c r="L244" s="11"/>
      <c r="M244" s="11"/>
      <c r="N244" s="11"/>
      <c r="O244" s="11"/>
      <c r="P244" s="11"/>
      <c r="Q244" s="11"/>
      <c r="R244" s="11"/>
      <c r="S244" s="11"/>
      <c r="T244" s="11"/>
      <c r="U244" s="11"/>
      <c r="V244" s="11"/>
      <c r="W244" s="11"/>
      <c r="X244" s="11"/>
      <c r="Y244" s="11"/>
      <c r="Z244" s="11"/>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row>
    <row r="245" spans="1:47" s="178" customFormat="1">
      <c r="A245" s="190"/>
      <c r="B245" s="191"/>
      <c r="C245" s="191"/>
      <c r="D245" s="191"/>
      <c r="E245" s="190"/>
      <c r="F245" s="231"/>
      <c r="G245" s="14"/>
      <c r="H245" s="14"/>
      <c r="I245" s="14"/>
      <c r="J245" s="6"/>
      <c r="K245" s="11"/>
      <c r="L245" s="11"/>
      <c r="M245" s="11"/>
      <c r="N245" s="11"/>
      <c r="O245" s="11"/>
      <c r="P245" s="11"/>
      <c r="Q245" s="11"/>
      <c r="R245" s="11"/>
      <c r="S245" s="11"/>
      <c r="T245" s="11"/>
      <c r="U245" s="11"/>
      <c r="V245" s="11"/>
      <c r="W245" s="11"/>
      <c r="X245" s="11"/>
      <c r="Y245" s="11"/>
      <c r="Z245" s="11"/>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row>
    <row r="246" spans="1:47" s="178" customFormat="1">
      <c r="A246" s="190"/>
      <c r="B246" s="191"/>
      <c r="C246" s="191"/>
      <c r="D246" s="191"/>
      <c r="E246" s="190"/>
      <c r="F246" s="231"/>
      <c r="G246" s="14"/>
      <c r="H246" s="14"/>
      <c r="I246" s="14"/>
      <c r="J246" s="6"/>
      <c r="K246" s="11"/>
      <c r="L246" s="11"/>
      <c r="M246" s="11"/>
      <c r="N246" s="11"/>
      <c r="O246" s="11"/>
      <c r="P246" s="11"/>
      <c r="Q246" s="11"/>
      <c r="R246" s="11"/>
      <c r="S246" s="11"/>
      <c r="T246" s="11"/>
      <c r="U246" s="11"/>
      <c r="V246" s="11"/>
      <c r="W246" s="11"/>
      <c r="X246" s="11"/>
      <c r="Y246" s="11"/>
      <c r="Z246" s="11"/>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row>
    <row r="247" spans="1:47" s="178" customFormat="1">
      <c r="A247" s="190"/>
      <c r="B247" s="191"/>
      <c r="C247" s="191"/>
      <c r="D247" s="191"/>
      <c r="E247" s="190"/>
      <c r="F247" s="231"/>
      <c r="G247" s="14"/>
      <c r="H247" s="14"/>
      <c r="I247" s="14"/>
      <c r="J247" s="6"/>
      <c r="K247" s="11"/>
      <c r="L247" s="11"/>
      <c r="M247" s="11"/>
      <c r="N247" s="11"/>
      <c r="O247" s="11"/>
      <c r="P247" s="11"/>
      <c r="Q247" s="11"/>
      <c r="R247" s="11"/>
      <c r="S247" s="11"/>
      <c r="T247" s="11"/>
      <c r="U247" s="11"/>
      <c r="V247" s="11"/>
      <c r="W247" s="11"/>
      <c r="X247" s="11"/>
      <c r="Y247" s="11"/>
      <c r="Z247" s="11"/>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row>
    <row r="248" spans="1:47" s="178" customFormat="1">
      <c r="A248" s="190"/>
      <c r="B248" s="191"/>
      <c r="C248" s="191"/>
      <c r="D248" s="191"/>
      <c r="E248" s="190"/>
      <c r="F248" s="231"/>
      <c r="G248" s="14"/>
      <c r="H248" s="14"/>
      <c r="I248" s="14"/>
      <c r="J248" s="6"/>
      <c r="K248" s="11"/>
      <c r="L248" s="11"/>
      <c r="M248" s="11"/>
      <c r="N248" s="11"/>
      <c r="O248" s="11"/>
      <c r="P248" s="11"/>
      <c r="Q248" s="11"/>
      <c r="R248" s="11"/>
      <c r="S248" s="11"/>
      <c r="T248" s="11"/>
      <c r="U248" s="11"/>
      <c r="V248" s="11"/>
      <c r="W248" s="11"/>
      <c r="X248" s="11"/>
      <c r="Y248" s="11"/>
      <c r="Z248" s="11"/>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row>
    <row r="249" spans="1:47" s="178" customFormat="1">
      <c r="A249" s="190"/>
      <c r="B249" s="191"/>
      <c r="C249" s="191"/>
      <c r="D249" s="191"/>
      <c r="E249" s="190"/>
      <c r="F249" s="231"/>
      <c r="G249" s="14"/>
      <c r="H249" s="14"/>
      <c r="I249" s="14"/>
      <c r="J249" s="6"/>
      <c r="K249" s="11"/>
      <c r="L249" s="11"/>
      <c r="M249" s="11"/>
      <c r="N249" s="11"/>
      <c r="O249" s="11"/>
      <c r="P249" s="11"/>
      <c r="Q249" s="11"/>
      <c r="R249" s="11"/>
      <c r="S249" s="11"/>
      <c r="T249" s="11"/>
      <c r="U249" s="11"/>
      <c r="V249" s="11"/>
      <c r="W249" s="11"/>
      <c r="X249" s="11"/>
      <c r="Y249" s="11"/>
      <c r="Z249" s="11"/>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row>
    <row r="250" spans="1:47" s="178" customFormat="1">
      <c r="A250" s="190"/>
      <c r="B250" s="191"/>
      <c r="C250" s="191"/>
      <c r="D250" s="191"/>
      <c r="E250" s="190"/>
      <c r="F250" s="231"/>
      <c r="G250" s="14"/>
      <c r="H250" s="14"/>
      <c r="I250" s="14"/>
      <c r="J250" s="6"/>
      <c r="K250" s="11"/>
      <c r="L250" s="11"/>
      <c r="M250" s="11"/>
      <c r="N250" s="11"/>
      <c r="O250" s="11"/>
      <c r="P250" s="11"/>
      <c r="Q250" s="11"/>
      <c r="R250" s="11"/>
      <c r="S250" s="11"/>
      <c r="T250" s="11"/>
      <c r="U250" s="11"/>
      <c r="V250" s="11"/>
      <c r="W250" s="11"/>
      <c r="X250" s="11"/>
      <c r="Y250" s="11"/>
      <c r="Z250" s="11"/>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row>
    <row r="251" spans="1:47" s="178" customFormat="1">
      <c r="A251" s="190"/>
      <c r="B251" s="191"/>
      <c r="C251" s="191"/>
      <c r="D251" s="191"/>
      <c r="E251" s="190"/>
      <c r="F251" s="231"/>
      <c r="G251" s="14"/>
      <c r="H251" s="14"/>
      <c r="I251" s="14"/>
      <c r="J251" s="6"/>
      <c r="K251" s="11"/>
      <c r="L251" s="11"/>
      <c r="M251" s="11"/>
      <c r="N251" s="11"/>
      <c r="O251" s="11"/>
      <c r="P251" s="11"/>
      <c r="Q251" s="11"/>
      <c r="R251" s="11"/>
      <c r="S251" s="11"/>
      <c r="T251" s="11"/>
      <c r="U251" s="11"/>
      <c r="V251" s="11"/>
      <c r="W251" s="11"/>
      <c r="X251" s="11"/>
      <c r="Y251" s="11"/>
      <c r="Z251" s="11"/>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row>
    <row r="252" spans="1:47" s="178" customFormat="1">
      <c r="A252" s="190"/>
      <c r="B252" s="191"/>
      <c r="C252" s="191"/>
      <c r="D252" s="191"/>
      <c r="E252" s="190"/>
      <c r="F252" s="231"/>
      <c r="G252" s="14"/>
      <c r="H252" s="14"/>
      <c r="I252" s="14"/>
      <c r="J252" s="6"/>
      <c r="K252" s="11"/>
      <c r="L252" s="11"/>
      <c r="M252" s="11"/>
      <c r="N252" s="11"/>
      <c r="O252" s="11"/>
      <c r="P252" s="11"/>
      <c r="Q252" s="11"/>
      <c r="R252" s="11"/>
      <c r="S252" s="11"/>
      <c r="T252" s="11"/>
      <c r="U252" s="11"/>
      <c r="V252" s="11"/>
      <c r="W252" s="11"/>
      <c r="X252" s="11"/>
      <c r="Y252" s="11"/>
      <c r="Z252" s="11"/>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row>
    <row r="253" spans="1:47" s="178" customFormat="1">
      <c r="A253" s="190"/>
      <c r="B253" s="191"/>
      <c r="C253" s="191"/>
      <c r="D253" s="191"/>
      <c r="E253" s="190"/>
      <c r="F253" s="231"/>
      <c r="G253" s="14"/>
      <c r="H253" s="14"/>
      <c r="I253" s="14"/>
      <c r="J253" s="6"/>
      <c r="K253" s="11"/>
      <c r="L253" s="11"/>
      <c r="M253" s="11"/>
      <c r="N253" s="11"/>
      <c r="O253" s="11"/>
      <c r="P253" s="11"/>
      <c r="Q253" s="11"/>
      <c r="R253" s="11"/>
      <c r="S253" s="11"/>
      <c r="T253" s="11"/>
      <c r="U253" s="11"/>
      <c r="V253" s="11"/>
      <c r="W253" s="11"/>
      <c r="X253" s="11"/>
      <c r="Y253" s="11"/>
      <c r="Z253" s="11"/>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row>
    <row r="254" spans="1:47" s="178" customFormat="1">
      <c r="A254" s="190"/>
      <c r="B254" s="191"/>
      <c r="C254" s="191"/>
      <c r="D254" s="191"/>
      <c r="E254" s="190"/>
      <c r="F254" s="231"/>
      <c r="G254" s="14"/>
      <c r="H254" s="14"/>
      <c r="I254" s="14"/>
      <c r="J254" s="6"/>
      <c r="K254" s="11"/>
      <c r="L254" s="11"/>
      <c r="M254" s="11"/>
      <c r="N254" s="11"/>
      <c r="O254" s="11"/>
      <c r="P254" s="11"/>
      <c r="Q254" s="11"/>
      <c r="R254" s="11"/>
      <c r="S254" s="11"/>
      <c r="T254" s="11"/>
      <c r="U254" s="11"/>
      <c r="V254" s="11"/>
      <c r="W254" s="11"/>
      <c r="X254" s="11"/>
      <c r="Y254" s="11"/>
      <c r="Z254" s="11"/>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row>
    <row r="255" spans="1:47" s="178" customFormat="1">
      <c r="A255" s="190"/>
      <c r="B255" s="191"/>
      <c r="C255" s="191"/>
      <c r="D255" s="191"/>
      <c r="E255" s="190"/>
      <c r="F255" s="231"/>
      <c r="G255" s="14"/>
      <c r="H255" s="14"/>
      <c r="I255" s="14"/>
      <c r="J255" s="6"/>
      <c r="K255" s="11"/>
      <c r="L255" s="11"/>
      <c r="M255" s="11"/>
      <c r="N255" s="11"/>
      <c r="O255" s="11"/>
      <c r="P255" s="11"/>
      <c r="Q255" s="11"/>
      <c r="R255" s="11"/>
      <c r="S255" s="11"/>
      <c r="T255" s="11"/>
      <c r="U255" s="11"/>
      <c r="V255" s="11"/>
      <c r="W255" s="11"/>
      <c r="X255" s="11"/>
      <c r="Y255" s="11"/>
      <c r="Z255" s="11"/>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row>
    <row r="256" spans="1:47" s="178" customFormat="1">
      <c r="A256" s="190"/>
      <c r="B256" s="191"/>
      <c r="C256" s="191"/>
      <c r="D256" s="191"/>
      <c r="E256" s="190"/>
      <c r="F256" s="231"/>
      <c r="G256" s="14"/>
      <c r="H256" s="14"/>
      <c r="I256" s="14"/>
      <c r="J256" s="6"/>
      <c r="K256" s="11"/>
      <c r="L256" s="11"/>
      <c r="M256" s="11"/>
      <c r="N256" s="11"/>
      <c r="O256" s="11"/>
      <c r="P256" s="11"/>
      <c r="Q256" s="11"/>
      <c r="R256" s="11"/>
      <c r="S256" s="11"/>
      <c r="T256" s="11"/>
      <c r="U256" s="11"/>
      <c r="V256" s="11"/>
      <c r="W256" s="11"/>
      <c r="X256" s="11"/>
      <c r="Y256" s="11"/>
      <c r="Z256" s="11"/>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row>
    <row r="257" spans="1:47" s="178" customFormat="1">
      <c r="A257" s="190"/>
      <c r="B257" s="191"/>
      <c r="C257" s="191"/>
      <c r="D257" s="191"/>
      <c r="E257" s="190"/>
      <c r="F257" s="231"/>
      <c r="G257" s="14"/>
      <c r="H257" s="14"/>
      <c r="I257" s="14"/>
      <c r="J257" s="6"/>
      <c r="K257" s="11"/>
      <c r="L257" s="11"/>
      <c r="M257" s="11"/>
      <c r="N257" s="11"/>
      <c r="O257" s="11"/>
      <c r="P257" s="11"/>
      <c r="Q257" s="11"/>
      <c r="R257" s="11"/>
      <c r="S257" s="11"/>
      <c r="T257" s="11"/>
      <c r="U257" s="11"/>
      <c r="V257" s="11"/>
      <c r="W257" s="11"/>
      <c r="X257" s="11"/>
      <c r="Y257" s="11"/>
      <c r="Z257" s="11"/>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row>
    <row r="258" spans="1:47" s="178" customFormat="1">
      <c r="A258" s="190"/>
      <c r="B258" s="191"/>
      <c r="C258" s="191"/>
      <c r="D258" s="191"/>
      <c r="E258" s="190"/>
      <c r="F258" s="231"/>
      <c r="G258" s="14"/>
      <c r="H258" s="14"/>
      <c r="I258" s="14"/>
      <c r="J258" s="6"/>
      <c r="K258" s="11"/>
      <c r="L258" s="11"/>
      <c r="M258" s="11"/>
      <c r="N258" s="11"/>
      <c r="O258" s="11"/>
      <c r="P258" s="11"/>
      <c r="Q258" s="11"/>
      <c r="R258" s="11"/>
      <c r="S258" s="11"/>
      <c r="T258" s="11"/>
      <c r="U258" s="11"/>
      <c r="V258" s="11"/>
      <c r="W258" s="11"/>
      <c r="X258" s="11"/>
      <c r="Y258" s="11"/>
      <c r="Z258" s="11"/>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row>
    <row r="259" spans="1:47" s="178" customFormat="1">
      <c r="A259" s="190"/>
      <c r="B259" s="191"/>
      <c r="C259" s="191"/>
      <c r="D259" s="191"/>
      <c r="E259" s="190"/>
      <c r="F259" s="231"/>
      <c r="G259" s="14"/>
      <c r="H259" s="14"/>
      <c r="I259" s="14"/>
      <c r="J259" s="6"/>
      <c r="K259" s="11"/>
      <c r="L259" s="11"/>
      <c r="M259" s="11"/>
      <c r="N259" s="11"/>
      <c r="O259" s="11"/>
      <c r="P259" s="11"/>
      <c r="Q259" s="11"/>
      <c r="R259" s="11"/>
      <c r="S259" s="11"/>
      <c r="T259" s="11"/>
      <c r="U259" s="11"/>
      <c r="V259" s="11"/>
      <c r="W259" s="11"/>
      <c r="X259" s="11"/>
      <c r="Y259" s="11"/>
      <c r="Z259" s="11"/>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row>
    <row r="260" spans="1:47" s="178" customFormat="1">
      <c r="A260" s="190"/>
      <c r="B260" s="191"/>
      <c r="C260" s="191"/>
      <c r="D260" s="191"/>
      <c r="E260" s="190"/>
      <c r="F260" s="231"/>
      <c r="G260" s="14"/>
      <c r="H260" s="14"/>
      <c r="I260" s="14"/>
      <c r="J260" s="6"/>
      <c r="K260" s="11"/>
      <c r="L260" s="11"/>
      <c r="M260" s="11"/>
      <c r="N260" s="11"/>
      <c r="O260" s="11"/>
      <c r="P260" s="11"/>
      <c r="Q260" s="11"/>
      <c r="R260" s="11"/>
      <c r="S260" s="11"/>
      <c r="T260" s="11"/>
      <c r="U260" s="11"/>
      <c r="V260" s="11"/>
      <c r="W260" s="11"/>
      <c r="X260" s="11"/>
      <c r="Y260" s="11"/>
      <c r="Z260" s="11"/>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row>
    <row r="261" spans="1:47" s="178" customFormat="1">
      <c r="A261" s="190"/>
      <c r="B261" s="191"/>
      <c r="C261" s="191"/>
      <c r="D261" s="191"/>
      <c r="E261" s="190"/>
      <c r="F261" s="231"/>
      <c r="G261" s="14"/>
      <c r="H261" s="14"/>
      <c r="I261" s="14"/>
      <c r="J261" s="6"/>
      <c r="K261" s="11"/>
      <c r="L261" s="11"/>
      <c r="M261" s="11"/>
      <c r="N261" s="11"/>
      <c r="O261" s="11"/>
      <c r="P261" s="11"/>
      <c r="Q261" s="11"/>
      <c r="R261" s="11"/>
      <c r="S261" s="11"/>
      <c r="T261" s="11"/>
      <c r="U261" s="11"/>
      <c r="V261" s="11"/>
      <c r="W261" s="11"/>
      <c r="X261" s="11"/>
      <c r="Y261" s="11"/>
      <c r="Z261" s="11"/>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row>
    <row r="262" spans="1:47" s="178" customFormat="1">
      <c r="A262" s="80"/>
      <c r="B262" s="81"/>
      <c r="C262" s="81"/>
      <c r="D262" s="81"/>
      <c r="E262" s="80"/>
      <c r="F262" s="234"/>
      <c r="G262"/>
      <c r="H262"/>
      <c r="I262"/>
      <c r="J262" s="43"/>
      <c r="O262" s="11"/>
      <c r="P262" s="11"/>
      <c r="Q262" s="11"/>
      <c r="R262" s="11"/>
      <c r="S262" s="11"/>
      <c r="T262" s="11"/>
      <c r="U262" s="11"/>
      <c r="V262" s="11"/>
      <c r="W262" s="11"/>
      <c r="X262" s="11"/>
      <c r="Y262" s="11"/>
      <c r="Z262" s="11"/>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row>
    <row r="263" spans="1:47" s="178" customFormat="1">
      <c r="A263" s="80"/>
      <c r="B263" s="81"/>
      <c r="C263" s="81"/>
      <c r="D263" s="81"/>
      <c r="E263" s="80"/>
      <c r="F263" s="234"/>
      <c r="G263"/>
      <c r="H263"/>
      <c r="I263"/>
      <c r="J263" s="43"/>
      <c r="O263" s="11"/>
      <c r="P263" s="11"/>
      <c r="Q263" s="11"/>
      <c r="R263" s="11"/>
      <c r="S263" s="11"/>
      <c r="T263" s="11"/>
      <c r="U263" s="11"/>
      <c r="V263" s="11"/>
      <c r="W263" s="11"/>
      <c r="X263" s="11"/>
      <c r="Y263" s="11"/>
      <c r="Z263" s="11"/>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row>
    <row r="264" spans="1:47" s="178" customFormat="1">
      <c r="A264" s="80"/>
      <c r="B264" s="81"/>
      <c r="C264" s="81"/>
      <c r="D264" s="81"/>
      <c r="E264" s="80"/>
      <c r="F264" s="234"/>
      <c r="G264"/>
      <c r="H264"/>
      <c r="I264"/>
      <c r="J264" s="43"/>
      <c r="O264" s="11"/>
      <c r="P264" s="11"/>
      <c r="Q264" s="11"/>
      <c r="R264" s="11"/>
      <c r="S264" s="11"/>
      <c r="T264" s="11"/>
      <c r="U264" s="11"/>
      <c r="V264" s="11"/>
      <c r="W264" s="11"/>
      <c r="X264" s="11"/>
      <c r="Y264" s="11"/>
      <c r="Z264" s="11"/>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row>
    <row r="265" spans="1:47" s="178" customFormat="1">
      <c r="A265" s="80"/>
      <c r="B265" s="81"/>
      <c r="C265" s="81"/>
      <c r="D265" s="81"/>
      <c r="E265" s="80"/>
      <c r="F265" s="234"/>
      <c r="G265"/>
      <c r="H265"/>
      <c r="I265"/>
      <c r="J265" s="43"/>
      <c r="O265" s="11"/>
      <c r="P265" s="11"/>
      <c r="Q265" s="11"/>
      <c r="R265" s="11"/>
      <c r="S265" s="11"/>
      <c r="T265" s="11"/>
      <c r="U265" s="11"/>
      <c r="V265" s="11"/>
      <c r="W265" s="11"/>
      <c r="X265" s="11"/>
      <c r="Y265" s="11"/>
      <c r="Z265" s="11"/>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row>
    <row r="266" spans="1:47" s="178" customFormat="1">
      <c r="A266" s="80"/>
      <c r="B266" s="81"/>
      <c r="C266" s="81"/>
      <c r="D266" s="81"/>
      <c r="E266" s="80"/>
      <c r="F266" s="234"/>
      <c r="G266"/>
      <c r="H266"/>
      <c r="I266"/>
      <c r="J266" s="43"/>
      <c r="O266" s="11"/>
      <c r="P266" s="11"/>
      <c r="Q266" s="11"/>
      <c r="R266" s="11"/>
      <c r="S266" s="11"/>
      <c r="T266" s="11"/>
      <c r="U266" s="11"/>
      <c r="V266" s="11"/>
      <c r="W266" s="11"/>
      <c r="X266" s="11"/>
      <c r="Y266" s="11"/>
      <c r="Z266" s="11"/>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row>
    <row r="267" spans="1:47" s="178" customFormat="1">
      <c r="A267" s="80"/>
      <c r="B267" s="81"/>
      <c r="C267" s="81"/>
      <c r="D267" s="81"/>
      <c r="E267" s="80"/>
      <c r="F267" s="234"/>
      <c r="G267"/>
      <c r="H267"/>
      <c r="I267"/>
      <c r="J267" s="43"/>
      <c r="O267" s="11"/>
      <c r="P267" s="11"/>
      <c r="Q267" s="11"/>
      <c r="R267" s="11"/>
      <c r="S267" s="11"/>
      <c r="T267" s="11"/>
      <c r="U267" s="11"/>
      <c r="V267" s="11"/>
      <c r="W267" s="11"/>
      <c r="X267" s="11"/>
      <c r="Y267" s="11"/>
      <c r="Z267" s="11"/>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row>
    <row r="268" spans="1:47" s="178" customFormat="1">
      <c r="A268" s="80"/>
      <c r="B268" s="81"/>
      <c r="C268" s="81"/>
      <c r="D268" s="81"/>
      <c r="E268" s="80"/>
      <c r="F268" s="234"/>
      <c r="G268"/>
      <c r="H268"/>
      <c r="I268"/>
      <c r="J268" s="43"/>
      <c r="O268" s="11"/>
      <c r="P268" s="11"/>
      <c r="Q268" s="11"/>
      <c r="R268" s="11"/>
      <c r="S268" s="11"/>
      <c r="T268" s="11"/>
      <c r="U268" s="11"/>
      <c r="V268" s="11"/>
      <c r="W268" s="11"/>
      <c r="X268" s="11"/>
      <c r="Y268" s="11"/>
      <c r="Z268" s="11"/>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row>
    <row r="269" spans="1:47" s="178" customFormat="1">
      <c r="A269" s="80"/>
      <c r="B269" s="81"/>
      <c r="C269" s="81"/>
      <c r="D269" s="81"/>
      <c r="E269" s="80"/>
      <c r="F269" s="234"/>
      <c r="G269"/>
      <c r="H269"/>
      <c r="I269"/>
      <c r="J269" s="43"/>
      <c r="O269" s="11"/>
      <c r="P269" s="11"/>
      <c r="Q269" s="11"/>
      <c r="R269" s="11"/>
      <c r="S269" s="11"/>
      <c r="T269" s="11"/>
      <c r="U269" s="11"/>
      <c r="V269" s="11"/>
      <c r="W269" s="11"/>
      <c r="X269" s="11"/>
      <c r="Y269" s="11"/>
      <c r="Z269" s="11"/>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row>
    <row r="270" spans="1:47" s="178" customFormat="1">
      <c r="A270" s="80"/>
      <c r="B270" s="81"/>
      <c r="C270" s="81"/>
      <c r="D270" s="81"/>
      <c r="E270" s="80"/>
      <c r="F270" s="234"/>
      <c r="G270"/>
      <c r="H270"/>
      <c r="I270"/>
      <c r="J270" s="43"/>
      <c r="O270" s="11"/>
      <c r="P270" s="11"/>
      <c r="Q270" s="11"/>
      <c r="R270" s="11"/>
      <c r="S270" s="11"/>
      <c r="T270" s="11"/>
      <c r="U270" s="11"/>
      <c r="V270" s="11"/>
      <c r="W270" s="11"/>
      <c r="X270" s="11"/>
      <c r="Y270" s="11"/>
      <c r="Z270" s="11"/>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row>
    <row r="271" spans="1:47" s="178" customFormat="1">
      <c r="A271" s="80"/>
      <c r="B271" s="81"/>
      <c r="C271" s="81"/>
      <c r="D271" s="81"/>
      <c r="E271" s="80"/>
      <c r="F271" s="234"/>
      <c r="G271"/>
      <c r="H271"/>
      <c r="I271"/>
      <c r="J271" s="43"/>
      <c r="O271" s="11"/>
      <c r="P271" s="11"/>
      <c r="Q271" s="11"/>
      <c r="R271" s="11"/>
      <c r="S271" s="11"/>
      <c r="T271" s="11"/>
      <c r="U271" s="11"/>
      <c r="V271" s="11"/>
      <c r="W271" s="11"/>
      <c r="X271" s="11"/>
      <c r="Y271" s="11"/>
      <c r="Z271" s="11"/>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row>
    <row r="272" spans="1:47" s="178" customFormat="1">
      <c r="A272" s="80"/>
      <c r="B272" s="81"/>
      <c r="C272" s="81"/>
      <c r="D272" s="81"/>
      <c r="E272" s="80"/>
      <c r="F272" s="234"/>
      <c r="G272"/>
      <c r="H272"/>
      <c r="I272"/>
      <c r="J272" s="43"/>
      <c r="O272" s="11"/>
      <c r="P272" s="11"/>
      <c r="Q272" s="11"/>
      <c r="R272" s="11"/>
      <c r="S272" s="11"/>
      <c r="T272" s="11"/>
      <c r="U272" s="11"/>
      <c r="V272" s="11"/>
      <c r="W272" s="11"/>
      <c r="X272" s="11"/>
      <c r="Y272" s="11"/>
      <c r="Z272" s="11"/>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row>
    <row r="273" spans="1:47" s="178" customFormat="1">
      <c r="A273" s="80"/>
      <c r="B273" s="81"/>
      <c r="C273" s="81"/>
      <c r="D273" s="81"/>
      <c r="E273" s="80"/>
      <c r="F273" s="234"/>
      <c r="G273"/>
      <c r="H273"/>
      <c r="I273"/>
      <c r="J273" s="43"/>
      <c r="O273" s="11"/>
      <c r="P273" s="11"/>
      <c r="Q273" s="11"/>
      <c r="R273" s="11"/>
      <c r="S273" s="11"/>
      <c r="T273" s="11"/>
      <c r="U273" s="11"/>
      <c r="V273" s="11"/>
      <c r="W273" s="11"/>
      <c r="X273" s="11"/>
      <c r="Y273" s="11"/>
      <c r="Z273" s="11"/>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row>
    <row r="274" spans="1:47" s="178" customFormat="1">
      <c r="A274" s="80"/>
      <c r="B274" s="81"/>
      <c r="C274" s="81"/>
      <c r="D274" s="81"/>
      <c r="E274" s="80"/>
      <c r="F274" s="234"/>
      <c r="G274"/>
      <c r="H274"/>
      <c r="I274"/>
      <c r="J274" s="43"/>
      <c r="O274" s="11"/>
      <c r="P274" s="11"/>
      <c r="Q274" s="11"/>
      <c r="R274" s="11"/>
      <c r="S274" s="11"/>
      <c r="T274" s="11"/>
      <c r="U274" s="11"/>
      <c r="V274" s="11"/>
      <c r="W274" s="11"/>
      <c r="X274" s="11"/>
      <c r="Y274" s="11"/>
      <c r="Z274" s="11"/>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row>
    <row r="275" spans="1:47" s="178" customFormat="1">
      <c r="A275" s="80"/>
      <c r="B275" s="81"/>
      <c r="C275" s="81"/>
      <c r="D275" s="81"/>
      <c r="E275" s="80"/>
      <c r="F275" s="234"/>
      <c r="G275"/>
      <c r="H275"/>
      <c r="I275"/>
      <c r="J275" s="43"/>
      <c r="O275" s="11"/>
      <c r="P275" s="11"/>
      <c r="Q275" s="11"/>
      <c r="R275" s="11"/>
      <c r="S275" s="11"/>
      <c r="T275" s="11"/>
      <c r="U275" s="11"/>
      <c r="V275" s="11"/>
      <c r="W275" s="11"/>
      <c r="X275" s="11"/>
      <c r="Y275" s="11"/>
      <c r="Z275" s="11"/>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row>
    <row r="276" spans="1:47" s="178" customFormat="1">
      <c r="A276" s="80"/>
      <c r="B276" s="81"/>
      <c r="C276" s="81"/>
      <c r="D276" s="81"/>
      <c r="E276" s="80"/>
      <c r="F276" s="234"/>
      <c r="G276"/>
      <c r="H276"/>
      <c r="I276"/>
      <c r="J276" s="43"/>
      <c r="O276" s="11"/>
      <c r="P276" s="11"/>
      <c r="Q276" s="11"/>
      <c r="R276" s="11"/>
      <c r="S276" s="11"/>
      <c r="T276" s="11"/>
      <c r="U276" s="11"/>
      <c r="V276" s="11"/>
      <c r="W276" s="11"/>
      <c r="X276" s="11"/>
      <c r="Y276" s="11"/>
      <c r="Z276" s="11"/>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row>
    <row r="277" spans="1:47" s="178" customFormat="1">
      <c r="A277" s="80"/>
      <c r="B277" s="81"/>
      <c r="C277" s="81"/>
      <c r="D277" s="81"/>
      <c r="E277" s="80"/>
      <c r="F277" s="234"/>
      <c r="G277"/>
      <c r="H277"/>
      <c r="I277"/>
      <c r="J277" s="43"/>
      <c r="O277" s="11"/>
      <c r="P277" s="11"/>
      <c r="Q277" s="11"/>
      <c r="R277" s="11"/>
      <c r="S277" s="11"/>
      <c r="T277" s="11"/>
      <c r="U277" s="11"/>
      <c r="V277" s="11"/>
      <c r="W277" s="11"/>
      <c r="X277" s="11"/>
      <c r="Y277" s="11"/>
      <c r="Z277" s="11"/>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row>
    <row r="278" spans="1:47" s="178" customFormat="1">
      <c r="A278" s="80"/>
      <c r="B278" s="81"/>
      <c r="C278" s="81"/>
      <c r="D278" s="81"/>
      <c r="E278" s="80"/>
      <c r="F278" s="234"/>
      <c r="G278"/>
      <c r="H278"/>
      <c r="I278"/>
      <c r="J278" s="43"/>
      <c r="O278" s="11"/>
      <c r="P278" s="11"/>
      <c r="Q278" s="11"/>
      <c r="R278" s="11"/>
      <c r="S278" s="11"/>
      <c r="T278" s="11"/>
      <c r="U278" s="11"/>
      <c r="V278" s="11"/>
      <c r="W278" s="11"/>
      <c r="X278" s="11"/>
      <c r="Y278" s="11"/>
      <c r="Z278" s="11"/>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row>
    <row r="279" spans="1:47" s="178" customFormat="1">
      <c r="A279" s="80"/>
      <c r="B279" s="81"/>
      <c r="C279" s="81"/>
      <c r="D279" s="81"/>
      <c r="E279" s="80"/>
      <c r="F279" s="234"/>
      <c r="G279"/>
      <c r="H279"/>
      <c r="I279"/>
      <c r="J279" s="43"/>
      <c r="O279" s="11"/>
      <c r="P279" s="11"/>
      <c r="Q279" s="11"/>
      <c r="R279" s="11"/>
      <c r="S279" s="11"/>
      <c r="T279" s="11"/>
      <c r="U279" s="11"/>
      <c r="V279" s="11"/>
      <c r="W279" s="11"/>
      <c r="X279" s="11"/>
      <c r="Y279" s="11"/>
      <c r="Z279" s="11"/>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row>
    <row r="280" spans="1:47" s="178" customFormat="1">
      <c r="A280" s="80"/>
      <c r="B280" s="81"/>
      <c r="C280" s="81"/>
      <c r="D280" s="81"/>
      <c r="E280" s="80"/>
      <c r="F280" s="234"/>
      <c r="G280"/>
      <c r="H280"/>
      <c r="I280"/>
      <c r="J280" s="43"/>
      <c r="O280" s="11"/>
      <c r="P280" s="11"/>
      <c r="Q280" s="11"/>
      <c r="R280" s="11"/>
      <c r="S280" s="11"/>
      <c r="T280" s="11"/>
      <c r="U280" s="11"/>
      <c r="V280" s="11"/>
      <c r="W280" s="11"/>
      <c r="X280" s="11"/>
      <c r="Y280" s="11"/>
      <c r="Z280" s="11"/>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row>
    <row r="281" spans="1:47" s="178" customFormat="1">
      <c r="A281" s="80"/>
      <c r="B281" s="81"/>
      <c r="C281" s="81"/>
      <c r="D281" s="81"/>
      <c r="E281" s="80"/>
      <c r="F281" s="234"/>
      <c r="G281"/>
      <c r="H281"/>
      <c r="I281"/>
      <c r="J281" s="43"/>
      <c r="O281" s="11"/>
      <c r="P281" s="11"/>
      <c r="Q281" s="11"/>
      <c r="R281" s="11"/>
      <c r="S281" s="11"/>
      <c r="T281" s="11"/>
      <c r="U281" s="11"/>
      <c r="V281" s="11"/>
      <c r="W281" s="11"/>
      <c r="X281" s="11"/>
      <c r="Y281" s="11"/>
      <c r="Z281" s="11"/>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row>
    <row r="282" spans="1:47" s="178" customFormat="1">
      <c r="A282" s="80"/>
      <c r="B282" s="81"/>
      <c r="C282" s="81"/>
      <c r="D282" s="81"/>
      <c r="E282" s="80"/>
      <c r="F282" s="234"/>
      <c r="G282"/>
      <c r="H282"/>
      <c r="I282"/>
      <c r="J282" s="43"/>
      <c r="O282" s="11"/>
      <c r="P282" s="11"/>
      <c r="Q282" s="11"/>
      <c r="R282" s="11"/>
      <c r="S282" s="11"/>
      <c r="T282" s="11"/>
      <c r="U282" s="11"/>
      <c r="V282" s="11"/>
      <c r="W282" s="11"/>
      <c r="X282" s="11"/>
      <c r="Y282" s="11"/>
      <c r="Z282" s="11"/>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row>
    <row r="283" spans="1:47" s="178" customFormat="1">
      <c r="A283" s="80"/>
      <c r="B283" s="81"/>
      <c r="C283" s="81"/>
      <c r="D283" s="81"/>
      <c r="E283" s="80"/>
      <c r="F283" s="234"/>
      <c r="G283"/>
      <c r="H283"/>
      <c r="I283"/>
      <c r="J283" s="43"/>
      <c r="O283" s="11"/>
      <c r="P283" s="11"/>
      <c r="Q283" s="11"/>
      <c r="R283" s="11"/>
      <c r="S283" s="11"/>
      <c r="T283" s="11"/>
      <c r="U283" s="11"/>
      <c r="V283" s="11"/>
      <c r="W283" s="11"/>
      <c r="X283" s="11"/>
      <c r="Y283" s="11"/>
      <c r="Z283" s="11"/>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row>
    <row r="284" spans="1:47" s="178" customFormat="1">
      <c r="A284" s="80"/>
      <c r="B284" s="81"/>
      <c r="C284" s="81"/>
      <c r="D284" s="81"/>
      <c r="E284" s="80"/>
      <c r="F284" s="234"/>
      <c r="G284"/>
      <c r="H284"/>
      <c r="I284"/>
      <c r="J284" s="43"/>
      <c r="O284" s="11"/>
      <c r="P284" s="11"/>
      <c r="Q284" s="11"/>
      <c r="R284" s="11"/>
      <c r="S284" s="11"/>
      <c r="T284" s="11"/>
      <c r="U284" s="11"/>
      <c r="V284" s="11"/>
      <c r="W284" s="11"/>
      <c r="X284" s="11"/>
      <c r="Y284" s="11"/>
      <c r="Z284" s="11"/>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row>
    <row r="285" spans="1:47" s="178" customFormat="1">
      <c r="A285" s="80"/>
      <c r="B285" s="81"/>
      <c r="C285" s="81"/>
      <c r="D285" s="81"/>
      <c r="E285" s="80"/>
      <c r="F285" s="234"/>
      <c r="G285"/>
      <c r="H285"/>
      <c r="I285"/>
      <c r="J285" s="43"/>
      <c r="O285" s="11"/>
      <c r="P285" s="11"/>
      <c r="Q285" s="11"/>
      <c r="R285" s="11"/>
      <c r="S285" s="11"/>
      <c r="T285" s="11"/>
      <c r="U285" s="11"/>
      <c r="V285" s="11"/>
      <c r="W285" s="11"/>
      <c r="X285" s="11"/>
      <c r="Y285" s="11"/>
      <c r="Z285" s="11"/>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row>
    <row r="286" spans="1:47" s="178" customFormat="1">
      <c r="A286" s="80"/>
      <c r="B286" s="81"/>
      <c r="C286" s="81"/>
      <c r="D286" s="81"/>
      <c r="E286" s="80"/>
      <c r="F286" s="234"/>
      <c r="G286"/>
      <c r="H286"/>
      <c r="I286"/>
      <c r="J286" s="43"/>
      <c r="O286" s="11"/>
      <c r="P286" s="11"/>
      <c r="Q286" s="11"/>
      <c r="R286" s="11"/>
      <c r="S286" s="11"/>
      <c r="T286" s="11"/>
      <c r="U286" s="11"/>
      <c r="V286" s="11"/>
      <c r="W286" s="11"/>
      <c r="X286" s="11"/>
      <c r="Y286" s="11"/>
      <c r="Z286" s="11"/>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C10:C59">
    <cfRule type="expression" dxfId="346" priority="1" stopIfTrue="1">
      <formula>H10="Yes"</formula>
    </cfRule>
  </conditionalFormatting>
  <conditionalFormatting sqref="H10:H59 B10:B59">
    <cfRule type="cellIs" dxfId="345" priority="2" stopIfTrue="1" operator="equal">
      <formula>0</formula>
    </cfRule>
  </conditionalFormatting>
  <conditionalFormatting sqref="D74">
    <cfRule type="expression" dxfId="344" priority="3" stopIfTrue="1">
      <formula>$D$84=""</formula>
    </cfRule>
  </conditionalFormatting>
  <conditionalFormatting sqref="E74">
    <cfRule type="expression" dxfId="343" priority="4" stopIfTrue="1">
      <formula>$D$84=""</formula>
    </cfRule>
  </conditionalFormatting>
  <conditionalFormatting sqref="D75">
    <cfRule type="expression" dxfId="342" priority="5" stopIfTrue="1">
      <formula>$D$85=""</formula>
    </cfRule>
  </conditionalFormatting>
  <conditionalFormatting sqref="E75">
    <cfRule type="expression" dxfId="341" priority="6" stopIfTrue="1">
      <formula>$D$85=""</formula>
    </cfRule>
  </conditionalFormatting>
  <conditionalFormatting sqref="C4:C5">
    <cfRule type="expression" dxfId="340" priority="7" stopIfTrue="1">
      <formula>$C$4="Start"</formula>
    </cfRule>
    <cfRule type="expression" dxfId="339" priority="8" stopIfTrue="1">
      <formula>$C$4="Stop"</formula>
    </cfRule>
    <cfRule type="expression" dxfId="338" priority="9" stopIfTrue="1">
      <formula>$C$4="Resume"</formula>
    </cfRule>
  </conditionalFormatting>
  <conditionalFormatting sqref="C7">
    <cfRule type="expression" dxfId="337" priority="10" stopIfTrue="1">
      <formula>$C$7="RESET"</formula>
    </cfRule>
  </conditionalFormatting>
  <conditionalFormatting sqref="D84:E84 D85 A74">
    <cfRule type="expression" dxfId="336" priority="11" stopIfTrue="1">
      <formula>$D$84=""</formula>
    </cfRule>
  </conditionalFormatting>
  <conditionalFormatting sqref="A75">
    <cfRule type="expression" dxfId="335" priority="12" stopIfTrue="1">
      <formula>$D$85=""</formula>
    </cfRule>
  </conditionalFormatting>
  <conditionalFormatting sqref="F10:F59">
    <cfRule type="expression" dxfId="334" priority="13" stopIfTrue="1">
      <formula>H10="Yes"</formula>
    </cfRule>
  </conditionalFormatting>
  <conditionalFormatting sqref="B74:C74">
    <cfRule type="expression" dxfId="333" priority="14" stopIfTrue="1">
      <formula>$D$84=""</formula>
    </cfRule>
  </conditionalFormatting>
  <conditionalFormatting sqref="B75:C75">
    <cfRule type="expression" dxfId="332" priority="15" stopIfTrue="1">
      <formula>$D$85=""</formula>
    </cfRule>
  </conditionalFormatting>
  <dataValidations count="5">
    <dataValidation showInputMessage="1" showErrorMessage="1" sqref="C60:C61" xr:uid="{00000000-0002-0000-0200-000000000000}"/>
    <dataValidation type="list" showInputMessage="1" showErrorMessage="1" sqref="D64:D75" xr:uid="{00000000-0002-0000-0200-000001000000}">
      <formula1>$D$78:$D$85</formula1>
    </dataValidation>
    <dataValidation type="list" showInputMessage="1" showErrorMessage="1" errorTitle="Attention" error="Please enter an option from the drop-down menu." sqref="F10:F59" xr:uid="{00000000-0002-0000-02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200-000003000000}">
      <formula1>$D$7:$D$8</formula1>
    </dataValidation>
    <dataValidation type="list" showInputMessage="1" showErrorMessage="1" errorTitle="Attention" error="Please select an option from the drop-down menu." sqref="C10:C59" xr:uid="{00000000-0002-0000-0200-000004000000}">
      <formula1>$C$78:$C$85</formula1>
    </dataValidation>
  </dataValidations>
  <pageMargins left="0.75" right="0.75" top="1" bottom="1" header="0.5" footer="0.5"/>
  <pageSetup scale="13" orientation="portrait"/>
  <ignoredErrors>
    <ignoredError sqref="D8 C74 C64 C65:C73 B78:B85 C75:C85 C63 A63:A85 B63:B76 D63 D76:D85" unlockedFormula="1"/>
  </ignoredErrors>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tabColor indexed="44"/>
    <pageSetUpPr fitToPage="1"/>
  </sheetPr>
  <dimension ref="A1:AV286"/>
  <sheetViews>
    <sheetView workbookViewId="0">
      <pane ySplit="9" topLeftCell="A10" activePane="bottomLeft" state="frozenSplit"/>
      <selection activeCell="B10" sqref="B10"/>
      <selection pane="bottomLeft" activeCell="A800" sqref="A800"/>
    </sheetView>
  </sheetViews>
  <sheetFormatPr defaultColWidth="10.69140625" defaultRowHeight="13.5"/>
  <cols>
    <col min="1" max="1" width="6.69140625" style="75" customWidth="1"/>
    <col min="2" max="2" width="29.69140625" style="37" customWidth="1"/>
    <col min="3" max="3" width="8.69140625" style="83" customWidth="1"/>
    <col min="4" max="4" width="7.53515625" style="83" customWidth="1"/>
    <col min="5" max="5" width="60.53515625" style="82" customWidth="1"/>
    <col min="6" max="6" width="6.53515625" style="235" customWidth="1"/>
    <col min="7" max="7" width="11" customWidth="1"/>
    <col min="8" max="8" width="11" hidden="1" customWidth="1"/>
    <col min="9" max="10" width="11" customWidth="1"/>
    <col min="11" max="20" width="10.69140625" style="43" customWidth="1"/>
    <col min="21" max="48" width="11" customWidth="1"/>
    <col min="49" max="16384" width="10.69140625" style="2"/>
  </cols>
  <sheetData>
    <row r="1" spans="1:48" s="383" customFormat="1" ht="21.75" customHeight="1">
      <c r="A1" s="381" t="str">
        <f>Admin!D81</f>
        <v>Usability Datalogger v5.1.1</v>
      </c>
      <c r="B1" s="351"/>
      <c r="C1" s="343"/>
      <c r="D1" s="344"/>
      <c r="E1" s="345"/>
      <c r="F1" s="346"/>
      <c r="G1" s="347"/>
      <c r="H1" s="347"/>
      <c r="I1" s="347"/>
      <c r="J1" s="347"/>
      <c r="K1" s="348"/>
      <c r="L1" s="349"/>
      <c r="M1" s="349"/>
      <c r="N1" s="349"/>
      <c r="O1" s="349"/>
      <c r="P1" s="349"/>
      <c r="Q1" s="348"/>
      <c r="R1" s="348"/>
      <c r="S1" s="348"/>
      <c r="T1" s="348"/>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row>
    <row r="2" spans="1:48" s="383" customFormat="1" ht="12.75" customHeight="1">
      <c r="A2" s="352"/>
      <c r="B2" s="352"/>
      <c r="C2" s="353"/>
      <c r="D2" s="354"/>
      <c r="E2" s="355"/>
      <c r="F2" s="346"/>
      <c r="G2" s="347"/>
      <c r="H2" s="347"/>
      <c r="I2" s="347"/>
      <c r="J2" s="347"/>
      <c r="K2" s="348"/>
      <c r="L2" s="349"/>
      <c r="M2" s="349"/>
      <c r="N2" s="349"/>
      <c r="O2" s="349"/>
      <c r="P2" s="349"/>
      <c r="Q2" s="348"/>
      <c r="R2" s="348"/>
      <c r="S2" s="348"/>
      <c r="T2" s="348"/>
      <c r="U2" s="347"/>
      <c r="V2" s="347"/>
      <c r="W2" s="347"/>
      <c r="X2" s="347"/>
      <c r="Y2" s="347"/>
      <c r="Z2" s="347"/>
      <c r="AA2" s="347"/>
      <c r="AB2" s="347"/>
      <c r="AC2" s="347"/>
      <c r="AD2" s="347"/>
      <c r="AE2" s="347"/>
      <c r="AF2" s="347"/>
      <c r="AG2" s="347"/>
      <c r="AH2" s="347"/>
      <c r="AI2" s="347"/>
      <c r="AJ2" s="347"/>
      <c r="AK2" s="347"/>
      <c r="AL2" s="347"/>
      <c r="AM2" s="347"/>
      <c r="AN2" s="347"/>
      <c r="AO2" s="347"/>
      <c r="AP2" s="347"/>
      <c r="AQ2" s="347"/>
      <c r="AR2" s="347"/>
      <c r="AS2" s="347"/>
      <c r="AT2" s="347"/>
      <c r="AU2" s="347"/>
      <c r="AV2" s="347"/>
    </row>
    <row r="3" spans="1:48" s="383" customFormat="1" ht="12.75" customHeight="1">
      <c r="A3" s="356" t="s">
        <v>292</v>
      </c>
      <c r="B3" s="357" t="str">
        <f>Admin!C40</f>
        <v>Pilot 2</v>
      </c>
      <c r="C3" s="353"/>
      <c r="D3" s="358"/>
      <c r="E3" s="351"/>
      <c r="F3" s="346"/>
      <c r="G3" s="347"/>
      <c r="H3" s="347"/>
      <c r="I3" s="347"/>
      <c r="J3" s="347"/>
      <c r="K3" s="348"/>
      <c r="L3" s="349"/>
      <c r="M3" s="349"/>
      <c r="N3" s="349"/>
      <c r="O3" s="349"/>
      <c r="P3" s="349"/>
      <c r="Q3" s="348"/>
      <c r="R3" s="348"/>
      <c r="S3" s="348"/>
      <c r="T3" s="348"/>
      <c r="U3" s="347"/>
      <c r="V3" s="347"/>
      <c r="W3" s="347"/>
      <c r="X3" s="347"/>
      <c r="Y3" s="347"/>
      <c r="Z3" s="347"/>
      <c r="AA3" s="347"/>
      <c r="AB3" s="347"/>
      <c r="AC3" s="347"/>
      <c r="AD3" s="347"/>
      <c r="AE3" s="347"/>
      <c r="AF3" s="347"/>
      <c r="AG3" s="347"/>
      <c r="AH3" s="347"/>
      <c r="AI3" s="347"/>
      <c r="AJ3" s="347"/>
      <c r="AK3" s="347"/>
      <c r="AL3" s="347"/>
      <c r="AM3" s="347"/>
      <c r="AN3" s="347"/>
      <c r="AO3" s="347"/>
      <c r="AP3" s="347"/>
      <c r="AQ3" s="347"/>
      <c r="AR3" s="347"/>
      <c r="AS3" s="347"/>
      <c r="AT3" s="347"/>
      <c r="AU3" s="347"/>
      <c r="AV3" s="347"/>
    </row>
    <row r="4" spans="1:48" s="383" customFormat="1">
      <c r="A4" s="356" t="s">
        <v>198</v>
      </c>
      <c r="B4" s="357" t="str">
        <f>IF(Admin!F40="","",Admin!F40)</f>
        <v>&lt;enter name&gt;</v>
      </c>
      <c r="C4" s="359" t="s">
        <v>95</v>
      </c>
      <c r="D4" s="408" t="s">
        <v>110</v>
      </c>
      <c r="E4" s="360" t="s">
        <v>107</v>
      </c>
      <c r="F4" s="361"/>
      <c r="G4" s="347"/>
      <c r="H4" s="347"/>
      <c r="I4" s="347"/>
      <c r="J4" s="347"/>
      <c r="K4" s="348"/>
      <c r="L4" s="349"/>
      <c r="M4" s="349"/>
      <c r="N4" s="349"/>
      <c r="O4" s="349"/>
      <c r="P4" s="349"/>
      <c r="Q4" s="348"/>
      <c r="R4" s="348"/>
      <c r="S4" s="348"/>
      <c r="T4" s="348"/>
      <c r="U4" s="347"/>
      <c r="V4" s="347"/>
      <c r="W4" s="347"/>
      <c r="X4" s="347"/>
      <c r="Y4" s="347"/>
      <c r="Z4" s="347"/>
      <c r="AA4" s="347"/>
      <c r="AB4" s="347"/>
      <c r="AC4" s="347"/>
      <c r="AD4" s="347"/>
      <c r="AE4" s="347"/>
      <c r="AF4" s="347"/>
      <c r="AG4" s="347"/>
      <c r="AH4" s="347"/>
      <c r="AI4" s="347"/>
      <c r="AJ4" s="347"/>
      <c r="AK4" s="347"/>
      <c r="AL4" s="347"/>
      <c r="AM4" s="347"/>
      <c r="AN4" s="347"/>
      <c r="AO4" s="347"/>
      <c r="AP4" s="347"/>
      <c r="AQ4" s="347"/>
      <c r="AR4" s="347"/>
      <c r="AS4" s="347"/>
      <c r="AT4" s="347"/>
      <c r="AU4" s="347"/>
      <c r="AV4" s="347"/>
    </row>
    <row r="5" spans="1:48" s="383" customFormat="1">
      <c r="A5" s="356" t="s">
        <v>104</v>
      </c>
      <c r="B5" s="357" t="str">
        <f>IF(Admin!G40="","",Admin!G40)</f>
        <v/>
      </c>
      <c r="C5" s="362" t="s">
        <v>109</v>
      </c>
      <c r="D5" s="358">
        <v>0</v>
      </c>
      <c r="E5" s="360" t="s">
        <v>108</v>
      </c>
      <c r="F5" s="363"/>
      <c r="G5" s="347"/>
      <c r="H5" s="347"/>
      <c r="I5" s="347"/>
      <c r="J5" s="347"/>
      <c r="K5" s="348"/>
      <c r="L5" s="349"/>
      <c r="M5" s="349"/>
      <c r="N5" s="349"/>
      <c r="O5" s="349"/>
      <c r="P5" s="349"/>
      <c r="Q5" s="348"/>
      <c r="R5" s="348"/>
      <c r="S5" s="348"/>
      <c r="T5" s="348"/>
      <c r="U5" s="347"/>
      <c r="V5" s="347"/>
      <c r="W5" s="347"/>
      <c r="X5" s="347"/>
      <c r="Y5" s="347"/>
      <c r="Z5" s="347"/>
      <c r="AA5" s="347"/>
      <c r="AB5" s="347"/>
      <c r="AC5" s="347"/>
      <c r="AD5" s="347"/>
      <c r="AE5" s="347"/>
      <c r="AF5" s="347"/>
      <c r="AG5" s="347"/>
      <c r="AH5" s="347"/>
      <c r="AI5" s="347"/>
      <c r="AJ5" s="347"/>
      <c r="AK5" s="347"/>
      <c r="AL5" s="347"/>
      <c r="AM5" s="347"/>
      <c r="AN5" s="347"/>
      <c r="AO5" s="347"/>
      <c r="AP5" s="347"/>
      <c r="AQ5" s="347"/>
      <c r="AR5" s="347"/>
      <c r="AS5" s="347"/>
      <c r="AT5" s="347"/>
      <c r="AU5" s="347"/>
      <c r="AV5" s="347"/>
    </row>
    <row r="6" spans="1:48" s="383" customFormat="1">
      <c r="A6" s="356" t="s">
        <v>98</v>
      </c>
      <c r="B6" s="364" t="str">
        <f>IF(Admin!D40="","",Admin!D40)</f>
        <v/>
      </c>
      <c r="C6" s="365"/>
      <c r="D6" s="366"/>
      <c r="E6" s="367"/>
      <c r="F6" s="346"/>
      <c r="G6" s="347"/>
      <c r="H6" s="347"/>
      <c r="I6" s="347"/>
      <c r="J6" s="347"/>
      <c r="K6" s="348"/>
      <c r="L6" s="349"/>
      <c r="M6" s="349"/>
      <c r="N6" s="349"/>
      <c r="O6" s="349"/>
      <c r="P6" s="349"/>
      <c r="Q6" s="348"/>
      <c r="R6" s="348"/>
      <c r="S6" s="348"/>
      <c r="T6" s="348"/>
      <c r="U6" s="347"/>
      <c r="V6" s="347"/>
      <c r="W6" s="347"/>
      <c r="X6" s="347"/>
      <c r="Y6" s="347"/>
      <c r="Z6" s="347"/>
      <c r="AA6" s="347"/>
      <c r="AB6" s="347"/>
      <c r="AC6" s="347"/>
      <c r="AD6" s="347"/>
      <c r="AE6" s="347"/>
      <c r="AF6" s="347"/>
      <c r="AG6" s="347"/>
      <c r="AH6" s="347"/>
      <c r="AI6" s="347"/>
      <c r="AJ6" s="347"/>
      <c r="AK6" s="347"/>
      <c r="AL6" s="347"/>
      <c r="AM6" s="347"/>
      <c r="AN6" s="347"/>
      <c r="AO6" s="347"/>
      <c r="AP6" s="347"/>
      <c r="AQ6" s="347"/>
      <c r="AR6" s="347"/>
      <c r="AS6" s="347"/>
      <c r="AT6" s="347"/>
      <c r="AU6" s="347"/>
      <c r="AV6" s="347"/>
    </row>
    <row r="7" spans="1:48" s="384" customFormat="1">
      <c r="A7" s="356" t="s">
        <v>293</v>
      </c>
      <c r="B7" s="364" t="str">
        <f>IF(Admin!E40="","",Admin!E40)</f>
        <v/>
      </c>
      <c r="C7" s="368"/>
      <c r="D7" s="382" t="s">
        <v>100</v>
      </c>
      <c r="E7" s="369"/>
      <c r="F7" s="370"/>
      <c r="G7" s="347"/>
      <c r="H7" s="347"/>
      <c r="I7" s="347"/>
      <c r="J7" s="347"/>
      <c r="K7" s="371"/>
      <c r="L7" s="372"/>
      <c r="M7" s="372"/>
      <c r="N7" s="372"/>
      <c r="O7" s="372"/>
      <c r="P7" s="372"/>
      <c r="Q7" s="371"/>
      <c r="R7" s="371"/>
      <c r="S7" s="371"/>
      <c r="T7" s="371"/>
      <c r="U7" s="347"/>
      <c r="V7" s="347"/>
      <c r="W7" s="347"/>
      <c r="X7" s="347"/>
      <c r="Y7" s="347"/>
      <c r="Z7" s="347"/>
      <c r="AA7" s="347"/>
      <c r="AB7" s="347"/>
      <c r="AC7" s="347"/>
      <c r="AD7" s="347"/>
      <c r="AE7" s="347"/>
      <c r="AF7" s="347"/>
      <c r="AG7" s="347"/>
      <c r="AH7" s="347"/>
      <c r="AI7" s="347"/>
      <c r="AJ7" s="347"/>
      <c r="AK7" s="347"/>
      <c r="AL7" s="347"/>
      <c r="AM7" s="347"/>
      <c r="AN7" s="347"/>
      <c r="AO7" s="347"/>
      <c r="AP7" s="347"/>
      <c r="AQ7" s="347"/>
      <c r="AR7" s="347"/>
      <c r="AS7" s="347"/>
      <c r="AT7" s="347"/>
      <c r="AU7" s="347"/>
      <c r="AV7" s="347"/>
    </row>
    <row r="8" spans="1:48" s="384" customFormat="1">
      <c r="A8" s="374"/>
      <c r="B8" s="374"/>
      <c r="C8" s="375"/>
      <c r="D8" s="382">
        <f>IF(D5="tbd","Timer is running",D5)</f>
        <v>0</v>
      </c>
      <c r="E8" s="369"/>
      <c r="F8" s="370"/>
      <c r="G8" s="347"/>
      <c r="H8" s="347"/>
      <c r="I8" s="347"/>
      <c r="J8" s="347"/>
      <c r="K8" s="371"/>
      <c r="L8" s="372"/>
      <c r="M8" s="372"/>
      <c r="N8" s="372"/>
      <c r="O8" s="372"/>
      <c r="P8" s="372"/>
      <c r="Q8" s="371"/>
      <c r="R8" s="371"/>
      <c r="S8" s="371"/>
      <c r="T8" s="371"/>
      <c r="U8" s="347"/>
      <c r="V8" s="347"/>
      <c r="W8" s="347"/>
      <c r="X8" s="347"/>
      <c r="Y8" s="347"/>
      <c r="Z8" s="347"/>
      <c r="AA8" s="347"/>
      <c r="AB8" s="347"/>
      <c r="AC8" s="347"/>
      <c r="AD8" s="347"/>
      <c r="AE8" s="347"/>
      <c r="AF8" s="347"/>
      <c r="AG8" s="347"/>
      <c r="AH8" s="347"/>
      <c r="AI8" s="347"/>
      <c r="AJ8" s="347"/>
      <c r="AK8" s="347"/>
      <c r="AL8" s="347"/>
      <c r="AM8" s="347"/>
      <c r="AN8" s="347"/>
      <c r="AO8" s="347"/>
      <c r="AP8" s="347"/>
      <c r="AQ8" s="347"/>
      <c r="AR8" s="347"/>
      <c r="AS8" s="347"/>
      <c r="AT8" s="347"/>
      <c r="AU8" s="347"/>
      <c r="AV8" s="347"/>
    </row>
    <row r="9" spans="1:48" s="385" customFormat="1"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c r="AK9" s="347"/>
      <c r="AL9" s="347"/>
      <c r="AM9" s="347"/>
      <c r="AN9" s="347"/>
      <c r="AO9" s="347"/>
      <c r="AP9" s="347"/>
      <c r="AQ9" s="347"/>
      <c r="AR9" s="347"/>
      <c r="AS9" s="347"/>
      <c r="AT9" s="347"/>
      <c r="AU9" s="347"/>
      <c r="AV9" s="347"/>
    </row>
    <row r="10" spans="1:48" customFormat="1" ht="23">
      <c r="A10" s="20">
        <f>Admin!V40</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row>
    <row r="11" spans="1:48" customFormat="1" ht="23">
      <c r="A11" s="21">
        <f>Admin!W40</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row>
    <row r="12" spans="1:48" customFormat="1" ht="23">
      <c r="A12" s="21">
        <f>Admin!X40</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row>
    <row r="13" spans="1:48" customFormat="1" ht="23">
      <c r="A13" s="21">
        <f>Admin!Y40</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row>
    <row r="14" spans="1:48" customFormat="1" ht="23">
      <c r="A14" s="21">
        <f>Admin!Z40</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row>
    <row r="15" spans="1:48" customFormat="1" ht="23" hidden="1">
      <c r="A15" s="21">
        <f>Admin!AA40</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row>
    <row r="16" spans="1:48" customFormat="1" ht="23" hidden="1">
      <c r="A16" s="21" t="str">
        <f>Admin!AB40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row>
    <row r="17" spans="1:46" ht="23" hidden="1">
      <c r="A17" s="21" t="str">
        <f>Admin!AC40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row>
    <row r="18" spans="1:46" ht="23" hidden="1">
      <c r="A18" s="21" t="str">
        <f>Admin!AD40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row>
    <row r="19" spans="1:46" ht="23" hidden="1">
      <c r="A19" s="21" t="str">
        <f>Admin!AE40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row>
    <row r="20" spans="1:46" ht="23" hidden="1">
      <c r="A20" s="21" t="str">
        <f>Admin!AF40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row>
    <row r="21" spans="1:46" ht="23" hidden="1">
      <c r="A21" s="21" t="str">
        <f>Admin!AG40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row>
    <row r="22" spans="1:46" ht="23" hidden="1">
      <c r="A22" s="21" t="str">
        <f>Admin!AH40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row>
    <row r="23" spans="1:46" ht="23" hidden="1">
      <c r="A23" s="21" t="str">
        <f>Admin!AI40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row>
    <row r="24" spans="1:46" ht="23" hidden="1">
      <c r="A24" s="21" t="str">
        <f>Admin!AJ40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row>
    <row r="25" spans="1:46" ht="23" hidden="1">
      <c r="A25" s="21" t="str">
        <f>Admin!AK40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row>
    <row r="26" spans="1:46" ht="23" hidden="1">
      <c r="A26" s="21" t="str">
        <f>Admin!AL40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row>
    <row r="27" spans="1:46" ht="23" hidden="1">
      <c r="A27" s="21" t="str">
        <f>Admin!AM40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row>
    <row r="28" spans="1:46" ht="23" hidden="1">
      <c r="A28" s="21" t="str">
        <f>Admin!AN40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row>
    <row r="29" spans="1:46" ht="23" hidden="1">
      <c r="A29" s="21" t="str">
        <f>Admin!AO40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row>
    <row r="30" spans="1:46" ht="23" hidden="1">
      <c r="A30" s="21" t="str">
        <f>Admin!AP40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row>
    <row r="31" spans="1:46" s="9" customFormat="1" ht="23" hidden="1">
      <c r="A31" s="21" t="str">
        <f>Admin!AQ40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c r="AE31"/>
      <c r="AF31"/>
      <c r="AG31"/>
      <c r="AH31"/>
      <c r="AI31"/>
      <c r="AJ31"/>
      <c r="AK31"/>
      <c r="AL31"/>
      <c r="AM31"/>
      <c r="AN31"/>
      <c r="AO31"/>
      <c r="AP31"/>
      <c r="AQ31"/>
      <c r="AR31"/>
      <c r="AS31"/>
      <c r="AT31"/>
    </row>
    <row r="32" spans="1:46" s="7" customFormat="1" ht="23" hidden="1">
      <c r="A32" s="21" t="str">
        <f>Admin!AR40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c r="AE32"/>
      <c r="AF32"/>
      <c r="AG32"/>
      <c r="AH32"/>
      <c r="AI32"/>
      <c r="AJ32"/>
      <c r="AK32"/>
      <c r="AL32"/>
      <c r="AM32"/>
      <c r="AN32"/>
      <c r="AO32"/>
      <c r="AP32"/>
      <c r="AQ32"/>
      <c r="AR32"/>
      <c r="AS32"/>
      <c r="AT32"/>
    </row>
    <row r="33" spans="1:46" s="7" customFormat="1" ht="23" hidden="1">
      <c r="A33" s="21" t="str">
        <f>Admin!AS40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c r="AE33"/>
      <c r="AF33"/>
      <c r="AG33"/>
      <c r="AH33"/>
      <c r="AI33"/>
      <c r="AJ33"/>
      <c r="AK33"/>
      <c r="AL33"/>
      <c r="AM33"/>
      <c r="AN33"/>
      <c r="AO33"/>
      <c r="AP33"/>
      <c r="AQ33"/>
      <c r="AR33"/>
      <c r="AS33"/>
      <c r="AT33"/>
    </row>
    <row r="34" spans="1:46" s="7" customFormat="1" ht="23" hidden="1">
      <c r="A34" s="21" t="str">
        <f>Admin!AT40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c r="AE34"/>
      <c r="AF34"/>
      <c r="AG34"/>
      <c r="AH34"/>
      <c r="AI34"/>
      <c r="AJ34"/>
      <c r="AK34"/>
      <c r="AL34"/>
      <c r="AM34"/>
      <c r="AN34"/>
      <c r="AO34"/>
      <c r="AP34"/>
      <c r="AQ34"/>
      <c r="AR34"/>
      <c r="AS34"/>
      <c r="AT34"/>
    </row>
    <row r="35" spans="1:46" s="7" customFormat="1" ht="23" hidden="1">
      <c r="A35" s="21" t="str">
        <f>Admin!AU40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c r="AE35"/>
      <c r="AF35"/>
      <c r="AG35"/>
      <c r="AH35"/>
      <c r="AI35"/>
      <c r="AJ35"/>
      <c r="AK35"/>
      <c r="AL35"/>
      <c r="AM35"/>
      <c r="AN35"/>
      <c r="AO35"/>
      <c r="AP35"/>
      <c r="AQ35"/>
      <c r="AR35"/>
      <c r="AS35"/>
      <c r="AT35"/>
    </row>
    <row r="36" spans="1:46" s="7" customFormat="1" ht="23" hidden="1">
      <c r="A36" s="21" t="str">
        <f>Admin!AV40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c r="AE36"/>
      <c r="AF36"/>
      <c r="AG36"/>
      <c r="AH36"/>
      <c r="AI36"/>
      <c r="AJ36"/>
      <c r="AK36"/>
      <c r="AL36"/>
      <c r="AM36"/>
      <c r="AN36"/>
      <c r="AO36"/>
      <c r="AP36"/>
      <c r="AQ36"/>
      <c r="AR36"/>
      <c r="AS36"/>
      <c r="AT36"/>
    </row>
    <row r="37" spans="1:46" s="7" customFormat="1" ht="23" hidden="1">
      <c r="A37" s="21" t="str">
        <f>Admin!AW40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c r="AE37"/>
      <c r="AF37"/>
      <c r="AG37"/>
      <c r="AH37"/>
      <c r="AI37"/>
      <c r="AJ37"/>
      <c r="AK37"/>
      <c r="AL37"/>
      <c r="AM37"/>
      <c r="AN37"/>
      <c r="AO37"/>
      <c r="AP37"/>
      <c r="AQ37"/>
      <c r="AR37"/>
      <c r="AS37"/>
      <c r="AT37"/>
    </row>
    <row r="38" spans="1:46" s="7" customFormat="1" ht="23" hidden="1">
      <c r="A38" s="21" t="str">
        <f>Admin!AX40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c r="AE38"/>
      <c r="AF38"/>
      <c r="AG38"/>
      <c r="AH38"/>
      <c r="AI38"/>
      <c r="AJ38"/>
      <c r="AK38"/>
      <c r="AL38"/>
      <c r="AM38"/>
      <c r="AN38"/>
      <c r="AO38"/>
      <c r="AP38"/>
      <c r="AQ38"/>
      <c r="AR38"/>
      <c r="AS38"/>
      <c r="AT38"/>
    </row>
    <row r="39" spans="1:46" s="7" customFormat="1" ht="23" hidden="1">
      <c r="A39" s="21" t="str">
        <f>Admin!AY40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c r="AE39"/>
      <c r="AF39"/>
      <c r="AG39"/>
      <c r="AH39"/>
      <c r="AI39"/>
      <c r="AJ39"/>
      <c r="AK39"/>
      <c r="AL39"/>
      <c r="AM39"/>
      <c r="AN39"/>
      <c r="AO39"/>
      <c r="AP39"/>
      <c r="AQ39"/>
      <c r="AR39"/>
      <c r="AS39"/>
      <c r="AT39"/>
    </row>
    <row r="40" spans="1:46" s="7" customFormat="1" ht="23" hidden="1">
      <c r="A40" s="21" t="str">
        <f>Admin!AZ40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c r="AE40"/>
      <c r="AF40"/>
      <c r="AG40"/>
      <c r="AH40"/>
      <c r="AI40"/>
      <c r="AJ40"/>
      <c r="AK40"/>
      <c r="AL40"/>
      <c r="AM40"/>
      <c r="AN40"/>
      <c r="AO40"/>
      <c r="AP40"/>
      <c r="AQ40"/>
      <c r="AR40"/>
      <c r="AS40"/>
      <c r="AT40"/>
    </row>
    <row r="41" spans="1:46" s="7" customFormat="1" ht="23" hidden="1">
      <c r="A41" s="21" t="str">
        <f>Admin!BA40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c r="AE41"/>
      <c r="AF41"/>
      <c r="AG41"/>
      <c r="AH41"/>
      <c r="AI41"/>
      <c r="AJ41"/>
      <c r="AK41"/>
      <c r="AL41"/>
      <c r="AM41"/>
      <c r="AN41"/>
      <c r="AO41"/>
      <c r="AP41"/>
      <c r="AQ41"/>
      <c r="AR41"/>
      <c r="AS41"/>
      <c r="AT41"/>
    </row>
    <row r="42" spans="1:46" s="7" customFormat="1" ht="23" hidden="1">
      <c r="A42" s="21" t="str">
        <f>Admin!BB40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c r="AE42"/>
      <c r="AF42"/>
      <c r="AG42"/>
      <c r="AH42"/>
      <c r="AI42"/>
      <c r="AJ42"/>
      <c r="AK42"/>
      <c r="AL42"/>
      <c r="AM42"/>
      <c r="AN42"/>
      <c r="AO42"/>
      <c r="AP42"/>
      <c r="AQ42"/>
      <c r="AR42"/>
      <c r="AS42"/>
      <c r="AT42"/>
    </row>
    <row r="43" spans="1:46" s="7" customFormat="1" ht="23" hidden="1">
      <c r="A43" s="21" t="str">
        <f>Admin!BC40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c r="AE43"/>
      <c r="AF43"/>
      <c r="AG43"/>
      <c r="AH43"/>
      <c r="AI43"/>
      <c r="AJ43"/>
      <c r="AK43"/>
      <c r="AL43"/>
      <c r="AM43"/>
      <c r="AN43"/>
      <c r="AO43"/>
      <c r="AP43"/>
      <c r="AQ43"/>
      <c r="AR43"/>
      <c r="AS43"/>
      <c r="AT43"/>
    </row>
    <row r="44" spans="1:46" s="7" customFormat="1" ht="23" hidden="1">
      <c r="A44" s="21" t="str">
        <f>Admin!BD40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c r="AE44"/>
      <c r="AF44"/>
      <c r="AG44"/>
      <c r="AH44"/>
      <c r="AI44"/>
      <c r="AJ44"/>
      <c r="AK44"/>
      <c r="AL44"/>
      <c r="AM44"/>
      <c r="AN44"/>
      <c r="AO44"/>
      <c r="AP44"/>
      <c r="AQ44"/>
      <c r="AR44"/>
      <c r="AS44"/>
      <c r="AT44"/>
    </row>
    <row r="45" spans="1:46" s="9" customFormat="1" ht="23" hidden="1">
      <c r="A45" s="21" t="str">
        <f>Admin!BE40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c r="AE45"/>
      <c r="AF45"/>
      <c r="AG45"/>
      <c r="AH45"/>
      <c r="AI45"/>
      <c r="AJ45"/>
      <c r="AK45"/>
      <c r="AL45"/>
      <c r="AM45"/>
      <c r="AN45"/>
      <c r="AO45"/>
      <c r="AP45"/>
      <c r="AQ45"/>
      <c r="AR45"/>
      <c r="AS45"/>
      <c r="AT45"/>
    </row>
    <row r="46" spans="1:46" s="7" customFormat="1" ht="23" hidden="1">
      <c r="A46" s="21" t="str">
        <f>Admin!BF40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c r="AE46"/>
      <c r="AF46"/>
      <c r="AG46"/>
      <c r="AH46"/>
      <c r="AI46"/>
      <c r="AJ46"/>
      <c r="AK46"/>
      <c r="AL46"/>
      <c r="AM46"/>
      <c r="AN46"/>
      <c r="AO46"/>
      <c r="AP46"/>
      <c r="AQ46"/>
      <c r="AR46"/>
      <c r="AS46"/>
      <c r="AT46"/>
    </row>
    <row r="47" spans="1:46" s="7" customFormat="1" ht="23" hidden="1">
      <c r="A47" s="21" t="str">
        <f>Admin!BG40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c r="AE47"/>
      <c r="AF47"/>
      <c r="AG47"/>
      <c r="AH47"/>
      <c r="AI47"/>
      <c r="AJ47"/>
      <c r="AK47"/>
      <c r="AL47"/>
      <c r="AM47"/>
      <c r="AN47"/>
      <c r="AO47"/>
      <c r="AP47"/>
      <c r="AQ47"/>
      <c r="AR47"/>
      <c r="AS47"/>
      <c r="AT47"/>
    </row>
    <row r="48" spans="1:46" s="7" customFormat="1" ht="23" hidden="1">
      <c r="A48" s="21" t="str">
        <f>Admin!BH40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c r="AE48"/>
      <c r="AF48"/>
      <c r="AG48"/>
      <c r="AH48"/>
      <c r="AI48"/>
      <c r="AJ48"/>
      <c r="AK48"/>
      <c r="AL48"/>
      <c r="AM48"/>
      <c r="AN48"/>
      <c r="AO48"/>
      <c r="AP48"/>
      <c r="AQ48"/>
      <c r="AR48"/>
      <c r="AS48"/>
      <c r="AT48"/>
    </row>
    <row r="49" spans="1:46" s="7" customFormat="1" ht="23" hidden="1">
      <c r="A49" s="21" t="str">
        <f>Admin!BI40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c r="AE49"/>
      <c r="AF49"/>
      <c r="AG49"/>
      <c r="AH49"/>
      <c r="AI49"/>
      <c r="AJ49"/>
      <c r="AK49"/>
      <c r="AL49"/>
      <c r="AM49"/>
      <c r="AN49"/>
      <c r="AO49"/>
      <c r="AP49"/>
      <c r="AQ49"/>
      <c r="AR49"/>
      <c r="AS49"/>
      <c r="AT49"/>
    </row>
    <row r="50" spans="1:46" s="7" customFormat="1" ht="23" hidden="1">
      <c r="A50" s="21" t="str">
        <f>Admin!BJ40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c r="AE50"/>
      <c r="AF50"/>
      <c r="AG50"/>
      <c r="AH50"/>
      <c r="AI50"/>
      <c r="AJ50"/>
      <c r="AK50"/>
      <c r="AL50"/>
      <c r="AM50"/>
      <c r="AN50"/>
      <c r="AO50"/>
      <c r="AP50"/>
      <c r="AQ50"/>
      <c r="AR50"/>
      <c r="AS50"/>
      <c r="AT50"/>
    </row>
    <row r="51" spans="1:46" s="7" customFormat="1" ht="23" hidden="1">
      <c r="A51" s="21" t="str">
        <f>Admin!BK40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c r="AE51"/>
      <c r="AF51"/>
      <c r="AG51"/>
      <c r="AH51"/>
      <c r="AI51"/>
      <c r="AJ51"/>
      <c r="AK51"/>
      <c r="AL51"/>
      <c r="AM51"/>
      <c r="AN51"/>
      <c r="AO51"/>
      <c r="AP51"/>
      <c r="AQ51"/>
      <c r="AR51"/>
      <c r="AS51"/>
      <c r="AT51"/>
    </row>
    <row r="52" spans="1:46" s="7" customFormat="1" ht="23" hidden="1">
      <c r="A52" s="21" t="str">
        <f>Admin!BL40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c r="AE52"/>
      <c r="AF52"/>
      <c r="AG52"/>
      <c r="AH52"/>
      <c r="AI52"/>
      <c r="AJ52"/>
      <c r="AK52"/>
      <c r="AL52"/>
      <c r="AM52"/>
      <c r="AN52"/>
      <c r="AO52"/>
      <c r="AP52"/>
      <c r="AQ52"/>
      <c r="AR52"/>
      <c r="AS52"/>
      <c r="AT52"/>
    </row>
    <row r="53" spans="1:46" s="7" customFormat="1" ht="23" hidden="1">
      <c r="A53" s="21" t="str">
        <f>Admin!BM40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c r="AE53"/>
      <c r="AF53"/>
      <c r="AG53"/>
      <c r="AH53"/>
      <c r="AI53"/>
      <c r="AJ53"/>
      <c r="AK53"/>
      <c r="AL53"/>
      <c r="AM53"/>
      <c r="AN53"/>
      <c r="AO53"/>
      <c r="AP53"/>
      <c r="AQ53"/>
      <c r="AR53"/>
      <c r="AS53"/>
      <c r="AT53"/>
    </row>
    <row r="54" spans="1:46" s="7" customFormat="1" ht="23" hidden="1">
      <c r="A54" s="21" t="str">
        <f>Admin!BN40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c r="AE54"/>
      <c r="AF54"/>
      <c r="AG54"/>
      <c r="AH54"/>
      <c r="AI54"/>
      <c r="AJ54"/>
      <c r="AK54"/>
      <c r="AL54"/>
      <c r="AM54"/>
      <c r="AN54"/>
      <c r="AO54"/>
      <c r="AP54"/>
      <c r="AQ54"/>
      <c r="AR54"/>
      <c r="AS54"/>
      <c r="AT54"/>
    </row>
    <row r="55" spans="1:46" s="7" customFormat="1" ht="23" hidden="1">
      <c r="A55" s="21" t="str">
        <f>Admin!BO40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c r="AE55"/>
      <c r="AF55"/>
      <c r="AG55"/>
      <c r="AH55"/>
      <c r="AI55"/>
      <c r="AJ55"/>
      <c r="AK55"/>
      <c r="AL55"/>
      <c r="AM55"/>
      <c r="AN55"/>
      <c r="AO55"/>
      <c r="AP55"/>
      <c r="AQ55"/>
      <c r="AR55"/>
      <c r="AS55"/>
      <c r="AT55"/>
    </row>
    <row r="56" spans="1:46" s="7" customFormat="1" ht="23" hidden="1">
      <c r="A56" s="21" t="str">
        <f>Admin!BP40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c r="AE56"/>
      <c r="AF56"/>
      <c r="AG56"/>
      <c r="AH56"/>
      <c r="AI56"/>
      <c r="AJ56"/>
      <c r="AK56"/>
      <c r="AL56"/>
      <c r="AM56"/>
      <c r="AN56"/>
      <c r="AO56"/>
      <c r="AP56"/>
      <c r="AQ56"/>
      <c r="AR56"/>
      <c r="AS56"/>
      <c r="AT56"/>
    </row>
    <row r="57" spans="1:46" s="7" customFormat="1" ht="23" hidden="1">
      <c r="A57" s="21" t="str">
        <f>Admin!BQ40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c r="AE57"/>
      <c r="AF57"/>
      <c r="AG57"/>
      <c r="AH57"/>
      <c r="AI57"/>
      <c r="AJ57"/>
      <c r="AK57"/>
      <c r="AL57"/>
      <c r="AM57"/>
      <c r="AN57"/>
      <c r="AO57"/>
      <c r="AP57"/>
      <c r="AQ57"/>
      <c r="AR57"/>
      <c r="AS57"/>
      <c r="AT57"/>
    </row>
    <row r="58" spans="1:46" s="7" customFormat="1" ht="23" hidden="1">
      <c r="A58" s="21" t="str">
        <f>Admin!BR40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c r="AE58"/>
      <c r="AF58"/>
      <c r="AG58"/>
      <c r="AH58"/>
      <c r="AI58"/>
      <c r="AJ58"/>
      <c r="AK58"/>
      <c r="AL58"/>
      <c r="AM58"/>
      <c r="AN58"/>
      <c r="AO58"/>
      <c r="AP58"/>
      <c r="AQ58"/>
      <c r="AR58"/>
      <c r="AS58"/>
      <c r="AT58"/>
    </row>
    <row r="59" spans="1:46" s="7" customFormat="1" ht="23" hidden="1">
      <c r="A59" s="21" t="str">
        <f>Admin!BS40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c r="AE62"/>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c r="AE63"/>
      <c r="AF63"/>
      <c r="AG63"/>
      <c r="AH63"/>
      <c r="AI63"/>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S64" s="14"/>
      <c r="T64" s="14"/>
      <c r="U64" s="14"/>
      <c r="V64" s="14"/>
      <c r="W64" s="14"/>
      <c r="X64" s="14"/>
      <c r="Y64" s="14"/>
      <c r="Z64" s="14"/>
      <c r="AA64" s="14"/>
      <c r="AB64" s="14"/>
      <c r="AC64" s="14"/>
      <c r="AD64"/>
      <c r="AE64"/>
      <c r="AF64"/>
      <c r="AG64"/>
      <c r="AH64"/>
      <c r="AI64"/>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S65" s="14"/>
      <c r="T65" s="14"/>
      <c r="U65" s="14"/>
      <c r="V65" s="14"/>
      <c r="W65" s="14"/>
      <c r="X65" s="14"/>
      <c r="Y65" s="14"/>
      <c r="Z65" s="14"/>
      <c r="AA65" s="14"/>
      <c r="AB65" s="14"/>
      <c r="AC65" s="14"/>
      <c r="AD65"/>
      <c r="AE65"/>
      <c r="AF65"/>
      <c r="AG65"/>
      <c r="AH65"/>
      <c r="AI65"/>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S66" s="14"/>
      <c r="T66" s="14"/>
      <c r="U66" s="14"/>
      <c r="V66" s="14"/>
      <c r="W66" s="14"/>
      <c r="X66" s="14"/>
      <c r="Y66" s="14"/>
      <c r="Z66" s="14"/>
      <c r="AA66" s="14"/>
      <c r="AB66" s="14"/>
      <c r="AC66" s="14"/>
      <c r="AD66"/>
      <c r="AE66"/>
      <c r="AF66"/>
      <c r="AG66"/>
      <c r="AH66"/>
      <c r="AI66"/>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S67" s="14"/>
      <c r="T67" s="14"/>
      <c r="U67" s="14"/>
      <c r="V67" s="14"/>
      <c r="W67" s="14"/>
      <c r="X67" s="14"/>
      <c r="Y67" s="14"/>
      <c r="Z67" s="14"/>
      <c r="AA67" s="14"/>
      <c r="AB67" s="14"/>
      <c r="AC67" s="14"/>
      <c r="AD67"/>
      <c r="AE67"/>
      <c r="AF67"/>
      <c r="AG67"/>
      <c r="AH67"/>
      <c r="AI67"/>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S68" s="14"/>
      <c r="T68" s="14"/>
      <c r="U68" s="14"/>
      <c r="V68" s="14"/>
      <c r="W68" s="14"/>
      <c r="X68" s="14"/>
      <c r="Y68" s="14"/>
      <c r="Z68" s="14"/>
      <c r="AA68" s="14"/>
      <c r="AB68" s="14"/>
      <c r="AC68" s="14"/>
      <c r="AD68"/>
      <c r="AE68"/>
      <c r="AF68"/>
      <c r="AG68"/>
      <c r="AH68"/>
      <c r="AI68"/>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S69" s="14"/>
      <c r="T69" s="14"/>
      <c r="U69" s="14"/>
      <c r="V69" s="14"/>
      <c r="W69" s="14"/>
      <c r="X69" s="14"/>
      <c r="Y69" s="14"/>
      <c r="Z69" s="14"/>
      <c r="AA69" s="14"/>
      <c r="AB69" s="14"/>
      <c r="AC69" s="14"/>
      <c r="AD69"/>
      <c r="AE69"/>
      <c r="AF69"/>
      <c r="AG69"/>
      <c r="AH69"/>
      <c r="AI69"/>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S70" s="14"/>
      <c r="T70" s="14"/>
      <c r="U70" s="14"/>
      <c r="V70" s="14"/>
      <c r="W70" s="14"/>
      <c r="X70" s="14"/>
      <c r="Y70" s="14"/>
      <c r="Z70" s="14"/>
      <c r="AA70" s="14"/>
      <c r="AB70" s="14"/>
      <c r="AC70" s="14"/>
      <c r="AD70"/>
      <c r="AE70"/>
      <c r="AF70"/>
      <c r="AG70"/>
      <c r="AH70"/>
      <c r="AI70"/>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S71" s="14"/>
      <c r="T71" s="14"/>
      <c r="U71" s="14"/>
      <c r="V71" s="14"/>
      <c r="W71" s="14"/>
      <c r="X71" s="14"/>
      <c r="Y71" s="14"/>
      <c r="Z71" s="14"/>
      <c r="AA71" s="14"/>
      <c r="AB71" s="14"/>
      <c r="AC71" s="14"/>
      <c r="AD71"/>
      <c r="AE71"/>
      <c r="AF71"/>
      <c r="AG71"/>
      <c r="AH71"/>
      <c r="AI71"/>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S72" s="14"/>
      <c r="T72" s="14"/>
      <c r="U72" s="14"/>
      <c r="V72" s="14"/>
      <c r="W72" s="14"/>
      <c r="X72" s="14"/>
      <c r="Y72" s="14"/>
      <c r="Z72" s="14"/>
      <c r="AA72" s="14"/>
      <c r="AB72" s="14"/>
      <c r="AC72" s="14"/>
      <c r="AD72"/>
      <c r="AE72"/>
      <c r="AF72"/>
      <c r="AG72"/>
      <c r="AH72"/>
      <c r="AI7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S73" s="14"/>
      <c r="T73" s="14"/>
      <c r="U73" s="14"/>
      <c r="V73" s="14"/>
      <c r="W73" s="14"/>
      <c r="X73" s="14"/>
      <c r="Y73" s="14"/>
      <c r="Z73" s="14"/>
      <c r="AA73" s="14"/>
      <c r="AB73" s="14"/>
      <c r="AC73" s="14"/>
      <c r="AD73"/>
      <c r="AE73"/>
      <c r="AF73"/>
      <c r="AG73"/>
      <c r="AH73"/>
      <c r="AI73"/>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S74" s="14"/>
      <c r="T74" s="14"/>
      <c r="U74" s="14"/>
      <c r="V74" s="14"/>
      <c r="W74" s="14"/>
      <c r="X74" s="14"/>
      <c r="Y74" s="14"/>
      <c r="Z74" s="14"/>
      <c r="AA74" s="14"/>
      <c r="AB74" s="14"/>
      <c r="AC74" s="14"/>
      <c r="AD74"/>
      <c r="AE74"/>
      <c r="AF74"/>
      <c r="AG74"/>
      <c r="AH74"/>
      <c r="AI74"/>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S75" s="14"/>
      <c r="T75" s="14"/>
      <c r="U75" s="14"/>
      <c r="V75" s="14"/>
      <c r="W75" s="14"/>
      <c r="X75" s="14"/>
      <c r="Y75" s="14"/>
      <c r="Z75" s="14"/>
      <c r="AA75" s="14"/>
      <c r="AB75" s="14"/>
      <c r="AC75" s="14"/>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c r="AE76"/>
      <c r="AF76"/>
      <c r="AG76"/>
      <c r="AH76"/>
      <c r="AI76"/>
      <c r="AJ76"/>
      <c r="AK76"/>
      <c r="AL76"/>
      <c r="AM76"/>
      <c r="AN76"/>
      <c r="AO76"/>
      <c r="AP76"/>
      <c r="AQ76"/>
      <c r="AR76"/>
      <c r="AS76"/>
      <c r="AT76"/>
    </row>
    <row r="77" spans="1:46" s="6" customFormat="1">
      <c r="A77" s="190"/>
      <c r="B77" s="478" t="s">
        <v>321</v>
      </c>
      <c r="C77" s="191"/>
      <c r="D77" s="191"/>
      <c r="E77" s="190"/>
      <c r="F77" s="231"/>
      <c r="J77" s="11"/>
      <c r="K77" s="11"/>
      <c r="L77" s="11"/>
      <c r="M77" s="11"/>
      <c r="N77" s="11"/>
      <c r="S77" s="14"/>
      <c r="T77" s="14"/>
      <c r="U77" s="14"/>
      <c r="V77" s="14"/>
      <c r="W77" s="14"/>
      <c r="X77" s="14"/>
      <c r="Y77" s="14"/>
      <c r="Z77" s="14"/>
      <c r="AA77" s="14"/>
      <c r="AB77" s="14"/>
      <c r="AC77" s="14"/>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c r="AE80"/>
      <c r="AF80"/>
      <c r="AG80"/>
      <c r="AH80"/>
      <c r="AI80"/>
      <c r="AJ80"/>
      <c r="AK80"/>
      <c r="AL80"/>
      <c r="AM80"/>
      <c r="AN80"/>
      <c r="AO80"/>
      <c r="AP80"/>
      <c r="AQ80"/>
      <c r="AR80"/>
      <c r="AS80"/>
      <c r="AT80"/>
    </row>
    <row r="81" spans="1:48"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c r="AE81"/>
      <c r="AF81"/>
      <c r="AG81"/>
      <c r="AH81"/>
      <c r="AI81"/>
      <c r="AJ81"/>
      <c r="AK81"/>
      <c r="AL81"/>
      <c r="AM81"/>
      <c r="AN81"/>
      <c r="AO81"/>
      <c r="AP81"/>
      <c r="AQ81"/>
      <c r="AR81"/>
      <c r="AS81"/>
      <c r="AT81"/>
    </row>
    <row r="82" spans="1:48"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c r="AE82"/>
      <c r="AF82"/>
      <c r="AG82"/>
      <c r="AH82"/>
      <c r="AI82"/>
      <c r="AJ82"/>
      <c r="AK82"/>
      <c r="AL82"/>
      <c r="AM82"/>
      <c r="AN82"/>
      <c r="AO82"/>
      <c r="AP82"/>
      <c r="AQ82"/>
      <c r="AR82"/>
      <c r="AS82"/>
      <c r="AT82"/>
    </row>
    <row r="83" spans="1:48"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c r="AE83"/>
      <c r="AF83"/>
      <c r="AG83"/>
      <c r="AH83"/>
      <c r="AI83"/>
      <c r="AJ83"/>
      <c r="AK83"/>
      <c r="AL83"/>
      <c r="AM83"/>
      <c r="AN83"/>
      <c r="AO83"/>
      <c r="AP83"/>
      <c r="AQ83"/>
      <c r="AR83"/>
      <c r="AS83"/>
      <c r="AT83"/>
    </row>
    <row r="84" spans="1:48" customFormat="1"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row>
    <row r="85" spans="1:48" customFormat="1"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row>
    <row r="86" spans="1:48"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row>
    <row r="87" spans="1:48"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row>
    <row r="88" spans="1:48"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row>
    <row r="89" spans="1:48"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row>
    <row r="90" spans="1:48" s="43" customFormat="1">
      <c r="A90" s="190"/>
      <c r="B90" s="191"/>
      <c r="C90" s="191"/>
      <c r="D90" s="191"/>
      <c r="E90" s="190"/>
      <c r="F90" s="231"/>
      <c r="G90" s="14"/>
      <c r="H90" s="14"/>
      <c r="I90" s="14"/>
      <c r="J90" s="14"/>
      <c r="K90" s="6"/>
      <c r="L90" s="11"/>
      <c r="M90" s="11"/>
      <c r="N90" s="11"/>
      <c r="O90" s="11"/>
      <c r="P90" s="11"/>
      <c r="Q90" s="6"/>
      <c r="R90" s="6"/>
      <c r="S90" s="6"/>
      <c r="T90" s="6"/>
      <c r="U90" s="14"/>
      <c r="V90" s="14"/>
      <c r="W90" s="14"/>
      <c r="X90" s="14"/>
      <c r="Y90" s="14"/>
      <c r="Z90" s="14"/>
      <c r="AA90" s="14"/>
      <c r="AB90" s="14"/>
      <c r="AC90" s="14"/>
      <c r="AD90"/>
      <c r="AE90"/>
      <c r="AF90"/>
      <c r="AG90"/>
      <c r="AH90"/>
      <c r="AI90"/>
      <c r="AJ90"/>
      <c r="AK90"/>
      <c r="AL90"/>
      <c r="AM90"/>
      <c r="AN90"/>
      <c r="AO90"/>
      <c r="AP90"/>
      <c r="AQ90"/>
      <c r="AR90"/>
      <c r="AS90"/>
      <c r="AT90"/>
      <c r="AU90"/>
      <c r="AV90"/>
    </row>
    <row r="91" spans="1:48" s="43" customFormat="1">
      <c r="A91" s="190"/>
      <c r="B91" s="191"/>
      <c r="C91" s="191"/>
      <c r="D91" s="191"/>
      <c r="E91" s="190"/>
      <c r="F91" s="231"/>
      <c r="G91" s="14"/>
      <c r="H91" s="14"/>
      <c r="I91" s="14"/>
      <c r="J91" s="14"/>
      <c r="K91" s="6"/>
      <c r="L91" s="11"/>
      <c r="M91" s="11"/>
      <c r="N91" s="11"/>
      <c r="O91" s="11"/>
      <c r="P91" s="11"/>
      <c r="Q91" s="6"/>
      <c r="R91" s="6"/>
      <c r="S91" s="6"/>
      <c r="T91" s="6"/>
      <c r="U91" s="14"/>
      <c r="V91" s="14"/>
      <c r="W91" s="14"/>
      <c r="X91" s="14"/>
      <c r="Y91" s="14"/>
      <c r="Z91" s="14"/>
      <c r="AA91" s="14"/>
      <c r="AB91" s="14"/>
      <c r="AC91" s="14"/>
      <c r="AD91"/>
      <c r="AE91"/>
      <c r="AF91"/>
      <c r="AG91"/>
      <c r="AH91"/>
      <c r="AI91"/>
      <c r="AJ91"/>
      <c r="AK91"/>
      <c r="AL91"/>
      <c r="AM91"/>
      <c r="AN91"/>
      <c r="AO91"/>
      <c r="AP91"/>
      <c r="AQ91"/>
      <c r="AR91"/>
      <c r="AS91"/>
      <c r="AT91"/>
      <c r="AU91"/>
      <c r="AV91"/>
    </row>
    <row r="92" spans="1:48" s="43" customFormat="1">
      <c r="A92" s="190"/>
      <c r="B92" s="191"/>
      <c r="C92" s="191"/>
      <c r="D92" s="191"/>
      <c r="E92" s="190"/>
      <c r="F92" s="231"/>
      <c r="G92" s="14"/>
      <c r="H92" s="14"/>
      <c r="I92" s="14"/>
      <c r="J92" s="14"/>
      <c r="K92" s="6"/>
      <c r="L92" s="11"/>
      <c r="M92" s="11"/>
      <c r="N92" s="11"/>
      <c r="O92" s="11"/>
      <c r="P92" s="11"/>
      <c r="Q92" s="6"/>
      <c r="R92" s="6"/>
      <c r="S92" s="6"/>
      <c r="T92" s="6"/>
      <c r="U92" s="14"/>
      <c r="V92" s="14"/>
      <c r="W92" s="14"/>
      <c r="X92" s="14"/>
      <c r="Y92" s="14"/>
      <c r="Z92" s="14"/>
      <c r="AA92" s="14"/>
      <c r="AB92" s="14"/>
      <c r="AC92" s="14"/>
      <c r="AD92"/>
      <c r="AE92"/>
      <c r="AF92"/>
      <c r="AG92"/>
      <c r="AH92"/>
      <c r="AI92"/>
      <c r="AJ92"/>
      <c r="AK92"/>
      <c r="AL92"/>
      <c r="AM92"/>
      <c r="AN92"/>
      <c r="AO92"/>
      <c r="AP92"/>
      <c r="AQ92"/>
      <c r="AR92"/>
      <c r="AS92"/>
      <c r="AT92"/>
      <c r="AU92"/>
      <c r="AV92"/>
    </row>
    <row r="93" spans="1:48" s="43" customFormat="1">
      <c r="A93" s="190"/>
      <c r="B93" s="191"/>
      <c r="C93" s="191"/>
      <c r="D93" s="191"/>
      <c r="E93" s="190"/>
      <c r="F93" s="231"/>
      <c r="G93" s="14"/>
      <c r="H93" s="14"/>
      <c r="I93" s="14"/>
      <c r="J93" s="14"/>
      <c r="K93" s="6"/>
      <c r="L93" s="11"/>
      <c r="M93" s="11"/>
      <c r="N93" s="11"/>
      <c r="O93" s="11"/>
      <c r="P93" s="11"/>
      <c r="Q93" s="6"/>
      <c r="R93" s="6"/>
      <c r="S93" s="6"/>
      <c r="T93" s="6"/>
      <c r="U93" s="14"/>
      <c r="V93" s="14"/>
      <c r="W93" s="14"/>
      <c r="X93" s="14"/>
      <c r="Y93" s="14"/>
      <c r="Z93" s="14"/>
      <c r="AA93" s="14"/>
      <c r="AB93" s="14"/>
      <c r="AC93" s="14"/>
      <c r="AD93"/>
      <c r="AE93"/>
      <c r="AF93"/>
      <c r="AG93"/>
      <c r="AH93"/>
      <c r="AI93"/>
      <c r="AJ93"/>
      <c r="AK93"/>
      <c r="AL93"/>
      <c r="AM93"/>
      <c r="AN93"/>
      <c r="AO93"/>
      <c r="AP93"/>
      <c r="AQ93"/>
      <c r="AR93"/>
      <c r="AS93"/>
      <c r="AT93"/>
      <c r="AU93"/>
      <c r="AV93"/>
    </row>
    <row r="94" spans="1:48" s="43" customFormat="1">
      <c r="A94" s="190"/>
      <c r="B94" s="191"/>
      <c r="C94" s="191"/>
      <c r="D94" s="191"/>
      <c r="E94" s="190"/>
      <c r="F94" s="231"/>
      <c r="G94" s="14"/>
      <c r="H94" s="14"/>
      <c r="I94" s="14"/>
      <c r="J94" s="14"/>
      <c r="K94" s="6"/>
      <c r="L94" s="11"/>
      <c r="M94" s="11"/>
      <c r="N94" s="11"/>
      <c r="O94" s="11"/>
      <c r="P94" s="11"/>
      <c r="Q94" s="6"/>
      <c r="R94" s="6"/>
      <c r="S94" s="6"/>
      <c r="T94" s="6"/>
      <c r="U94" s="14"/>
      <c r="V94" s="14"/>
      <c r="W94" s="14"/>
      <c r="X94" s="14"/>
      <c r="Y94" s="14"/>
      <c r="Z94" s="14"/>
      <c r="AA94" s="14"/>
      <c r="AB94" s="14"/>
      <c r="AC94" s="14"/>
      <c r="AD94"/>
      <c r="AE94"/>
      <c r="AF94"/>
      <c r="AG94"/>
      <c r="AH94"/>
      <c r="AI94"/>
      <c r="AJ94"/>
      <c r="AK94"/>
      <c r="AL94"/>
      <c r="AM94"/>
      <c r="AN94"/>
      <c r="AO94"/>
      <c r="AP94"/>
      <c r="AQ94"/>
      <c r="AR94"/>
      <c r="AS94"/>
      <c r="AT94"/>
      <c r="AU94"/>
      <c r="AV94"/>
    </row>
    <row r="95" spans="1:48" s="43" customFormat="1">
      <c r="A95" s="190"/>
      <c r="B95" s="191"/>
      <c r="C95" s="191"/>
      <c r="D95" s="191"/>
      <c r="E95" s="190"/>
      <c r="F95" s="231"/>
      <c r="G95" s="14"/>
      <c r="H95" s="14"/>
      <c r="I95" s="14"/>
      <c r="J95" s="14"/>
      <c r="K95" s="6"/>
      <c r="L95" s="11"/>
      <c r="M95" s="11"/>
      <c r="N95" s="11"/>
      <c r="O95" s="11"/>
      <c r="P95" s="11"/>
      <c r="Q95" s="6"/>
      <c r="R95" s="6"/>
      <c r="S95" s="6"/>
      <c r="T95" s="6"/>
      <c r="U95" s="14"/>
      <c r="V95" s="14"/>
      <c r="W95" s="14"/>
      <c r="X95" s="14"/>
      <c r="Y95" s="14"/>
      <c r="Z95" s="14"/>
      <c r="AA95" s="14"/>
      <c r="AB95" s="14"/>
      <c r="AC95" s="14"/>
      <c r="AD95"/>
      <c r="AE95"/>
      <c r="AF95"/>
      <c r="AG95"/>
      <c r="AH95"/>
      <c r="AI95"/>
      <c r="AJ95"/>
      <c r="AK95"/>
      <c r="AL95"/>
      <c r="AM95"/>
      <c r="AN95"/>
      <c r="AO95"/>
      <c r="AP95"/>
      <c r="AQ95"/>
      <c r="AR95"/>
      <c r="AS95"/>
      <c r="AT95"/>
      <c r="AU95"/>
      <c r="AV95"/>
    </row>
    <row r="96" spans="1:48" s="43" customFormat="1">
      <c r="A96" s="190"/>
      <c r="B96" s="191"/>
      <c r="C96" s="191"/>
      <c r="D96" s="191"/>
      <c r="E96" s="190"/>
      <c r="F96" s="231"/>
      <c r="G96" s="14"/>
      <c r="H96" s="14"/>
      <c r="I96" s="14"/>
      <c r="J96" s="14"/>
      <c r="K96" s="6"/>
      <c r="L96" s="11"/>
      <c r="M96" s="11"/>
      <c r="N96" s="11"/>
      <c r="O96" s="11"/>
      <c r="P96" s="11"/>
      <c r="Q96" s="6"/>
      <c r="R96" s="6"/>
      <c r="S96" s="6"/>
      <c r="T96" s="6"/>
      <c r="U96" s="14"/>
      <c r="V96" s="14"/>
      <c r="W96" s="14"/>
      <c r="X96" s="14"/>
      <c r="Y96" s="14"/>
      <c r="Z96" s="14"/>
      <c r="AA96" s="14"/>
      <c r="AB96" s="14"/>
      <c r="AC96" s="14"/>
      <c r="AD96"/>
      <c r="AE96"/>
      <c r="AF96"/>
      <c r="AG96"/>
      <c r="AH96"/>
      <c r="AI96"/>
      <c r="AJ96"/>
      <c r="AK96"/>
      <c r="AL96"/>
      <c r="AM96"/>
      <c r="AN96"/>
      <c r="AO96"/>
      <c r="AP96"/>
      <c r="AQ96"/>
      <c r="AR96"/>
      <c r="AS96"/>
      <c r="AT96"/>
      <c r="AU96"/>
      <c r="AV96"/>
    </row>
    <row r="97" spans="1:48" s="43" customFormat="1">
      <c r="A97" s="190"/>
      <c r="B97" s="191"/>
      <c r="C97" s="191"/>
      <c r="D97" s="191"/>
      <c r="E97" s="190"/>
      <c r="F97" s="231"/>
      <c r="G97" s="14"/>
      <c r="H97" s="14"/>
      <c r="I97" s="14"/>
      <c r="J97" s="14"/>
      <c r="K97" s="6"/>
      <c r="L97" s="11"/>
      <c r="M97" s="11"/>
      <c r="N97" s="11"/>
      <c r="O97" s="11"/>
      <c r="P97" s="11"/>
      <c r="Q97" s="6"/>
      <c r="R97" s="6"/>
      <c r="S97" s="6"/>
      <c r="T97" s="6"/>
      <c r="U97" s="14"/>
      <c r="V97" s="14"/>
      <c r="W97" s="14"/>
      <c r="X97" s="14"/>
      <c r="Y97" s="14"/>
      <c r="Z97" s="14"/>
      <c r="AA97" s="14"/>
      <c r="AB97" s="14"/>
      <c r="AC97" s="14"/>
      <c r="AD97"/>
      <c r="AE97"/>
      <c r="AF97"/>
      <c r="AG97"/>
      <c r="AH97"/>
      <c r="AI97"/>
      <c r="AJ97"/>
      <c r="AK97"/>
      <c r="AL97"/>
      <c r="AM97"/>
      <c r="AN97"/>
      <c r="AO97"/>
      <c r="AP97"/>
      <c r="AQ97"/>
      <c r="AR97"/>
      <c r="AS97"/>
      <c r="AT97"/>
      <c r="AU97"/>
      <c r="AV97"/>
    </row>
    <row r="98" spans="1:48" s="43" customFormat="1">
      <c r="A98" s="190"/>
      <c r="B98" s="191"/>
      <c r="C98" s="191"/>
      <c r="D98" s="191"/>
      <c r="E98" s="190"/>
      <c r="F98" s="231"/>
      <c r="G98" s="14"/>
      <c r="H98" s="14"/>
      <c r="I98" s="14"/>
      <c r="J98" s="14"/>
      <c r="K98" s="6"/>
      <c r="L98" s="11"/>
      <c r="M98" s="11"/>
      <c r="N98" s="11"/>
      <c r="O98" s="11"/>
      <c r="P98" s="11"/>
      <c r="Q98" s="6"/>
      <c r="R98" s="6"/>
      <c r="S98" s="6"/>
      <c r="T98" s="6"/>
      <c r="U98" s="14"/>
      <c r="V98" s="14"/>
      <c r="W98" s="14"/>
      <c r="X98" s="14"/>
      <c r="Y98" s="14"/>
      <c r="Z98" s="14"/>
      <c r="AA98" s="14"/>
      <c r="AB98" s="14"/>
      <c r="AC98" s="14"/>
      <c r="AD98"/>
      <c r="AE98"/>
      <c r="AF98"/>
      <c r="AG98"/>
      <c r="AH98"/>
      <c r="AI98"/>
      <c r="AJ98"/>
      <c r="AK98"/>
      <c r="AL98"/>
      <c r="AM98"/>
      <c r="AN98"/>
      <c r="AO98"/>
      <c r="AP98"/>
      <c r="AQ98"/>
      <c r="AR98"/>
      <c r="AS98"/>
      <c r="AT98"/>
      <c r="AU98"/>
      <c r="AV98"/>
    </row>
    <row r="99" spans="1:48" s="43" customFormat="1">
      <c r="A99" s="190"/>
      <c r="B99" s="191"/>
      <c r="C99" s="191"/>
      <c r="D99" s="191"/>
      <c r="E99" s="190"/>
      <c r="F99" s="231"/>
      <c r="G99" s="14"/>
      <c r="H99" s="14"/>
      <c r="I99" s="14"/>
      <c r="J99" s="14"/>
      <c r="K99" s="6"/>
      <c r="L99" s="11"/>
      <c r="M99" s="11"/>
      <c r="N99" s="11"/>
      <c r="O99" s="11"/>
      <c r="P99" s="11"/>
      <c r="Q99" s="6"/>
      <c r="R99" s="6"/>
      <c r="S99" s="6"/>
      <c r="T99" s="6"/>
      <c r="U99" s="14"/>
      <c r="V99" s="14"/>
      <c r="W99" s="14"/>
      <c r="X99" s="14"/>
      <c r="Y99" s="14"/>
      <c r="Z99" s="14"/>
      <c r="AA99" s="14"/>
      <c r="AB99" s="14"/>
      <c r="AC99" s="14"/>
      <c r="AD99"/>
      <c r="AE99"/>
      <c r="AF99"/>
      <c r="AG99"/>
      <c r="AH99"/>
      <c r="AI99"/>
      <c r="AJ99"/>
      <c r="AK99"/>
      <c r="AL99"/>
      <c r="AM99"/>
      <c r="AN99"/>
      <c r="AO99"/>
      <c r="AP99"/>
      <c r="AQ99"/>
      <c r="AR99"/>
      <c r="AS99"/>
      <c r="AT99"/>
      <c r="AU99"/>
      <c r="AV99"/>
    </row>
    <row r="100" spans="1:48" s="43" customFormat="1">
      <c r="A100" s="190"/>
      <c r="B100" s="191"/>
      <c r="C100" s="191"/>
      <c r="D100" s="191"/>
      <c r="E100" s="190"/>
      <c r="F100" s="231"/>
      <c r="G100" s="14"/>
      <c r="H100" s="14"/>
      <c r="I100" s="14"/>
      <c r="J100" s="14"/>
      <c r="K100" s="6"/>
      <c r="L100" s="11"/>
      <c r="M100" s="11"/>
      <c r="N100" s="11"/>
      <c r="O100" s="11"/>
      <c r="P100" s="11"/>
      <c r="Q100" s="6"/>
      <c r="R100" s="6"/>
      <c r="S100" s="6"/>
      <c r="T100" s="6"/>
      <c r="U100" s="14"/>
      <c r="V100" s="14"/>
      <c r="W100" s="14"/>
      <c r="X100" s="14"/>
      <c r="Y100" s="14"/>
      <c r="Z100" s="14"/>
      <c r="AA100" s="14"/>
      <c r="AB100" s="14"/>
      <c r="AC100" s="14"/>
      <c r="AD100"/>
      <c r="AE100"/>
      <c r="AF100"/>
      <c r="AG100"/>
      <c r="AH100"/>
      <c r="AI100"/>
      <c r="AJ100"/>
      <c r="AK100"/>
      <c r="AL100"/>
      <c r="AM100"/>
      <c r="AN100"/>
      <c r="AO100"/>
      <c r="AP100"/>
      <c r="AQ100"/>
      <c r="AR100"/>
      <c r="AS100"/>
      <c r="AT100"/>
      <c r="AU100"/>
      <c r="AV100"/>
    </row>
    <row r="101" spans="1:48" s="43" customFormat="1">
      <c r="A101" s="190"/>
      <c r="B101" s="191"/>
      <c r="C101" s="191"/>
      <c r="D101" s="191"/>
      <c r="E101" s="190"/>
      <c r="F101" s="231"/>
      <c r="G101" s="14"/>
      <c r="H101" s="14"/>
      <c r="I101" s="14"/>
      <c r="J101" s="14"/>
      <c r="K101" s="6"/>
      <c r="L101" s="11"/>
      <c r="M101" s="11"/>
      <c r="N101" s="11"/>
      <c r="O101" s="11"/>
      <c r="P101" s="11"/>
      <c r="Q101" s="6"/>
      <c r="R101" s="6"/>
      <c r="S101" s="6"/>
      <c r="T101" s="6"/>
      <c r="U101" s="14"/>
      <c r="V101" s="14"/>
      <c r="W101" s="14"/>
      <c r="X101" s="14"/>
      <c r="Y101" s="14"/>
      <c r="Z101" s="14"/>
      <c r="AA101" s="14"/>
      <c r="AB101" s="14"/>
      <c r="AC101" s="14"/>
      <c r="AD101"/>
      <c r="AE101"/>
      <c r="AF101"/>
      <c r="AG101"/>
      <c r="AH101"/>
      <c r="AI101"/>
      <c r="AJ101"/>
      <c r="AK101"/>
      <c r="AL101"/>
      <c r="AM101"/>
      <c r="AN101"/>
      <c r="AO101"/>
      <c r="AP101"/>
      <c r="AQ101"/>
      <c r="AR101"/>
      <c r="AS101"/>
      <c r="AT101"/>
      <c r="AU101"/>
      <c r="AV101"/>
    </row>
    <row r="102" spans="1:48" s="43" customFormat="1">
      <c r="A102" s="190"/>
      <c r="B102" s="191"/>
      <c r="C102" s="191"/>
      <c r="D102" s="191"/>
      <c r="E102" s="190"/>
      <c r="F102" s="231"/>
      <c r="G102" s="14"/>
      <c r="H102" s="14"/>
      <c r="I102" s="14"/>
      <c r="J102" s="14"/>
      <c r="K102" s="6"/>
      <c r="L102" s="11"/>
      <c r="M102" s="11"/>
      <c r="N102" s="11"/>
      <c r="O102" s="11"/>
      <c r="P102" s="11"/>
      <c r="Q102" s="6"/>
      <c r="R102" s="6"/>
      <c r="S102" s="6"/>
      <c r="T102" s="6"/>
      <c r="U102" s="14"/>
      <c r="V102" s="14"/>
      <c r="W102" s="14"/>
      <c r="X102" s="14"/>
      <c r="Y102" s="14"/>
      <c r="Z102" s="14"/>
      <c r="AA102" s="14"/>
      <c r="AB102" s="14"/>
      <c r="AC102" s="14"/>
      <c r="AD102"/>
      <c r="AE102"/>
      <c r="AF102"/>
      <c r="AG102"/>
      <c r="AH102"/>
      <c r="AI102"/>
      <c r="AJ102"/>
      <c r="AK102"/>
      <c r="AL102"/>
      <c r="AM102"/>
      <c r="AN102"/>
      <c r="AO102"/>
      <c r="AP102"/>
      <c r="AQ102"/>
      <c r="AR102"/>
      <c r="AS102"/>
      <c r="AT102"/>
      <c r="AU102"/>
      <c r="AV102"/>
    </row>
    <row r="103" spans="1:48" s="43" customFormat="1">
      <c r="A103" s="190"/>
      <c r="B103" s="191"/>
      <c r="C103" s="191"/>
      <c r="D103" s="191"/>
      <c r="E103" s="190"/>
      <c r="F103" s="231"/>
      <c r="G103" s="14"/>
      <c r="H103" s="14"/>
      <c r="I103" s="14"/>
      <c r="J103" s="14"/>
      <c r="K103" s="6"/>
      <c r="L103" s="11"/>
      <c r="M103" s="11"/>
      <c r="N103" s="11"/>
      <c r="O103" s="11"/>
      <c r="P103" s="11"/>
      <c r="Q103" s="6"/>
      <c r="R103" s="6"/>
      <c r="S103" s="6"/>
      <c r="T103" s="6"/>
      <c r="U103" s="14"/>
      <c r="V103" s="14"/>
      <c r="W103" s="14"/>
      <c r="X103" s="14"/>
      <c r="Y103" s="14"/>
      <c r="Z103" s="14"/>
      <c r="AA103" s="14"/>
      <c r="AB103" s="14"/>
      <c r="AC103" s="14"/>
      <c r="AD103"/>
      <c r="AE103"/>
      <c r="AF103"/>
      <c r="AG103"/>
      <c r="AH103"/>
      <c r="AI103"/>
      <c r="AJ103"/>
      <c r="AK103"/>
      <c r="AL103"/>
      <c r="AM103"/>
      <c r="AN103"/>
      <c r="AO103"/>
      <c r="AP103"/>
      <c r="AQ103"/>
      <c r="AR103"/>
      <c r="AS103"/>
      <c r="AT103"/>
      <c r="AU103"/>
      <c r="AV103"/>
    </row>
    <row r="104" spans="1:48" s="43" customFormat="1">
      <c r="A104" s="190"/>
      <c r="B104" s="191"/>
      <c r="C104" s="191"/>
      <c r="D104" s="191"/>
      <c r="E104" s="190"/>
      <c r="F104" s="231"/>
      <c r="G104" s="14"/>
      <c r="H104" s="14"/>
      <c r="I104" s="14"/>
      <c r="J104" s="14"/>
      <c r="K104" s="6"/>
      <c r="L104" s="11"/>
      <c r="M104" s="11"/>
      <c r="N104" s="11"/>
      <c r="O104" s="11"/>
      <c r="P104" s="11"/>
      <c r="Q104" s="6"/>
      <c r="R104" s="6"/>
      <c r="S104" s="6"/>
      <c r="T104" s="6"/>
      <c r="U104" s="14"/>
      <c r="V104" s="14"/>
      <c r="W104" s="14"/>
      <c r="X104" s="14"/>
      <c r="Y104" s="14"/>
      <c r="Z104" s="14"/>
      <c r="AA104" s="14"/>
      <c r="AB104" s="14"/>
      <c r="AC104" s="14"/>
      <c r="AD104"/>
      <c r="AE104"/>
      <c r="AF104"/>
      <c r="AG104"/>
      <c r="AH104"/>
      <c r="AI104"/>
      <c r="AJ104"/>
      <c r="AK104"/>
      <c r="AL104"/>
      <c r="AM104"/>
      <c r="AN104"/>
      <c r="AO104"/>
      <c r="AP104"/>
      <c r="AQ104"/>
      <c r="AR104"/>
      <c r="AS104"/>
      <c r="AT104"/>
      <c r="AU104"/>
      <c r="AV104"/>
    </row>
    <row r="105" spans="1:48" s="43" customFormat="1">
      <c r="A105" s="190"/>
      <c r="B105" s="191"/>
      <c r="C105" s="191"/>
      <c r="D105" s="191"/>
      <c r="E105" s="190"/>
      <c r="F105" s="231"/>
      <c r="G105" s="14"/>
      <c r="H105" s="14"/>
      <c r="I105" s="14"/>
      <c r="J105" s="14"/>
      <c r="K105" s="6"/>
      <c r="L105" s="11"/>
      <c r="M105" s="11"/>
      <c r="N105" s="11"/>
      <c r="O105" s="11"/>
      <c r="P105" s="11"/>
      <c r="Q105" s="6"/>
      <c r="R105" s="6"/>
      <c r="S105" s="6"/>
      <c r="T105" s="6"/>
      <c r="U105" s="14"/>
      <c r="V105" s="14"/>
      <c r="W105" s="14"/>
      <c r="X105" s="14"/>
      <c r="Y105" s="14"/>
      <c r="Z105" s="14"/>
      <c r="AA105" s="14"/>
      <c r="AB105" s="14"/>
      <c r="AC105" s="14"/>
      <c r="AD105"/>
      <c r="AE105"/>
      <c r="AF105"/>
      <c r="AG105"/>
      <c r="AH105"/>
      <c r="AI105"/>
      <c r="AJ105"/>
      <c r="AK105"/>
      <c r="AL105"/>
      <c r="AM105"/>
      <c r="AN105"/>
      <c r="AO105"/>
      <c r="AP105"/>
      <c r="AQ105"/>
      <c r="AR105"/>
      <c r="AS105"/>
      <c r="AT105"/>
      <c r="AU105"/>
      <c r="AV105"/>
    </row>
    <row r="106" spans="1:48" s="43" customFormat="1">
      <c r="A106" s="190"/>
      <c r="B106" s="191"/>
      <c r="C106" s="191"/>
      <c r="D106" s="191"/>
      <c r="E106" s="190"/>
      <c r="F106" s="231"/>
      <c r="G106" s="14"/>
      <c r="H106" s="14"/>
      <c r="I106" s="14"/>
      <c r="J106" s="14"/>
      <c r="K106" s="6"/>
      <c r="L106" s="11"/>
      <c r="M106" s="11"/>
      <c r="N106" s="11"/>
      <c r="O106" s="11"/>
      <c r="P106" s="11"/>
      <c r="Q106" s="6"/>
      <c r="R106" s="6"/>
      <c r="S106" s="6"/>
      <c r="T106" s="6"/>
      <c r="U106" s="14"/>
      <c r="V106" s="14"/>
      <c r="W106" s="14"/>
      <c r="X106" s="14"/>
      <c r="Y106" s="14"/>
      <c r="Z106" s="14"/>
      <c r="AA106" s="14"/>
      <c r="AB106" s="14"/>
      <c r="AC106" s="14"/>
      <c r="AD106"/>
      <c r="AE106"/>
      <c r="AF106"/>
      <c r="AG106"/>
      <c r="AH106"/>
      <c r="AI106"/>
      <c r="AJ106"/>
      <c r="AK106"/>
      <c r="AL106"/>
      <c r="AM106"/>
      <c r="AN106"/>
      <c r="AO106"/>
      <c r="AP106"/>
      <c r="AQ106"/>
      <c r="AR106"/>
      <c r="AS106"/>
      <c r="AT106"/>
      <c r="AU106"/>
      <c r="AV106"/>
    </row>
    <row r="107" spans="1:48" s="43" customFormat="1">
      <c r="A107" s="190"/>
      <c r="B107" s="191"/>
      <c r="C107" s="191"/>
      <c r="D107" s="191"/>
      <c r="E107" s="190"/>
      <c r="F107" s="231"/>
      <c r="G107" s="14"/>
      <c r="H107" s="14"/>
      <c r="I107" s="14"/>
      <c r="J107" s="14"/>
      <c r="K107" s="6"/>
      <c r="L107" s="11"/>
      <c r="M107" s="11"/>
      <c r="N107" s="11"/>
      <c r="O107" s="11"/>
      <c r="P107" s="11"/>
      <c r="Q107" s="6"/>
      <c r="R107" s="6"/>
      <c r="S107" s="6"/>
      <c r="T107" s="6"/>
      <c r="U107" s="14"/>
      <c r="V107" s="14"/>
      <c r="W107" s="14"/>
      <c r="X107" s="14"/>
      <c r="Y107" s="14"/>
      <c r="Z107" s="14"/>
      <c r="AA107" s="14"/>
      <c r="AB107" s="14"/>
      <c r="AC107" s="14"/>
      <c r="AD107"/>
      <c r="AE107"/>
      <c r="AF107"/>
      <c r="AG107"/>
      <c r="AH107"/>
      <c r="AI107"/>
      <c r="AJ107"/>
      <c r="AK107"/>
      <c r="AL107"/>
      <c r="AM107"/>
      <c r="AN107"/>
      <c r="AO107"/>
      <c r="AP107"/>
      <c r="AQ107"/>
      <c r="AR107"/>
      <c r="AS107"/>
      <c r="AT107"/>
      <c r="AU107"/>
      <c r="AV107"/>
    </row>
    <row r="108" spans="1:48" s="43" customFormat="1">
      <c r="A108" s="190"/>
      <c r="B108" s="191"/>
      <c r="C108" s="191"/>
      <c r="D108" s="191"/>
      <c r="E108" s="190"/>
      <c r="F108" s="231"/>
      <c r="G108" s="14"/>
      <c r="H108" s="14"/>
      <c r="I108" s="14"/>
      <c r="J108" s="14"/>
      <c r="K108" s="6"/>
      <c r="L108" s="11"/>
      <c r="M108" s="11"/>
      <c r="N108" s="11"/>
      <c r="O108" s="11"/>
      <c r="P108" s="11"/>
      <c r="Q108" s="6"/>
      <c r="R108" s="6"/>
      <c r="S108" s="6"/>
      <c r="T108" s="6"/>
      <c r="U108" s="14"/>
      <c r="V108" s="14"/>
      <c r="W108" s="14"/>
      <c r="X108" s="14"/>
      <c r="Y108" s="14"/>
      <c r="Z108" s="14"/>
      <c r="AA108" s="14"/>
      <c r="AB108" s="14"/>
      <c r="AC108" s="14"/>
      <c r="AD108"/>
      <c r="AE108"/>
      <c r="AF108"/>
      <c r="AG108"/>
      <c r="AH108"/>
      <c r="AI108"/>
      <c r="AJ108"/>
      <c r="AK108"/>
      <c r="AL108"/>
      <c r="AM108"/>
      <c r="AN108"/>
      <c r="AO108"/>
      <c r="AP108"/>
      <c r="AQ108"/>
      <c r="AR108"/>
      <c r="AS108"/>
      <c r="AT108"/>
      <c r="AU108"/>
      <c r="AV108"/>
    </row>
    <row r="109" spans="1:48" s="43" customFormat="1">
      <c r="A109" s="190"/>
      <c r="B109" s="191"/>
      <c r="C109" s="191"/>
      <c r="D109" s="191"/>
      <c r="E109" s="190"/>
      <c r="F109" s="231"/>
      <c r="G109" s="14"/>
      <c r="H109" s="14"/>
      <c r="I109" s="14"/>
      <c r="J109" s="14"/>
      <c r="K109" s="6"/>
      <c r="L109" s="11"/>
      <c r="M109" s="11"/>
      <c r="N109" s="11"/>
      <c r="O109" s="11"/>
      <c r="P109" s="11"/>
      <c r="Q109" s="6"/>
      <c r="R109" s="6"/>
      <c r="S109" s="6"/>
      <c r="T109" s="6"/>
      <c r="U109" s="14"/>
      <c r="V109" s="14"/>
      <c r="W109" s="14"/>
      <c r="X109" s="14"/>
      <c r="Y109" s="14"/>
      <c r="Z109" s="14"/>
      <c r="AA109" s="14"/>
      <c r="AB109" s="14"/>
      <c r="AC109" s="14"/>
      <c r="AD109"/>
      <c r="AE109"/>
      <c r="AF109"/>
      <c r="AG109"/>
      <c r="AH109"/>
      <c r="AI109"/>
      <c r="AJ109"/>
      <c r="AK109"/>
      <c r="AL109"/>
      <c r="AM109"/>
      <c r="AN109"/>
      <c r="AO109"/>
      <c r="AP109"/>
      <c r="AQ109"/>
      <c r="AR109"/>
      <c r="AS109"/>
      <c r="AT109"/>
      <c r="AU109"/>
      <c r="AV109"/>
    </row>
    <row r="110" spans="1:48" s="43" customFormat="1">
      <c r="A110" s="190"/>
      <c r="B110" s="191"/>
      <c r="C110" s="191"/>
      <c r="D110" s="191"/>
      <c r="E110" s="190"/>
      <c r="F110" s="231"/>
      <c r="G110" s="14"/>
      <c r="H110" s="14"/>
      <c r="I110" s="14"/>
      <c r="J110" s="14"/>
      <c r="K110" s="6"/>
      <c r="L110" s="11"/>
      <c r="M110" s="11"/>
      <c r="N110" s="11"/>
      <c r="O110" s="11"/>
      <c r="P110" s="11"/>
      <c r="Q110" s="6"/>
      <c r="R110" s="6"/>
      <c r="S110" s="6"/>
      <c r="T110" s="6"/>
      <c r="U110" s="14"/>
      <c r="V110" s="14"/>
      <c r="W110" s="14"/>
      <c r="X110" s="14"/>
      <c r="Y110" s="14"/>
      <c r="Z110" s="14"/>
      <c r="AA110" s="14"/>
      <c r="AB110" s="14"/>
      <c r="AC110" s="14"/>
      <c r="AD110"/>
      <c r="AE110"/>
      <c r="AF110"/>
      <c r="AG110"/>
      <c r="AH110"/>
      <c r="AI110"/>
      <c r="AJ110"/>
      <c r="AK110"/>
      <c r="AL110"/>
      <c r="AM110"/>
      <c r="AN110"/>
      <c r="AO110"/>
      <c r="AP110"/>
      <c r="AQ110"/>
      <c r="AR110"/>
      <c r="AS110"/>
      <c r="AT110"/>
      <c r="AU110"/>
      <c r="AV110"/>
    </row>
    <row r="111" spans="1:48" s="43" customFormat="1">
      <c r="A111" s="190"/>
      <c r="B111" s="191"/>
      <c r="C111" s="191"/>
      <c r="D111" s="191"/>
      <c r="E111" s="190"/>
      <c r="F111" s="231"/>
      <c r="G111" s="14"/>
      <c r="H111" s="14"/>
      <c r="I111" s="14"/>
      <c r="J111" s="14"/>
      <c r="K111" s="6"/>
      <c r="L111" s="11"/>
      <c r="M111" s="11"/>
      <c r="N111" s="11"/>
      <c r="O111" s="11"/>
      <c r="P111" s="11"/>
      <c r="Q111" s="6"/>
      <c r="R111" s="6"/>
      <c r="S111" s="6"/>
      <c r="T111" s="6"/>
      <c r="U111" s="14"/>
      <c r="V111" s="14"/>
      <c r="W111" s="14"/>
      <c r="X111" s="14"/>
      <c r="Y111" s="14"/>
      <c r="Z111" s="14"/>
      <c r="AA111" s="14"/>
      <c r="AB111" s="14"/>
      <c r="AC111" s="14"/>
      <c r="AD111"/>
      <c r="AE111"/>
      <c r="AF111"/>
      <c r="AG111"/>
      <c r="AH111"/>
      <c r="AI111"/>
      <c r="AJ111"/>
      <c r="AK111"/>
      <c r="AL111"/>
      <c r="AM111"/>
      <c r="AN111"/>
      <c r="AO111"/>
      <c r="AP111"/>
      <c r="AQ111"/>
      <c r="AR111"/>
      <c r="AS111"/>
      <c r="AT111"/>
      <c r="AU111"/>
      <c r="AV111"/>
    </row>
    <row r="112" spans="1:48" s="43" customFormat="1">
      <c r="A112" s="190"/>
      <c r="B112" s="191"/>
      <c r="C112" s="191"/>
      <c r="D112" s="191"/>
      <c r="E112" s="190"/>
      <c r="F112" s="231"/>
      <c r="G112" s="14"/>
      <c r="H112" s="14"/>
      <c r="I112" s="14"/>
      <c r="J112" s="14"/>
      <c r="K112" s="6"/>
      <c r="L112" s="11"/>
      <c r="M112" s="11"/>
      <c r="N112" s="11"/>
      <c r="O112" s="11"/>
      <c r="P112" s="11"/>
      <c r="Q112" s="6"/>
      <c r="R112" s="6"/>
      <c r="S112" s="6"/>
      <c r="T112" s="6"/>
      <c r="U112" s="14"/>
      <c r="V112" s="14"/>
      <c r="W112" s="14"/>
      <c r="X112" s="14"/>
      <c r="Y112" s="14"/>
      <c r="Z112" s="14"/>
      <c r="AA112" s="14"/>
      <c r="AB112" s="14"/>
      <c r="AC112" s="14"/>
      <c r="AD112"/>
      <c r="AE112"/>
      <c r="AF112"/>
      <c r="AG112"/>
      <c r="AH112"/>
      <c r="AI112"/>
      <c r="AJ112"/>
      <c r="AK112"/>
      <c r="AL112"/>
      <c r="AM112"/>
      <c r="AN112"/>
      <c r="AO112"/>
      <c r="AP112"/>
      <c r="AQ112"/>
      <c r="AR112"/>
      <c r="AS112"/>
      <c r="AT112"/>
      <c r="AU112"/>
      <c r="AV112"/>
    </row>
    <row r="113" spans="1:48" s="43" customFormat="1">
      <c r="A113" s="190"/>
      <c r="B113" s="191"/>
      <c r="C113" s="191"/>
      <c r="D113" s="191"/>
      <c r="E113" s="190"/>
      <c r="F113" s="231"/>
      <c r="G113" s="14"/>
      <c r="H113" s="14"/>
      <c r="I113" s="14"/>
      <c r="J113" s="14"/>
      <c r="K113" s="6"/>
      <c r="L113" s="11"/>
      <c r="M113" s="11"/>
      <c r="N113" s="11"/>
      <c r="O113" s="11"/>
      <c r="P113" s="11"/>
      <c r="Q113" s="6"/>
      <c r="R113" s="6"/>
      <c r="S113" s="6"/>
      <c r="T113" s="6"/>
      <c r="U113" s="14"/>
      <c r="V113" s="14"/>
      <c r="W113" s="14"/>
      <c r="X113" s="14"/>
      <c r="Y113" s="14"/>
      <c r="Z113" s="14"/>
      <c r="AA113" s="14"/>
      <c r="AB113" s="14"/>
      <c r="AC113" s="14"/>
      <c r="AD113"/>
      <c r="AE113"/>
      <c r="AF113"/>
      <c r="AG113"/>
      <c r="AH113"/>
      <c r="AI113"/>
      <c r="AJ113"/>
      <c r="AK113"/>
      <c r="AL113"/>
      <c r="AM113"/>
      <c r="AN113"/>
      <c r="AO113"/>
      <c r="AP113"/>
      <c r="AQ113"/>
      <c r="AR113"/>
      <c r="AS113"/>
      <c r="AT113"/>
      <c r="AU113"/>
      <c r="AV113"/>
    </row>
    <row r="114" spans="1:48" s="43" customFormat="1">
      <c r="A114" s="190"/>
      <c r="B114" s="191"/>
      <c r="C114" s="191"/>
      <c r="D114" s="191"/>
      <c r="E114" s="190"/>
      <c r="F114" s="231"/>
      <c r="G114" s="14"/>
      <c r="H114" s="14"/>
      <c r="I114" s="14"/>
      <c r="J114" s="14"/>
      <c r="K114" s="6"/>
      <c r="L114" s="11"/>
      <c r="M114" s="11"/>
      <c r="N114" s="11"/>
      <c r="O114" s="11"/>
      <c r="P114" s="11"/>
      <c r="Q114" s="6"/>
      <c r="R114" s="6"/>
      <c r="S114" s="6"/>
      <c r="T114" s="6"/>
      <c r="U114" s="14"/>
      <c r="V114" s="14"/>
      <c r="W114" s="14"/>
      <c r="X114" s="14"/>
      <c r="Y114" s="14"/>
      <c r="Z114" s="14"/>
      <c r="AA114" s="14"/>
      <c r="AB114" s="14"/>
      <c r="AC114" s="14"/>
      <c r="AD114"/>
      <c r="AE114"/>
      <c r="AF114"/>
      <c r="AG114"/>
      <c r="AH114"/>
      <c r="AI114"/>
      <c r="AJ114"/>
      <c r="AK114"/>
      <c r="AL114"/>
      <c r="AM114"/>
      <c r="AN114"/>
      <c r="AO114"/>
      <c r="AP114"/>
      <c r="AQ114"/>
      <c r="AR114"/>
      <c r="AS114"/>
      <c r="AT114"/>
      <c r="AU114"/>
      <c r="AV114"/>
    </row>
    <row r="115" spans="1:48" s="43" customFormat="1">
      <c r="A115" s="190"/>
      <c r="B115" s="191"/>
      <c r="C115" s="191"/>
      <c r="D115" s="191"/>
      <c r="E115" s="190"/>
      <c r="F115" s="231"/>
      <c r="G115" s="14"/>
      <c r="H115" s="14"/>
      <c r="I115" s="14"/>
      <c r="J115" s="14"/>
      <c r="K115" s="6"/>
      <c r="L115" s="11"/>
      <c r="M115" s="11"/>
      <c r="N115" s="11"/>
      <c r="O115" s="11"/>
      <c r="P115" s="11"/>
      <c r="Q115" s="6"/>
      <c r="R115" s="6"/>
      <c r="S115" s="6"/>
      <c r="T115" s="6"/>
      <c r="U115" s="14"/>
      <c r="V115" s="14"/>
      <c r="W115" s="14"/>
      <c r="X115" s="14"/>
      <c r="Y115" s="14"/>
      <c r="Z115" s="14"/>
      <c r="AA115" s="14"/>
      <c r="AB115" s="14"/>
      <c r="AC115" s="14"/>
      <c r="AD115"/>
      <c r="AE115"/>
      <c r="AF115"/>
      <c r="AG115"/>
      <c r="AH115"/>
      <c r="AI115"/>
      <c r="AJ115"/>
      <c r="AK115"/>
      <c r="AL115"/>
      <c r="AM115"/>
      <c r="AN115"/>
      <c r="AO115"/>
      <c r="AP115"/>
      <c r="AQ115"/>
      <c r="AR115"/>
      <c r="AS115"/>
      <c r="AT115"/>
      <c r="AU115"/>
      <c r="AV115"/>
    </row>
    <row r="116" spans="1:48" s="43" customFormat="1">
      <c r="A116" s="190"/>
      <c r="B116" s="191"/>
      <c r="C116" s="191"/>
      <c r="D116" s="191"/>
      <c r="E116" s="190"/>
      <c r="F116" s="231"/>
      <c r="G116" s="14"/>
      <c r="H116" s="14"/>
      <c r="I116" s="14"/>
      <c r="J116" s="14"/>
      <c r="K116" s="6"/>
      <c r="L116" s="11"/>
      <c r="M116" s="11"/>
      <c r="N116" s="11"/>
      <c r="O116" s="11"/>
      <c r="P116" s="11"/>
      <c r="Q116" s="6"/>
      <c r="R116" s="6"/>
      <c r="S116" s="6"/>
      <c r="T116" s="6"/>
      <c r="U116" s="14"/>
      <c r="V116" s="14"/>
      <c r="W116" s="14"/>
      <c r="X116" s="14"/>
      <c r="Y116" s="14"/>
      <c r="Z116" s="14"/>
      <c r="AA116" s="14"/>
      <c r="AB116" s="14"/>
      <c r="AC116" s="14"/>
      <c r="AD116"/>
      <c r="AE116"/>
      <c r="AF116"/>
      <c r="AG116"/>
      <c r="AH116"/>
      <c r="AI116"/>
      <c r="AJ116"/>
      <c r="AK116"/>
      <c r="AL116"/>
      <c r="AM116"/>
      <c r="AN116"/>
      <c r="AO116"/>
      <c r="AP116"/>
      <c r="AQ116"/>
      <c r="AR116"/>
      <c r="AS116"/>
      <c r="AT116"/>
      <c r="AU116"/>
      <c r="AV116"/>
    </row>
    <row r="117" spans="1:48" s="43" customFormat="1">
      <c r="A117" s="190"/>
      <c r="B117" s="191"/>
      <c r="C117" s="191"/>
      <c r="D117" s="191"/>
      <c r="E117" s="190"/>
      <c r="F117" s="231"/>
      <c r="G117" s="14"/>
      <c r="H117" s="14"/>
      <c r="I117" s="14"/>
      <c r="J117" s="14"/>
      <c r="K117" s="6"/>
      <c r="L117" s="11"/>
      <c r="M117" s="11"/>
      <c r="N117" s="11"/>
      <c r="O117" s="11"/>
      <c r="P117" s="11"/>
      <c r="Q117" s="6"/>
      <c r="R117" s="6"/>
      <c r="S117" s="6"/>
      <c r="T117" s="6"/>
      <c r="U117" s="14"/>
      <c r="V117" s="14"/>
      <c r="W117" s="14"/>
      <c r="X117" s="14"/>
      <c r="Y117" s="14"/>
      <c r="Z117" s="14"/>
      <c r="AA117" s="14"/>
      <c r="AB117" s="14"/>
      <c r="AC117" s="14"/>
      <c r="AD117"/>
      <c r="AE117"/>
      <c r="AF117"/>
      <c r="AG117"/>
      <c r="AH117"/>
      <c r="AI117"/>
      <c r="AJ117"/>
      <c r="AK117"/>
      <c r="AL117"/>
      <c r="AM117"/>
      <c r="AN117"/>
      <c r="AO117"/>
      <c r="AP117"/>
      <c r="AQ117"/>
      <c r="AR117"/>
      <c r="AS117"/>
      <c r="AT117"/>
      <c r="AU117"/>
      <c r="AV117"/>
    </row>
    <row r="118" spans="1:48" s="43" customFormat="1">
      <c r="A118" s="190"/>
      <c r="B118" s="191"/>
      <c r="C118" s="191"/>
      <c r="D118" s="191"/>
      <c r="E118" s="190"/>
      <c r="F118" s="231"/>
      <c r="G118" s="14"/>
      <c r="H118" s="14"/>
      <c r="I118" s="14"/>
      <c r="J118" s="14"/>
      <c r="K118" s="6"/>
      <c r="L118" s="11"/>
      <c r="M118" s="11"/>
      <c r="N118" s="11"/>
      <c r="O118" s="11"/>
      <c r="P118" s="11"/>
      <c r="Q118" s="6"/>
      <c r="R118" s="6"/>
      <c r="S118" s="6"/>
      <c r="T118" s="6"/>
      <c r="U118" s="14"/>
      <c r="V118" s="14"/>
      <c r="W118" s="14"/>
      <c r="X118" s="14"/>
      <c r="Y118" s="14"/>
      <c r="Z118" s="14"/>
      <c r="AA118" s="14"/>
      <c r="AB118" s="14"/>
      <c r="AC118" s="14"/>
      <c r="AD118"/>
      <c r="AE118"/>
      <c r="AF118"/>
      <c r="AG118"/>
      <c r="AH118"/>
      <c r="AI118"/>
      <c r="AJ118"/>
      <c r="AK118"/>
      <c r="AL118"/>
      <c r="AM118"/>
      <c r="AN118"/>
      <c r="AO118"/>
      <c r="AP118"/>
      <c r="AQ118"/>
      <c r="AR118"/>
      <c r="AS118"/>
      <c r="AT118"/>
      <c r="AU118"/>
      <c r="AV118"/>
    </row>
    <row r="119" spans="1:48" s="43" customFormat="1">
      <c r="A119" s="190"/>
      <c r="B119" s="191"/>
      <c r="C119" s="191"/>
      <c r="D119" s="191"/>
      <c r="E119" s="190"/>
      <c r="F119" s="231"/>
      <c r="G119" s="14"/>
      <c r="H119" s="14"/>
      <c r="I119" s="14"/>
      <c r="J119" s="14"/>
      <c r="K119" s="6"/>
      <c r="L119" s="11"/>
      <c r="M119" s="11"/>
      <c r="N119" s="11"/>
      <c r="O119" s="11"/>
      <c r="P119" s="11"/>
      <c r="Q119" s="6"/>
      <c r="R119" s="6"/>
      <c r="S119" s="6"/>
      <c r="T119" s="6"/>
      <c r="U119" s="14"/>
      <c r="V119" s="14"/>
      <c r="W119" s="14"/>
      <c r="X119" s="14"/>
      <c r="Y119" s="14"/>
      <c r="Z119" s="14"/>
      <c r="AA119" s="14"/>
      <c r="AB119" s="14"/>
      <c r="AC119" s="14"/>
      <c r="AD119"/>
      <c r="AE119"/>
      <c r="AF119"/>
      <c r="AG119"/>
      <c r="AH119"/>
      <c r="AI119"/>
      <c r="AJ119"/>
      <c r="AK119"/>
      <c r="AL119"/>
      <c r="AM119"/>
      <c r="AN119"/>
      <c r="AO119"/>
      <c r="AP119"/>
      <c r="AQ119"/>
      <c r="AR119"/>
      <c r="AS119"/>
      <c r="AT119"/>
      <c r="AU119"/>
      <c r="AV119"/>
    </row>
    <row r="120" spans="1:48" s="43" customFormat="1">
      <c r="A120" s="190"/>
      <c r="B120" s="191"/>
      <c r="C120" s="191"/>
      <c r="D120" s="191"/>
      <c r="E120" s="190"/>
      <c r="F120" s="231"/>
      <c r="G120" s="14"/>
      <c r="H120" s="14"/>
      <c r="I120" s="14"/>
      <c r="J120" s="14"/>
      <c r="K120" s="6"/>
      <c r="L120" s="11"/>
      <c r="M120" s="11"/>
      <c r="N120" s="11"/>
      <c r="O120" s="11"/>
      <c r="P120" s="11"/>
      <c r="Q120" s="6"/>
      <c r="R120" s="6"/>
      <c r="S120" s="6"/>
      <c r="T120" s="6"/>
      <c r="U120" s="14"/>
      <c r="V120" s="14"/>
      <c r="W120" s="14"/>
      <c r="X120" s="14"/>
      <c r="Y120" s="14"/>
      <c r="Z120" s="14"/>
      <c r="AA120" s="14"/>
      <c r="AB120" s="14"/>
      <c r="AC120" s="14"/>
      <c r="AD120"/>
      <c r="AE120"/>
      <c r="AF120"/>
      <c r="AG120"/>
      <c r="AH120"/>
      <c r="AI120"/>
      <c r="AJ120"/>
      <c r="AK120"/>
      <c r="AL120"/>
      <c r="AM120"/>
      <c r="AN120"/>
      <c r="AO120"/>
      <c r="AP120"/>
      <c r="AQ120"/>
      <c r="AR120"/>
      <c r="AS120"/>
      <c r="AT120"/>
      <c r="AU120"/>
      <c r="AV120"/>
    </row>
    <row r="121" spans="1:48" s="43" customFormat="1">
      <c r="A121" s="190"/>
      <c r="B121" s="191"/>
      <c r="C121" s="191"/>
      <c r="D121" s="191"/>
      <c r="E121" s="190"/>
      <c r="F121" s="231"/>
      <c r="G121" s="14"/>
      <c r="H121" s="14"/>
      <c r="I121" s="14"/>
      <c r="J121" s="14"/>
      <c r="K121" s="6"/>
      <c r="L121" s="11"/>
      <c r="M121" s="11"/>
      <c r="N121" s="11"/>
      <c r="O121" s="11"/>
      <c r="P121" s="11"/>
      <c r="Q121" s="6"/>
      <c r="R121" s="6"/>
      <c r="S121" s="6"/>
      <c r="T121" s="6"/>
      <c r="U121" s="14"/>
      <c r="V121" s="14"/>
      <c r="W121" s="14"/>
      <c r="X121" s="14"/>
      <c r="Y121" s="14"/>
      <c r="Z121" s="14"/>
      <c r="AA121" s="14"/>
      <c r="AB121" s="14"/>
      <c r="AC121" s="14"/>
      <c r="AD121"/>
      <c r="AE121"/>
      <c r="AF121"/>
      <c r="AG121"/>
      <c r="AH121"/>
      <c r="AI121"/>
      <c r="AJ121"/>
      <c r="AK121"/>
      <c r="AL121"/>
      <c r="AM121"/>
      <c r="AN121"/>
      <c r="AO121"/>
      <c r="AP121"/>
      <c r="AQ121"/>
      <c r="AR121"/>
      <c r="AS121"/>
      <c r="AT121"/>
      <c r="AU121"/>
      <c r="AV121"/>
    </row>
    <row r="122" spans="1:48" s="43" customFormat="1">
      <c r="A122" s="190"/>
      <c r="B122" s="191"/>
      <c r="C122" s="191"/>
      <c r="D122" s="191"/>
      <c r="E122" s="190"/>
      <c r="F122" s="231"/>
      <c r="G122" s="14"/>
      <c r="H122" s="14"/>
      <c r="I122" s="14"/>
      <c r="J122" s="14"/>
      <c r="K122" s="6"/>
      <c r="L122" s="11"/>
      <c r="M122" s="11"/>
      <c r="N122" s="11"/>
      <c r="O122" s="11"/>
      <c r="P122" s="11"/>
      <c r="Q122" s="6"/>
      <c r="R122" s="6"/>
      <c r="S122" s="6"/>
      <c r="T122" s="6"/>
      <c r="U122" s="14"/>
      <c r="V122" s="14"/>
      <c r="W122" s="14"/>
      <c r="X122" s="14"/>
      <c r="Y122" s="14"/>
      <c r="Z122" s="14"/>
      <c r="AA122" s="14"/>
      <c r="AB122" s="14"/>
      <c r="AC122" s="14"/>
      <c r="AD122"/>
      <c r="AE122"/>
      <c r="AF122"/>
      <c r="AG122"/>
      <c r="AH122"/>
      <c r="AI122"/>
      <c r="AJ122"/>
      <c r="AK122"/>
      <c r="AL122"/>
      <c r="AM122"/>
      <c r="AN122"/>
      <c r="AO122"/>
      <c r="AP122"/>
      <c r="AQ122"/>
      <c r="AR122"/>
      <c r="AS122"/>
      <c r="AT122"/>
      <c r="AU122"/>
      <c r="AV122"/>
    </row>
    <row r="123" spans="1:48" s="43" customFormat="1">
      <c r="A123" s="190"/>
      <c r="B123" s="191"/>
      <c r="C123" s="191"/>
      <c r="D123" s="191"/>
      <c r="E123" s="190"/>
      <c r="F123" s="231"/>
      <c r="G123" s="14"/>
      <c r="H123" s="14"/>
      <c r="I123" s="14"/>
      <c r="J123" s="14"/>
      <c r="K123" s="6"/>
      <c r="L123" s="11"/>
      <c r="M123" s="11"/>
      <c r="N123" s="11"/>
      <c r="O123" s="11"/>
      <c r="P123" s="11"/>
      <c r="Q123" s="6"/>
      <c r="R123" s="6"/>
      <c r="S123" s="6"/>
      <c r="T123" s="6"/>
      <c r="U123" s="14"/>
      <c r="V123" s="14"/>
      <c r="W123" s="14"/>
      <c r="X123" s="14"/>
      <c r="Y123" s="14"/>
      <c r="Z123" s="14"/>
      <c r="AA123" s="14"/>
      <c r="AB123" s="14"/>
      <c r="AC123" s="14"/>
      <c r="AD123"/>
      <c r="AE123"/>
      <c r="AF123"/>
      <c r="AG123"/>
      <c r="AH123"/>
      <c r="AI123"/>
      <c r="AJ123"/>
      <c r="AK123"/>
      <c r="AL123"/>
      <c r="AM123"/>
      <c r="AN123"/>
      <c r="AO123"/>
      <c r="AP123"/>
      <c r="AQ123"/>
      <c r="AR123"/>
      <c r="AS123"/>
      <c r="AT123"/>
      <c r="AU123"/>
      <c r="AV123"/>
    </row>
    <row r="124" spans="1:48" s="43" customFormat="1">
      <c r="A124" s="190"/>
      <c r="B124" s="191"/>
      <c r="C124" s="191"/>
      <c r="D124" s="191"/>
      <c r="E124" s="190"/>
      <c r="F124" s="231"/>
      <c r="G124" s="14"/>
      <c r="H124" s="14"/>
      <c r="I124" s="14"/>
      <c r="J124" s="14"/>
      <c r="K124" s="6"/>
      <c r="L124" s="11"/>
      <c r="M124" s="11"/>
      <c r="N124" s="11"/>
      <c r="O124" s="11"/>
      <c r="P124" s="11"/>
      <c r="Q124" s="6"/>
      <c r="R124" s="6"/>
      <c r="S124" s="6"/>
      <c r="T124" s="6"/>
      <c r="U124" s="14"/>
      <c r="V124" s="14"/>
      <c r="W124" s="14"/>
      <c r="X124" s="14"/>
      <c r="Y124" s="14"/>
      <c r="Z124" s="14"/>
      <c r="AA124" s="14"/>
      <c r="AB124" s="14"/>
      <c r="AC124" s="14"/>
      <c r="AD124"/>
      <c r="AE124"/>
      <c r="AF124"/>
      <c r="AG124"/>
      <c r="AH124"/>
      <c r="AI124"/>
      <c r="AJ124"/>
      <c r="AK124"/>
      <c r="AL124"/>
      <c r="AM124"/>
      <c r="AN124"/>
      <c r="AO124"/>
      <c r="AP124"/>
      <c r="AQ124"/>
      <c r="AR124"/>
      <c r="AS124"/>
      <c r="AT124"/>
      <c r="AU124"/>
      <c r="AV124"/>
    </row>
    <row r="125" spans="1:48" s="43" customFormat="1">
      <c r="A125" s="190"/>
      <c r="B125" s="191"/>
      <c r="C125" s="191"/>
      <c r="D125" s="191"/>
      <c r="E125" s="190"/>
      <c r="F125" s="231"/>
      <c r="G125" s="14"/>
      <c r="H125" s="14"/>
      <c r="I125" s="14"/>
      <c r="J125" s="14"/>
      <c r="K125" s="6"/>
      <c r="L125" s="11"/>
      <c r="M125" s="11"/>
      <c r="N125" s="11"/>
      <c r="O125" s="11"/>
      <c r="P125" s="11"/>
      <c r="Q125" s="6"/>
      <c r="R125" s="6"/>
      <c r="S125" s="6"/>
      <c r="T125" s="6"/>
      <c r="U125" s="14"/>
      <c r="V125" s="14"/>
      <c r="W125" s="14"/>
      <c r="X125" s="14"/>
      <c r="Y125" s="14"/>
      <c r="Z125" s="14"/>
      <c r="AA125" s="14"/>
      <c r="AB125" s="14"/>
      <c r="AC125" s="14"/>
      <c r="AD125"/>
      <c r="AE125"/>
      <c r="AF125"/>
      <c r="AG125"/>
      <c r="AH125"/>
      <c r="AI125"/>
      <c r="AJ125"/>
      <c r="AK125"/>
      <c r="AL125"/>
      <c r="AM125"/>
      <c r="AN125"/>
      <c r="AO125"/>
      <c r="AP125"/>
      <c r="AQ125"/>
      <c r="AR125"/>
      <c r="AS125"/>
      <c r="AT125"/>
      <c r="AU125"/>
      <c r="AV125"/>
    </row>
    <row r="126" spans="1:48" s="43" customFormat="1">
      <c r="A126" s="190"/>
      <c r="B126" s="191"/>
      <c r="C126" s="191"/>
      <c r="D126" s="191"/>
      <c r="E126" s="190"/>
      <c r="F126" s="231"/>
      <c r="G126" s="14"/>
      <c r="H126" s="14"/>
      <c r="I126" s="14"/>
      <c r="J126" s="14"/>
      <c r="K126" s="6"/>
      <c r="L126" s="11"/>
      <c r="M126" s="11"/>
      <c r="N126" s="11"/>
      <c r="O126" s="11"/>
      <c r="P126" s="11"/>
      <c r="Q126" s="6"/>
      <c r="R126" s="6"/>
      <c r="S126" s="6"/>
      <c r="T126" s="6"/>
      <c r="U126" s="14"/>
      <c r="V126" s="14"/>
      <c r="W126" s="14"/>
      <c r="X126" s="14"/>
      <c r="Y126" s="14"/>
      <c r="Z126" s="14"/>
      <c r="AA126" s="14"/>
      <c r="AB126" s="14"/>
      <c r="AC126" s="14"/>
      <c r="AD126"/>
      <c r="AE126"/>
      <c r="AF126"/>
      <c r="AG126"/>
      <c r="AH126"/>
      <c r="AI126"/>
      <c r="AJ126"/>
      <c r="AK126"/>
      <c r="AL126"/>
      <c r="AM126"/>
      <c r="AN126"/>
      <c r="AO126"/>
      <c r="AP126"/>
      <c r="AQ126"/>
      <c r="AR126"/>
      <c r="AS126"/>
      <c r="AT126"/>
      <c r="AU126"/>
      <c r="AV126"/>
    </row>
    <row r="127" spans="1:48" s="43" customFormat="1">
      <c r="A127" s="190"/>
      <c r="B127" s="191"/>
      <c r="C127" s="191"/>
      <c r="D127" s="191"/>
      <c r="E127" s="190"/>
      <c r="F127" s="231"/>
      <c r="G127" s="14"/>
      <c r="H127" s="14"/>
      <c r="I127" s="14"/>
      <c r="J127" s="14"/>
      <c r="K127" s="6"/>
      <c r="L127" s="11"/>
      <c r="M127" s="11"/>
      <c r="N127" s="11"/>
      <c r="O127" s="11"/>
      <c r="P127" s="11"/>
      <c r="Q127" s="6"/>
      <c r="R127" s="6"/>
      <c r="S127" s="6"/>
      <c r="T127" s="6"/>
      <c r="U127" s="14"/>
      <c r="V127" s="14"/>
      <c r="W127" s="14"/>
      <c r="X127" s="14"/>
      <c r="Y127" s="14"/>
      <c r="Z127" s="14"/>
      <c r="AA127" s="14"/>
      <c r="AB127" s="14"/>
      <c r="AC127" s="14"/>
      <c r="AD127"/>
      <c r="AE127"/>
      <c r="AF127"/>
      <c r="AG127"/>
      <c r="AH127"/>
      <c r="AI127"/>
      <c r="AJ127"/>
      <c r="AK127"/>
      <c r="AL127"/>
      <c r="AM127"/>
      <c r="AN127"/>
      <c r="AO127"/>
      <c r="AP127"/>
      <c r="AQ127"/>
      <c r="AR127"/>
      <c r="AS127"/>
      <c r="AT127"/>
      <c r="AU127"/>
      <c r="AV127"/>
    </row>
    <row r="128" spans="1:48" s="43" customFormat="1">
      <c r="A128" s="190"/>
      <c r="B128" s="191"/>
      <c r="C128" s="191"/>
      <c r="D128" s="191"/>
      <c r="E128" s="190"/>
      <c r="F128" s="231"/>
      <c r="G128" s="14"/>
      <c r="H128" s="14"/>
      <c r="I128" s="14"/>
      <c r="J128" s="14"/>
      <c r="K128" s="6"/>
      <c r="L128" s="11"/>
      <c r="M128" s="11"/>
      <c r="N128" s="11"/>
      <c r="O128" s="11"/>
      <c r="P128" s="11"/>
      <c r="Q128" s="6"/>
      <c r="R128" s="6"/>
      <c r="S128" s="6"/>
      <c r="T128" s="6"/>
      <c r="U128" s="14"/>
      <c r="V128" s="14"/>
      <c r="W128" s="14"/>
      <c r="X128" s="14"/>
      <c r="Y128" s="14"/>
      <c r="Z128" s="14"/>
      <c r="AA128" s="14"/>
      <c r="AB128" s="14"/>
      <c r="AC128" s="14"/>
      <c r="AD128"/>
      <c r="AE128"/>
      <c r="AF128"/>
      <c r="AG128"/>
      <c r="AH128"/>
      <c r="AI128"/>
      <c r="AJ128"/>
      <c r="AK128"/>
      <c r="AL128"/>
      <c r="AM128"/>
      <c r="AN128"/>
      <c r="AO128"/>
      <c r="AP128"/>
      <c r="AQ128"/>
      <c r="AR128"/>
      <c r="AS128"/>
      <c r="AT128"/>
      <c r="AU128"/>
      <c r="AV128"/>
    </row>
    <row r="129" spans="1:48" s="43" customFormat="1">
      <c r="A129" s="190"/>
      <c r="B129" s="191"/>
      <c r="C129" s="191"/>
      <c r="D129" s="191"/>
      <c r="E129" s="190"/>
      <c r="F129" s="231"/>
      <c r="G129" s="14"/>
      <c r="H129" s="14"/>
      <c r="I129" s="14"/>
      <c r="J129" s="14"/>
      <c r="K129" s="6"/>
      <c r="L129" s="11"/>
      <c r="M129" s="11"/>
      <c r="N129" s="11"/>
      <c r="O129" s="11"/>
      <c r="P129" s="11"/>
      <c r="Q129" s="6"/>
      <c r="R129" s="6"/>
      <c r="S129" s="6"/>
      <c r="T129" s="6"/>
      <c r="U129" s="14"/>
      <c r="V129" s="14"/>
      <c r="W129" s="14"/>
      <c r="X129" s="14"/>
      <c r="Y129" s="14"/>
      <c r="Z129" s="14"/>
      <c r="AA129" s="14"/>
      <c r="AB129" s="14"/>
      <c r="AC129" s="14"/>
      <c r="AD129"/>
      <c r="AE129"/>
      <c r="AF129"/>
      <c r="AG129"/>
      <c r="AH129"/>
      <c r="AI129"/>
      <c r="AJ129"/>
      <c r="AK129"/>
      <c r="AL129"/>
      <c r="AM129"/>
      <c r="AN129"/>
      <c r="AO129"/>
      <c r="AP129"/>
      <c r="AQ129"/>
      <c r="AR129"/>
      <c r="AS129"/>
      <c r="AT129"/>
      <c r="AU129"/>
      <c r="AV129"/>
    </row>
    <row r="130" spans="1:48" s="43" customFormat="1">
      <c r="A130" s="190"/>
      <c r="B130" s="191"/>
      <c r="C130" s="191"/>
      <c r="D130" s="191"/>
      <c r="E130" s="190"/>
      <c r="F130" s="231"/>
      <c r="G130" s="14"/>
      <c r="H130" s="14"/>
      <c r="I130" s="14"/>
      <c r="J130" s="14"/>
      <c r="K130" s="6"/>
      <c r="L130" s="11"/>
      <c r="M130" s="11"/>
      <c r="N130" s="11"/>
      <c r="O130" s="11"/>
      <c r="P130" s="11"/>
      <c r="Q130" s="6"/>
      <c r="R130" s="6"/>
      <c r="S130" s="6"/>
      <c r="T130" s="6"/>
      <c r="U130" s="14"/>
      <c r="V130" s="14"/>
      <c r="W130" s="14"/>
      <c r="X130" s="14"/>
      <c r="Y130" s="14"/>
      <c r="Z130" s="14"/>
      <c r="AA130" s="14"/>
      <c r="AB130" s="14"/>
      <c r="AC130" s="14"/>
      <c r="AD130"/>
      <c r="AE130"/>
      <c r="AF130"/>
      <c r="AG130"/>
      <c r="AH130"/>
      <c r="AI130"/>
      <c r="AJ130"/>
      <c r="AK130"/>
      <c r="AL130"/>
      <c r="AM130"/>
      <c r="AN130"/>
      <c r="AO130"/>
      <c r="AP130"/>
      <c r="AQ130"/>
      <c r="AR130"/>
      <c r="AS130"/>
      <c r="AT130"/>
      <c r="AU130"/>
      <c r="AV130"/>
    </row>
    <row r="131" spans="1:48" s="43" customFormat="1">
      <c r="A131" s="190"/>
      <c r="B131" s="191"/>
      <c r="C131" s="191"/>
      <c r="D131" s="191"/>
      <c r="E131" s="190"/>
      <c r="F131" s="231"/>
      <c r="G131" s="14"/>
      <c r="H131" s="14"/>
      <c r="I131" s="14"/>
      <c r="J131" s="14"/>
      <c r="K131" s="6"/>
      <c r="L131" s="11"/>
      <c r="M131" s="11"/>
      <c r="N131" s="11"/>
      <c r="O131" s="11"/>
      <c r="P131" s="11"/>
      <c r="Q131" s="6"/>
      <c r="R131" s="6"/>
      <c r="S131" s="6"/>
      <c r="T131" s="6"/>
      <c r="U131" s="14"/>
      <c r="V131" s="14"/>
      <c r="W131" s="14"/>
      <c r="X131" s="14"/>
      <c r="Y131" s="14"/>
      <c r="Z131" s="14"/>
      <c r="AA131" s="14"/>
      <c r="AB131" s="14"/>
      <c r="AC131" s="14"/>
      <c r="AD131"/>
      <c r="AE131"/>
      <c r="AF131"/>
      <c r="AG131"/>
      <c r="AH131"/>
      <c r="AI131"/>
      <c r="AJ131"/>
      <c r="AK131"/>
      <c r="AL131"/>
      <c r="AM131"/>
      <c r="AN131"/>
      <c r="AO131"/>
      <c r="AP131"/>
      <c r="AQ131"/>
      <c r="AR131"/>
      <c r="AS131"/>
      <c r="AT131"/>
      <c r="AU131"/>
      <c r="AV131"/>
    </row>
    <row r="132" spans="1:48" s="43" customFormat="1">
      <c r="A132" s="190"/>
      <c r="B132" s="191"/>
      <c r="C132" s="191"/>
      <c r="D132" s="191"/>
      <c r="E132" s="190"/>
      <c r="F132" s="231"/>
      <c r="G132" s="14"/>
      <c r="H132" s="14"/>
      <c r="I132" s="14"/>
      <c r="J132" s="14"/>
      <c r="K132" s="6"/>
      <c r="L132" s="11"/>
      <c r="M132" s="11"/>
      <c r="N132" s="11"/>
      <c r="O132" s="11"/>
      <c r="P132" s="11"/>
      <c r="Q132" s="6"/>
      <c r="R132" s="6"/>
      <c r="S132" s="6"/>
      <c r="T132" s="6"/>
      <c r="U132" s="14"/>
      <c r="V132" s="14"/>
      <c r="W132" s="14"/>
      <c r="X132" s="14"/>
      <c r="Y132" s="14"/>
      <c r="Z132" s="14"/>
      <c r="AA132" s="14"/>
      <c r="AB132" s="14"/>
      <c r="AC132" s="14"/>
      <c r="AD132"/>
      <c r="AE132"/>
      <c r="AF132"/>
      <c r="AG132"/>
      <c r="AH132"/>
      <c r="AI132"/>
      <c r="AJ132"/>
      <c r="AK132"/>
      <c r="AL132"/>
      <c r="AM132"/>
      <c r="AN132"/>
      <c r="AO132"/>
      <c r="AP132"/>
      <c r="AQ132"/>
      <c r="AR132"/>
      <c r="AS132"/>
      <c r="AT132"/>
      <c r="AU132"/>
      <c r="AV132"/>
    </row>
    <row r="133" spans="1:48" s="43" customFormat="1">
      <c r="A133" s="190"/>
      <c r="B133" s="191"/>
      <c r="C133" s="191"/>
      <c r="D133" s="191"/>
      <c r="E133" s="190"/>
      <c r="F133" s="231"/>
      <c r="G133" s="14"/>
      <c r="H133" s="14"/>
      <c r="I133" s="14"/>
      <c r="J133" s="14"/>
      <c r="K133" s="6"/>
      <c r="L133" s="11"/>
      <c r="M133" s="11"/>
      <c r="N133" s="11"/>
      <c r="O133" s="11"/>
      <c r="P133" s="11"/>
      <c r="Q133" s="6"/>
      <c r="R133" s="6"/>
      <c r="S133" s="6"/>
      <c r="T133" s="6"/>
      <c r="U133" s="14"/>
      <c r="V133" s="14"/>
      <c r="W133" s="14"/>
      <c r="X133" s="14"/>
      <c r="Y133" s="14"/>
      <c r="Z133" s="14"/>
      <c r="AA133" s="14"/>
      <c r="AB133" s="14"/>
      <c r="AC133" s="14"/>
      <c r="AD133"/>
      <c r="AE133"/>
      <c r="AF133"/>
      <c r="AG133"/>
      <c r="AH133"/>
      <c r="AI133"/>
      <c r="AJ133"/>
      <c r="AK133"/>
      <c r="AL133"/>
      <c r="AM133"/>
      <c r="AN133"/>
      <c r="AO133"/>
      <c r="AP133"/>
      <c r="AQ133"/>
      <c r="AR133"/>
      <c r="AS133"/>
      <c r="AT133"/>
      <c r="AU133"/>
      <c r="AV133"/>
    </row>
    <row r="134" spans="1:48" s="43" customFormat="1">
      <c r="A134" s="190"/>
      <c r="B134" s="191"/>
      <c r="C134" s="191"/>
      <c r="D134" s="191"/>
      <c r="E134" s="190"/>
      <c r="F134" s="231"/>
      <c r="G134" s="14"/>
      <c r="H134" s="14"/>
      <c r="I134" s="14"/>
      <c r="J134" s="14"/>
      <c r="K134" s="6"/>
      <c r="L134" s="11"/>
      <c r="M134" s="11"/>
      <c r="N134" s="11"/>
      <c r="O134" s="11"/>
      <c r="P134" s="11"/>
      <c r="Q134" s="6"/>
      <c r="R134" s="6"/>
      <c r="S134" s="6"/>
      <c r="T134" s="6"/>
      <c r="U134" s="14"/>
      <c r="V134" s="14"/>
      <c r="W134" s="14"/>
      <c r="X134" s="14"/>
      <c r="Y134" s="14"/>
      <c r="Z134" s="14"/>
      <c r="AA134" s="14"/>
      <c r="AB134" s="14"/>
      <c r="AC134" s="14"/>
      <c r="AD134"/>
      <c r="AE134"/>
      <c r="AF134"/>
      <c r="AG134"/>
      <c r="AH134"/>
      <c r="AI134"/>
      <c r="AJ134"/>
      <c r="AK134"/>
      <c r="AL134"/>
      <c r="AM134"/>
      <c r="AN134"/>
      <c r="AO134"/>
      <c r="AP134"/>
      <c r="AQ134"/>
      <c r="AR134"/>
      <c r="AS134"/>
      <c r="AT134"/>
      <c r="AU134"/>
      <c r="AV134"/>
    </row>
    <row r="135" spans="1:48" s="43" customFormat="1">
      <c r="A135" s="190"/>
      <c r="B135" s="191"/>
      <c r="C135" s="191"/>
      <c r="D135" s="191"/>
      <c r="E135" s="190"/>
      <c r="F135" s="231"/>
      <c r="G135" s="14"/>
      <c r="H135" s="14"/>
      <c r="I135" s="14"/>
      <c r="J135" s="14"/>
      <c r="K135" s="6"/>
      <c r="L135" s="11"/>
      <c r="M135" s="11"/>
      <c r="N135" s="11"/>
      <c r="O135" s="11"/>
      <c r="P135" s="11"/>
      <c r="Q135" s="6"/>
      <c r="R135" s="6"/>
      <c r="S135" s="6"/>
      <c r="T135" s="6"/>
      <c r="U135" s="14"/>
      <c r="V135" s="14"/>
      <c r="W135" s="14"/>
      <c r="X135" s="14"/>
      <c r="Y135" s="14"/>
      <c r="Z135" s="14"/>
      <c r="AA135" s="14"/>
      <c r="AB135" s="14"/>
      <c r="AC135" s="14"/>
      <c r="AD135"/>
      <c r="AE135"/>
      <c r="AF135"/>
      <c r="AG135"/>
      <c r="AH135"/>
      <c r="AI135"/>
      <c r="AJ135"/>
      <c r="AK135"/>
      <c r="AL135"/>
      <c r="AM135"/>
      <c r="AN135"/>
      <c r="AO135"/>
      <c r="AP135"/>
      <c r="AQ135"/>
      <c r="AR135"/>
      <c r="AS135"/>
      <c r="AT135"/>
      <c r="AU135"/>
      <c r="AV135"/>
    </row>
    <row r="136" spans="1:48" s="43" customFormat="1">
      <c r="A136" s="190"/>
      <c r="B136" s="191"/>
      <c r="C136" s="191"/>
      <c r="D136" s="191"/>
      <c r="E136" s="190"/>
      <c r="F136" s="231"/>
      <c r="G136" s="14"/>
      <c r="H136" s="14"/>
      <c r="I136" s="14"/>
      <c r="J136" s="14"/>
      <c r="K136" s="6"/>
      <c r="L136" s="11"/>
      <c r="M136" s="11"/>
      <c r="N136" s="11"/>
      <c r="O136" s="11"/>
      <c r="P136" s="11"/>
      <c r="Q136" s="6"/>
      <c r="R136" s="6"/>
      <c r="S136" s="6"/>
      <c r="T136" s="6"/>
      <c r="U136" s="14"/>
      <c r="V136" s="14"/>
      <c r="W136" s="14"/>
      <c r="X136" s="14"/>
      <c r="Y136" s="14"/>
      <c r="Z136" s="14"/>
      <c r="AA136" s="14"/>
      <c r="AB136" s="14"/>
      <c r="AC136" s="14"/>
      <c r="AD136"/>
      <c r="AE136"/>
      <c r="AF136"/>
      <c r="AG136"/>
      <c r="AH136"/>
      <c r="AI136"/>
      <c r="AJ136"/>
      <c r="AK136"/>
      <c r="AL136"/>
      <c r="AM136"/>
      <c r="AN136"/>
      <c r="AO136"/>
      <c r="AP136"/>
      <c r="AQ136"/>
      <c r="AR136"/>
      <c r="AS136"/>
      <c r="AT136"/>
      <c r="AU136"/>
      <c r="AV136"/>
    </row>
    <row r="137" spans="1:48" s="43" customFormat="1">
      <c r="A137" s="190"/>
      <c r="B137" s="191"/>
      <c r="C137" s="191"/>
      <c r="D137" s="191"/>
      <c r="E137" s="190"/>
      <c r="F137" s="231"/>
      <c r="G137" s="14"/>
      <c r="H137" s="14"/>
      <c r="I137" s="14"/>
      <c r="J137" s="14"/>
      <c r="K137" s="6"/>
      <c r="L137" s="11"/>
      <c r="M137" s="11"/>
      <c r="N137" s="11"/>
      <c r="O137" s="11"/>
      <c r="P137" s="11"/>
      <c r="Q137" s="6"/>
      <c r="R137" s="6"/>
      <c r="S137" s="6"/>
      <c r="T137" s="6"/>
      <c r="U137" s="14"/>
      <c r="V137" s="14"/>
      <c r="W137" s="14"/>
      <c r="X137" s="14"/>
      <c r="Y137" s="14"/>
      <c r="Z137" s="14"/>
      <c r="AA137" s="14"/>
      <c r="AB137" s="14"/>
      <c r="AC137" s="14"/>
      <c r="AD137"/>
      <c r="AE137"/>
      <c r="AF137"/>
      <c r="AG137"/>
      <c r="AH137"/>
      <c r="AI137"/>
      <c r="AJ137"/>
      <c r="AK137"/>
      <c r="AL137"/>
      <c r="AM137"/>
      <c r="AN137"/>
      <c r="AO137"/>
      <c r="AP137"/>
      <c r="AQ137"/>
      <c r="AR137"/>
      <c r="AS137"/>
      <c r="AT137"/>
      <c r="AU137"/>
      <c r="AV137"/>
    </row>
    <row r="138" spans="1:48" s="43" customFormat="1">
      <c r="A138" s="190"/>
      <c r="B138" s="191"/>
      <c r="C138" s="191"/>
      <c r="D138" s="191"/>
      <c r="E138" s="190"/>
      <c r="F138" s="231"/>
      <c r="G138" s="14"/>
      <c r="H138" s="14"/>
      <c r="I138" s="14"/>
      <c r="J138" s="14"/>
      <c r="K138" s="6"/>
      <c r="L138" s="11"/>
      <c r="M138" s="11"/>
      <c r="N138" s="11"/>
      <c r="O138" s="11"/>
      <c r="P138" s="11"/>
      <c r="Q138" s="6"/>
      <c r="R138" s="6"/>
      <c r="S138" s="6"/>
      <c r="T138" s="6"/>
      <c r="U138" s="14"/>
      <c r="V138" s="14"/>
      <c r="W138" s="14"/>
      <c r="X138" s="14"/>
      <c r="Y138" s="14"/>
      <c r="Z138" s="14"/>
      <c r="AA138" s="14"/>
      <c r="AB138" s="14"/>
      <c r="AC138" s="14"/>
      <c r="AD138"/>
      <c r="AE138"/>
      <c r="AF138"/>
      <c r="AG138"/>
      <c r="AH138"/>
      <c r="AI138"/>
      <c r="AJ138"/>
      <c r="AK138"/>
      <c r="AL138"/>
      <c r="AM138"/>
      <c r="AN138"/>
      <c r="AO138"/>
      <c r="AP138"/>
      <c r="AQ138"/>
      <c r="AR138"/>
      <c r="AS138"/>
      <c r="AT138"/>
      <c r="AU138"/>
      <c r="AV138"/>
    </row>
    <row r="139" spans="1:48" s="43" customFormat="1">
      <c r="A139" s="190"/>
      <c r="B139" s="191"/>
      <c r="C139" s="191"/>
      <c r="D139" s="191"/>
      <c r="E139" s="190"/>
      <c r="F139" s="231"/>
      <c r="G139" s="14"/>
      <c r="H139" s="14"/>
      <c r="I139" s="14"/>
      <c r="J139" s="14"/>
      <c r="K139" s="6"/>
      <c r="L139" s="11"/>
      <c r="M139" s="11"/>
      <c r="N139" s="11"/>
      <c r="O139" s="11"/>
      <c r="P139" s="11"/>
      <c r="Q139" s="6"/>
      <c r="R139" s="6"/>
      <c r="S139" s="6"/>
      <c r="T139" s="6"/>
      <c r="U139" s="14"/>
      <c r="V139" s="14"/>
      <c r="W139" s="14"/>
      <c r="X139" s="14"/>
      <c r="Y139" s="14"/>
      <c r="Z139" s="14"/>
      <c r="AA139" s="14"/>
      <c r="AB139" s="14"/>
      <c r="AC139" s="14"/>
      <c r="AD139"/>
      <c r="AE139"/>
      <c r="AF139"/>
      <c r="AG139"/>
      <c r="AH139"/>
      <c r="AI139"/>
      <c r="AJ139"/>
      <c r="AK139"/>
      <c r="AL139"/>
      <c r="AM139"/>
      <c r="AN139"/>
      <c r="AO139"/>
      <c r="AP139"/>
      <c r="AQ139"/>
      <c r="AR139"/>
      <c r="AS139"/>
      <c r="AT139"/>
      <c r="AU139"/>
      <c r="AV139"/>
    </row>
    <row r="140" spans="1:48" s="43" customFormat="1">
      <c r="A140" s="190"/>
      <c r="B140" s="191"/>
      <c r="C140" s="191"/>
      <c r="D140" s="191"/>
      <c r="E140" s="190"/>
      <c r="F140" s="231"/>
      <c r="G140" s="14"/>
      <c r="H140" s="14"/>
      <c r="I140" s="14"/>
      <c r="J140" s="14"/>
      <c r="K140" s="6"/>
      <c r="L140" s="11"/>
      <c r="M140" s="11"/>
      <c r="N140" s="11"/>
      <c r="O140" s="11"/>
      <c r="P140" s="11"/>
      <c r="Q140" s="6"/>
      <c r="R140" s="6"/>
      <c r="S140" s="6"/>
      <c r="T140" s="6"/>
      <c r="U140" s="14"/>
      <c r="V140" s="14"/>
      <c r="W140" s="14"/>
      <c r="X140" s="14"/>
      <c r="Y140" s="14"/>
      <c r="Z140" s="14"/>
      <c r="AA140" s="14"/>
      <c r="AB140" s="14"/>
      <c r="AC140" s="14"/>
      <c r="AD140"/>
      <c r="AE140"/>
      <c r="AF140"/>
      <c r="AG140"/>
      <c r="AH140"/>
      <c r="AI140"/>
      <c r="AJ140"/>
      <c r="AK140"/>
      <c r="AL140"/>
      <c r="AM140"/>
      <c r="AN140"/>
      <c r="AO140"/>
      <c r="AP140"/>
      <c r="AQ140"/>
      <c r="AR140"/>
      <c r="AS140"/>
      <c r="AT140"/>
      <c r="AU140"/>
      <c r="AV140"/>
    </row>
    <row r="141" spans="1:48" s="43" customFormat="1">
      <c r="A141" s="190"/>
      <c r="B141" s="191"/>
      <c r="C141" s="191"/>
      <c r="D141" s="191"/>
      <c r="E141" s="190"/>
      <c r="F141" s="231"/>
      <c r="G141" s="14"/>
      <c r="H141" s="14"/>
      <c r="I141" s="14"/>
      <c r="J141" s="14"/>
      <c r="K141" s="6"/>
      <c r="L141" s="11"/>
      <c r="M141" s="11"/>
      <c r="N141" s="11"/>
      <c r="O141" s="11"/>
      <c r="P141" s="11"/>
      <c r="Q141" s="6"/>
      <c r="R141" s="6"/>
      <c r="S141" s="6"/>
      <c r="T141" s="6"/>
      <c r="U141" s="14"/>
      <c r="V141" s="14"/>
      <c r="W141" s="14"/>
      <c r="X141" s="14"/>
      <c r="Y141" s="14"/>
      <c r="Z141" s="14"/>
      <c r="AA141" s="14"/>
      <c r="AB141" s="14"/>
      <c r="AC141" s="14"/>
      <c r="AD141"/>
      <c r="AE141"/>
      <c r="AF141"/>
      <c r="AG141"/>
      <c r="AH141"/>
      <c r="AI141"/>
      <c r="AJ141"/>
      <c r="AK141"/>
      <c r="AL141"/>
      <c r="AM141"/>
      <c r="AN141"/>
      <c r="AO141"/>
      <c r="AP141"/>
      <c r="AQ141"/>
      <c r="AR141"/>
      <c r="AS141"/>
      <c r="AT141"/>
      <c r="AU141"/>
      <c r="AV141"/>
    </row>
    <row r="142" spans="1:48" s="43" customFormat="1">
      <c r="A142" s="190"/>
      <c r="B142" s="191"/>
      <c r="C142" s="191"/>
      <c r="D142" s="191"/>
      <c r="E142" s="190"/>
      <c r="F142" s="231"/>
      <c r="G142" s="14"/>
      <c r="H142" s="14"/>
      <c r="I142" s="14"/>
      <c r="J142" s="14"/>
      <c r="K142" s="6"/>
      <c r="L142" s="11"/>
      <c r="M142" s="11"/>
      <c r="N142" s="11"/>
      <c r="O142" s="11"/>
      <c r="P142" s="11"/>
      <c r="Q142" s="6"/>
      <c r="R142" s="6"/>
      <c r="S142" s="6"/>
      <c r="T142" s="6"/>
      <c r="U142" s="14"/>
      <c r="V142" s="14"/>
      <c r="W142" s="14"/>
      <c r="X142" s="14"/>
      <c r="Y142" s="14"/>
      <c r="Z142" s="14"/>
      <c r="AA142" s="14"/>
      <c r="AB142" s="14"/>
      <c r="AC142" s="14"/>
      <c r="AD142"/>
      <c r="AE142"/>
      <c r="AF142"/>
      <c r="AG142"/>
      <c r="AH142"/>
      <c r="AI142"/>
      <c r="AJ142"/>
      <c r="AK142"/>
      <c r="AL142"/>
      <c r="AM142"/>
      <c r="AN142"/>
      <c r="AO142"/>
      <c r="AP142"/>
      <c r="AQ142"/>
      <c r="AR142"/>
      <c r="AS142"/>
      <c r="AT142"/>
      <c r="AU142"/>
      <c r="AV142"/>
    </row>
    <row r="143" spans="1:48" s="43" customFormat="1">
      <c r="A143" s="190"/>
      <c r="B143" s="191"/>
      <c r="C143" s="191"/>
      <c r="D143" s="191"/>
      <c r="E143" s="190"/>
      <c r="F143" s="231"/>
      <c r="G143" s="14"/>
      <c r="H143" s="14"/>
      <c r="I143" s="14"/>
      <c r="J143" s="14"/>
      <c r="K143" s="6"/>
      <c r="L143" s="11"/>
      <c r="M143" s="11"/>
      <c r="N143" s="11"/>
      <c r="O143" s="11"/>
      <c r="P143" s="11"/>
      <c r="Q143" s="6"/>
      <c r="R143" s="6"/>
      <c r="S143" s="6"/>
      <c r="T143" s="6"/>
      <c r="U143" s="14"/>
      <c r="V143" s="14"/>
      <c r="W143" s="14"/>
      <c r="X143" s="14"/>
      <c r="Y143" s="14"/>
      <c r="Z143" s="14"/>
      <c r="AA143" s="14"/>
      <c r="AB143" s="14"/>
      <c r="AC143" s="14"/>
      <c r="AD143"/>
      <c r="AE143"/>
      <c r="AF143"/>
      <c r="AG143"/>
      <c r="AH143"/>
      <c r="AI143"/>
      <c r="AJ143"/>
      <c r="AK143"/>
      <c r="AL143"/>
      <c r="AM143"/>
      <c r="AN143"/>
      <c r="AO143"/>
      <c r="AP143"/>
      <c r="AQ143"/>
      <c r="AR143"/>
      <c r="AS143"/>
      <c r="AT143"/>
      <c r="AU143"/>
      <c r="AV143"/>
    </row>
    <row r="144" spans="1:48" s="43" customFormat="1">
      <c r="A144" s="190"/>
      <c r="B144" s="191"/>
      <c r="C144" s="191"/>
      <c r="D144" s="191"/>
      <c r="E144" s="190"/>
      <c r="F144" s="231"/>
      <c r="G144" s="14"/>
      <c r="H144" s="14"/>
      <c r="I144" s="14"/>
      <c r="J144" s="14"/>
      <c r="K144" s="6"/>
      <c r="L144" s="11"/>
      <c r="M144" s="11"/>
      <c r="N144" s="11"/>
      <c r="O144" s="11"/>
      <c r="P144" s="11"/>
      <c r="Q144" s="6"/>
      <c r="R144" s="6"/>
      <c r="S144" s="6"/>
      <c r="T144" s="6"/>
      <c r="U144" s="14"/>
      <c r="V144" s="14"/>
      <c r="W144" s="14"/>
      <c r="X144" s="14"/>
      <c r="Y144" s="14"/>
      <c r="Z144" s="14"/>
      <c r="AA144" s="14"/>
      <c r="AB144" s="14"/>
      <c r="AC144" s="14"/>
      <c r="AD144"/>
      <c r="AE144"/>
      <c r="AF144"/>
      <c r="AG144"/>
      <c r="AH144"/>
      <c r="AI144"/>
      <c r="AJ144"/>
      <c r="AK144"/>
      <c r="AL144"/>
      <c r="AM144"/>
      <c r="AN144"/>
      <c r="AO144"/>
      <c r="AP144"/>
      <c r="AQ144"/>
      <c r="AR144"/>
      <c r="AS144"/>
      <c r="AT144"/>
      <c r="AU144"/>
      <c r="AV144"/>
    </row>
    <row r="145" spans="1:48" s="43" customFormat="1">
      <c r="A145" s="190"/>
      <c r="B145" s="191"/>
      <c r="C145" s="191"/>
      <c r="D145" s="191"/>
      <c r="E145" s="190"/>
      <c r="F145" s="231"/>
      <c r="G145" s="14"/>
      <c r="H145" s="14"/>
      <c r="I145" s="14"/>
      <c r="J145" s="14"/>
      <c r="K145" s="6"/>
      <c r="L145" s="11"/>
      <c r="M145" s="11"/>
      <c r="N145" s="11"/>
      <c r="O145" s="11"/>
      <c r="P145" s="11"/>
      <c r="Q145" s="6"/>
      <c r="R145" s="6"/>
      <c r="S145" s="6"/>
      <c r="T145" s="6"/>
      <c r="U145" s="14"/>
      <c r="V145" s="14"/>
      <c r="W145" s="14"/>
      <c r="X145" s="14"/>
      <c r="Y145" s="14"/>
      <c r="Z145" s="14"/>
      <c r="AA145" s="14"/>
      <c r="AB145" s="14"/>
      <c r="AC145" s="14"/>
      <c r="AD145"/>
      <c r="AE145"/>
      <c r="AF145"/>
      <c r="AG145"/>
      <c r="AH145"/>
      <c r="AI145"/>
      <c r="AJ145"/>
      <c r="AK145"/>
      <c r="AL145"/>
      <c r="AM145"/>
      <c r="AN145"/>
      <c r="AO145"/>
      <c r="AP145"/>
      <c r="AQ145"/>
      <c r="AR145"/>
      <c r="AS145"/>
      <c r="AT145"/>
      <c r="AU145"/>
      <c r="AV145"/>
    </row>
    <row r="146" spans="1:48" s="43" customFormat="1">
      <c r="A146" s="190"/>
      <c r="B146" s="191"/>
      <c r="C146" s="191"/>
      <c r="D146" s="191"/>
      <c r="E146" s="190"/>
      <c r="F146" s="231"/>
      <c r="G146" s="14"/>
      <c r="H146" s="14"/>
      <c r="I146" s="14"/>
      <c r="J146" s="14"/>
      <c r="K146" s="6"/>
      <c r="L146" s="11"/>
      <c r="M146" s="11"/>
      <c r="N146" s="11"/>
      <c r="O146" s="11"/>
      <c r="P146" s="11"/>
      <c r="Q146" s="6"/>
      <c r="R146" s="6"/>
      <c r="S146" s="6"/>
      <c r="T146" s="6"/>
      <c r="U146" s="14"/>
      <c r="V146" s="14"/>
      <c r="W146" s="14"/>
      <c r="X146" s="14"/>
      <c r="Y146" s="14"/>
      <c r="Z146" s="14"/>
      <c r="AA146" s="14"/>
      <c r="AB146" s="14"/>
      <c r="AC146" s="14"/>
      <c r="AD146"/>
      <c r="AE146"/>
      <c r="AF146"/>
      <c r="AG146"/>
      <c r="AH146"/>
      <c r="AI146"/>
      <c r="AJ146"/>
      <c r="AK146"/>
      <c r="AL146"/>
      <c r="AM146"/>
      <c r="AN146"/>
      <c r="AO146"/>
      <c r="AP146"/>
      <c r="AQ146"/>
      <c r="AR146"/>
      <c r="AS146"/>
      <c r="AT146"/>
      <c r="AU146"/>
      <c r="AV146"/>
    </row>
    <row r="147" spans="1:48" s="43" customFormat="1">
      <c r="A147" s="190"/>
      <c r="B147" s="191"/>
      <c r="C147" s="191"/>
      <c r="D147" s="191"/>
      <c r="E147" s="190"/>
      <c r="F147" s="231"/>
      <c r="G147" s="14"/>
      <c r="H147" s="14"/>
      <c r="I147" s="14"/>
      <c r="J147" s="14"/>
      <c r="K147" s="6"/>
      <c r="L147" s="11"/>
      <c r="M147" s="11"/>
      <c r="N147" s="11"/>
      <c r="O147" s="11"/>
      <c r="P147" s="11"/>
      <c r="Q147" s="6"/>
      <c r="R147" s="6"/>
      <c r="S147" s="6"/>
      <c r="T147" s="6"/>
      <c r="U147" s="14"/>
      <c r="V147" s="14"/>
      <c r="W147" s="14"/>
      <c r="X147" s="14"/>
      <c r="Y147" s="14"/>
      <c r="Z147" s="14"/>
      <c r="AA147" s="14"/>
      <c r="AB147" s="14"/>
      <c r="AC147" s="14"/>
      <c r="AD147"/>
      <c r="AE147"/>
      <c r="AF147"/>
      <c r="AG147"/>
      <c r="AH147"/>
      <c r="AI147"/>
      <c r="AJ147"/>
      <c r="AK147"/>
      <c r="AL147"/>
      <c r="AM147"/>
      <c r="AN147"/>
      <c r="AO147"/>
      <c r="AP147"/>
      <c r="AQ147"/>
      <c r="AR147"/>
      <c r="AS147"/>
      <c r="AT147"/>
      <c r="AU147"/>
      <c r="AV147"/>
    </row>
    <row r="148" spans="1:48" s="43" customFormat="1">
      <c r="A148" s="190"/>
      <c r="B148" s="191"/>
      <c r="C148" s="191"/>
      <c r="D148" s="191"/>
      <c r="E148" s="190"/>
      <c r="F148" s="231"/>
      <c r="G148" s="14"/>
      <c r="H148" s="14"/>
      <c r="I148" s="14"/>
      <c r="J148" s="14"/>
      <c r="K148" s="6"/>
      <c r="L148" s="11"/>
      <c r="M148" s="11"/>
      <c r="N148" s="11"/>
      <c r="O148" s="11"/>
      <c r="P148" s="11"/>
      <c r="Q148" s="6"/>
      <c r="R148" s="6"/>
      <c r="S148" s="6"/>
      <c r="T148" s="6"/>
      <c r="U148" s="14"/>
      <c r="V148" s="14"/>
      <c r="W148" s="14"/>
      <c r="X148" s="14"/>
      <c r="Y148" s="14"/>
      <c r="Z148" s="14"/>
      <c r="AA148" s="14"/>
      <c r="AB148" s="14"/>
      <c r="AC148" s="14"/>
      <c r="AD148"/>
      <c r="AE148"/>
      <c r="AF148"/>
      <c r="AG148"/>
      <c r="AH148"/>
      <c r="AI148"/>
      <c r="AJ148"/>
      <c r="AK148"/>
      <c r="AL148"/>
      <c r="AM148"/>
      <c r="AN148"/>
      <c r="AO148"/>
      <c r="AP148"/>
      <c r="AQ148"/>
      <c r="AR148"/>
      <c r="AS148"/>
      <c r="AT148"/>
      <c r="AU148"/>
      <c r="AV148"/>
    </row>
    <row r="149" spans="1:48" s="43" customFormat="1">
      <c r="A149" s="190"/>
      <c r="B149" s="191"/>
      <c r="C149" s="191"/>
      <c r="D149" s="191"/>
      <c r="E149" s="190"/>
      <c r="F149" s="231"/>
      <c r="G149" s="14"/>
      <c r="H149" s="14"/>
      <c r="I149" s="14"/>
      <c r="J149" s="14"/>
      <c r="K149" s="6"/>
      <c r="L149" s="11"/>
      <c r="M149" s="11"/>
      <c r="N149" s="11"/>
      <c r="O149" s="11"/>
      <c r="P149" s="11"/>
      <c r="Q149" s="6"/>
      <c r="R149" s="6"/>
      <c r="S149" s="6"/>
      <c r="T149" s="6"/>
      <c r="U149" s="14"/>
      <c r="V149" s="14"/>
      <c r="W149" s="14"/>
      <c r="X149" s="14"/>
      <c r="Y149" s="14"/>
      <c r="Z149" s="14"/>
      <c r="AA149" s="14"/>
      <c r="AB149" s="14"/>
      <c r="AC149" s="14"/>
      <c r="AD149"/>
      <c r="AE149"/>
      <c r="AF149"/>
      <c r="AG149"/>
      <c r="AH149"/>
      <c r="AI149"/>
      <c r="AJ149"/>
      <c r="AK149"/>
      <c r="AL149"/>
      <c r="AM149"/>
      <c r="AN149"/>
      <c r="AO149"/>
      <c r="AP149"/>
      <c r="AQ149"/>
      <c r="AR149"/>
      <c r="AS149"/>
      <c r="AT149"/>
      <c r="AU149"/>
      <c r="AV149"/>
    </row>
    <row r="150" spans="1:48" s="43" customFormat="1">
      <c r="A150" s="190"/>
      <c r="B150" s="191"/>
      <c r="C150" s="191"/>
      <c r="D150" s="191"/>
      <c r="E150" s="190"/>
      <c r="F150" s="231"/>
      <c r="G150" s="14"/>
      <c r="H150" s="14"/>
      <c r="I150" s="14"/>
      <c r="J150" s="14"/>
      <c r="K150" s="6"/>
      <c r="L150" s="11"/>
      <c r="M150" s="11"/>
      <c r="N150" s="11"/>
      <c r="O150" s="11"/>
      <c r="P150" s="11"/>
      <c r="Q150" s="6"/>
      <c r="R150" s="6"/>
      <c r="S150" s="6"/>
      <c r="T150" s="6"/>
      <c r="U150" s="14"/>
      <c r="V150" s="14"/>
      <c r="W150" s="14"/>
      <c r="X150" s="14"/>
      <c r="Y150" s="14"/>
      <c r="Z150" s="14"/>
      <c r="AA150" s="14"/>
      <c r="AB150" s="14"/>
      <c r="AC150" s="14"/>
      <c r="AD150"/>
      <c r="AE150"/>
      <c r="AF150"/>
      <c r="AG150"/>
      <c r="AH150"/>
      <c r="AI150"/>
      <c r="AJ150"/>
      <c r="AK150"/>
      <c r="AL150"/>
      <c r="AM150"/>
      <c r="AN150"/>
      <c r="AO150"/>
      <c r="AP150"/>
      <c r="AQ150"/>
      <c r="AR150"/>
      <c r="AS150"/>
      <c r="AT150"/>
      <c r="AU150"/>
      <c r="AV150"/>
    </row>
    <row r="151" spans="1:48" s="43" customFormat="1">
      <c r="A151" s="798"/>
      <c r="B151" s="799"/>
      <c r="C151" s="191"/>
      <c r="D151" s="191"/>
      <c r="E151" s="190"/>
      <c r="F151" s="231"/>
      <c r="G151" s="14"/>
      <c r="H151" s="14"/>
      <c r="I151" s="14"/>
      <c r="J151" s="14"/>
      <c r="K151" s="6"/>
      <c r="L151" s="6"/>
      <c r="M151" s="6"/>
      <c r="N151" s="6"/>
      <c r="O151" s="6"/>
      <c r="P151" s="6"/>
      <c r="Q151" s="6"/>
      <c r="R151" s="6"/>
      <c r="S151" s="6"/>
      <c r="T151" s="6"/>
      <c r="U151" s="14"/>
      <c r="V151" s="14"/>
      <c r="W151" s="14"/>
      <c r="X151" s="14"/>
      <c r="Y151" s="14"/>
      <c r="Z151" s="14"/>
      <c r="AA151" s="14"/>
      <c r="AB151" s="14"/>
      <c r="AC151" s="14"/>
      <c r="AD151"/>
      <c r="AE151"/>
      <c r="AF151"/>
      <c r="AG151"/>
      <c r="AH151"/>
      <c r="AI151"/>
      <c r="AJ151"/>
      <c r="AK151"/>
      <c r="AL151"/>
      <c r="AM151"/>
      <c r="AN151"/>
      <c r="AO151"/>
      <c r="AP151"/>
      <c r="AQ151"/>
      <c r="AR151"/>
      <c r="AS151"/>
      <c r="AT151"/>
      <c r="AU151"/>
      <c r="AV151"/>
    </row>
    <row r="152" spans="1:48" s="43" customFormat="1">
      <c r="A152" s="798"/>
      <c r="B152" s="799"/>
      <c r="C152" s="191"/>
      <c r="D152" s="191"/>
      <c r="E152" s="190"/>
      <c r="F152" s="231"/>
      <c r="G152" s="14"/>
      <c r="H152" s="14"/>
      <c r="I152" s="14"/>
      <c r="J152" s="14"/>
      <c r="K152" s="6"/>
      <c r="L152" s="6"/>
      <c r="M152" s="6"/>
      <c r="N152" s="6"/>
      <c r="O152" s="6"/>
      <c r="P152" s="6"/>
      <c r="Q152" s="6"/>
      <c r="R152" s="6"/>
      <c r="S152" s="6"/>
      <c r="T152" s="6"/>
      <c r="U152" s="14"/>
      <c r="V152" s="14"/>
      <c r="W152" s="14"/>
      <c r="X152" s="14"/>
      <c r="Y152" s="14"/>
      <c r="Z152" s="14"/>
      <c r="AA152" s="14"/>
      <c r="AB152" s="14"/>
      <c r="AC152" s="14"/>
      <c r="AD152"/>
      <c r="AE152"/>
      <c r="AF152"/>
      <c r="AG152"/>
      <c r="AH152"/>
      <c r="AI152"/>
      <c r="AJ152"/>
      <c r="AK152"/>
      <c r="AL152"/>
      <c r="AM152"/>
      <c r="AN152"/>
      <c r="AO152"/>
      <c r="AP152"/>
      <c r="AQ152"/>
      <c r="AR152"/>
      <c r="AS152"/>
      <c r="AT152"/>
      <c r="AU152"/>
      <c r="AV152"/>
    </row>
    <row r="153" spans="1:48" s="43" customFormat="1">
      <c r="A153" s="798"/>
      <c r="B153" s="799"/>
      <c r="C153" s="191"/>
      <c r="D153" s="191"/>
      <c r="E153" s="190"/>
      <c r="F153" s="231"/>
      <c r="G153" s="14"/>
      <c r="H153" s="14"/>
      <c r="I153" s="14"/>
      <c r="J153" s="14"/>
      <c r="K153" s="6"/>
      <c r="L153" s="6"/>
      <c r="M153" s="6"/>
      <c r="N153" s="6"/>
      <c r="O153" s="6"/>
      <c r="P153" s="6"/>
      <c r="Q153" s="6"/>
      <c r="R153" s="6"/>
      <c r="S153" s="6"/>
      <c r="T153" s="6"/>
      <c r="U153" s="14"/>
      <c r="V153" s="14"/>
      <c r="W153" s="14"/>
      <c r="X153" s="14"/>
      <c r="Y153" s="14"/>
      <c r="Z153" s="14"/>
      <c r="AA153" s="14"/>
      <c r="AB153" s="14"/>
      <c r="AC153" s="14"/>
      <c r="AD153"/>
      <c r="AE153"/>
      <c r="AF153"/>
      <c r="AG153"/>
      <c r="AH153"/>
      <c r="AI153"/>
      <c r="AJ153"/>
      <c r="AK153"/>
      <c r="AL153"/>
      <c r="AM153"/>
      <c r="AN153"/>
      <c r="AO153"/>
      <c r="AP153"/>
      <c r="AQ153"/>
      <c r="AR153"/>
      <c r="AS153"/>
      <c r="AT153"/>
      <c r="AU153"/>
      <c r="AV153"/>
    </row>
    <row r="154" spans="1:48" s="43" customFormat="1">
      <c r="A154" s="798"/>
      <c r="B154" s="799"/>
      <c r="C154" s="191"/>
      <c r="D154" s="191"/>
      <c r="E154" s="190"/>
      <c r="F154" s="231"/>
      <c r="G154" s="14"/>
      <c r="H154" s="14"/>
      <c r="I154" s="14"/>
      <c r="J154" s="14"/>
      <c r="K154" s="6"/>
      <c r="L154" s="6"/>
      <c r="M154" s="6"/>
      <c r="N154" s="6"/>
      <c r="O154" s="6"/>
      <c r="P154" s="6"/>
      <c r="Q154" s="6"/>
      <c r="R154" s="6"/>
      <c r="S154" s="6"/>
      <c r="T154" s="6"/>
      <c r="U154" s="14"/>
      <c r="V154" s="14"/>
      <c r="W154" s="14"/>
      <c r="X154" s="14"/>
      <c r="Y154" s="14"/>
      <c r="Z154" s="14"/>
      <c r="AA154" s="14"/>
      <c r="AB154" s="14"/>
      <c r="AC154" s="14"/>
      <c r="AD154"/>
      <c r="AE154"/>
      <c r="AF154"/>
      <c r="AG154"/>
      <c r="AH154"/>
      <c r="AI154"/>
      <c r="AJ154"/>
      <c r="AK154"/>
      <c r="AL154"/>
      <c r="AM154"/>
      <c r="AN154"/>
      <c r="AO154"/>
      <c r="AP154"/>
      <c r="AQ154"/>
      <c r="AR154"/>
      <c r="AS154"/>
      <c r="AT154"/>
      <c r="AU154"/>
      <c r="AV154"/>
    </row>
    <row r="155" spans="1:48" s="43" customFormat="1">
      <c r="A155" s="798"/>
      <c r="B155" s="799"/>
      <c r="C155" s="191"/>
      <c r="D155" s="191"/>
      <c r="E155" s="190"/>
      <c r="F155" s="231"/>
      <c r="G155" s="14"/>
      <c r="H155" s="14"/>
      <c r="I155" s="14"/>
      <c r="J155" s="14"/>
      <c r="K155" s="6"/>
      <c r="L155" s="6"/>
      <c r="M155" s="6"/>
      <c r="N155" s="6"/>
      <c r="O155" s="6"/>
      <c r="P155" s="6"/>
      <c r="Q155" s="6"/>
      <c r="R155" s="6"/>
      <c r="S155" s="6"/>
      <c r="T155" s="6"/>
      <c r="U155" s="14"/>
      <c r="V155" s="14"/>
      <c r="W155" s="14"/>
      <c r="X155" s="14"/>
      <c r="Y155" s="14"/>
      <c r="Z155" s="14"/>
      <c r="AA155" s="14"/>
      <c r="AB155" s="14"/>
      <c r="AC155" s="14"/>
      <c r="AD155"/>
      <c r="AE155"/>
      <c r="AF155"/>
      <c r="AG155"/>
      <c r="AH155"/>
      <c r="AI155"/>
      <c r="AJ155"/>
      <c r="AK155"/>
      <c r="AL155"/>
      <c r="AM155"/>
      <c r="AN155"/>
      <c r="AO155"/>
      <c r="AP155"/>
      <c r="AQ155"/>
      <c r="AR155"/>
      <c r="AS155"/>
      <c r="AT155"/>
      <c r="AU155"/>
      <c r="AV155"/>
    </row>
    <row r="156" spans="1:48" s="43" customFormat="1">
      <c r="A156" s="798"/>
      <c r="B156" s="799"/>
      <c r="C156" s="191"/>
      <c r="D156" s="191"/>
      <c r="E156" s="190"/>
      <c r="F156" s="231"/>
      <c r="G156" s="14"/>
      <c r="H156" s="14"/>
      <c r="I156" s="14"/>
      <c r="J156" s="14"/>
      <c r="K156" s="6"/>
      <c r="L156" s="6"/>
      <c r="M156" s="6"/>
      <c r="N156" s="6"/>
      <c r="O156" s="6"/>
      <c r="P156" s="6"/>
      <c r="Q156" s="6"/>
      <c r="R156" s="6"/>
      <c r="S156" s="6"/>
      <c r="T156" s="6"/>
      <c r="U156" s="14"/>
      <c r="V156" s="14"/>
      <c r="W156" s="14"/>
      <c r="X156" s="14"/>
      <c r="Y156" s="14"/>
      <c r="Z156" s="14"/>
      <c r="AA156" s="14"/>
      <c r="AB156" s="14"/>
      <c r="AC156" s="14"/>
      <c r="AD156"/>
      <c r="AE156"/>
      <c r="AF156"/>
      <c r="AG156"/>
      <c r="AH156"/>
      <c r="AI156"/>
      <c r="AJ156"/>
      <c r="AK156"/>
      <c r="AL156"/>
      <c r="AM156"/>
      <c r="AN156"/>
      <c r="AO156"/>
      <c r="AP156"/>
      <c r="AQ156"/>
      <c r="AR156"/>
      <c r="AS156"/>
      <c r="AT156"/>
      <c r="AU156"/>
      <c r="AV156"/>
    </row>
    <row r="157" spans="1:48" s="43" customFormat="1">
      <c r="A157" s="798"/>
      <c r="B157" s="799"/>
      <c r="C157" s="191"/>
      <c r="D157" s="191"/>
      <c r="E157" s="190"/>
      <c r="F157" s="231"/>
      <c r="G157" s="14"/>
      <c r="H157" s="14"/>
      <c r="I157" s="14"/>
      <c r="J157" s="14"/>
      <c r="K157" s="6"/>
      <c r="L157" s="6"/>
      <c r="M157" s="6"/>
      <c r="N157" s="6"/>
      <c r="O157" s="6"/>
      <c r="P157" s="6"/>
      <c r="Q157" s="6"/>
      <c r="R157" s="6"/>
      <c r="S157" s="6"/>
      <c r="T157" s="6"/>
      <c r="U157" s="14"/>
      <c r="V157" s="14"/>
      <c r="W157" s="14"/>
      <c r="X157" s="14"/>
      <c r="Y157" s="14"/>
      <c r="Z157" s="14"/>
      <c r="AA157" s="14"/>
      <c r="AB157" s="14"/>
      <c r="AC157" s="14"/>
      <c r="AD157"/>
      <c r="AE157"/>
      <c r="AF157"/>
      <c r="AG157"/>
      <c r="AH157"/>
      <c r="AI157"/>
      <c r="AJ157"/>
      <c r="AK157"/>
      <c r="AL157"/>
      <c r="AM157"/>
      <c r="AN157"/>
      <c r="AO157"/>
      <c r="AP157"/>
      <c r="AQ157"/>
      <c r="AR157"/>
      <c r="AS157"/>
      <c r="AT157"/>
      <c r="AU157"/>
      <c r="AV157"/>
    </row>
    <row r="158" spans="1:48" s="43" customFormat="1">
      <c r="A158" s="798"/>
      <c r="B158" s="799"/>
      <c r="C158" s="191"/>
      <c r="D158" s="191"/>
      <c r="E158" s="190"/>
      <c r="F158" s="231"/>
      <c r="G158" s="14"/>
      <c r="H158" s="14"/>
      <c r="I158" s="14"/>
      <c r="J158" s="14"/>
      <c r="K158" s="6"/>
      <c r="L158" s="6"/>
      <c r="M158" s="6"/>
      <c r="N158" s="6"/>
      <c r="O158" s="6"/>
      <c r="P158" s="6"/>
      <c r="Q158" s="6"/>
      <c r="R158" s="6"/>
      <c r="S158" s="6"/>
      <c r="T158" s="6"/>
      <c r="U158" s="14"/>
      <c r="V158" s="14"/>
      <c r="W158" s="14"/>
      <c r="X158" s="14"/>
      <c r="Y158" s="14"/>
      <c r="Z158" s="14"/>
      <c r="AA158" s="14"/>
      <c r="AB158" s="14"/>
      <c r="AC158" s="14"/>
      <c r="AD158"/>
      <c r="AE158"/>
      <c r="AF158"/>
      <c r="AG158"/>
      <c r="AH158"/>
      <c r="AI158"/>
      <c r="AJ158"/>
      <c r="AK158"/>
      <c r="AL158"/>
      <c r="AM158"/>
      <c r="AN158"/>
      <c r="AO158"/>
      <c r="AP158"/>
      <c r="AQ158"/>
      <c r="AR158"/>
      <c r="AS158"/>
      <c r="AT158"/>
      <c r="AU158"/>
      <c r="AV158"/>
    </row>
    <row r="159" spans="1:48" s="43" customFormat="1">
      <c r="A159" s="798"/>
      <c r="B159" s="799"/>
      <c r="C159" s="191"/>
      <c r="D159" s="191"/>
      <c r="E159" s="190"/>
      <c r="F159" s="231"/>
      <c r="G159" s="14"/>
      <c r="H159" s="14"/>
      <c r="I159" s="14"/>
      <c r="J159" s="14"/>
      <c r="K159" s="6"/>
      <c r="L159" s="6"/>
      <c r="M159" s="6"/>
      <c r="N159" s="6"/>
      <c r="O159" s="6"/>
      <c r="P159" s="6"/>
      <c r="Q159" s="6"/>
      <c r="R159" s="6"/>
      <c r="S159" s="6"/>
      <c r="T159" s="6"/>
      <c r="U159" s="14"/>
      <c r="V159" s="14"/>
      <c r="W159" s="14"/>
      <c r="X159" s="14"/>
      <c r="Y159" s="14"/>
      <c r="Z159" s="14"/>
      <c r="AA159" s="14"/>
      <c r="AB159" s="14"/>
      <c r="AC159" s="14"/>
      <c r="AD159"/>
      <c r="AE159"/>
      <c r="AF159"/>
      <c r="AG159"/>
      <c r="AH159"/>
      <c r="AI159"/>
      <c r="AJ159"/>
      <c r="AK159"/>
      <c r="AL159"/>
      <c r="AM159"/>
      <c r="AN159"/>
      <c r="AO159"/>
      <c r="AP159"/>
      <c r="AQ159"/>
      <c r="AR159"/>
      <c r="AS159"/>
      <c r="AT159"/>
      <c r="AU159"/>
      <c r="AV159"/>
    </row>
    <row r="160" spans="1:48" s="43" customFormat="1">
      <c r="A160" s="798"/>
      <c r="B160" s="799"/>
      <c r="C160" s="191"/>
      <c r="D160" s="191"/>
      <c r="E160" s="190"/>
      <c r="F160" s="231"/>
      <c r="G160" s="14"/>
      <c r="H160" s="14"/>
      <c r="I160" s="14"/>
      <c r="J160" s="14"/>
      <c r="K160" s="6"/>
      <c r="L160" s="6"/>
      <c r="M160" s="6"/>
      <c r="N160" s="6"/>
      <c r="O160" s="6"/>
      <c r="P160" s="6"/>
      <c r="Q160" s="6"/>
      <c r="R160" s="6"/>
      <c r="S160" s="6"/>
      <c r="T160" s="6"/>
      <c r="U160" s="14"/>
      <c r="V160" s="14"/>
      <c r="W160" s="14"/>
      <c r="X160" s="14"/>
      <c r="Y160" s="14"/>
      <c r="Z160" s="14"/>
      <c r="AA160" s="14"/>
      <c r="AB160" s="14"/>
      <c r="AC160" s="14"/>
      <c r="AD160"/>
      <c r="AE160"/>
      <c r="AF160"/>
      <c r="AG160"/>
      <c r="AH160"/>
      <c r="AI160"/>
      <c r="AJ160"/>
      <c r="AK160"/>
      <c r="AL160"/>
      <c r="AM160"/>
      <c r="AN160"/>
      <c r="AO160"/>
      <c r="AP160"/>
      <c r="AQ160"/>
      <c r="AR160"/>
      <c r="AS160"/>
      <c r="AT160"/>
      <c r="AU160"/>
      <c r="AV160"/>
    </row>
    <row r="161" spans="1:48" s="43" customFormat="1">
      <c r="A161" s="798"/>
      <c r="B161" s="799"/>
      <c r="C161" s="191"/>
      <c r="D161" s="191"/>
      <c r="E161" s="190"/>
      <c r="F161" s="231"/>
      <c r="G161" s="14"/>
      <c r="H161" s="14"/>
      <c r="I161" s="14"/>
      <c r="J161" s="14"/>
      <c r="K161" s="6"/>
      <c r="L161" s="6"/>
      <c r="M161" s="6"/>
      <c r="N161" s="6"/>
      <c r="O161" s="6"/>
      <c r="P161" s="6"/>
      <c r="Q161" s="6"/>
      <c r="R161" s="6"/>
      <c r="S161" s="6"/>
      <c r="T161" s="6"/>
      <c r="U161" s="14"/>
      <c r="V161" s="14"/>
      <c r="W161" s="14"/>
      <c r="X161" s="14"/>
      <c r="Y161" s="14"/>
      <c r="Z161" s="14"/>
      <c r="AA161" s="14"/>
      <c r="AB161" s="14"/>
      <c r="AC161" s="14"/>
      <c r="AD161"/>
      <c r="AE161"/>
      <c r="AF161"/>
      <c r="AG161"/>
      <c r="AH161"/>
      <c r="AI161"/>
      <c r="AJ161"/>
      <c r="AK161"/>
      <c r="AL161"/>
      <c r="AM161"/>
      <c r="AN161"/>
      <c r="AO161"/>
      <c r="AP161"/>
      <c r="AQ161"/>
      <c r="AR161"/>
      <c r="AS161"/>
      <c r="AT161"/>
      <c r="AU161"/>
      <c r="AV161"/>
    </row>
    <row r="162" spans="1:48" s="43" customFormat="1">
      <c r="A162" s="798"/>
      <c r="B162" s="799"/>
      <c r="C162" s="191"/>
      <c r="D162" s="191"/>
      <c r="E162" s="190"/>
      <c r="F162" s="231"/>
      <c r="G162" s="14"/>
      <c r="H162" s="14"/>
      <c r="I162" s="14"/>
      <c r="J162" s="14"/>
      <c r="K162" s="6"/>
      <c r="L162" s="6"/>
      <c r="M162" s="6"/>
      <c r="N162" s="6"/>
      <c r="O162" s="6"/>
      <c r="P162" s="6"/>
      <c r="Q162" s="6"/>
      <c r="R162" s="6"/>
      <c r="S162" s="6"/>
      <c r="T162" s="6"/>
      <c r="U162" s="14"/>
      <c r="V162" s="14"/>
      <c r="W162" s="14"/>
      <c r="X162" s="14"/>
      <c r="Y162" s="14"/>
      <c r="Z162" s="14"/>
      <c r="AA162" s="14"/>
      <c r="AB162" s="14"/>
      <c r="AC162" s="14"/>
      <c r="AD162"/>
      <c r="AE162"/>
      <c r="AF162"/>
      <c r="AG162"/>
      <c r="AH162"/>
      <c r="AI162"/>
      <c r="AJ162"/>
      <c r="AK162"/>
      <c r="AL162"/>
      <c r="AM162"/>
      <c r="AN162"/>
      <c r="AO162"/>
      <c r="AP162"/>
      <c r="AQ162"/>
      <c r="AR162"/>
      <c r="AS162"/>
      <c r="AT162"/>
      <c r="AU162"/>
      <c r="AV162"/>
    </row>
    <row r="163" spans="1:48" s="43" customFormat="1">
      <c r="A163" s="798"/>
      <c r="B163" s="799"/>
      <c r="C163" s="191"/>
      <c r="D163" s="191"/>
      <c r="E163" s="190"/>
      <c r="F163" s="231"/>
      <c r="G163" s="14"/>
      <c r="H163" s="14"/>
      <c r="I163" s="14"/>
      <c r="J163" s="14"/>
      <c r="K163" s="6"/>
      <c r="L163" s="6"/>
      <c r="M163" s="6"/>
      <c r="N163" s="6"/>
      <c r="O163" s="6"/>
      <c r="P163" s="6"/>
      <c r="Q163" s="6"/>
      <c r="R163" s="6"/>
      <c r="S163" s="6"/>
      <c r="T163" s="6"/>
      <c r="U163" s="14"/>
      <c r="V163" s="14"/>
      <c r="W163" s="14"/>
      <c r="X163" s="14"/>
      <c r="Y163" s="14"/>
      <c r="Z163" s="14"/>
      <c r="AA163" s="14"/>
      <c r="AB163" s="14"/>
      <c r="AC163" s="14"/>
      <c r="AD163"/>
      <c r="AE163"/>
      <c r="AF163"/>
      <c r="AG163"/>
      <c r="AH163"/>
      <c r="AI163"/>
      <c r="AJ163"/>
      <c r="AK163"/>
      <c r="AL163"/>
      <c r="AM163"/>
      <c r="AN163"/>
      <c r="AO163"/>
      <c r="AP163"/>
      <c r="AQ163"/>
      <c r="AR163"/>
      <c r="AS163"/>
      <c r="AT163"/>
      <c r="AU163"/>
      <c r="AV163"/>
    </row>
    <row r="164" spans="1:48" s="43" customFormat="1">
      <c r="A164" s="798"/>
      <c r="B164" s="799"/>
      <c r="C164" s="191"/>
      <c r="D164" s="191"/>
      <c r="E164" s="190"/>
      <c r="F164" s="231"/>
      <c r="G164" s="14"/>
      <c r="H164" s="14"/>
      <c r="I164" s="14"/>
      <c r="J164" s="14"/>
      <c r="K164" s="6"/>
      <c r="L164" s="6"/>
      <c r="M164" s="6"/>
      <c r="N164" s="6"/>
      <c r="O164" s="6"/>
      <c r="P164" s="6"/>
      <c r="Q164" s="6"/>
      <c r="R164" s="6"/>
      <c r="S164" s="6"/>
      <c r="T164" s="6"/>
      <c r="U164" s="14"/>
      <c r="V164" s="14"/>
      <c r="W164" s="14"/>
      <c r="X164" s="14"/>
      <c r="Y164" s="14"/>
      <c r="Z164" s="14"/>
      <c r="AA164" s="14"/>
      <c r="AB164" s="14"/>
      <c r="AC164" s="14"/>
      <c r="AD164"/>
      <c r="AE164"/>
      <c r="AF164"/>
      <c r="AG164"/>
      <c r="AH164"/>
      <c r="AI164"/>
      <c r="AJ164"/>
      <c r="AK164"/>
      <c r="AL164"/>
      <c r="AM164"/>
      <c r="AN164"/>
      <c r="AO164"/>
      <c r="AP164"/>
      <c r="AQ164"/>
      <c r="AR164"/>
      <c r="AS164"/>
      <c r="AT164"/>
      <c r="AU164"/>
      <c r="AV164"/>
    </row>
    <row r="165" spans="1:48" s="43" customFormat="1">
      <c r="A165" s="798"/>
      <c r="B165" s="799"/>
      <c r="C165" s="191"/>
      <c r="D165" s="191"/>
      <c r="E165" s="190"/>
      <c r="F165" s="231"/>
      <c r="G165" s="14"/>
      <c r="H165" s="14"/>
      <c r="I165" s="14"/>
      <c r="J165" s="14"/>
      <c r="K165" s="6"/>
      <c r="L165" s="6"/>
      <c r="M165" s="6"/>
      <c r="N165" s="6"/>
      <c r="O165" s="6"/>
      <c r="P165" s="6"/>
      <c r="Q165" s="6"/>
      <c r="R165" s="6"/>
      <c r="S165" s="6"/>
      <c r="T165" s="6"/>
      <c r="U165" s="14"/>
      <c r="V165" s="14"/>
      <c r="W165" s="14"/>
      <c r="X165" s="14"/>
      <c r="Y165" s="14"/>
      <c r="Z165" s="14"/>
      <c r="AA165" s="14"/>
      <c r="AB165" s="14"/>
      <c r="AC165" s="14"/>
      <c r="AD165"/>
      <c r="AE165"/>
      <c r="AF165"/>
      <c r="AG165"/>
      <c r="AH165"/>
      <c r="AI165"/>
      <c r="AJ165"/>
      <c r="AK165"/>
      <c r="AL165"/>
      <c r="AM165"/>
      <c r="AN165"/>
      <c r="AO165"/>
      <c r="AP165"/>
      <c r="AQ165"/>
      <c r="AR165"/>
      <c r="AS165"/>
      <c r="AT165"/>
      <c r="AU165"/>
      <c r="AV165"/>
    </row>
    <row r="166" spans="1:48" s="43" customFormat="1">
      <c r="A166" s="798"/>
      <c r="B166" s="799"/>
      <c r="C166" s="191"/>
      <c r="D166" s="191"/>
      <c r="E166" s="190"/>
      <c r="F166" s="231"/>
      <c r="G166" s="14"/>
      <c r="H166" s="14"/>
      <c r="I166" s="14"/>
      <c r="J166" s="14"/>
      <c r="K166" s="6"/>
      <c r="L166" s="6"/>
      <c r="M166" s="6"/>
      <c r="N166" s="6"/>
      <c r="O166" s="6"/>
      <c r="P166" s="6"/>
      <c r="Q166" s="6"/>
      <c r="R166" s="6"/>
      <c r="S166" s="6"/>
      <c r="T166" s="6"/>
      <c r="U166" s="14"/>
      <c r="V166" s="14"/>
      <c r="W166" s="14"/>
      <c r="X166" s="14"/>
      <c r="Y166" s="14"/>
      <c r="Z166" s="14"/>
      <c r="AA166" s="14"/>
      <c r="AB166" s="14"/>
      <c r="AC166" s="14"/>
      <c r="AD166"/>
      <c r="AE166"/>
      <c r="AF166"/>
      <c r="AG166"/>
      <c r="AH166"/>
      <c r="AI166"/>
      <c r="AJ166"/>
      <c r="AK166"/>
      <c r="AL166"/>
      <c r="AM166"/>
      <c r="AN166"/>
      <c r="AO166"/>
      <c r="AP166"/>
      <c r="AQ166"/>
      <c r="AR166"/>
      <c r="AS166"/>
      <c r="AT166"/>
      <c r="AU166"/>
      <c r="AV166"/>
    </row>
    <row r="167" spans="1:48" s="43" customFormat="1">
      <c r="A167" s="798"/>
      <c r="B167" s="799"/>
      <c r="C167" s="191"/>
      <c r="D167" s="191"/>
      <c r="E167" s="190"/>
      <c r="F167" s="231"/>
      <c r="G167" s="14"/>
      <c r="H167" s="14"/>
      <c r="I167" s="14"/>
      <c r="J167" s="14"/>
      <c r="K167" s="6"/>
      <c r="L167" s="6"/>
      <c r="M167" s="6"/>
      <c r="N167" s="6"/>
      <c r="O167" s="6"/>
      <c r="P167" s="6"/>
      <c r="Q167" s="6"/>
      <c r="R167" s="6"/>
      <c r="S167" s="6"/>
      <c r="T167" s="6"/>
      <c r="U167" s="14"/>
      <c r="V167" s="14"/>
      <c r="W167" s="14"/>
      <c r="X167" s="14"/>
      <c r="Y167" s="14"/>
      <c r="Z167" s="14"/>
      <c r="AA167" s="14"/>
      <c r="AB167" s="14"/>
      <c r="AC167" s="14"/>
      <c r="AD167"/>
      <c r="AE167"/>
      <c r="AF167"/>
      <c r="AG167"/>
      <c r="AH167"/>
      <c r="AI167"/>
      <c r="AJ167"/>
      <c r="AK167"/>
      <c r="AL167"/>
      <c r="AM167"/>
      <c r="AN167"/>
      <c r="AO167"/>
      <c r="AP167"/>
      <c r="AQ167"/>
      <c r="AR167"/>
      <c r="AS167"/>
      <c r="AT167"/>
      <c r="AU167"/>
      <c r="AV167"/>
    </row>
    <row r="168" spans="1:48" s="43" customFormat="1">
      <c r="A168" s="798"/>
      <c r="B168" s="799"/>
      <c r="C168" s="191"/>
      <c r="D168" s="191"/>
      <c r="E168" s="190"/>
      <c r="F168" s="231"/>
      <c r="G168" s="14"/>
      <c r="H168" s="14"/>
      <c r="I168" s="14"/>
      <c r="J168" s="14"/>
      <c r="K168" s="6"/>
      <c r="L168" s="6"/>
      <c r="M168" s="6"/>
      <c r="N168" s="6"/>
      <c r="O168" s="6"/>
      <c r="P168" s="6"/>
      <c r="Q168" s="6"/>
      <c r="R168" s="6"/>
      <c r="S168" s="6"/>
      <c r="T168" s="6"/>
      <c r="U168" s="14"/>
      <c r="V168" s="14"/>
      <c r="W168" s="14"/>
      <c r="X168" s="14"/>
      <c r="Y168" s="14"/>
      <c r="Z168" s="14"/>
      <c r="AA168" s="14"/>
      <c r="AB168" s="14"/>
      <c r="AC168" s="14"/>
      <c r="AD168"/>
      <c r="AE168"/>
      <c r="AF168"/>
      <c r="AG168"/>
      <c r="AH168"/>
      <c r="AI168"/>
      <c r="AJ168"/>
      <c r="AK168"/>
      <c r="AL168"/>
      <c r="AM168"/>
      <c r="AN168"/>
      <c r="AO168"/>
      <c r="AP168"/>
      <c r="AQ168"/>
      <c r="AR168"/>
      <c r="AS168"/>
      <c r="AT168"/>
      <c r="AU168"/>
      <c r="AV168"/>
    </row>
    <row r="169" spans="1:48" s="43" customFormat="1">
      <c r="A169" s="798"/>
      <c r="B169" s="799"/>
      <c r="C169" s="191"/>
      <c r="D169" s="191"/>
      <c r="E169" s="190"/>
      <c r="F169" s="231"/>
      <c r="G169" s="14"/>
      <c r="H169" s="14"/>
      <c r="I169" s="14"/>
      <c r="J169" s="14"/>
      <c r="K169" s="6"/>
      <c r="L169" s="6"/>
      <c r="M169" s="6"/>
      <c r="N169" s="6"/>
      <c r="O169" s="6"/>
      <c r="P169" s="6"/>
      <c r="Q169" s="6"/>
      <c r="R169" s="6"/>
      <c r="S169" s="6"/>
      <c r="T169" s="6"/>
      <c r="U169" s="14"/>
      <c r="V169" s="14"/>
      <c r="W169" s="14"/>
      <c r="X169" s="14"/>
      <c r="Y169" s="14"/>
      <c r="Z169" s="14"/>
      <c r="AA169" s="14"/>
      <c r="AB169" s="14"/>
      <c r="AC169" s="14"/>
      <c r="AD169"/>
      <c r="AE169"/>
      <c r="AF169"/>
      <c r="AG169"/>
      <c r="AH169"/>
      <c r="AI169"/>
      <c r="AJ169"/>
      <c r="AK169"/>
      <c r="AL169"/>
      <c r="AM169"/>
      <c r="AN169"/>
      <c r="AO169"/>
      <c r="AP169"/>
      <c r="AQ169"/>
      <c r="AR169"/>
      <c r="AS169"/>
      <c r="AT169"/>
      <c r="AU169"/>
      <c r="AV169"/>
    </row>
    <row r="170" spans="1:48" s="43" customFormat="1">
      <c r="A170" s="798"/>
      <c r="B170" s="799"/>
      <c r="C170" s="191"/>
      <c r="D170" s="191"/>
      <c r="E170" s="190"/>
      <c r="F170" s="231"/>
      <c r="G170" s="14"/>
      <c r="H170" s="14"/>
      <c r="I170" s="14"/>
      <c r="J170" s="14"/>
      <c r="K170" s="6"/>
      <c r="L170" s="6"/>
      <c r="M170" s="6"/>
      <c r="N170" s="6"/>
      <c r="O170" s="6"/>
      <c r="P170" s="6"/>
      <c r="Q170" s="6"/>
      <c r="R170" s="6"/>
      <c r="S170" s="6"/>
      <c r="T170" s="6"/>
      <c r="U170" s="14"/>
      <c r="V170" s="14"/>
      <c r="W170" s="14"/>
      <c r="X170" s="14"/>
      <c r="Y170" s="14"/>
      <c r="Z170" s="14"/>
      <c r="AA170" s="14"/>
      <c r="AB170" s="14"/>
      <c r="AC170" s="14"/>
      <c r="AD170"/>
      <c r="AE170"/>
      <c r="AF170"/>
      <c r="AG170"/>
      <c r="AH170"/>
      <c r="AI170"/>
      <c r="AJ170"/>
      <c r="AK170"/>
      <c r="AL170"/>
      <c r="AM170"/>
      <c r="AN170"/>
      <c r="AO170"/>
      <c r="AP170"/>
      <c r="AQ170"/>
      <c r="AR170"/>
      <c r="AS170"/>
      <c r="AT170"/>
      <c r="AU170"/>
      <c r="AV170"/>
    </row>
    <row r="171" spans="1:48" s="43" customFormat="1">
      <c r="A171" s="798"/>
      <c r="B171" s="799"/>
      <c r="C171" s="191"/>
      <c r="D171" s="191"/>
      <c r="E171" s="190"/>
      <c r="F171" s="231"/>
      <c r="G171" s="14"/>
      <c r="H171" s="14"/>
      <c r="I171" s="14"/>
      <c r="J171" s="14"/>
      <c r="K171" s="6"/>
      <c r="L171" s="6"/>
      <c r="M171" s="6"/>
      <c r="N171" s="6"/>
      <c r="O171" s="6"/>
      <c r="P171" s="6"/>
      <c r="Q171" s="6"/>
      <c r="R171" s="6"/>
      <c r="S171" s="6"/>
      <c r="T171" s="6"/>
      <c r="U171" s="14"/>
      <c r="V171" s="14"/>
      <c r="W171" s="14"/>
      <c r="X171" s="14"/>
      <c r="Y171" s="14"/>
      <c r="Z171" s="14"/>
      <c r="AA171" s="14"/>
      <c r="AB171" s="14"/>
      <c r="AC171" s="14"/>
      <c r="AD171"/>
      <c r="AE171"/>
      <c r="AF171"/>
      <c r="AG171"/>
      <c r="AH171"/>
      <c r="AI171"/>
      <c r="AJ171"/>
      <c r="AK171"/>
      <c r="AL171"/>
      <c r="AM171"/>
      <c r="AN171"/>
      <c r="AO171"/>
      <c r="AP171"/>
      <c r="AQ171"/>
      <c r="AR171"/>
      <c r="AS171"/>
      <c r="AT171"/>
      <c r="AU171"/>
      <c r="AV171"/>
    </row>
    <row r="172" spans="1:48" s="43" customFormat="1">
      <c r="A172" s="798"/>
      <c r="B172" s="799"/>
      <c r="C172" s="191"/>
      <c r="D172" s="191"/>
      <c r="E172" s="190"/>
      <c r="F172" s="231"/>
      <c r="G172" s="14"/>
      <c r="H172" s="14"/>
      <c r="I172" s="14"/>
      <c r="J172" s="14"/>
      <c r="K172" s="6"/>
      <c r="L172" s="6"/>
      <c r="M172" s="6"/>
      <c r="N172" s="6"/>
      <c r="O172" s="6"/>
      <c r="P172" s="6"/>
      <c r="Q172" s="6"/>
      <c r="R172" s="6"/>
      <c r="S172" s="6"/>
      <c r="T172" s="6"/>
      <c r="U172" s="14"/>
      <c r="V172" s="14"/>
      <c r="W172" s="14"/>
      <c r="X172" s="14"/>
      <c r="Y172" s="14"/>
      <c r="Z172" s="14"/>
      <c r="AA172" s="14"/>
      <c r="AB172" s="14"/>
      <c r="AC172" s="14"/>
      <c r="AD172"/>
      <c r="AE172"/>
      <c r="AF172"/>
      <c r="AG172"/>
      <c r="AH172"/>
      <c r="AI172"/>
      <c r="AJ172"/>
      <c r="AK172"/>
      <c r="AL172"/>
      <c r="AM172"/>
      <c r="AN172"/>
      <c r="AO172"/>
      <c r="AP172"/>
      <c r="AQ172"/>
      <c r="AR172"/>
      <c r="AS172"/>
      <c r="AT172"/>
      <c r="AU172"/>
      <c r="AV172"/>
    </row>
    <row r="173" spans="1:48" s="43" customFormat="1">
      <c r="A173" s="798"/>
      <c r="B173" s="799"/>
      <c r="C173" s="191"/>
      <c r="D173" s="191"/>
      <c r="E173" s="190"/>
      <c r="F173" s="231"/>
      <c r="G173" s="14"/>
      <c r="H173" s="14"/>
      <c r="I173" s="14"/>
      <c r="J173" s="14"/>
      <c r="K173" s="6"/>
      <c r="L173" s="6"/>
      <c r="M173" s="6"/>
      <c r="N173" s="6"/>
      <c r="O173" s="6"/>
      <c r="P173" s="6"/>
      <c r="Q173" s="6"/>
      <c r="R173" s="6"/>
      <c r="S173" s="6"/>
      <c r="T173" s="6"/>
      <c r="U173" s="14"/>
      <c r="V173" s="14"/>
      <c r="W173" s="14"/>
      <c r="X173" s="14"/>
      <c r="Y173" s="14"/>
      <c r="Z173" s="14"/>
      <c r="AA173" s="14"/>
      <c r="AB173" s="14"/>
      <c r="AC173" s="14"/>
      <c r="AD173"/>
      <c r="AE173"/>
      <c r="AF173"/>
      <c r="AG173"/>
      <c r="AH173"/>
      <c r="AI173"/>
      <c r="AJ173"/>
      <c r="AK173"/>
      <c r="AL173"/>
      <c r="AM173"/>
      <c r="AN173"/>
      <c r="AO173"/>
      <c r="AP173"/>
      <c r="AQ173"/>
      <c r="AR173"/>
      <c r="AS173"/>
      <c r="AT173"/>
      <c r="AU173"/>
      <c r="AV173"/>
    </row>
    <row r="174" spans="1:48" s="43" customFormat="1">
      <c r="A174" s="74"/>
      <c r="B174" s="79"/>
      <c r="C174" s="81"/>
      <c r="D174" s="81"/>
      <c r="E174" s="80"/>
      <c r="F174" s="234"/>
      <c r="G174"/>
      <c r="H174"/>
      <c r="I174"/>
      <c r="J174"/>
      <c r="U174"/>
      <c r="V174"/>
      <c r="W174"/>
      <c r="X174"/>
      <c r="Y174"/>
      <c r="Z174"/>
      <c r="AA174"/>
      <c r="AB174"/>
      <c r="AC174"/>
      <c r="AD174"/>
      <c r="AE174"/>
      <c r="AF174"/>
      <c r="AG174"/>
      <c r="AH174"/>
      <c r="AI174"/>
      <c r="AJ174"/>
      <c r="AK174"/>
      <c r="AL174"/>
      <c r="AM174"/>
      <c r="AN174"/>
      <c r="AO174"/>
      <c r="AP174"/>
      <c r="AQ174"/>
      <c r="AR174"/>
      <c r="AS174"/>
      <c r="AT174"/>
      <c r="AU174"/>
      <c r="AV174"/>
    </row>
    <row r="175" spans="1:48" s="43" customFormat="1">
      <c r="A175" s="74"/>
      <c r="B175" s="79"/>
      <c r="C175" s="81"/>
      <c r="D175" s="81"/>
      <c r="E175" s="80"/>
      <c r="F175" s="234"/>
      <c r="G175"/>
      <c r="H175"/>
      <c r="I175"/>
      <c r="J175"/>
      <c r="U175"/>
      <c r="V175"/>
      <c r="W175"/>
      <c r="X175"/>
      <c r="Y175"/>
      <c r="Z175"/>
      <c r="AA175"/>
      <c r="AB175"/>
      <c r="AC175"/>
      <c r="AD175"/>
      <c r="AE175"/>
      <c r="AF175"/>
      <c r="AG175"/>
      <c r="AH175"/>
      <c r="AI175"/>
      <c r="AJ175"/>
      <c r="AK175"/>
      <c r="AL175"/>
      <c r="AM175"/>
      <c r="AN175"/>
      <c r="AO175"/>
      <c r="AP175"/>
      <c r="AQ175"/>
      <c r="AR175"/>
      <c r="AS175"/>
      <c r="AT175"/>
      <c r="AU175"/>
      <c r="AV175"/>
    </row>
    <row r="176" spans="1:48" s="43" customFormat="1">
      <c r="A176" s="74"/>
      <c r="B176" s="79"/>
      <c r="C176" s="81"/>
      <c r="D176" s="81"/>
      <c r="E176" s="80"/>
      <c r="F176" s="234"/>
      <c r="G176"/>
      <c r="H176"/>
      <c r="I176"/>
      <c r="J176"/>
      <c r="U176"/>
      <c r="V176"/>
      <c r="W176"/>
      <c r="X176"/>
      <c r="Y176"/>
      <c r="Z176"/>
      <c r="AA176"/>
      <c r="AB176"/>
      <c r="AC176"/>
      <c r="AD176"/>
      <c r="AE176"/>
      <c r="AF176"/>
      <c r="AG176"/>
      <c r="AH176"/>
      <c r="AI176"/>
      <c r="AJ176"/>
      <c r="AK176"/>
      <c r="AL176"/>
      <c r="AM176"/>
      <c r="AN176"/>
      <c r="AO176"/>
      <c r="AP176"/>
      <c r="AQ176"/>
      <c r="AR176"/>
      <c r="AS176"/>
      <c r="AT176"/>
      <c r="AU176"/>
      <c r="AV176"/>
    </row>
    <row r="177" spans="1:48" s="43" customFormat="1">
      <c r="A177" s="74"/>
      <c r="B177" s="79"/>
      <c r="C177" s="81"/>
      <c r="D177" s="81"/>
      <c r="E177" s="80"/>
      <c r="F177" s="234"/>
      <c r="G177"/>
      <c r="H177"/>
      <c r="I177"/>
      <c r="J177"/>
      <c r="U177"/>
      <c r="V177"/>
      <c r="W177"/>
      <c r="X177"/>
      <c r="Y177"/>
      <c r="Z177"/>
      <c r="AA177"/>
      <c r="AB177"/>
      <c r="AC177"/>
      <c r="AD177"/>
      <c r="AE177"/>
      <c r="AF177"/>
      <c r="AG177"/>
      <c r="AH177"/>
      <c r="AI177"/>
      <c r="AJ177"/>
      <c r="AK177"/>
      <c r="AL177"/>
      <c r="AM177"/>
      <c r="AN177"/>
      <c r="AO177"/>
      <c r="AP177"/>
      <c r="AQ177"/>
      <c r="AR177"/>
      <c r="AS177"/>
      <c r="AT177"/>
      <c r="AU177"/>
      <c r="AV177"/>
    </row>
    <row r="178" spans="1:48" s="43" customFormat="1">
      <c r="A178" s="74"/>
      <c r="B178" s="79"/>
      <c r="C178" s="81"/>
      <c r="D178" s="81"/>
      <c r="E178" s="80"/>
      <c r="F178" s="234"/>
      <c r="G178"/>
      <c r="H178"/>
      <c r="I178"/>
      <c r="J178"/>
      <c r="U178"/>
      <c r="V178"/>
      <c r="W178"/>
      <c r="X178"/>
      <c r="Y178"/>
      <c r="Z178"/>
      <c r="AA178"/>
      <c r="AB178"/>
      <c r="AC178"/>
      <c r="AD178"/>
      <c r="AE178"/>
      <c r="AF178"/>
      <c r="AG178"/>
      <c r="AH178"/>
      <c r="AI178"/>
      <c r="AJ178"/>
      <c r="AK178"/>
      <c r="AL178"/>
      <c r="AM178"/>
      <c r="AN178"/>
      <c r="AO178"/>
      <c r="AP178"/>
      <c r="AQ178"/>
      <c r="AR178"/>
      <c r="AS178"/>
      <c r="AT178"/>
      <c r="AU178"/>
      <c r="AV178"/>
    </row>
    <row r="179" spans="1:48" s="43" customFormat="1">
      <c r="A179" s="74"/>
      <c r="B179" s="79"/>
      <c r="C179" s="81"/>
      <c r="D179" s="81"/>
      <c r="E179" s="80"/>
      <c r="F179" s="234"/>
      <c r="G179"/>
      <c r="H179"/>
      <c r="I179"/>
      <c r="J179"/>
      <c r="U179"/>
      <c r="V179"/>
      <c r="W179"/>
      <c r="X179"/>
      <c r="Y179"/>
      <c r="Z179"/>
      <c r="AA179"/>
      <c r="AB179"/>
      <c r="AC179"/>
      <c r="AD179"/>
      <c r="AE179"/>
      <c r="AF179"/>
      <c r="AG179"/>
      <c r="AH179"/>
      <c r="AI179"/>
      <c r="AJ179"/>
      <c r="AK179"/>
      <c r="AL179"/>
      <c r="AM179"/>
      <c r="AN179"/>
      <c r="AO179"/>
      <c r="AP179"/>
      <c r="AQ179"/>
      <c r="AR179"/>
      <c r="AS179"/>
      <c r="AT179"/>
      <c r="AU179"/>
      <c r="AV179"/>
    </row>
    <row r="180" spans="1:48" s="43" customFormat="1">
      <c r="A180" s="74"/>
      <c r="B180" s="79"/>
      <c r="C180" s="81"/>
      <c r="D180" s="81"/>
      <c r="E180" s="80"/>
      <c r="F180" s="234"/>
      <c r="G180"/>
      <c r="H180"/>
      <c r="I180"/>
      <c r="J180"/>
      <c r="U180"/>
      <c r="V180"/>
      <c r="W180"/>
      <c r="X180"/>
      <c r="Y180"/>
      <c r="Z180"/>
      <c r="AA180"/>
      <c r="AB180"/>
      <c r="AC180"/>
      <c r="AD180"/>
      <c r="AE180"/>
      <c r="AF180"/>
      <c r="AG180"/>
      <c r="AH180"/>
      <c r="AI180"/>
      <c r="AJ180"/>
      <c r="AK180"/>
      <c r="AL180"/>
      <c r="AM180"/>
      <c r="AN180"/>
      <c r="AO180"/>
      <c r="AP180"/>
      <c r="AQ180"/>
      <c r="AR180"/>
      <c r="AS180"/>
      <c r="AT180"/>
      <c r="AU180"/>
      <c r="AV180"/>
    </row>
    <row r="181" spans="1:48" s="43" customFormat="1">
      <c r="A181" s="74"/>
      <c r="B181" s="79"/>
      <c r="C181" s="81"/>
      <c r="D181" s="81"/>
      <c r="E181" s="80"/>
      <c r="F181" s="234"/>
      <c r="G181"/>
      <c r="H181"/>
      <c r="I181"/>
      <c r="J181"/>
      <c r="U181"/>
      <c r="V181"/>
      <c r="W181"/>
      <c r="X181"/>
      <c r="Y181"/>
      <c r="Z181"/>
      <c r="AA181"/>
      <c r="AB181"/>
      <c r="AC181"/>
      <c r="AD181"/>
      <c r="AE181"/>
      <c r="AF181"/>
      <c r="AG181"/>
      <c r="AH181"/>
      <c r="AI181"/>
      <c r="AJ181"/>
      <c r="AK181"/>
      <c r="AL181"/>
      <c r="AM181"/>
      <c r="AN181"/>
      <c r="AO181"/>
      <c r="AP181"/>
      <c r="AQ181"/>
      <c r="AR181"/>
      <c r="AS181"/>
      <c r="AT181"/>
      <c r="AU181"/>
      <c r="AV181"/>
    </row>
    <row r="182" spans="1:48" s="43" customFormat="1">
      <c r="A182" s="74"/>
      <c r="B182" s="79"/>
      <c r="C182" s="81"/>
      <c r="D182" s="81"/>
      <c r="E182" s="80"/>
      <c r="F182" s="234"/>
      <c r="G182"/>
      <c r="H182"/>
      <c r="I182"/>
      <c r="J182"/>
      <c r="U182"/>
      <c r="V182"/>
      <c r="W182"/>
      <c r="X182"/>
      <c r="Y182"/>
      <c r="Z182"/>
      <c r="AA182"/>
      <c r="AB182"/>
      <c r="AC182"/>
      <c r="AD182"/>
      <c r="AE182"/>
      <c r="AF182"/>
      <c r="AG182"/>
      <c r="AH182"/>
      <c r="AI182"/>
      <c r="AJ182"/>
      <c r="AK182"/>
      <c r="AL182"/>
      <c r="AM182"/>
      <c r="AN182"/>
      <c r="AO182"/>
      <c r="AP182"/>
      <c r="AQ182"/>
      <c r="AR182"/>
      <c r="AS182"/>
      <c r="AT182"/>
      <c r="AU182"/>
      <c r="AV182"/>
    </row>
    <row r="183" spans="1:48" s="43" customFormat="1">
      <c r="A183" s="74"/>
      <c r="B183" s="79"/>
      <c r="C183" s="81"/>
      <c r="D183" s="81"/>
      <c r="E183" s="80"/>
      <c r="F183" s="234"/>
      <c r="G183"/>
      <c r="H183"/>
      <c r="I183"/>
      <c r="J183"/>
      <c r="U183"/>
      <c r="V183"/>
      <c r="W183"/>
      <c r="X183"/>
      <c r="Y183"/>
      <c r="Z183"/>
      <c r="AA183"/>
      <c r="AB183"/>
      <c r="AC183"/>
      <c r="AD183"/>
      <c r="AE183"/>
      <c r="AF183"/>
      <c r="AG183"/>
      <c r="AH183"/>
      <c r="AI183"/>
      <c r="AJ183"/>
      <c r="AK183"/>
      <c r="AL183"/>
      <c r="AM183"/>
      <c r="AN183"/>
      <c r="AO183"/>
      <c r="AP183"/>
      <c r="AQ183"/>
      <c r="AR183"/>
      <c r="AS183"/>
      <c r="AT183"/>
      <c r="AU183"/>
      <c r="AV183"/>
    </row>
    <row r="184" spans="1:48" s="43" customFormat="1">
      <c r="A184" s="74"/>
      <c r="B184" s="79"/>
      <c r="C184" s="81"/>
      <c r="D184" s="81"/>
      <c r="E184" s="80"/>
      <c r="F184" s="234"/>
      <c r="G184"/>
      <c r="H184"/>
      <c r="I184"/>
      <c r="J184"/>
      <c r="U184"/>
      <c r="V184"/>
      <c r="W184"/>
      <c r="X184"/>
      <c r="Y184"/>
      <c r="Z184"/>
      <c r="AA184"/>
      <c r="AB184"/>
      <c r="AC184"/>
      <c r="AD184"/>
      <c r="AE184"/>
      <c r="AF184"/>
      <c r="AG184"/>
      <c r="AH184"/>
      <c r="AI184"/>
      <c r="AJ184"/>
      <c r="AK184"/>
      <c r="AL184"/>
      <c r="AM184"/>
      <c r="AN184"/>
      <c r="AO184"/>
      <c r="AP184"/>
      <c r="AQ184"/>
      <c r="AR184"/>
      <c r="AS184"/>
      <c r="AT184"/>
      <c r="AU184"/>
      <c r="AV184"/>
    </row>
    <row r="185" spans="1:48" s="43" customFormat="1">
      <c r="A185" s="74"/>
      <c r="B185" s="79"/>
      <c r="C185" s="81"/>
      <c r="D185" s="81"/>
      <c r="E185" s="80"/>
      <c r="F185" s="234"/>
      <c r="G185"/>
      <c r="H185"/>
      <c r="I185"/>
      <c r="J185"/>
      <c r="U185"/>
      <c r="V185"/>
      <c r="W185"/>
      <c r="X185"/>
      <c r="Y185"/>
      <c r="Z185"/>
      <c r="AA185"/>
      <c r="AB185"/>
      <c r="AC185"/>
      <c r="AD185"/>
      <c r="AE185"/>
      <c r="AF185"/>
      <c r="AG185"/>
      <c r="AH185"/>
      <c r="AI185"/>
      <c r="AJ185"/>
      <c r="AK185"/>
      <c r="AL185"/>
      <c r="AM185"/>
      <c r="AN185"/>
      <c r="AO185"/>
      <c r="AP185"/>
      <c r="AQ185"/>
      <c r="AR185"/>
      <c r="AS185"/>
      <c r="AT185"/>
      <c r="AU185"/>
      <c r="AV185"/>
    </row>
    <row r="186" spans="1:48" s="43" customFormat="1">
      <c r="A186" s="74"/>
      <c r="B186" s="79"/>
      <c r="C186" s="81"/>
      <c r="D186" s="81"/>
      <c r="E186" s="80"/>
      <c r="F186" s="234"/>
      <c r="G186"/>
      <c r="H186"/>
      <c r="I186"/>
      <c r="J186"/>
      <c r="U186"/>
      <c r="V186"/>
      <c r="W186"/>
      <c r="X186"/>
      <c r="Y186"/>
      <c r="Z186"/>
      <c r="AA186"/>
      <c r="AB186"/>
      <c r="AC186"/>
      <c r="AD186"/>
      <c r="AE186"/>
      <c r="AF186"/>
      <c r="AG186"/>
      <c r="AH186"/>
      <c r="AI186"/>
      <c r="AJ186"/>
      <c r="AK186"/>
      <c r="AL186"/>
      <c r="AM186"/>
      <c r="AN186"/>
      <c r="AO186"/>
      <c r="AP186"/>
      <c r="AQ186"/>
      <c r="AR186"/>
      <c r="AS186"/>
      <c r="AT186"/>
      <c r="AU186"/>
      <c r="AV186"/>
    </row>
    <row r="187" spans="1:48" s="43" customFormat="1">
      <c r="A187" s="74"/>
      <c r="B187" s="79"/>
      <c r="C187" s="81"/>
      <c r="D187" s="81"/>
      <c r="E187" s="80"/>
      <c r="F187" s="234"/>
      <c r="G187"/>
      <c r="H187"/>
      <c r="I187"/>
      <c r="J187"/>
      <c r="U187"/>
      <c r="V187"/>
      <c r="W187"/>
      <c r="X187"/>
      <c r="Y187"/>
      <c r="Z187"/>
      <c r="AA187"/>
      <c r="AB187"/>
      <c r="AC187"/>
      <c r="AD187"/>
      <c r="AE187"/>
      <c r="AF187"/>
      <c r="AG187"/>
      <c r="AH187"/>
      <c r="AI187"/>
      <c r="AJ187"/>
      <c r="AK187"/>
      <c r="AL187"/>
      <c r="AM187"/>
      <c r="AN187"/>
      <c r="AO187"/>
      <c r="AP187"/>
      <c r="AQ187"/>
      <c r="AR187"/>
      <c r="AS187"/>
      <c r="AT187"/>
      <c r="AU187"/>
      <c r="AV187"/>
    </row>
    <row r="188" spans="1:48" s="43" customFormat="1">
      <c r="A188" s="74"/>
      <c r="B188" s="79"/>
      <c r="C188" s="81"/>
      <c r="D188" s="81"/>
      <c r="E188" s="80"/>
      <c r="F188" s="234"/>
      <c r="G188"/>
      <c r="H188"/>
      <c r="I188"/>
      <c r="J188"/>
      <c r="U188"/>
      <c r="V188"/>
      <c r="W188"/>
      <c r="X188"/>
      <c r="Y188"/>
      <c r="Z188"/>
      <c r="AA188"/>
      <c r="AB188"/>
      <c r="AC188"/>
      <c r="AD188"/>
      <c r="AE188"/>
      <c r="AF188"/>
      <c r="AG188"/>
      <c r="AH188"/>
      <c r="AI188"/>
      <c r="AJ188"/>
      <c r="AK188"/>
      <c r="AL188"/>
      <c r="AM188"/>
      <c r="AN188"/>
      <c r="AO188"/>
      <c r="AP188"/>
      <c r="AQ188"/>
      <c r="AR188"/>
      <c r="AS188"/>
      <c r="AT188"/>
      <c r="AU188"/>
      <c r="AV188"/>
    </row>
    <row r="189" spans="1:48" s="43" customFormat="1">
      <c r="A189" s="74"/>
      <c r="B189" s="79"/>
      <c r="C189" s="81"/>
      <c r="D189" s="81"/>
      <c r="E189" s="80"/>
      <c r="F189" s="234"/>
      <c r="G189"/>
      <c r="H189"/>
      <c r="I189"/>
      <c r="J189"/>
      <c r="U189"/>
      <c r="V189"/>
      <c r="W189"/>
      <c r="X189"/>
      <c r="Y189"/>
      <c r="Z189"/>
      <c r="AA189"/>
      <c r="AB189"/>
      <c r="AC189"/>
      <c r="AD189"/>
      <c r="AE189"/>
      <c r="AF189"/>
      <c r="AG189"/>
      <c r="AH189"/>
      <c r="AI189"/>
      <c r="AJ189"/>
      <c r="AK189"/>
      <c r="AL189"/>
      <c r="AM189"/>
      <c r="AN189"/>
      <c r="AO189"/>
      <c r="AP189"/>
      <c r="AQ189"/>
      <c r="AR189"/>
      <c r="AS189"/>
      <c r="AT189"/>
      <c r="AU189"/>
      <c r="AV189"/>
    </row>
    <row r="190" spans="1:48" s="43" customFormat="1">
      <c r="A190" s="74"/>
      <c r="B190" s="79"/>
      <c r="C190" s="81"/>
      <c r="D190" s="81"/>
      <c r="E190" s="80"/>
      <c r="F190" s="234"/>
      <c r="G190"/>
      <c r="H190"/>
      <c r="I190"/>
      <c r="J190"/>
      <c r="U190"/>
      <c r="V190"/>
      <c r="W190"/>
      <c r="X190"/>
      <c r="Y190"/>
      <c r="Z190"/>
      <c r="AA190"/>
      <c r="AB190"/>
      <c r="AC190"/>
      <c r="AD190"/>
      <c r="AE190"/>
      <c r="AF190"/>
      <c r="AG190"/>
      <c r="AH190"/>
      <c r="AI190"/>
      <c r="AJ190"/>
      <c r="AK190"/>
      <c r="AL190"/>
      <c r="AM190"/>
      <c r="AN190"/>
      <c r="AO190"/>
      <c r="AP190"/>
      <c r="AQ190"/>
      <c r="AR190"/>
      <c r="AS190"/>
      <c r="AT190"/>
      <c r="AU190"/>
      <c r="AV190"/>
    </row>
    <row r="191" spans="1:48" s="43" customFormat="1">
      <c r="A191" s="74"/>
      <c r="B191" s="79"/>
      <c r="C191" s="81"/>
      <c r="D191" s="81"/>
      <c r="E191" s="80"/>
      <c r="F191" s="234"/>
      <c r="G191"/>
      <c r="H191"/>
      <c r="I191"/>
      <c r="J191"/>
      <c r="U191"/>
      <c r="V191"/>
      <c r="W191"/>
      <c r="X191"/>
      <c r="Y191"/>
      <c r="Z191"/>
      <c r="AA191"/>
      <c r="AB191"/>
      <c r="AC191"/>
      <c r="AD191"/>
      <c r="AE191"/>
      <c r="AF191"/>
      <c r="AG191"/>
      <c r="AH191"/>
      <c r="AI191"/>
      <c r="AJ191"/>
      <c r="AK191"/>
      <c r="AL191"/>
      <c r="AM191"/>
      <c r="AN191"/>
      <c r="AO191"/>
      <c r="AP191"/>
      <c r="AQ191"/>
      <c r="AR191"/>
      <c r="AS191"/>
      <c r="AT191"/>
      <c r="AU191"/>
      <c r="AV191"/>
    </row>
    <row r="192" spans="1:48" s="43" customFormat="1">
      <c r="A192" s="74"/>
      <c r="B192" s="79"/>
      <c r="C192" s="81"/>
      <c r="D192" s="81"/>
      <c r="E192" s="80"/>
      <c r="F192" s="234"/>
      <c r="G192"/>
      <c r="H192"/>
      <c r="I192"/>
      <c r="J192"/>
      <c r="U192"/>
      <c r="V192"/>
      <c r="W192"/>
      <c r="X192"/>
      <c r="Y192"/>
      <c r="Z192"/>
      <c r="AA192"/>
      <c r="AB192"/>
      <c r="AC192"/>
      <c r="AD192"/>
      <c r="AE192"/>
      <c r="AF192"/>
      <c r="AG192"/>
      <c r="AH192"/>
      <c r="AI192"/>
      <c r="AJ192"/>
      <c r="AK192"/>
      <c r="AL192"/>
      <c r="AM192"/>
      <c r="AN192"/>
      <c r="AO192"/>
      <c r="AP192"/>
      <c r="AQ192"/>
      <c r="AR192"/>
      <c r="AS192"/>
      <c r="AT192"/>
      <c r="AU192"/>
      <c r="AV192"/>
    </row>
    <row r="193" spans="1:48" s="43" customFormat="1">
      <c r="A193" s="74"/>
      <c r="B193" s="79"/>
      <c r="C193" s="81"/>
      <c r="D193" s="81"/>
      <c r="E193" s="80"/>
      <c r="F193" s="234"/>
      <c r="G193"/>
      <c r="H193"/>
      <c r="I193"/>
      <c r="J193"/>
      <c r="U193"/>
      <c r="V193"/>
      <c r="W193"/>
      <c r="X193"/>
      <c r="Y193"/>
      <c r="Z193"/>
      <c r="AA193"/>
      <c r="AB193"/>
      <c r="AC193"/>
      <c r="AD193"/>
      <c r="AE193"/>
      <c r="AF193"/>
      <c r="AG193"/>
      <c r="AH193"/>
      <c r="AI193"/>
      <c r="AJ193"/>
      <c r="AK193"/>
      <c r="AL193"/>
      <c r="AM193"/>
      <c r="AN193"/>
      <c r="AO193"/>
      <c r="AP193"/>
      <c r="AQ193"/>
      <c r="AR193"/>
      <c r="AS193"/>
      <c r="AT193"/>
      <c r="AU193"/>
      <c r="AV193"/>
    </row>
    <row r="194" spans="1:48" s="43" customFormat="1">
      <c r="A194" s="74"/>
      <c r="B194" s="79"/>
      <c r="C194" s="81"/>
      <c r="D194" s="81"/>
      <c r="E194" s="80"/>
      <c r="F194" s="234"/>
      <c r="G194"/>
      <c r="H194"/>
      <c r="I194"/>
      <c r="J194"/>
      <c r="U194"/>
      <c r="V194"/>
      <c r="W194"/>
      <c r="X194"/>
      <c r="Y194"/>
      <c r="Z194"/>
      <c r="AA194"/>
      <c r="AB194"/>
      <c r="AC194"/>
      <c r="AD194"/>
      <c r="AE194"/>
      <c r="AF194"/>
      <c r="AG194"/>
      <c r="AH194"/>
      <c r="AI194"/>
      <c r="AJ194"/>
      <c r="AK194"/>
      <c r="AL194"/>
      <c r="AM194"/>
      <c r="AN194"/>
      <c r="AO194"/>
      <c r="AP194"/>
      <c r="AQ194"/>
      <c r="AR194"/>
      <c r="AS194"/>
      <c r="AT194"/>
      <c r="AU194"/>
      <c r="AV194"/>
    </row>
    <row r="195" spans="1:48" s="43" customFormat="1">
      <c r="A195" s="74"/>
      <c r="B195" s="79"/>
      <c r="C195" s="81"/>
      <c r="D195" s="81"/>
      <c r="E195" s="80"/>
      <c r="F195" s="234"/>
      <c r="G195"/>
      <c r="H195"/>
      <c r="I195"/>
      <c r="J195"/>
      <c r="U195"/>
      <c r="V195"/>
      <c r="W195"/>
      <c r="X195"/>
      <c r="Y195"/>
      <c r="Z195"/>
      <c r="AA195"/>
      <c r="AB195"/>
      <c r="AC195"/>
      <c r="AD195"/>
      <c r="AE195"/>
      <c r="AF195"/>
      <c r="AG195"/>
      <c r="AH195"/>
      <c r="AI195"/>
      <c r="AJ195"/>
      <c r="AK195"/>
      <c r="AL195"/>
      <c r="AM195"/>
      <c r="AN195"/>
      <c r="AO195"/>
      <c r="AP195"/>
      <c r="AQ195"/>
      <c r="AR195"/>
      <c r="AS195"/>
      <c r="AT195"/>
      <c r="AU195"/>
      <c r="AV195"/>
    </row>
    <row r="196" spans="1:48" s="43" customFormat="1">
      <c r="A196" s="74"/>
      <c r="B196" s="79"/>
      <c r="C196" s="81"/>
      <c r="D196" s="81"/>
      <c r="E196" s="80"/>
      <c r="F196" s="234"/>
      <c r="G196"/>
      <c r="H196"/>
      <c r="I196"/>
      <c r="J196"/>
      <c r="U196"/>
      <c r="V196"/>
      <c r="W196"/>
      <c r="X196"/>
      <c r="Y196"/>
      <c r="Z196"/>
      <c r="AA196"/>
      <c r="AB196"/>
      <c r="AC196"/>
      <c r="AD196"/>
      <c r="AE196"/>
      <c r="AF196"/>
      <c r="AG196"/>
      <c r="AH196"/>
      <c r="AI196"/>
      <c r="AJ196"/>
      <c r="AK196"/>
      <c r="AL196"/>
      <c r="AM196"/>
      <c r="AN196"/>
      <c r="AO196"/>
      <c r="AP196"/>
      <c r="AQ196"/>
      <c r="AR196"/>
      <c r="AS196"/>
      <c r="AT196"/>
      <c r="AU196"/>
      <c r="AV196"/>
    </row>
    <row r="197" spans="1:48" s="43" customFormat="1">
      <c r="A197" s="74"/>
      <c r="B197" s="79"/>
      <c r="C197" s="81"/>
      <c r="D197" s="81"/>
      <c r="E197" s="80"/>
      <c r="F197" s="234"/>
      <c r="G197"/>
      <c r="H197"/>
      <c r="I197"/>
      <c r="J197"/>
      <c r="U197"/>
      <c r="V197"/>
      <c r="W197"/>
      <c r="X197"/>
      <c r="Y197"/>
      <c r="Z197"/>
      <c r="AA197"/>
      <c r="AB197"/>
      <c r="AC197"/>
      <c r="AD197"/>
      <c r="AE197"/>
      <c r="AF197"/>
      <c r="AG197"/>
      <c r="AH197"/>
      <c r="AI197"/>
      <c r="AJ197"/>
      <c r="AK197"/>
      <c r="AL197"/>
      <c r="AM197"/>
      <c r="AN197"/>
      <c r="AO197"/>
      <c r="AP197"/>
      <c r="AQ197"/>
      <c r="AR197"/>
      <c r="AS197"/>
      <c r="AT197"/>
      <c r="AU197"/>
      <c r="AV197"/>
    </row>
    <row r="198" spans="1:48" s="43" customFormat="1">
      <c r="A198" s="74"/>
      <c r="B198" s="79"/>
      <c r="C198" s="81"/>
      <c r="D198" s="81"/>
      <c r="E198" s="80"/>
      <c r="F198" s="234"/>
      <c r="G198"/>
      <c r="H198"/>
      <c r="I198"/>
      <c r="J198"/>
      <c r="U198"/>
      <c r="V198"/>
      <c r="W198"/>
      <c r="X198"/>
      <c r="Y198"/>
      <c r="Z198"/>
      <c r="AA198"/>
      <c r="AB198"/>
      <c r="AC198"/>
      <c r="AD198"/>
      <c r="AE198"/>
      <c r="AF198"/>
      <c r="AG198"/>
      <c r="AH198"/>
      <c r="AI198"/>
      <c r="AJ198"/>
      <c r="AK198"/>
      <c r="AL198"/>
      <c r="AM198"/>
      <c r="AN198"/>
      <c r="AO198"/>
      <c r="AP198"/>
      <c r="AQ198"/>
      <c r="AR198"/>
      <c r="AS198"/>
      <c r="AT198"/>
      <c r="AU198"/>
      <c r="AV198"/>
    </row>
    <row r="199" spans="1:48" s="43" customFormat="1">
      <c r="A199" s="74"/>
      <c r="B199" s="79"/>
      <c r="C199" s="81"/>
      <c r="D199" s="81"/>
      <c r="E199" s="80"/>
      <c r="F199" s="234"/>
      <c r="G199"/>
      <c r="H199"/>
      <c r="I199"/>
      <c r="J199"/>
      <c r="U199"/>
      <c r="V199"/>
      <c r="W199"/>
      <c r="X199"/>
      <c r="Y199"/>
      <c r="Z199"/>
      <c r="AA199"/>
      <c r="AB199"/>
      <c r="AC199"/>
      <c r="AD199"/>
      <c r="AE199"/>
      <c r="AF199"/>
      <c r="AG199"/>
      <c r="AH199"/>
      <c r="AI199"/>
      <c r="AJ199"/>
      <c r="AK199"/>
      <c r="AL199"/>
      <c r="AM199"/>
      <c r="AN199"/>
      <c r="AO199"/>
      <c r="AP199"/>
      <c r="AQ199"/>
      <c r="AR199"/>
      <c r="AS199"/>
      <c r="AT199"/>
      <c r="AU199"/>
      <c r="AV199"/>
    </row>
    <row r="200" spans="1:48" s="43" customFormat="1">
      <c r="A200" s="74"/>
      <c r="B200" s="79"/>
      <c r="C200" s="81"/>
      <c r="D200" s="81"/>
      <c r="E200" s="80"/>
      <c r="F200" s="234"/>
      <c r="G200"/>
      <c r="H200"/>
      <c r="I200"/>
      <c r="J200"/>
      <c r="U200"/>
      <c r="V200"/>
      <c r="W200"/>
      <c r="X200"/>
      <c r="Y200"/>
      <c r="Z200"/>
      <c r="AA200"/>
      <c r="AB200"/>
      <c r="AC200"/>
      <c r="AD200"/>
      <c r="AE200"/>
      <c r="AF200"/>
      <c r="AG200"/>
      <c r="AH200"/>
      <c r="AI200"/>
      <c r="AJ200"/>
      <c r="AK200"/>
      <c r="AL200"/>
      <c r="AM200"/>
      <c r="AN200"/>
      <c r="AO200"/>
      <c r="AP200"/>
      <c r="AQ200"/>
      <c r="AR200"/>
      <c r="AS200"/>
      <c r="AT200"/>
      <c r="AU200"/>
      <c r="AV200"/>
    </row>
    <row r="201" spans="1:48" s="43" customFormat="1">
      <c r="A201" s="74"/>
      <c r="B201" s="79"/>
      <c r="C201" s="81"/>
      <c r="D201" s="81"/>
      <c r="E201" s="80"/>
      <c r="F201" s="234"/>
      <c r="G201"/>
      <c r="H201"/>
      <c r="I201"/>
      <c r="J201"/>
      <c r="U201"/>
      <c r="V201"/>
      <c r="W201"/>
      <c r="X201"/>
      <c r="Y201"/>
      <c r="Z201"/>
      <c r="AA201"/>
      <c r="AB201"/>
      <c r="AC201"/>
      <c r="AD201"/>
      <c r="AE201"/>
      <c r="AF201"/>
      <c r="AG201"/>
      <c r="AH201"/>
      <c r="AI201"/>
      <c r="AJ201"/>
      <c r="AK201"/>
      <c r="AL201"/>
      <c r="AM201"/>
      <c r="AN201"/>
      <c r="AO201"/>
      <c r="AP201"/>
      <c r="AQ201"/>
      <c r="AR201"/>
      <c r="AS201"/>
      <c r="AT201"/>
      <c r="AU201"/>
      <c r="AV201"/>
    </row>
    <row r="202" spans="1:48" s="43" customFormat="1">
      <c r="A202" s="74"/>
      <c r="B202" s="79"/>
      <c r="C202" s="81"/>
      <c r="D202" s="81"/>
      <c r="E202" s="80"/>
      <c r="F202" s="234"/>
      <c r="G202"/>
      <c r="H202"/>
      <c r="I202"/>
      <c r="J202"/>
      <c r="U202"/>
      <c r="V202"/>
      <c r="W202"/>
      <c r="X202"/>
      <c r="Y202"/>
      <c r="Z202"/>
      <c r="AA202"/>
      <c r="AB202"/>
      <c r="AC202"/>
      <c r="AD202"/>
      <c r="AE202"/>
      <c r="AF202"/>
      <c r="AG202"/>
      <c r="AH202"/>
      <c r="AI202"/>
      <c r="AJ202"/>
      <c r="AK202"/>
      <c r="AL202"/>
      <c r="AM202"/>
      <c r="AN202"/>
      <c r="AO202"/>
      <c r="AP202"/>
      <c r="AQ202"/>
      <c r="AR202"/>
      <c r="AS202"/>
      <c r="AT202"/>
      <c r="AU202"/>
      <c r="AV202"/>
    </row>
    <row r="203" spans="1:48" s="43" customFormat="1">
      <c r="A203" s="74"/>
      <c r="B203" s="79"/>
      <c r="C203" s="81"/>
      <c r="D203" s="81"/>
      <c r="E203" s="80"/>
      <c r="F203" s="234"/>
      <c r="G203"/>
      <c r="H203"/>
      <c r="I203"/>
      <c r="J203"/>
      <c r="U203"/>
      <c r="V203"/>
      <c r="W203"/>
      <c r="X203"/>
      <c r="Y203"/>
      <c r="Z203"/>
      <c r="AA203"/>
      <c r="AB203"/>
      <c r="AC203"/>
      <c r="AD203"/>
      <c r="AE203"/>
      <c r="AF203"/>
      <c r="AG203"/>
      <c r="AH203"/>
      <c r="AI203"/>
      <c r="AJ203"/>
      <c r="AK203"/>
      <c r="AL203"/>
      <c r="AM203"/>
      <c r="AN203"/>
      <c r="AO203"/>
      <c r="AP203"/>
      <c r="AQ203"/>
      <c r="AR203"/>
      <c r="AS203"/>
      <c r="AT203"/>
      <c r="AU203"/>
      <c r="AV203"/>
    </row>
    <row r="204" spans="1:48" s="43" customFormat="1">
      <c r="A204" s="74"/>
      <c r="B204" s="79"/>
      <c r="C204" s="81"/>
      <c r="D204" s="81"/>
      <c r="E204" s="80"/>
      <c r="F204" s="234"/>
      <c r="G204"/>
      <c r="H204"/>
      <c r="I204"/>
      <c r="J204"/>
      <c r="U204"/>
      <c r="V204"/>
      <c r="W204"/>
      <c r="X204"/>
      <c r="Y204"/>
      <c r="Z204"/>
      <c r="AA204"/>
      <c r="AB204"/>
      <c r="AC204"/>
      <c r="AD204"/>
      <c r="AE204"/>
      <c r="AF204"/>
      <c r="AG204"/>
      <c r="AH204"/>
      <c r="AI204"/>
      <c r="AJ204"/>
      <c r="AK204"/>
      <c r="AL204"/>
      <c r="AM204"/>
      <c r="AN204"/>
      <c r="AO204"/>
      <c r="AP204"/>
      <c r="AQ204"/>
      <c r="AR204"/>
      <c r="AS204"/>
      <c r="AT204"/>
      <c r="AU204"/>
      <c r="AV204"/>
    </row>
    <row r="205" spans="1:48" s="43" customFormat="1">
      <c r="A205" s="74"/>
      <c r="B205" s="79"/>
      <c r="C205" s="81"/>
      <c r="D205" s="81"/>
      <c r="E205" s="80"/>
      <c r="F205" s="234"/>
      <c r="G205"/>
      <c r="H205"/>
      <c r="I205"/>
      <c r="J205"/>
      <c r="U205"/>
      <c r="V205"/>
      <c r="W205"/>
      <c r="X205"/>
      <c r="Y205"/>
      <c r="Z205"/>
      <c r="AA205"/>
      <c r="AB205"/>
      <c r="AC205"/>
      <c r="AD205"/>
      <c r="AE205"/>
      <c r="AF205"/>
      <c r="AG205"/>
      <c r="AH205"/>
      <c r="AI205"/>
      <c r="AJ205"/>
      <c r="AK205"/>
      <c r="AL205"/>
      <c r="AM205"/>
      <c r="AN205"/>
      <c r="AO205"/>
      <c r="AP205"/>
      <c r="AQ205"/>
      <c r="AR205"/>
      <c r="AS205"/>
      <c r="AT205"/>
      <c r="AU205"/>
      <c r="AV205"/>
    </row>
    <row r="206" spans="1:48" s="43" customFormat="1">
      <c r="A206" s="74"/>
      <c r="B206" s="79"/>
      <c r="C206" s="81"/>
      <c r="D206" s="81"/>
      <c r="E206" s="80"/>
      <c r="F206" s="234"/>
      <c r="G206"/>
      <c r="H206"/>
      <c r="I206"/>
      <c r="J206"/>
      <c r="U206"/>
      <c r="V206"/>
      <c r="W206"/>
      <c r="X206"/>
      <c r="Y206"/>
      <c r="Z206"/>
      <c r="AA206"/>
      <c r="AB206"/>
      <c r="AC206"/>
      <c r="AD206"/>
      <c r="AE206"/>
      <c r="AF206"/>
      <c r="AG206"/>
      <c r="AH206"/>
      <c r="AI206"/>
      <c r="AJ206"/>
      <c r="AK206"/>
      <c r="AL206"/>
      <c r="AM206"/>
      <c r="AN206"/>
      <c r="AO206"/>
      <c r="AP206"/>
      <c r="AQ206"/>
      <c r="AR206"/>
      <c r="AS206"/>
      <c r="AT206"/>
      <c r="AU206"/>
      <c r="AV206"/>
    </row>
    <row r="207" spans="1:48" s="43" customFormat="1">
      <c r="A207" s="74"/>
      <c r="B207" s="79"/>
      <c r="C207" s="81"/>
      <c r="D207" s="81"/>
      <c r="E207" s="80"/>
      <c r="F207" s="234"/>
      <c r="G207"/>
      <c r="H207"/>
      <c r="I207"/>
      <c r="J207"/>
      <c r="U207"/>
      <c r="V207"/>
      <c r="W207"/>
      <c r="X207"/>
      <c r="Y207"/>
      <c r="Z207"/>
      <c r="AA207"/>
      <c r="AB207"/>
      <c r="AC207"/>
      <c r="AD207"/>
      <c r="AE207"/>
      <c r="AF207"/>
      <c r="AG207"/>
      <c r="AH207"/>
      <c r="AI207"/>
      <c r="AJ207"/>
      <c r="AK207"/>
      <c r="AL207"/>
      <c r="AM207"/>
      <c r="AN207"/>
      <c r="AO207"/>
      <c r="AP207"/>
      <c r="AQ207"/>
      <c r="AR207"/>
      <c r="AS207"/>
      <c r="AT207"/>
      <c r="AU207"/>
      <c r="AV207"/>
    </row>
    <row r="208" spans="1:48" s="43" customFormat="1">
      <c r="A208" s="74"/>
      <c r="B208" s="79"/>
      <c r="C208" s="81"/>
      <c r="D208" s="81"/>
      <c r="E208" s="80"/>
      <c r="F208" s="234"/>
      <c r="G208"/>
      <c r="H208"/>
      <c r="I208"/>
      <c r="J208"/>
      <c r="U208"/>
      <c r="V208"/>
      <c r="W208"/>
      <c r="X208"/>
      <c r="Y208"/>
      <c r="Z208"/>
      <c r="AA208"/>
      <c r="AB208"/>
      <c r="AC208"/>
      <c r="AD208"/>
      <c r="AE208"/>
      <c r="AF208"/>
      <c r="AG208"/>
      <c r="AH208"/>
      <c r="AI208"/>
      <c r="AJ208"/>
      <c r="AK208"/>
      <c r="AL208"/>
      <c r="AM208"/>
      <c r="AN208"/>
      <c r="AO208"/>
      <c r="AP208"/>
      <c r="AQ208"/>
      <c r="AR208"/>
      <c r="AS208"/>
      <c r="AT208"/>
      <c r="AU208"/>
      <c r="AV208"/>
    </row>
    <row r="209" spans="1:48" s="43" customFormat="1">
      <c r="A209" s="74"/>
      <c r="B209" s="79"/>
      <c r="C209" s="81"/>
      <c r="D209" s="81"/>
      <c r="E209" s="80"/>
      <c r="F209" s="234"/>
      <c r="G209"/>
      <c r="H209"/>
      <c r="I209"/>
      <c r="J209"/>
      <c r="U209"/>
      <c r="V209"/>
      <c r="W209"/>
      <c r="X209"/>
      <c r="Y209"/>
      <c r="Z209"/>
      <c r="AA209"/>
      <c r="AB209"/>
      <c r="AC209"/>
      <c r="AD209"/>
      <c r="AE209"/>
      <c r="AF209"/>
      <c r="AG209"/>
      <c r="AH209"/>
      <c r="AI209"/>
      <c r="AJ209"/>
      <c r="AK209"/>
      <c r="AL209"/>
      <c r="AM209"/>
      <c r="AN209"/>
      <c r="AO209"/>
      <c r="AP209"/>
      <c r="AQ209"/>
      <c r="AR209"/>
      <c r="AS209"/>
      <c r="AT209"/>
      <c r="AU209"/>
      <c r="AV209"/>
    </row>
    <row r="210" spans="1:48" s="43" customFormat="1">
      <c r="A210" s="74"/>
      <c r="B210" s="79"/>
      <c r="C210" s="81"/>
      <c r="D210" s="81"/>
      <c r="E210" s="80"/>
      <c r="F210" s="234"/>
      <c r="G210"/>
      <c r="H210"/>
      <c r="I210"/>
      <c r="J210"/>
      <c r="U210"/>
      <c r="V210"/>
      <c r="W210"/>
      <c r="X210"/>
      <c r="Y210"/>
      <c r="Z210"/>
      <c r="AA210"/>
      <c r="AB210"/>
      <c r="AC210"/>
      <c r="AD210"/>
      <c r="AE210"/>
      <c r="AF210"/>
      <c r="AG210"/>
      <c r="AH210"/>
      <c r="AI210"/>
      <c r="AJ210"/>
      <c r="AK210"/>
      <c r="AL210"/>
      <c r="AM210"/>
      <c r="AN210"/>
      <c r="AO210"/>
      <c r="AP210"/>
      <c r="AQ210"/>
      <c r="AR210"/>
      <c r="AS210"/>
      <c r="AT210"/>
      <c r="AU210"/>
      <c r="AV210"/>
    </row>
    <row r="211" spans="1:48" s="43" customFormat="1">
      <c r="A211" s="74"/>
      <c r="B211" s="79"/>
      <c r="C211" s="81"/>
      <c r="D211" s="81"/>
      <c r="E211" s="80"/>
      <c r="F211" s="234"/>
      <c r="G211"/>
      <c r="H211"/>
      <c r="I211"/>
      <c r="J211"/>
      <c r="U211"/>
      <c r="V211"/>
      <c r="W211"/>
      <c r="X211"/>
      <c r="Y211"/>
      <c r="Z211"/>
      <c r="AA211"/>
      <c r="AB211"/>
      <c r="AC211"/>
      <c r="AD211"/>
      <c r="AE211"/>
      <c r="AF211"/>
      <c r="AG211"/>
      <c r="AH211"/>
      <c r="AI211"/>
      <c r="AJ211"/>
      <c r="AK211"/>
      <c r="AL211"/>
      <c r="AM211"/>
      <c r="AN211"/>
      <c r="AO211"/>
      <c r="AP211"/>
      <c r="AQ211"/>
      <c r="AR211"/>
      <c r="AS211"/>
      <c r="AT211"/>
      <c r="AU211"/>
      <c r="AV211"/>
    </row>
    <row r="212" spans="1:48" s="43" customFormat="1">
      <c r="A212" s="74"/>
      <c r="B212" s="79"/>
      <c r="C212" s="81"/>
      <c r="D212" s="81"/>
      <c r="E212" s="80"/>
      <c r="F212" s="234"/>
      <c r="G212"/>
      <c r="H212"/>
      <c r="I212"/>
      <c r="J212"/>
      <c r="U212"/>
      <c r="V212"/>
      <c r="W212"/>
      <c r="X212"/>
      <c r="Y212"/>
      <c r="Z212"/>
      <c r="AA212"/>
      <c r="AB212"/>
      <c r="AC212"/>
      <c r="AD212"/>
      <c r="AE212"/>
      <c r="AF212"/>
      <c r="AG212"/>
      <c r="AH212"/>
      <c r="AI212"/>
      <c r="AJ212"/>
      <c r="AK212"/>
      <c r="AL212"/>
      <c r="AM212"/>
      <c r="AN212"/>
      <c r="AO212"/>
      <c r="AP212"/>
      <c r="AQ212"/>
      <c r="AR212"/>
      <c r="AS212"/>
      <c r="AT212"/>
      <c r="AU212"/>
      <c r="AV212"/>
    </row>
    <row r="213" spans="1:48" s="43" customFormat="1">
      <c r="A213" s="74"/>
      <c r="B213" s="79"/>
      <c r="C213" s="81"/>
      <c r="D213" s="81"/>
      <c r="E213" s="80"/>
      <c r="F213" s="234"/>
      <c r="G213"/>
      <c r="H213"/>
      <c r="I213"/>
      <c r="J213"/>
      <c r="U213"/>
      <c r="V213"/>
      <c r="W213"/>
      <c r="X213"/>
      <c r="Y213"/>
      <c r="Z213"/>
      <c r="AA213"/>
      <c r="AB213"/>
      <c r="AC213"/>
      <c r="AD213"/>
      <c r="AE213"/>
      <c r="AF213"/>
      <c r="AG213"/>
      <c r="AH213"/>
      <c r="AI213"/>
      <c r="AJ213"/>
      <c r="AK213"/>
      <c r="AL213"/>
      <c r="AM213"/>
      <c r="AN213"/>
      <c r="AO213"/>
      <c r="AP213"/>
      <c r="AQ213"/>
      <c r="AR213"/>
      <c r="AS213"/>
      <c r="AT213"/>
      <c r="AU213"/>
      <c r="AV213"/>
    </row>
    <row r="214" spans="1:48" s="43" customFormat="1">
      <c r="A214" s="74"/>
      <c r="B214" s="79"/>
      <c r="C214" s="81"/>
      <c r="D214" s="81"/>
      <c r="E214" s="80"/>
      <c r="F214" s="234"/>
      <c r="G214"/>
      <c r="H214"/>
      <c r="I214"/>
      <c r="J214"/>
      <c r="U214"/>
      <c r="V214"/>
      <c r="W214"/>
      <c r="X214"/>
      <c r="Y214"/>
      <c r="Z214"/>
      <c r="AA214"/>
      <c r="AB214"/>
      <c r="AC214"/>
      <c r="AD214"/>
      <c r="AE214"/>
      <c r="AF214"/>
      <c r="AG214"/>
      <c r="AH214"/>
      <c r="AI214"/>
      <c r="AJ214"/>
      <c r="AK214"/>
      <c r="AL214"/>
      <c r="AM214"/>
      <c r="AN214"/>
      <c r="AO214"/>
      <c r="AP214"/>
      <c r="AQ214"/>
      <c r="AR214"/>
      <c r="AS214"/>
      <c r="AT214"/>
      <c r="AU214"/>
      <c r="AV214"/>
    </row>
    <row r="215" spans="1:48" s="43" customFormat="1">
      <c r="A215" s="74"/>
      <c r="B215" s="79"/>
      <c r="C215" s="81"/>
      <c r="D215" s="81"/>
      <c r="E215" s="80"/>
      <c r="F215" s="234"/>
      <c r="G215"/>
      <c r="H215"/>
      <c r="I215"/>
      <c r="J215"/>
      <c r="U215"/>
      <c r="V215"/>
      <c r="W215"/>
      <c r="X215"/>
      <c r="Y215"/>
      <c r="Z215"/>
      <c r="AA215"/>
      <c r="AB215"/>
      <c r="AC215"/>
      <c r="AD215"/>
      <c r="AE215"/>
      <c r="AF215"/>
      <c r="AG215"/>
      <c r="AH215"/>
      <c r="AI215"/>
      <c r="AJ215"/>
      <c r="AK215"/>
      <c r="AL215"/>
      <c r="AM215"/>
      <c r="AN215"/>
      <c r="AO215"/>
      <c r="AP215"/>
      <c r="AQ215"/>
      <c r="AR215"/>
      <c r="AS215"/>
      <c r="AT215"/>
      <c r="AU215"/>
      <c r="AV215"/>
    </row>
    <row r="216" spans="1:48" s="43" customFormat="1">
      <c r="A216" s="74"/>
      <c r="B216" s="79"/>
      <c r="C216" s="81"/>
      <c r="D216" s="81"/>
      <c r="E216" s="80"/>
      <c r="F216" s="234"/>
      <c r="G216"/>
      <c r="H216"/>
      <c r="I216"/>
      <c r="J216"/>
      <c r="U216"/>
      <c r="V216"/>
      <c r="W216"/>
      <c r="X216"/>
      <c r="Y216"/>
      <c r="Z216"/>
      <c r="AA216"/>
      <c r="AB216"/>
      <c r="AC216"/>
      <c r="AD216"/>
      <c r="AE216"/>
      <c r="AF216"/>
      <c r="AG216"/>
      <c r="AH216"/>
      <c r="AI216"/>
      <c r="AJ216"/>
      <c r="AK216"/>
      <c r="AL216"/>
      <c r="AM216"/>
      <c r="AN216"/>
      <c r="AO216"/>
      <c r="AP216"/>
      <c r="AQ216"/>
      <c r="AR216"/>
      <c r="AS216"/>
      <c r="AT216"/>
      <c r="AU216"/>
      <c r="AV216"/>
    </row>
    <row r="217" spans="1:48" s="43" customFormat="1">
      <c r="A217" s="74"/>
      <c r="B217" s="79"/>
      <c r="C217" s="81"/>
      <c r="D217" s="81"/>
      <c r="E217" s="80"/>
      <c r="F217" s="234"/>
      <c r="G217"/>
      <c r="H217"/>
      <c r="I217"/>
      <c r="J217"/>
      <c r="U217"/>
      <c r="V217"/>
      <c r="W217"/>
      <c r="X217"/>
      <c r="Y217"/>
      <c r="Z217"/>
      <c r="AA217"/>
      <c r="AB217"/>
      <c r="AC217"/>
      <c r="AD217"/>
      <c r="AE217"/>
      <c r="AF217"/>
      <c r="AG217"/>
      <c r="AH217"/>
      <c r="AI217"/>
      <c r="AJ217"/>
      <c r="AK217"/>
      <c r="AL217"/>
      <c r="AM217"/>
      <c r="AN217"/>
      <c r="AO217"/>
      <c r="AP217"/>
      <c r="AQ217"/>
      <c r="AR217"/>
      <c r="AS217"/>
      <c r="AT217"/>
      <c r="AU217"/>
      <c r="AV217"/>
    </row>
    <row r="218" spans="1:48" s="43" customFormat="1">
      <c r="A218" s="74"/>
      <c r="B218" s="79"/>
      <c r="C218" s="81"/>
      <c r="D218" s="81"/>
      <c r="E218" s="80"/>
      <c r="F218" s="234"/>
      <c r="G218"/>
      <c r="H218"/>
      <c r="I218"/>
      <c r="J218"/>
      <c r="U218"/>
      <c r="V218"/>
      <c r="W218"/>
      <c r="X218"/>
      <c r="Y218"/>
      <c r="Z218"/>
      <c r="AA218"/>
      <c r="AB218"/>
      <c r="AC218"/>
      <c r="AD218"/>
      <c r="AE218"/>
      <c r="AF218"/>
      <c r="AG218"/>
      <c r="AH218"/>
      <c r="AI218"/>
      <c r="AJ218"/>
      <c r="AK218"/>
      <c r="AL218"/>
      <c r="AM218"/>
      <c r="AN218"/>
      <c r="AO218"/>
      <c r="AP218"/>
      <c r="AQ218"/>
      <c r="AR218"/>
      <c r="AS218"/>
      <c r="AT218"/>
      <c r="AU218"/>
      <c r="AV218"/>
    </row>
    <row r="219" spans="1:48" s="43" customFormat="1">
      <c r="A219" s="74"/>
      <c r="B219" s="79"/>
      <c r="C219" s="81"/>
      <c r="D219" s="81"/>
      <c r="E219" s="80"/>
      <c r="F219" s="234"/>
      <c r="G219"/>
      <c r="H219"/>
      <c r="I219"/>
      <c r="J219"/>
      <c r="U219"/>
      <c r="V219"/>
      <c r="W219"/>
      <c r="X219"/>
      <c r="Y219"/>
      <c r="Z219"/>
      <c r="AA219"/>
      <c r="AB219"/>
      <c r="AC219"/>
      <c r="AD219"/>
      <c r="AE219"/>
      <c r="AF219"/>
      <c r="AG219"/>
      <c r="AH219"/>
      <c r="AI219"/>
      <c r="AJ219"/>
      <c r="AK219"/>
      <c r="AL219"/>
      <c r="AM219"/>
      <c r="AN219"/>
      <c r="AO219"/>
      <c r="AP219"/>
      <c r="AQ219"/>
      <c r="AR219"/>
      <c r="AS219"/>
      <c r="AT219"/>
      <c r="AU219"/>
      <c r="AV219"/>
    </row>
    <row r="220" spans="1:48" s="43" customFormat="1">
      <c r="A220" s="74"/>
      <c r="B220" s="79"/>
      <c r="C220" s="81"/>
      <c r="D220" s="81"/>
      <c r="E220" s="80"/>
      <c r="F220" s="234"/>
      <c r="G220"/>
      <c r="H220"/>
      <c r="I220"/>
      <c r="J220"/>
      <c r="U220"/>
      <c r="V220"/>
      <c r="W220"/>
      <c r="X220"/>
      <c r="Y220"/>
      <c r="Z220"/>
      <c r="AA220"/>
      <c r="AB220"/>
      <c r="AC220"/>
      <c r="AD220"/>
      <c r="AE220"/>
      <c r="AF220"/>
      <c r="AG220"/>
      <c r="AH220"/>
      <c r="AI220"/>
      <c r="AJ220"/>
      <c r="AK220"/>
      <c r="AL220"/>
      <c r="AM220"/>
      <c r="AN220"/>
      <c r="AO220"/>
      <c r="AP220"/>
      <c r="AQ220"/>
      <c r="AR220"/>
      <c r="AS220"/>
      <c r="AT220"/>
      <c r="AU220"/>
      <c r="AV220"/>
    </row>
    <row r="221" spans="1:48" s="43" customFormat="1">
      <c r="A221" s="74"/>
      <c r="B221" s="79"/>
      <c r="C221" s="81"/>
      <c r="D221" s="81"/>
      <c r="E221" s="80"/>
      <c r="F221" s="234"/>
      <c r="G221"/>
      <c r="H221"/>
      <c r="I221"/>
      <c r="J221"/>
      <c r="U221"/>
      <c r="V221"/>
      <c r="W221"/>
      <c r="X221"/>
      <c r="Y221"/>
      <c r="Z221"/>
      <c r="AA221"/>
      <c r="AB221"/>
      <c r="AC221"/>
      <c r="AD221"/>
      <c r="AE221"/>
      <c r="AF221"/>
      <c r="AG221"/>
      <c r="AH221"/>
      <c r="AI221"/>
      <c r="AJ221"/>
      <c r="AK221"/>
      <c r="AL221"/>
      <c r="AM221"/>
      <c r="AN221"/>
      <c r="AO221"/>
      <c r="AP221"/>
      <c r="AQ221"/>
      <c r="AR221"/>
      <c r="AS221"/>
      <c r="AT221"/>
      <c r="AU221"/>
      <c r="AV221"/>
    </row>
    <row r="222" spans="1:48" s="43" customFormat="1">
      <c r="A222" s="74"/>
      <c r="B222" s="79"/>
      <c r="C222" s="81"/>
      <c r="D222" s="81"/>
      <c r="E222" s="80"/>
      <c r="F222" s="234"/>
      <c r="G222"/>
      <c r="H222"/>
      <c r="I222"/>
      <c r="J222"/>
      <c r="U222"/>
      <c r="V222"/>
      <c r="W222"/>
      <c r="X222"/>
      <c r="Y222"/>
      <c r="Z222"/>
      <c r="AA222"/>
      <c r="AB222"/>
      <c r="AC222"/>
      <c r="AD222"/>
      <c r="AE222"/>
      <c r="AF222"/>
      <c r="AG222"/>
      <c r="AH222"/>
      <c r="AI222"/>
      <c r="AJ222"/>
      <c r="AK222"/>
      <c r="AL222"/>
      <c r="AM222"/>
      <c r="AN222"/>
      <c r="AO222"/>
      <c r="AP222"/>
      <c r="AQ222"/>
      <c r="AR222"/>
      <c r="AS222"/>
      <c r="AT222"/>
      <c r="AU222"/>
      <c r="AV222"/>
    </row>
    <row r="223" spans="1:48" s="43" customFormat="1">
      <c r="A223" s="74"/>
      <c r="B223" s="79"/>
      <c r="C223" s="81"/>
      <c r="D223" s="81"/>
      <c r="E223" s="80"/>
      <c r="F223" s="234"/>
      <c r="G223"/>
      <c r="H223"/>
      <c r="I223"/>
      <c r="J223"/>
      <c r="U223"/>
      <c r="V223"/>
      <c r="W223"/>
      <c r="X223"/>
      <c r="Y223"/>
      <c r="Z223"/>
      <c r="AA223"/>
      <c r="AB223"/>
      <c r="AC223"/>
      <c r="AD223"/>
      <c r="AE223"/>
      <c r="AF223"/>
      <c r="AG223"/>
      <c r="AH223"/>
      <c r="AI223"/>
      <c r="AJ223"/>
      <c r="AK223"/>
      <c r="AL223"/>
      <c r="AM223"/>
      <c r="AN223"/>
      <c r="AO223"/>
      <c r="AP223"/>
      <c r="AQ223"/>
      <c r="AR223"/>
      <c r="AS223"/>
      <c r="AT223"/>
      <c r="AU223"/>
      <c r="AV223"/>
    </row>
    <row r="224" spans="1:48" s="43" customFormat="1">
      <c r="A224" s="74"/>
      <c r="B224" s="79"/>
      <c r="C224" s="81"/>
      <c r="D224" s="81"/>
      <c r="E224" s="80"/>
      <c r="F224" s="234"/>
      <c r="G224"/>
      <c r="H224"/>
      <c r="I224"/>
      <c r="J224"/>
      <c r="U224"/>
      <c r="V224"/>
      <c r="W224"/>
      <c r="X224"/>
      <c r="Y224"/>
      <c r="Z224"/>
      <c r="AA224"/>
      <c r="AB224"/>
      <c r="AC224"/>
      <c r="AD224"/>
      <c r="AE224"/>
      <c r="AF224"/>
      <c r="AG224"/>
      <c r="AH224"/>
      <c r="AI224"/>
      <c r="AJ224"/>
      <c r="AK224"/>
      <c r="AL224"/>
      <c r="AM224"/>
      <c r="AN224"/>
      <c r="AO224"/>
      <c r="AP224"/>
      <c r="AQ224"/>
      <c r="AR224"/>
      <c r="AS224"/>
      <c r="AT224"/>
      <c r="AU224"/>
      <c r="AV224"/>
    </row>
    <row r="225" spans="1:48" s="43" customFormat="1">
      <c r="A225" s="74"/>
      <c r="B225" s="79"/>
      <c r="C225" s="81"/>
      <c r="D225" s="81"/>
      <c r="E225" s="80"/>
      <c r="F225" s="234"/>
      <c r="G225"/>
      <c r="H225"/>
      <c r="I225"/>
      <c r="J225"/>
      <c r="U225"/>
      <c r="V225"/>
      <c r="W225"/>
      <c r="X225"/>
      <c r="Y225"/>
      <c r="Z225"/>
      <c r="AA225"/>
      <c r="AB225"/>
      <c r="AC225"/>
      <c r="AD225"/>
      <c r="AE225"/>
      <c r="AF225"/>
      <c r="AG225"/>
      <c r="AH225"/>
      <c r="AI225"/>
      <c r="AJ225"/>
      <c r="AK225"/>
      <c r="AL225"/>
      <c r="AM225"/>
      <c r="AN225"/>
      <c r="AO225"/>
      <c r="AP225"/>
      <c r="AQ225"/>
      <c r="AR225"/>
      <c r="AS225"/>
      <c r="AT225"/>
      <c r="AU225"/>
      <c r="AV225"/>
    </row>
    <row r="226" spans="1:48" s="43" customFormat="1">
      <c r="A226" s="74"/>
      <c r="B226" s="79"/>
      <c r="C226" s="81"/>
      <c r="D226" s="81"/>
      <c r="E226" s="80"/>
      <c r="F226" s="234"/>
      <c r="G226"/>
      <c r="H226"/>
      <c r="I226"/>
      <c r="J226"/>
      <c r="U226"/>
      <c r="V226"/>
      <c r="W226"/>
      <c r="X226"/>
      <c r="Y226"/>
      <c r="Z226"/>
      <c r="AA226"/>
      <c r="AB226"/>
      <c r="AC226"/>
      <c r="AD226"/>
      <c r="AE226"/>
      <c r="AF226"/>
      <c r="AG226"/>
      <c r="AH226"/>
      <c r="AI226"/>
      <c r="AJ226"/>
      <c r="AK226"/>
      <c r="AL226"/>
      <c r="AM226"/>
      <c r="AN226"/>
      <c r="AO226"/>
      <c r="AP226"/>
      <c r="AQ226"/>
      <c r="AR226"/>
      <c r="AS226"/>
      <c r="AT226"/>
      <c r="AU226"/>
      <c r="AV226"/>
    </row>
    <row r="227" spans="1:48" s="43" customFormat="1">
      <c r="A227" s="74"/>
      <c r="B227" s="79"/>
      <c r="C227" s="81"/>
      <c r="D227" s="81"/>
      <c r="E227" s="80"/>
      <c r="F227" s="234"/>
      <c r="G227"/>
      <c r="H227"/>
      <c r="I227"/>
      <c r="J227"/>
      <c r="U227"/>
      <c r="V227"/>
      <c r="W227"/>
      <c r="X227"/>
      <c r="Y227"/>
      <c r="Z227"/>
      <c r="AA227"/>
      <c r="AB227"/>
      <c r="AC227"/>
      <c r="AD227"/>
      <c r="AE227"/>
      <c r="AF227"/>
      <c r="AG227"/>
      <c r="AH227"/>
      <c r="AI227"/>
      <c r="AJ227"/>
      <c r="AK227"/>
      <c r="AL227"/>
      <c r="AM227"/>
      <c r="AN227"/>
      <c r="AO227"/>
      <c r="AP227"/>
      <c r="AQ227"/>
      <c r="AR227"/>
      <c r="AS227"/>
      <c r="AT227"/>
      <c r="AU227"/>
      <c r="AV227"/>
    </row>
    <row r="228" spans="1:48" s="43" customFormat="1">
      <c r="A228" s="74"/>
      <c r="B228" s="79"/>
      <c r="C228" s="81"/>
      <c r="D228" s="81"/>
      <c r="E228" s="80"/>
      <c r="F228" s="234"/>
      <c r="G228"/>
      <c r="H228"/>
      <c r="I228"/>
      <c r="J228"/>
      <c r="U228"/>
      <c r="V228"/>
      <c r="W228"/>
      <c r="X228"/>
      <c r="Y228"/>
      <c r="Z228"/>
      <c r="AA228"/>
      <c r="AB228"/>
      <c r="AC228"/>
      <c r="AD228"/>
      <c r="AE228"/>
      <c r="AF228"/>
      <c r="AG228"/>
      <c r="AH228"/>
      <c r="AI228"/>
      <c r="AJ228"/>
      <c r="AK228"/>
      <c r="AL228"/>
      <c r="AM228"/>
      <c r="AN228"/>
      <c r="AO228"/>
      <c r="AP228"/>
      <c r="AQ228"/>
      <c r="AR228"/>
      <c r="AS228"/>
      <c r="AT228"/>
      <c r="AU228"/>
      <c r="AV228"/>
    </row>
    <row r="229" spans="1:48" s="43" customFormat="1">
      <c r="A229" s="74"/>
      <c r="B229" s="79"/>
      <c r="C229" s="81"/>
      <c r="D229" s="81"/>
      <c r="E229" s="80"/>
      <c r="F229" s="234"/>
      <c r="G229"/>
      <c r="H229"/>
      <c r="I229"/>
      <c r="J229"/>
      <c r="U229"/>
      <c r="V229"/>
      <c r="W229"/>
      <c r="X229"/>
      <c r="Y229"/>
      <c r="Z229"/>
      <c r="AA229"/>
      <c r="AB229"/>
      <c r="AC229"/>
      <c r="AD229"/>
      <c r="AE229"/>
      <c r="AF229"/>
      <c r="AG229"/>
      <c r="AH229"/>
      <c r="AI229"/>
      <c r="AJ229"/>
      <c r="AK229"/>
      <c r="AL229"/>
      <c r="AM229"/>
      <c r="AN229"/>
      <c r="AO229"/>
      <c r="AP229"/>
      <c r="AQ229"/>
      <c r="AR229"/>
      <c r="AS229"/>
      <c r="AT229"/>
      <c r="AU229"/>
      <c r="AV229"/>
    </row>
    <row r="230" spans="1:48" s="43" customFormat="1">
      <c r="A230" s="74"/>
      <c r="B230" s="79"/>
      <c r="C230" s="81"/>
      <c r="D230" s="81"/>
      <c r="E230" s="80"/>
      <c r="F230" s="234"/>
      <c r="G230"/>
      <c r="H230"/>
      <c r="I230"/>
      <c r="J230"/>
      <c r="U230"/>
      <c r="V230"/>
      <c r="W230"/>
      <c r="X230"/>
      <c r="Y230"/>
      <c r="Z230"/>
      <c r="AA230"/>
      <c r="AB230"/>
      <c r="AC230"/>
      <c r="AD230"/>
      <c r="AE230"/>
      <c r="AF230"/>
      <c r="AG230"/>
      <c r="AH230"/>
      <c r="AI230"/>
      <c r="AJ230"/>
      <c r="AK230"/>
      <c r="AL230"/>
      <c r="AM230"/>
      <c r="AN230"/>
      <c r="AO230"/>
      <c r="AP230"/>
      <c r="AQ230"/>
      <c r="AR230"/>
      <c r="AS230"/>
      <c r="AT230"/>
      <c r="AU230"/>
      <c r="AV230"/>
    </row>
    <row r="231" spans="1:48" s="43" customFormat="1">
      <c r="A231" s="74"/>
      <c r="B231" s="79"/>
      <c r="C231" s="81"/>
      <c r="D231" s="81"/>
      <c r="E231" s="80"/>
      <c r="F231" s="234"/>
      <c r="G231"/>
      <c r="H231"/>
      <c r="I231"/>
      <c r="J231"/>
      <c r="U231"/>
      <c r="V231"/>
      <c r="W231"/>
      <c r="X231"/>
      <c r="Y231"/>
      <c r="Z231"/>
      <c r="AA231"/>
      <c r="AB231"/>
      <c r="AC231"/>
      <c r="AD231"/>
      <c r="AE231"/>
      <c r="AF231"/>
      <c r="AG231"/>
      <c r="AH231"/>
      <c r="AI231"/>
      <c r="AJ231"/>
      <c r="AK231"/>
      <c r="AL231"/>
      <c r="AM231"/>
      <c r="AN231"/>
      <c r="AO231"/>
      <c r="AP231"/>
      <c r="AQ231"/>
      <c r="AR231"/>
      <c r="AS231"/>
      <c r="AT231"/>
      <c r="AU231"/>
      <c r="AV231"/>
    </row>
    <row r="232" spans="1:48" s="43" customFormat="1">
      <c r="A232" s="74"/>
      <c r="B232" s="79"/>
      <c r="C232" s="81"/>
      <c r="D232" s="81"/>
      <c r="E232" s="80"/>
      <c r="F232" s="234"/>
      <c r="G232"/>
      <c r="H232"/>
      <c r="I232"/>
      <c r="J232"/>
      <c r="U232"/>
      <c r="V232"/>
      <c r="W232"/>
      <c r="X232"/>
      <c r="Y232"/>
      <c r="Z232"/>
      <c r="AA232"/>
      <c r="AB232"/>
      <c r="AC232"/>
      <c r="AD232"/>
      <c r="AE232"/>
      <c r="AF232"/>
      <c r="AG232"/>
      <c r="AH232"/>
      <c r="AI232"/>
      <c r="AJ232"/>
      <c r="AK232"/>
      <c r="AL232"/>
      <c r="AM232"/>
      <c r="AN232"/>
      <c r="AO232"/>
      <c r="AP232"/>
      <c r="AQ232"/>
      <c r="AR232"/>
      <c r="AS232"/>
      <c r="AT232"/>
      <c r="AU232"/>
      <c r="AV232"/>
    </row>
    <row r="233" spans="1:48" s="43" customFormat="1">
      <c r="A233" s="74"/>
      <c r="B233" s="79"/>
      <c r="C233" s="81"/>
      <c r="D233" s="81"/>
      <c r="E233" s="80"/>
      <c r="F233" s="234"/>
      <c r="G233"/>
      <c r="H233"/>
      <c r="I233"/>
      <c r="J233"/>
      <c r="U233"/>
      <c r="V233"/>
      <c r="W233"/>
      <c r="X233"/>
      <c r="Y233"/>
      <c r="Z233"/>
      <c r="AA233"/>
      <c r="AB233"/>
      <c r="AC233"/>
      <c r="AD233"/>
      <c r="AE233"/>
      <c r="AF233"/>
      <c r="AG233"/>
      <c r="AH233"/>
      <c r="AI233"/>
      <c r="AJ233"/>
      <c r="AK233"/>
      <c r="AL233"/>
      <c r="AM233"/>
      <c r="AN233"/>
      <c r="AO233"/>
      <c r="AP233"/>
      <c r="AQ233"/>
      <c r="AR233"/>
      <c r="AS233"/>
      <c r="AT233"/>
      <c r="AU233"/>
      <c r="AV233"/>
    </row>
    <row r="234" spans="1:48" s="43" customFormat="1">
      <c r="A234" s="74"/>
      <c r="B234" s="79"/>
      <c r="C234" s="81"/>
      <c r="D234" s="81"/>
      <c r="E234" s="80"/>
      <c r="F234" s="234"/>
      <c r="G234"/>
      <c r="H234"/>
      <c r="I234"/>
      <c r="J234"/>
      <c r="U234"/>
      <c r="V234"/>
      <c r="W234"/>
      <c r="X234"/>
      <c r="Y234"/>
      <c r="Z234"/>
      <c r="AA234"/>
      <c r="AB234"/>
      <c r="AC234"/>
      <c r="AD234"/>
      <c r="AE234"/>
      <c r="AF234"/>
      <c r="AG234"/>
      <c r="AH234"/>
      <c r="AI234"/>
      <c r="AJ234"/>
      <c r="AK234"/>
      <c r="AL234"/>
      <c r="AM234"/>
      <c r="AN234"/>
      <c r="AO234"/>
      <c r="AP234"/>
      <c r="AQ234"/>
      <c r="AR234"/>
      <c r="AS234"/>
      <c r="AT234"/>
      <c r="AU234"/>
      <c r="AV234"/>
    </row>
    <row r="235" spans="1:48" s="43" customFormat="1">
      <c r="A235" s="74"/>
      <c r="B235" s="79"/>
      <c r="C235" s="81"/>
      <c r="D235" s="81"/>
      <c r="E235" s="80"/>
      <c r="F235" s="234"/>
      <c r="G235"/>
      <c r="H235"/>
      <c r="I235"/>
      <c r="J235"/>
      <c r="U235"/>
      <c r="V235"/>
      <c r="W235"/>
      <c r="X235"/>
      <c r="Y235"/>
      <c r="Z235"/>
      <c r="AA235"/>
      <c r="AB235"/>
      <c r="AC235"/>
      <c r="AD235"/>
      <c r="AE235"/>
      <c r="AF235"/>
      <c r="AG235"/>
      <c r="AH235"/>
      <c r="AI235"/>
      <c r="AJ235"/>
      <c r="AK235"/>
      <c r="AL235"/>
      <c r="AM235"/>
      <c r="AN235"/>
      <c r="AO235"/>
      <c r="AP235"/>
      <c r="AQ235"/>
      <c r="AR235"/>
      <c r="AS235"/>
      <c r="AT235"/>
      <c r="AU235"/>
      <c r="AV235"/>
    </row>
    <row r="236" spans="1:48" s="43" customFormat="1">
      <c r="A236" s="74"/>
      <c r="B236" s="79"/>
      <c r="C236" s="81"/>
      <c r="D236" s="81"/>
      <c r="E236" s="80"/>
      <c r="F236" s="234"/>
      <c r="G236"/>
      <c r="H236"/>
      <c r="I236"/>
      <c r="J236"/>
      <c r="U236"/>
      <c r="V236"/>
      <c r="W236"/>
      <c r="X236"/>
      <c r="Y236"/>
      <c r="Z236"/>
      <c r="AA236"/>
      <c r="AB236"/>
      <c r="AC236"/>
      <c r="AD236"/>
      <c r="AE236"/>
      <c r="AF236"/>
      <c r="AG236"/>
      <c r="AH236"/>
      <c r="AI236"/>
      <c r="AJ236"/>
      <c r="AK236"/>
      <c r="AL236"/>
      <c r="AM236"/>
      <c r="AN236"/>
      <c r="AO236"/>
      <c r="AP236"/>
      <c r="AQ236"/>
      <c r="AR236"/>
      <c r="AS236"/>
      <c r="AT236"/>
      <c r="AU236"/>
      <c r="AV236"/>
    </row>
    <row r="237" spans="1:48" s="43" customFormat="1">
      <c r="A237" s="74"/>
      <c r="B237" s="79"/>
      <c r="C237" s="81"/>
      <c r="D237" s="81"/>
      <c r="E237" s="80"/>
      <c r="F237" s="234"/>
      <c r="G237"/>
      <c r="H237"/>
      <c r="I237"/>
      <c r="J237"/>
      <c r="U237"/>
      <c r="V237"/>
      <c r="W237"/>
      <c r="X237"/>
      <c r="Y237"/>
      <c r="Z237"/>
      <c r="AA237"/>
      <c r="AB237"/>
      <c r="AC237"/>
      <c r="AD237"/>
      <c r="AE237"/>
      <c r="AF237"/>
      <c r="AG237"/>
      <c r="AH237"/>
      <c r="AI237"/>
      <c r="AJ237"/>
      <c r="AK237"/>
      <c r="AL237"/>
      <c r="AM237"/>
      <c r="AN237"/>
      <c r="AO237"/>
      <c r="AP237"/>
      <c r="AQ237"/>
      <c r="AR237"/>
      <c r="AS237"/>
      <c r="AT237"/>
      <c r="AU237"/>
      <c r="AV237"/>
    </row>
    <row r="238" spans="1:48" s="43" customFormat="1">
      <c r="A238" s="74"/>
      <c r="B238" s="79"/>
      <c r="C238" s="81"/>
      <c r="D238" s="81"/>
      <c r="E238" s="80"/>
      <c r="F238" s="234"/>
      <c r="G238"/>
      <c r="H238"/>
      <c r="I238"/>
      <c r="J238"/>
      <c r="U238"/>
      <c r="V238"/>
      <c r="W238"/>
      <c r="X238"/>
      <c r="Y238"/>
      <c r="Z238"/>
      <c r="AA238"/>
      <c r="AB238"/>
      <c r="AC238"/>
      <c r="AD238"/>
      <c r="AE238"/>
      <c r="AF238"/>
      <c r="AG238"/>
      <c r="AH238"/>
      <c r="AI238"/>
      <c r="AJ238"/>
      <c r="AK238"/>
      <c r="AL238"/>
      <c r="AM238"/>
      <c r="AN238"/>
      <c r="AO238"/>
      <c r="AP238"/>
      <c r="AQ238"/>
      <c r="AR238"/>
      <c r="AS238"/>
      <c r="AT238"/>
      <c r="AU238"/>
      <c r="AV238"/>
    </row>
    <row r="239" spans="1:48" s="43" customFormat="1">
      <c r="A239" s="74"/>
      <c r="B239" s="79"/>
      <c r="C239" s="81"/>
      <c r="D239" s="81"/>
      <c r="E239" s="80"/>
      <c r="F239" s="234"/>
      <c r="G239"/>
      <c r="H239"/>
      <c r="I239"/>
      <c r="J239"/>
      <c r="U239"/>
      <c r="V239"/>
      <c r="W239"/>
      <c r="X239"/>
      <c r="Y239"/>
      <c r="Z239"/>
      <c r="AA239"/>
      <c r="AB239"/>
      <c r="AC239"/>
      <c r="AD239"/>
      <c r="AE239"/>
      <c r="AF239"/>
      <c r="AG239"/>
      <c r="AH239"/>
      <c r="AI239"/>
      <c r="AJ239"/>
      <c r="AK239"/>
      <c r="AL239"/>
      <c r="AM239"/>
      <c r="AN239"/>
      <c r="AO239"/>
      <c r="AP239"/>
      <c r="AQ239"/>
      <c r="AR239"/>
      <c r="AS239"/>
      <c r="AT239"/>
      <c r="AU239"/>
      <c r="AV239"/>
    </row>
    <row r="240" spans="1:48" s="43" customFormat="1">
      <c r="A240" s="74"/>
      <c r="B240" s="79"/>
      <c r="C240" s="81"/>
      <c r="D240" s="81"/>
      <c r="E240" s="80"/>
      <c r="F240" s="234"/>
      <c r="G240"/>
      <c r="H240"/>
      <c r="I240"/>
      <c r="J240"/>
      <c r="U240"/>
      <c r="V240"/>
      <c r="W240"/>
      <c r="X240"/>
      <c r="Y240"/>
      <c r="Z240"/>
      <c r="AA240"/>
      <c r="AB240"/>
      <c r="AC240"/>
      <c r="AD240"/>
      <c r="AE240"/>
      <c r="AF240"/>
      <c r="AG240"/>
      <c r="AH240"/>
      <c r="AI240"/>
      <c r="AJ240"/>
      <c r="AK240"/>
      <c r="AL240"/>
      <c r="AM240"/>
      <c r="AN240"/>
      <c r="AO240"/>
      <c r="AP240"/>
      <c r="AQ240"/>
      <c r="AR240"/>
      <c r="AS240"/>
      <c r="AT240"/>
      <c r="AU240"/>
      <c r="AV240"/>
    </row>
    <row r="241" spans="1:48" s="43" customFormat="1">
      <c r="A241" s="74"/>
      <c r="B241" s="79"/>
      <c r="C241" s="81"/>
      <c r="D241" s="81"/>
      <c r="E241" s="80"/>
      <c r="F241" s="234"/>
      <c r="G241"/>
      <c r="H241"/>
      <c r="I241"/>
      <c r="J241"/>
      <c r="U241"/>
      <c r="V241"/>
      <c r="W241"/>
      <c r="X241"/>
      <c r="Y241"/>
      <c r="Z241"/>
      <c r="AA241"/>
      <c r="AB241"/>
      <c r="AC241"/>
      <c r="AD241"/>
      <c r="AE241"/>
      <c r="AF241"/>
      <c r="AG241"/>
      <c r="AH241"/>
      <c r="AI241"/>
      <c r="AJ241"/>
      <c r="AK241"/>
      <c r="AL241"/>
      <c r="AM241"/>
      <c r="AN241"/>
      <c r="AO241"/>
      <c r="AP241"/>
      <c r="AQ241"/>
      <c r="AR241"/>
      <c r="AS241"/>
      <c r="AT241"/>
      <c r="AU241"/>
      <c r="AV241"/>
    </row>
    <row r="242" spans="1:48" s="43" customFormat="1">
      <c r="A242" s="74"/>
      <c r="B242" s="79"/>
      <c r="C242" s="81"/>
      <c r="D242" s="81"/>
      <c r="E242" s="80"/>
      <c r="F242" s="234"/>
      <c r="G242"/>
      <c r="H242"/>
      <c r="I242"/>
      <c r="J242"/>
      <c r="U242"/>
      <c r="V242"/>
      <c r="W242"/>
      <c r="X242"/>
      <c r="Y242"/>
      <c r="Z242"/>
      <c r="AA242"/>
      <c r="AB242"/>
      <c r="AC242"/>
      <c r="AD242"/>
      <c r="AE242"/>
      <c r="AF242"/>
      <c r="AG242"/>
      <c r="AH242"/>
      <c r="AI242"/>
      <c r="AJ242"/>
      <c r="AK242"/>
      <c r="AL242"/>
      <c r="AM242"/>
      <c r="AN242"/>
      <c r="AO242"/>
      <c r="AP242"/>
      <c r="AQ242"/>
      <c r="AR242"/>
      <c r="AS242"/>
      <c r="AT242"/>
      <c r="AU242"/>
      <c r="AV242"/>
    </row>
    <row r="243" spans="1:48" s="43" customFormat="1">
      <c r="A243" s="74"/>
      <c r="B243" s="79"/>
      <c r="C243" s="81"/>
      <c r="D243" s="81"/>
      <c r="E243" s="80"/>
      <c r="F243" s="234"/>
      <c r="G243"/>
      <c r="H243"/>
      <c r="I243"/>
      <c r="J243"/>
      <c r="U243"/>
      <c r="V243"/>
      <c r="W243"/>
      <c r="X243"/>
      <c r="Y243"/>
      <c r="Z243"/>
      <c r="AA243"/>
      <c r="AB243"/>
      <c r="AC243"/>
      <c r="AD243"/>
      <c r="AE243"/>
      <c r="AF243"/>
      <c r="AG243"/>
      <c r="AH243"/>
      <c r="AI243"/>
      <c r="AJ243"/>
      <c r="AK243"/>
      <c r="AL243"/>
      <c r="AM243"/>
      <c r="AN243"/>
      <c r="AO243"/>
      <c r="AP243"/>
      <c r="AQ243"/>
      <c r="AR243"/>
      <c r="AS243"/>
      <c r="AT243"/>
      <c r="AU243"/>
      <c r="AV243"/>
    </row>
    <row r="244" spans="1:48" s="43" customFormat="1">
      <c r="A244" s="74"/>
      <c r="B244" s="79"/>
      <c r="C244" s="81"/>
      <c r="D244" s="81"/>
      <c r="E244" s="80"/>
      <c r="F244" s="234"/>
      <c r="G244"/>
      <c r="H244"/>
      <c r="I244"/>
      <c r="J244"/>
      <c r="U244"/>
      <c r="V244"/>
      <c r="W244"/>
      <c r="X244"/>
      <c r="Y244"/>
      <c r="Z244"/>
      <c r="AA244"/>
      <c r="AB244"/>
      <c r="AC244"/>
      <c r="AD244"/>
      <c r="AE244"/>
      <c r="AF244"/>
      <c r="AG244"/>
      <c r="AH244"/>
      <c r="AI244"/>
      <c r="AJ244"/>
      <c r="AK244"/>
      <c r="AL244"/>
      <c r="AM244"/>
      <c r="AN244"/>
      <c r="AO244"/>
      <c r="AP244"/>
      <c r="AQ244"/>
      <c r="AR244"/>
      <c r="AS244"/>
      <c r="AT244"/>
      <c r="AU244"/>
      <c r="AV244"/>
    </row>
    <row r="245" spans="1:48" s="43" customFormat="1">
      <c r="A245" s="74"/>
      <c r="B245" s="79"/>
      <c r="C245" s="81"/>
      <c r="D245" s="81"/>
      <c r="E245" s="80"/>
      <c r="F245" s="234"/>
      <c r="G245"/>
      <c r="H245"/>
      <c r="I245"/>
      <c r="J245"/>
      <c r="U245"/>
      <c r="V245"/>
      <c r="W245"/>
      <c r="X245"/>
      <c r="Y245"/>
      <c r="Z245"/>
      <c r="AA245"/>
      <c r="AB245"/>
      <c r="AC245"/>
      <c r="AD245"/>
      <c r="AE245"/>
      <c r="AF245"/>
      <c r="AG245"/>
      <c r="AH245"/>
      <c r="AI245"/>
      <c r="AJ245"/>
      <c r="AK245"/>
      <c r="AL245"/>
      <c r="AM245"/>
      <c r="AN245"/>
      <c r="AO245"/>
      <c r="AP245"/>
      <c r="AQ245"/>
      <c r="AR245"/>
      <c r="AS245"/>
      <c r="AT245"/>
      <c r="AU245"/>
      <c r="AV245"/>
    </row>
    <row r="246" spans="1:48" s="43" customFormat="1">
      <c r="A246" s="74"/>
      <c r="B246" s="79"/>
      <c r="C246" s="81"/>
      <c r="D246" s="81"/>
      <c r="E246" s="80"/>
      <c r="F246" s="234"/>
      <c r="G246"/>
      <c r="H246"/>
      <c r="I246"/>
      <c r="J246"/>
      <c r="U246"/>
      <c r="V246"/>
      <c r="W246"/>
      <c r="X246"/>
      <c r="Y246"/>
      <c r="Z246"/>
      <c r="AA246"/>
      <c r="AB246"/>
      <c r="AC246"/>
      <c r="AD246"/>
      <c r="AE246"/>
      <c r="AF246"/>
      <c r="AG246"/>
      <c r="AH246"/>
      <c r="AI246"/>
      <c r="AJ246"/>
      <c r="AK246"/>
      <c r="AL246"/>
      <c r="AM246"/>
      <c r="AN246"/>
      <c r="AO246"/>
      <c r="AP246"/>
      <c r="AQ246"/>
      <c r="AR246"/>
      <c r="AS246"/>
      <c r="AT246"/>
      <c r="AU246"/>
      <c r="AV246"/>
    </row>
    <row r="247" spans="1:48" s="43" customFormat="1">
      <c r="A247" s="74"/>
      <c r="B247" s="79"/>
      <c r="C247" s="81"/>
      <c r="D247" s="81"/>
      <c r="E247" s="80"/>
      <c r="F247" s="234"/>
      <c r="G247"/>
      <c r="H247"/>
      <c r="I247"/>
      <c r="J247"/>
      <c r="U247"/>
      <c r="V247"/>
      <c r="W247"/>
      <c r="X247"/>
      <c r="Y247"/>
      <c r="Z247"/>
      <c r="AA247"/>
      <c r="AB247"/>
      <c r="AC247"/>
      <c r="AD247"/>
      <c r="AE247"/>
      <c r="AF247"/>
      <c r="AG247"/>
      <c r="AH247"/>
      <c r="AI247"/>
      <c r="AJ247"/>
      <c r="AK247"/>
      <c r="AL247"/>
      <c r="AM247"/>
      <c r="AN247"/>
      <c r="AO247"/>
      <c r="AP247"/>
      <c r="AQ247"/>
      <c r="AR247"/>
      <c r="AS247"/>
      <c r="AT247"/>
      <c r="AU247"/>
      <c r="AV247"/>
    </row>
    <row r="248" spans="1:48" s="43" customFormat="1">
      <c r="A248" s="74"/>
      <c r="B248" s="79"/>
      <c r="C248" s="81"/>
      <c r="D248" s="81"/>
      <c r="E248" s="80"/>
      <c r="F248" s="234"/>
      <c r="G248"/>
      <c r="H248"/>
      <c r="I248"/>
      <c r="J248"/>
      <c r="U248"/>
      <c r="V248"/>
      <c r="W248"/>
      <c r="X248"/>
      <c r="Y248"/>
      <c r="Z248"/>
      <c r="AA248"/>
      <c r="AB248"/>
      <c r="AC248"/>
      <c r="AD248"/>
      <c r="AE248"/>
      <c r="AF248"/>
      <c r="AG248"/>
      <c r="AH248"/>
      <c r="AI248"/>
      <c r="AJ248"/>
      <c r="AK248"/>
      <c r="AL248"/>
      <c r="AM248"/>
      <c r="AN248"/>
      <c r="AO248"/>
      <c r="AP248"/>
      <c r="AQ248"/>
      <c r="AR248"/>
      <c r="AS248"/>
      <c r="AT248"/>
      <c r="AU248"/>
      <c r="AV248"/>
    </row>
    <row r="249" spans="1:48" s="43" customFormat="1">
      <c r="A249" s="74"/>
      <c r="B249" s="79"/>
      <c r="C249" s="81"/>
      <c r="D249" s="81"/>
      <c r="E249" s="80"/>
      <c r="F249" s="234"/>
      <c r="G249"/>
      <c r="H249"/>
      <c r="I249"/>
      <c r="J249"/>
      <c r="U249"/>
      <c r="V249"/>
      <c r="W249"/>
      <c r="X249"/>
      <c r="Y249"/>
      <c r="Z249"/>
      <c r="AA249"/>
      <c r="AB249"/>
      <c r="AC249"/>
      <c r="AD249"/>
      <c r="AE249"/>
      <c r="AF249"/>
      <c r="AG249"/>
      <c r="AH249"/>
      <c r="AI249"/>
      <c r="AJ249"/>
      <c r="AK249"/>
      <c r="AL249"/>
      <c r="AM249"/>
      <c r="AN249"/>
      <c r="AO249"/>
      <c r="AP249"/>
      <c r="AQ249"/>
      <c r="AR249"/>
      <c r="AS249"/>
      <c r="AT249"/>
      <c r="AU249"/>
      <c r="AV249"/>
    </row>
    <row r="250" spans="1:48" s="43" customFormat="1">
      <c r="A250" s="74"/>
      <c r="B250" s="79"/>
      <c r="C250" s="81"/>
      <c r="D250" s="81"/>
      <c r="E250" s="80"/>
      <c r="F250" s="234"/>
      <c r="G250"/>
      <c r="H250"/>
      <c r="I250"/>
      <c r="J250"/>
      <c r="U250"/>
      <c r="V250"/>
      <c r="W250"/>
      <c r="X250"/>
      <c r="Y250"/>
      <c r="Z250"/>
      <c r="AA250"/>
      <c r="AB250"/>
      <c r="AC250"/>
      <c r="AD250"/>
      <c r="AE250"/>
      <c r="AF250"/>
      <c r="AG250"/>
      <c r="AH250"/>
      <c r="AI250"/>
      <c r="AJ250"/>
      <c r="AK250"/>
      <c r="AL250"/>
      <c r="AM250"/>
      <c r="AN250"/>
      <c r="AO250"/>
      <c r="AP250"/>
      <c r="AQ250"/>
      <c r="AR250"/>
      <c r="AS250"/>
      <c r="AT250"/>
      <c r="AU250"/>
      <c r="AV250"/>
    </row>
    <row r="251" spans="1:48" s="43" customFormat="1">
      <c r="A251" s="74"/>
      <c r="B251" s="79"/>
      <c r="C251" s="81"/>
      <c r="D251" s="81"/>
      <c r="E251" s="80"/>
      <c r="F251" s="234"/>
      <c r="G251"/>
      <c r="H251"/>
      <c r="I251"/>
      <c r="J251"/>
      <c r="U251"/>
      <c r="V251"/>
      <c r="W251"/>
      <c r="X251"/>
      <c r="Y251"/>
      <c r="Z251"/>
      <c r="AA251"/>
      <c r="AB251"/>
      <c r="AC251"/>
      <c r="AD251"/>
      <c r="AE251"/>
      <c r="AF251"/>
      <c r="AG251"/>
      <c r="AH251"/>
      <c r="AI251"/>
      <c r="AJ251"/>
      <c r="AK251"/>
      <c r="AL251"/>
      <c r="AM251"/>
      <c r="AN251"/>
      <c r="AO251"/>
      <c r="AP251"/>
      <c r="AQ251"/>
      <c r="AR251"/>
      <c r="AS251"/>
      <c r="AT251"/>
      <c r="AU251"/>
      <c r="AV251"/>
    </row>
    <row r="252" spans="1:48" s="43" customFormat="1">
      <c r="A252" s="74"/>
      <c r="B252" s="79"/>
      <c r="C252" s="81"/>
      <c r="D252" s="81"/>
      <c r="E252" s="80"/>
      <c r="F252" s="234"/>
      <c r="G252"/>
      <c r="H252"/>
      <c r="I252"/>
      <c r="J252"/>
      <c r="U252"/>
      <c r="V252"/>
      <c r="W252"/>
      <c r="X252"/>
      <c r="Y252"/>
      <c r="Z252"/>
      <c r="AA252"/>
      <c r="AB252"/>
      <c r="AC252"/>
      <c r="AD252"/>
      <c r="AE252"/>
      <c r="AF252"/>
      <c r="AG252"/>
      <c r="AH252"/>
      <c r="AI252"/>
      <c r="AJ252"/>
      <c r="AK252"/>
      <c r="AL252"/>
      <c r="AM252"/>
      <c r="AN252"/>
      <c r="AO252"/>
      <c r="AP252"/>
      <c r="AQ252"/>
      <c r="AR252"/>
      <c r="AS252"/>
      <c r="AT252"/>
      <c r="AU252"/>
      <c r="AV252"/>
    </row>
    <row r="253" spans="1:48" s="43" customFormat="1">
      <c r="A253" s="74"/>
      <c r="B253" s="79"/>
      <c r="C253" s="81"/>
      <c r="D253" s="81"/>
      <c r="E253" s="80"/>
      <c r="F253" s="234"/>
      <c r="G253"/>
      <c r="H253"/>
      <c r="I253"/>
      <c r="J253"/>
      <c r="U253"/>
      <c r="V253"/>
      <c r="W253"/>
      <c r="X253"/>
      <c r="Y253"/>
      <c r="Z253"/>
      <c r="AA253"/>
      <c r="AB253"/>
      <c r="AC253"/>
      <c r="AD253"/>
      <c r="AE253"/>
      <c r="AF253"/>
      <c r="AG253"/>
      <c r="AH253"/>
      <c r="AI253"/>
      <c r="AJ253"/>
      <c r="AK253"/>
      <c r="AL253"/>
      <c r="AM253"/>
      <c r="AN253"/>
      <c r="AO253"/>
      <c r="AP253"/>
      <c r="AQ253"/>
      <c r="AR253"/>
      <c r="AS253"/>
      <c r="AT253"/>
      <c r="AU253"/>
      <c r="AV253"/>
    </row>
    <row r="254" spans="1:48" s="43" customFormat="1">
      <c r="A254" s="74"/>
      <c r="B254" s="79"/>
      <c r="C254" s="81"/>
      <c r="D254" s="81"/>
      <c r="E254" s="80"/>
      <c r="F254" s="234"/>
      <c r="G254"/>
      <c r="H254"/>
      <c r="I254"/>
      <c r="J254"/>
      <c r="U254"/>
      <c r="V254"/>
      <c r="W254"/>
      <c r="X254"/>
      <c r="Y254"/>
      <c r="Z254"/>
      <c r="AA254"/>
      <c r="AB254"/>
      <c r="AC254"/>
      <c r="AD254"/>
      <c r="AE254"/>
      <c r="AF254"/>
      <c r="AG254"/>
      <c r="AH254"/>
      <c r="AI254"/>
      <c r="AJ254"/>
      <c r="AK254"/>
      <c r="AL254"/>
      <c r="AM254"/>
      <c r="AN254"/>
      <c r="AO254"/>
      <c r="AP254"/>
      <c r="AQ254"/>
      <c r="AR254"/>
      <c r="AS254"/>
      <c r="AT254"/>
      <c r="AU254"/>
      <c r="AV254"/>
    </row>
    <row r="255" spans="1:48" s="43" customFormat="1">
      <c r="A255" s="74"/>
      <c r="B255" s="79"/>
      <c r="C255" s="81"/>
      <c r="D255" s="81"/>
      <c r="E255" s="80"/>
      <c r="F255" s="234"/>
      <c r="G255"/>
      <c r="H255"/>
      <c r="I255"/>
      <c r="J255"/>
      <c r="U255"/>
      <c r="V255"/>
      <c r="W255"/>
      <c r="X255"/>
      <c r="Y255"/>
      <c r="Z255"/>
      <c r="AA255"/>
      <c r="AB255"/>
      <c r="AC255"/>
      <c r="AD255"/>
      <c r="AE255"/>
      <c r="AF255"/>
      <c r="AG255"/>
      <c r="AH255"/>
      <c r="AI255"/>
      <c r="AJ255"/>
      <c r="AK255"/>
      <c r="AL255"/>
      <c r="AM255"/>
      <c r="AN255"/>
      <c r="AO255"/>
      <c r="AP255"/>
      <c r="AQ255"/>
      <c r="AR255"/>
      <c r="AS255"/>
      <c r="AT255"/>
      <c r="AU255"/>
      <c r="AV255"/>
    </row>
    <row r="256" spans="1:48" s="43" customFormat="1">
      <c r="A256" s="74"/>
      <c r="B256" s="79"/>
      <c r="C256" s="81"/>
      <c r="D256" s="81"/>
      <c r="E256" s="80"/>
      <c r="F256" s="234"/>
      <c r="G256"/>
      <c r="H256"/>
      <c r="I256"/>
      <c r="J256"/>
      <c r="U256"/>
      <c r="V256"/>
      <c r="W256"/>
      <c r="X256"/>
      <c r="Y256"/>
      <c r="Z256"/>
      <c r="AA256"/>
      <c r="AB256"/>
      <c r="AC256"/>
      <c r="AD256"/>
      <c r="AE256"/>
      <c r="AF256"/>
      <c r="AG256"/>
      <c r="AH256"/>
      <c r="AI256"/>
      <c r="AJ256"/>
      <c r="AK256"/>
      <c r="AL256"/>
      <c r="AM256"/>
      <c r="AN256"/>
      <c r="AO256"/>
      <c r="AP256"/>
      <c r="AQ256"/>
      <c r="AR256"/>
      <c r="AS256"/>
      <c r="AT256"/>
      <c r="AU256"/>
      <c r="AV256"/>
    </row>
    <row r="257" spans="1:48" s="43" customFormat="1">
      <c r="A257" s="74"/>
      <c r="B257" s="79"/>
      <c r="C257" s="81"/>
      <c r="D257" s="81"/>
      <c r="E257" s="80"/>
      <c r="F257" s="234"/>
      <c r="G257"/>
      <c r="H257"/>
      <c r="I257"/>
      <c r="J257"/>
      <c r="U257"/>
      <c r="V257"/>
      <c r="W257"/>
      <c r="X257"/>
      <c r="Y257"/>
      <c r="Z257"/>
      <c r="AA257"/>
      <c r="AB257"/>
      <c r="AC257"/>
      <c r="AD257"/>
      <c r="AE257"/>
      <c r="AF257"/>
      <c r="AG257"/>
      <c r="AH257"/>
      <c r="AI257"/>
      <c r="AJ257"/>
      <c r="AK257"/>
      <c r="AL257"/>
      <c r="AM257"/>
      <c r="AN257"/>
      <c r="AO257"/>
      <c r="AP257"/>
      <c r="AQ257"/>
      <c r="AR257"/>
      <c r="AS257"/>
      <c r="AT257"/>
      <c r="AU257"/>
      <c r="AV257"/>
    </row>
    <row r="258" spans="1:48" s="43" customFormat="1">
      <c r="A258" s="74"/>
      <c r="B258" s="79"/>
      <c r="C258" s="81"/>
      <c r="D258" s="81"/>
      <c r="E258" s="80"/>
      <c r="F258" s="234"/>
      <c r="G258"/>
      <c r="H258"/>
      <c r="I258"/>
      <c r="J258"/>
      <c r="U258"/>
      <c r="V258"/>
      <c r="W258"/>
      <c r="X258"/>
      <c r="Y258"/>
      <c r="Z258"/>
      <c r="AA258"/>
      <c r="AB258"/>
      <c r="AC258"/>
      <c r="AD258"/>
      <c r="AE258"/>
      <c r="AF258"/>
      <c r="AG258"/>
      <c r="AH258"/>
      <c r="AI258"/>
      <c r="AJ258"/>
      <c r="AK258"/>
      <c r="AL258"/>
      <c r="AM258"/>
      <c r="AN258"/>
      <c r="AO258"/>
      <c r="AP258"/>
      <c r="AQ258"/>
      <c r="AR258"/>
      <c r="AS258"/>
      <c r="AT258"/>
      <c r="AU258"/>
      <c r="AV258"/>
    </row>
    <row r="259" spans="1:48" s="43" customFormat="1">
      <c r="A259" s="74"/>
      <c r="B259" s="79"/>
      <c r="C259" s="81"/>
      <c r="D259" s="81"/>
      <c r="E259" s="80"/>
      <c r="F259" s="234"/>
      <c r="G259"/>
      <c r="H259"/>
      <c r="I259"/>
      <c r="J259"/>
      <c r="U259"/>
      <c r="V259"/>
      <c r="W259"/>
      <c r="X259"/>
      <c r="Y259"/>
      <c r="Z259"/>
      <c r="AA259"/>
      <c r="AB259"/>
      <c r="AC259"/>
      <c r="AD259"/>
      <c r="AE259"/>
      <c r="AF259"/>
      <c r="AG259"/>
      <c r="AH259"/>
      <c r="AI259"/>
      <c r="AJ259"/>
      <c r="AK259"/>
      <c r="AL259"/>
      <c r="AM259"/>
      <c r="AN259"/>
      <c r="AO259"/>
      <c r="AP259"/>
      <c r="AQ259"/>
      <c r="AR259"/>
      <c r="AS259"/>
      <c r="AT259"/>
      <c r="AU259"/>
      <c r="AV259"/>
    </row>
    <row r="260" spans="1:48" s="43" customFormat="1">
      <c r="A260" s="74"/>
      <c r="B260" s="79"/>
      <c r="C260" s="81"/>
      <c r="D260" s="81"/>
      <c r="E260" s="80"/>
      <c r="F260" s="234"/>
      <c r="G260"/>
      <c r="H260"/>
      <c r="I260"/>
      <c r="J260"/>
      <c r="U260"/>
      <c r="V260"/>
      <c r="W260"/>
      <c r="X260"/>
      <c r="Y260"/>
      <c r="Z260"/>
      <c r="AA260"/>
      <c r="AB260"/>
      <c r="AC260"/>
      <c r="AD260"/>
      <c r="AE260"/>
      <c r="AF260"/>
      <c r="AG260"/>
      <c r="AH260"/>
      <c r="AI260"/>
      <c r="AJ260"/>
      <c r="AK260"/>
      <c r="AL260"/>
      <c r="AM260"/>
      <c r="AN260"/>
      <c r="AO260"/>
      <c r="AP260"/>
      <c r="AQ260"/>
      <c r="AR260"/>
      <c r="AS260"/>
      <c r="AT260"/>
      <c r="AU260"/>
      <c r="AV260"/>
    </row>
    <row r="261" spans="1:48" s="43" customFormat="1">
      <c r="A261" s="74"/>
      <c r="B261" s="79"/>
      <c r="C261" s="81"/>
      <c r="D261" s="81"/>
      <c r="E261" s="80"/>
      <c r="F261" s="234"/>
      <c r="G261"/>
      <c r="H261"/>
      <c r="I261"/>
      <c r="J261"/>
      <c r="U261"/>
      <c r="V261"/>
      <c r="W261"/>
      <c r="X261"/>
      <c r="Y261"/>
      <c r="Z261"/>
      <c r="AA261"/>
      <c r="AB261"/>
      <c r="AC261"/>
      <c r="AD261"/>
      <c r="AE261"/>
      <c r="AF261"/>
      <c r="AG261"/>
      <c r="AH261"/>
      <c r="AI261"/>
      <c r="AJ261"/>
      <c r="AK261"/>
      <c r="AL261"/>
      <c r="AM261"/>
      <c r="AN261"/>
      <c r="AO261"/>
      <c r="AP261"/>
      <c r="AQ261"/>
      <c r="AR261"/>
      <c r="AS261"/>
      <c r="AT261"/>
      <c r="AU261"/>
      <c r="AV261"/>
    </row>
    <row r="262" spans="1:48" s="43" customFormat="1">
      <c r="A262" s="74"/>
      <c r="B262" s="79"/>
      <c r="C262" s="81"/>
      <c r="D262" s="81"/>
      <c r="E262" s="80"/>
      <c r="F262" s="234"/>
      <c r="G262"/>
      <c r="H262"/>
      <c r="I262"/>
      <c r="J262"/>
      <c r="U262"/>
      <c r="V262"/>
      <c r="W262"/>
      <c r="X262"/>
      <c r="Y262"/>
      <c r="Z262"/>
      <c r="AA262"/>
      <c r="AB262"/>
      <c r="AC262"/>
      <c r="AD262"/>
      <c r="AE262"/>
      <c r="AF262"/>
      <c r="AG262"/>
      <c r="AH262"/>
      <c r="AI262"/>
      <c r="AJ262"/>
      <c r="AK262"/>
      <c r="AL262"/>
      <c r="AM262"/>
      <c r="AN262"/>
      <c r="AO262"/>
      <c r="AP262"/>
      <c r="AQ262"/>
      <c r="AR262"/>
      <c r="AS262"/>
      <c r="AT262"/>
      <c r="AU262"/>
      <c r="AV262"/>
    </row>
    <row r="263" spans="1:48" s="43" customFormat="1">
      <c r="A263" s="74"/>
      <c r="B263" s="79"/>
      <c r="C263" s="81"/>
      <c r="D263" s="81"/>
      <c r="E263" s="80"/>
      <c r="F263" s="234"/>
      <c r="G263"/>
      <c r="H263"/>
      <c r="I263"/>
      <c r="J263"/>
      <c r="U263"/>
      <c r="V263"/>
      <c r="W263"/>
      <c r="X263"/>
      <c r="Y263"/>
      <c r="Z263"/>
      <c r="AA263"/>
      <c r="AB263"/>
      <c r="AC263"/>
      <c r="AD263"/>
      <c r="AE263"/>
      <c r="AF263"/>
      <c r="AG263"/>
      <c r="AH263"/>
      <c r="AI263"/>
      <c r="AJ263"/>
      <c r="AK263"/>
      <c r="AL263"/>
      <c r="AM263"/>
      <c r="AN263"/>
      <c r="AO263"/>
      <c r="AP263"/>
      <c r="AQ263"/>
      <c r="AR263"/>
      <c r="AS263"/>
      <c r="AT263"/>
      <c r="AU263"/>
      <c r="AV263"/>
    </row>
    <row r="264" spans="1:48" s="43" customFormat="1">
      <c r="A264" s="74"/>
      <c r="B264" s="79"/>
      <c r="C264" s="81"/>
      <c r="D264" s="81"/>
      <c r="E264" s="80"/>
      <c r="F264" s="234"/>
      <c r="G264"/>
      <c r="H264"/>
      <c r="I264"/>
      <c r="J264"/>
      <c r="U264"/>
      <c r="V264"/>
      <c r="W264"/>
      <c r="X264"/>
      <c r="Y264"/>
      <c r="Z264"/>
      <c r="AA264"/>
      <c r="AB264"/>
      <c r="AC264"/>
      <c r="AD264"/>
      <c r="AE264"/>
      <c r="AF264"/>
      <c r="AG264"/>
      <c r="AH264"/>
      <c r="AI264"/>
      <c r="AJ264"/>
      <c r="AK264"/>
      <c r="AL264"/>
      <c r="AM264"/>
      <c r="AN264"/>
      <c r="AO264"/>
      <c r="AP264"/>
      <c r="AQ264"/>
      <c r="AR264"/>
      <c r="AS264"/>
      <c r="AT264"/>
      <c r="AU264"/>
      <c r="AV264"/>
    </row>
    <row r="265" spans="1:48" s="43" customFormat="1">
      <c r="A265" s="74"/>
      <c r="B265" s="79"/>
      <c r="C265" s="81"/>
      <c r="D265" s="81"/>
      <c r="E265" s="80"/>
      <c r="F265" s="234"/>
      <c r="G265"/>
      <c r="H265"/>
      <c r="I265"/>
      <c r="J265"/>
      <c r="U265"/>
      <c r="V265"/>
      <c r="W265"/>
      <c r="X265"/>
      <c r="Y265"/>
      <c r="Z265"/>
      <c r="AA265"/>
      <c r="AB265"/>
      <c r="AC265"/>
      <c r="AD265"/>
      <c r="AE265"/>
      <c r="AF265"/>
      <c r="AG265"/>
      <c r="AH265"/>
      <c r="AI265"/>
      <c r="AJ265"/>
      <c r="AK265"/>
      <c r="AL265"/>
      <c r="AM265"/>
      <c r="AN265"/>
      <c r="AO265"/>
      <c r="AP265"/>
      <c r="AQ265"/>
      <c r="AR265"/>
      <c r="AS265"/>
      <c r="AT265"/>
      <c r="AU265"/>
      <c r="AV265"/>
    </row>
    <row r="266" spans="1:48" s="43" customFormat="1">
      <c r="A266" s="74"/>
      <c r="B266" s="79"/>
      <c r="C266" s="81"/>
      <c r="D266" s="81"/>
      <c r="E266" s="80"/>
      <c r="F266" s="234"/>
      <c r="G266"/>
      <c r="H266"/>
      <c r="I266"/>
      <c r="J266"/>
      <c r="U266"/>
      <c r="V266"/>
      <c r="W266"/>
      <c r="X266"/>
      <c r="Y266"/>
      <c r="Z266"/>
      <c r="AA266"/>
      <c r="AB266"/>
      <c r="AC266"/>
      <c r="AD266"/>
      <c r="AE266"/>
      <c r="AF266"/>
      <c r="AG266"/>
      <c r="AH266"/>
      <c r="AI266"/>
      <c r="AJ266"/>
      <c r="AK266"/>
      <c r="AL266"/>
      <c r="AM266"/>
      <c r="AN266"/>
      <c r="AO266"/>
      <c r="AP266"/>
      <c r="AQ266"/>
      <c r="AR266"/>
      <c r="AS266"/>
      <c r="AT266"/>
      <c r="AU266"/>
      <c r="AV266"/>
    </row>
    <row r="267" spans="1:48" s="43" customFormat="1">
      <c r="A267" s="74"/>
      <c r="B267" s="79"/>
      <c r="C267" s="81"/>
      <c r="D267" s="81"/>
      <c r="E267" s="80"/>
      <c r="F267" s="234"/>
      <c r="G267"/>
      <c r="H267"/>
      <c r="I267"/>
      <c r="J267"/>
      <c r="U267"/>
      <c r="V267"/>
      <c r="W267"/>
      <c r="X267"/>
      <c r="Y267"/>
      <c r="Z267"/>
      <c r="AA267"/>
      <c r="AB267"/>
      <c r="AC267"/>
      <c r="AD267"/>
      <c r="AE267"/>
      <c r="AF267"/>
      <c r="AG267"/>
      <c r="AH267"/>
      <c r="AI267"/>
      <c r="AJ267"/>
      <c r="AK267"/>
      <c r="AL267"/>
      <c r="AM267"/>
      <c r="AN267"/>
      <c r="AO267"/>
      <c r="AP267"/>
      <c r="AQ267"/>
      <c r="AR267"/>
      <c r="AS267"/>
      <c r="AT267"/>
      <c r="AU267"/>
      <c r="AV267"/>
    </row>
    <row r="268" spans="1:48" s="43" customFormat="1">
      <c r="A268" s="74"/>
      <c r="B268" s="79"/>
      <c r="C268" s="81"/>
      <c r="D268" s="81"/>
      <c r="E268" s="80"/>
      <c r="F268" s="234"/>
      <c r="G268"/>
      <c r="H268"/>
      <c r="I268"/>
      <c r="J268"/>
      <c r="U268"/>
      <c r="V268"/>
      <c r="W268"/>
      <c r="X268"/>
      <c r="Y268"/>
      <c r="Z268"/>
      <c r="AA268"/>
      <c r="AB268"/>
      <c r="AC268"/>
      <c r="AD268"/>
      <c r="AE268"/>
      <c r="AF268"/>
      <c r="AG268"/>
      <c r="AH268"/>
      <c r="AI268"/>
      <c r="AJ268"/>
      <c r="AK268"/>
      <c r="AL268"/>
      <c r="AM268"/>
      <c r="AN268"/>
      <c r="AO268"/>
      <c r="AP268"/>
      <c r="AQ268"/>
      <c r="AR268"/>
      <c r="AS268"/>
      <c r="AT268"/>
      <c r="AU268"/>
      <c r="AV268"/>
    </row>
    <row r="269" spans="1:48" s="43" customFormat="1">
      <c r="A269" s="74"/>
      <c r="B269" s="79"/>
      <c r="C269" s="81"/>
      <c r="D269" s="81"/>
      <c r="E269" s="80"/>
      <c r="F269" s="234"/>
      <c r="G269"/>
      <c r="H269"/>
      <c r="I269"/>
      <c r="J269"/>
      <c r="U269"/>
      <c r="V269"/>
      <c r="W269"/>
      <c r="X269"/>
      <c r="Y269"/>
      <c r="Z269"/>
      <c r="AA269"/>
      <c r="AB269"/>
      <c r="AC269"/>
      <c r="AD269"/>
      <c r="AE269"/>
      <c r="AF269"/>
      <c r="AG269"/>
      <c r="AH269"/>
      <c r="AI269"/>
      <c r="AJ269"/>
      <c r="AK269"/>
      <c r="AL269"/>
      <c r="AM269"/>
      <c r="AN269"/>
      <c r="AO269"/>
      <c r="AP269"/>
      <c r="AQ269"/>
      <c r="AR269"/>
      <c r="AS269"/>
      <c r="AT269"/>
      <c r="AU269"/>
      <c r="AV269"/>
    </row>
    <row r="270" spans="1:48" s="43" customFormat="1">
      <c r="A270" s="74"/>
      <c r="B270" s="79"/>
      <c r="C270" s="81"/>
      <c r="D270" s="81"/>
      <c r="E270" s="80"/>
      <c r="F270" s="234"/>
      <c r="G270"/>
      <c r="H270"/>
      <c r="I270"/>
      <c r="J270"/>
      <c r="U270"/>
      <c r="V270"/>
      <c r="W270"/>
      <c r="X270"/>
      <c r="Y270"/>
      <c r="Z270"/>
      <c r="AA270"/>
      <c r="AB270"/>
      <c r="AC270"/>
      <c r="AD270"/>
      <c r="AE270"/>
      <c r="AF270"/>
      <c r="AG270"/>
      <c r="AH270"/>
      <c r="AI270"/>
      <c r="AJ270"/>
      <c r="AK270"/>
      <c r="AL270"/>
      <c r="AM270"/>
      <c r="AN270"/>
      <c r="AO270"/>
      <c r="AP270"/>
      <c r="AQ270"/>
      <c r="AR270"/>
      <c r="AS270"/>
      <c r="AT270"/>
      <c r="AU270"/>
      <c r="AV270"/>
    </row>
    <row r="271" spans="1:48" s="43" customFormat="1">
      <c r="A271" s="74"/>
      <c r="B271" s="79"/>
      <c r="C271" s="81"/>
      <c r="D271" s="81"/>
      <c r="E271" s="80"/>
      <c r="F271" s="234"/>
      <c r="G271"/>
      <c r="H271"/>
      <c r="I271"/>
      <c r="J271"/>
      <c r="U271"/>
      <c r="V271"/>
      <c r="W271"/>
      <c r="X271"/>
      <c r="Y271"/>
      <c r="Z271"/>
      <c r="AA271"/>
      <c r="AB271"/>
      <c r="AC271"/>
      <c r="AD271"/>
      <c r="AE271"/>
      <c r="AF271"/>
      <c r="AG271"/>
      <c r="AH271"/>
      <c r="AI271"/>
      <c r="AJ271"/>
      <c r="AK271"/>
      <c r="AL271"/>
      <c r="AM271"/>
      <c r="AN271"/>
      <c r="AO271"/>
      <c r="AP271"/>
      <c r="AQ271"/>
      <c r="AR271"/>
      <c r="AS271"/>
      <c r="AT271"/>
      <c r="AU271"/>
      <c r="AV271"/>
    </row>
    <row r="272" spans="1:48" s="43" customFormat="1">
      <c r="A272" s="74"/>
      <c r="B272" s="79"/>
      <c r="C272" s="81"/>
      <c r="D272" s="81"/>
      <c r="E272" s="80"/>
      <c r="F272" s="234"/>
      <c r="G272"/>
      <c r="H272"/>
      <c r="I272"/>
      <c r="J272"/>
      <c r="U272"/>
      <c r="V272"/>
      <c r="W272"/>
      <c r="X272"/>
      <c r="Y272"/>
      <c r="Z272"/>
      <c r="AA272"/>
      <c r="AB272"/>
      <c r="AC272"/>
      <c r="AD272"/>
      <c r="AE272"/>
      <c r="AF272"/>
      <c r="AG272"/>
      <c r="AH272"/>
      <c r="AI272"/>
      <c r="AJ272"/>
      <c r="AK272"/>
      <c r="AL272"/>
      <c r="AM272"/>
      <c r="AN272"/>
      <c r="AO272"/>
      <c r="AP272"/>
      <c r="AQ272"/>
      <c r="AR272"/>
      <c r="AS272"/>
      <c r="AT272"/>
      <c r="AU272"/>
      <c r="AV272"/>
    </row>
    <row r="273" spans="1:48" s="43" customFormat="1">
      <c r="A273" s="74"/>
      <c r="B273" s="79"/>
      <c r="C273" s="81"/>
      <c r="D273" s="81"/>
      <c r="E273" s="80"/>
      <c r="F273" s="234"/>
      <c r="G273"/>
      <c r="H273"/>
      <c r="I273"/>
      <c r="J273"/>
      <c r="U273"/>
      <c r="V273"/>
      <c r="W273"/>
      <c r="X273"/>
      <c r="Y273"/>
      <c r="Z273"/>
      <c r="AA273"/>
      <c r="AB273"/>
      <c r="AC273"/>
      <c r="AD273"/>
      <c r="AE273"/>
      <c r="AF273"/>
      <c r="AG273"/>
      <c r="AH273"/>
      <c r="AI273"/>
      <c r="AJ273"/>
      <c r="AK273"/>
      <c r="AL273"/>
      <c r="AM273"/>
      <c r="AN273"/>
      <c r="AO273"/>
      <c r="AP273"/>
      <c r="AQ273"/>
      <c r="AR273"/>
      <c r="AS273"/>
      <c r="AT273"/>
      <c r="AU273"/>
      <c r="AV273"/>
    </row>
    <row r="274" spans="1:48" s="43" customFormat="1">
      <c r="A274" s="74"/>
      <c r="B274" s="79"/>
      <c r="C274" s="81"/>
      <c r="D274" s="81"/>
      <c r="E274" s="80"/>
      <c r="F274" s="234"/>
      <c r="G274"/>
      <c r="H274"/>
      <c r="I274"/>
      <c r="J274"/>
      <c r="U274"/>
      <c r="V274"/>
      <c r="W274"/>
      <c r="X274"/>
      <c r="Y274"/>
      <c r="Z274"/>
      <c r="AA274"/>
      <c r="AB274"/>
      <c r="AC274"/>
      <c r="AD274"/>
      <c r="AE274"/>
      <c r="AF274"/>
      <c r="AG274"/>
      <c r="AH274"/>
      <c r="AI274"/>
      <c r="AJ274"/>
      <c r="AK274"/>
      <c r="AL274"/>
      <c r="AM274"/>
      <c r="AN274"/>
      <c r="AO274"/>
      <c r="AP274"/>
      <c r="AQ274"/>
      <c r="AR274"/>
      <c r="AS274"/>
      <c r="AT274"/>
      <c r="AU274"/>
      <c r="AV274"/>
    </row>
    <row r="275" spans="1:48" s="43" customFormat="1">
      <c r="A275" s="74"/>
      <c r="B275" s="79"/>
      <c r="C275" s="81"/>
      <c r="D275" s="81"/>
      <c r="E275" s="80"/>
      <c r="F275" s="234"/>
      <c r="G275"/>
      <c r="H275"/>
      <c r="I275"/>
      <c r="J275"/>
      <c r="U275"/>
      <c r="V275"/>
      <c r="W275"/>
      <c r="X275"/>
      <c r="Y275"/>
      <c r="Z275"/>
      <c r="AA275"/>
      <c r="AB275"/>
      <c r="AC275"/>
      <c r="AD275"/>
      <c r="AE275"/>
      <c r="AF275"/>
      <c r="AG275"/>
      <c r="AH275"/>
      <c r="AI275"/>
      <c r="AJ275"/>
      <c r="AK275"/>
      <c r="AL275"/>
      <c r="AM275"/>
      <c r="AN275"/>
      <c r="AO275"/>
      <c r="AP275"/>
      <c r="AQ275"/>
      <c r="AR275"/>
      <c r="AS275"/>
      <c r="AT275"/>
      <c r="AU275"/>
      <c r="AV275"/>
    </row>
    <row r="276" spans="1:48" s="43" customFormat="1">
      <c r="A276" s="74"/>
      <c r="B276" s="79"/>
      <c r="C276" s="81"/>
      <c r="D276" s="81"/>
      <c r="E276" s="80"/>
      <c r="F276" s="234"/>
      <c r="G276"/>
      <c r="H276"/>
      <c r="I276"/>
      <c r="J276"/>
      <c r="U276"/>
      <c r="V276"/>
      <c r="W276"/>
      <c r="X276"/>
      <c r="Y276"/>
      <c r="Z276"/>
      <c r="AA276"/>
      <c r="AB276"/>
      <c r="AC276"/>
      <c r="AD276"/>
      <c r="AE276"/>
      <c r="AF276"/>
      <c r="AG276"/>
      <c r="AH276"/>
      <c r="AI276"/>
      <c r="AJ276"/>
      <c r="AK276"/>
      <c r="AL276"/>
      <c r="AM276"/>
      <c r="AN276"/>
      <c r="AO276"/>
      <c r="AP276"/>
      <c r="AQ276"/>
      <c r="AR276"/>
      <c r="AS276"/>
      <c r="AT276"/>
      <c r="AU276"/>
      <c r="AV276"/>
    </row>
    <row r="277" spans="1:48" s="43" customFormat="1">
      <c r="A277" s="74"/>
      <c r="B277" s="79"/>
      <c r="C277" s="81"/>
      <c r="D277" s="81"/>
      <c r="E277" s="80"/>
      <c r="F277" s="234"/>
      <c r="G277"/>
      <c r="H277"/>
      <c r="I277"/>
      <c r="J277"/>
      <c r="U277"/>
      <c r="V277"/>
      <c r="W277"/>
      <c r="X277"/>
      <c r="Y277"/>
      <c r="Z277"/>
      <c r="AA277"/>
      <c r="AB277"/>
      <c r="AC277"/>
      <c r="AD277"/>
      <c r="AE277"/>
      <c r="AF277"/>
      <c r="AG277"/>
      <c r="AH277"/>
      <c r="AI277"/>
      <c r="AJ277"/>
      <c r="AK277"/>
      <c r="AL277"/>
      <c r="AM277"/>
      <c r="AN277"/>
      <c r="AO277"/>
      <c r="AP277"/>
      <c r="AQ277"/>
      <c r="AR277"/>
      <c r="AS277"/>
      <c r="AT277"/>
      <c r="AU277"/>
      <c r="AV277"/>
    </row>
    <row r="278" spans="1:48" s="43" customFormat="1">
      <c r="A278" s="74"/>
      <c r="B278" s="79"/>
      <c r="C278" s="81"/>
      <c r="D278" s="81"/>
      <c r="E278" s="80"/>
      <c r="F278" s="234"/>
      <c r="G278"/>
      <c r="H278"/>
      <c r="I278"/>
      <c r="J278"/>
      <c r="U278"/>
      <c r="V278"/>
      <c r="W278"/>
      <c r="X278"/>
      <c r="Y278"/>
      <c r="Z278"/>
      <c r="AA278"/>
      <c r="AB278"/>
      <c r="AC278"/>
      <c r="AD278"/>
      <c r="AE278"/>
      <c r="AF278"/>
      <c r="AG278"/>
      <c r="AH278"/>
      <c r="AI278"/>
      <c r="AJ278"/>
      <c r="AK278"/>
      <c r="AL278"/>
      <c r="AM278"/>
      <c r="AN278"/>
      <c r="AO278"/>
      <c r="AP278"/>
      <c r="AQ278"/>
      <c r="AR278"/>
      <c r="AS278"/>
      <c r="AT278"/>
      <c r="AU278"/>
      <c r="AV278"/>
    </row>
    <row r="279" spans="1:48" s="43" customFormat="1">
      <c r="A279" s="74"/>
      <c r="B279" s="79"/>
      <c r="C279" s="81"/>
      <c r="D279" s="81"/>
      <c r="E279" s="80"/>
      <c r="F279" s="234"/>
      <c r="G279"/>
      <c r="H279"/>
      <c r="I279"/>
      <c r="J279"/>
      <c r="U279"/>
      <c r="V279"/>
      <c r="W279"/>
      <c r="X279"/>
      <c r="Y279"/>
      <c r="Z279"/>
      <c r="AA279"/>
      <c r="AB279"/>
      <c r="AC279"/>
      <c r="AD279"/>
      <c r="AE279"/>
      <c r="AF279"/>
      <c r="AG279"/>
      <c r="AH279"/>
      <c r="AI279"/>
      <c r="AJ279"/>
      <c r="AK279"/>
      <c r="AL279"/>
      <c r="AM279"/>
      <c r="AN279"/>
      <c r="AO279"/>
      <c r="AP279"/>
      <c r="AQ279"/>
      <c r="AR279"/>
      <c r="AS279"/>
      <c r="AT279"/>
      <c r="AU279"/>
      <c r="AV279"/>
    </row>
    <row r="280" spans="1:48">
      <c r="C280" s="81"/>
      <c r="D280" s="81"/>
      <c r="E280" s="80"/>
      <c r="F280" s="234"/>
    </row>
    <row r="281" spans="1:48">
      <c r="C281" s="81"/>
      <c r="D281" s="81"/>
      <c r="E281" s="80"/>
      <c r="F281" s="234"/>
    </row>
    <row r="282" spans="1:48">
      <c r="C282" s="81"/>
      <c r="D282" s="81"/>
      <c r="E282" s="80"/>
      <c r="F282" s="234"/>
    </row>
    <row r="283" spans="1:48">
      <c r="C283" s="81"/>
      <c r="D283" s="81"/>
      <c r="E283" s="80"/>
      <c r="F283" s="234"/>
    </row>
    <row r="284" spans="1:48">
      <c r="C284" s="81"/>
      <c r="D284" s="81"/>
      <c r="E284" s="80"/>
      <c r="F284" s="234"/>
    </row>
    <row r="285" spans="1:48">
      <c r="C285" s="81"/>
      <c r="D285" s="81"/>
      <c r="E285" s="80"/>
      <c r="F285" s="234"/>
    </row>
    <row r="286" spans="1:48">
      <c r="C286" s="81"/>
      <c r="D286" s="81"/>
      <c r="E286" s="80"/>
      <c r="F286" s="234"/>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H10:H59 B10:B59">
    <cfRule type="cellIs" dxfId="331" priority="1" stopIfTrue="1" operator="equal">
      <formula>0</formula>
    </cfRule>
  </conditionalFormatting>
  <conditionalFormatting sqref="D74">
    <cfRule type="expression" dxfId="330" priority="2" stopIfTrue="1">
      <formula>$D$84=""</formula>
    </cfRule>
  </conditionalFormatting>
  <conditionalFormatting sqref="E74">
    <cfRule type="expression" dxfId="329" priority="3" stopIfTrue="1">
      <formula>$D$84=""</formula>
    </cfRule>
  </conditionalFormatting>
  <conditionalFormatting sqref="D75">
    <cfRule type="expression" dxfId="328" priority="4" stopIfTrue="1">
      <formula>$D$85=""</formula>
    </cfRule>
  </conditionalFormatting>
  <conditionalFormatting sqref="E75">
    <cfRule type="expression" dxfId="327" priority="5" stopIfTrue="1">
      <formula>$D$85=""</formula>
    </cfRule>
  </conditionalFormatting>
  <conditionalFormatting sqref="C4:C5">
    <cfRule type="expression" dxfId="326" priority="6" stopIfTrue="1">
      <formula>$C$4="Start"</formula>
    </cfRule>
    <cfRule type="expression" dxfId="325" priority="7" stopIfTrue="1">
      <formula>$C$4="Stop"</formula>
    </cfRule>
    <cfRule type="expression" dxfId="324" priority="8" stopIfTrue="1">
      <formula>$C$4="Resume"</formula>
    </cfRule>
  </conditionalFormatting>
  <conditionalFormatting sqref="C7">
    <cfRule type="expression" dxfId="323" priority="9" stopIfTrue="1">
      <formula>$C$7="RESET"</formula>
    </cfRule>
  </conditionalFormatting>
  <conditionalFormatting sqref="C10:C59">
    <cfRule type="expression" dxfId="322" priority="10" stopIfTrue="1">
      <formula>H10="Yes"</formula>
    </cfRule>
  </conditionalFormatting>
  <conditionalFormatting sqref="D84:D85 A74">
    <cfRule type="expression" dxfId="321" priority="11" stopIfTrue="1">
      <formula>$D$84=""</formula>
    </cfRule>
  </conditionalFormatting>
  <conditionalFormatting sqref="A75">
    <cfRule type="expression" dxfId="320" priority="12" stopIfTrue="1">
      <formula>$D$85=""</formula>
    </cfRule>
  </conditionalFormatting>
  <conditionalFormatting sqref="F10:F59">
    <cfRule type="expression" dxfId="319" priority="13" stopIfTrue="1">
      <formula>H10="Yes"</formula>
    </cfRule>
  </conditionalFormatting>
  <conditionalFormatting sqref="B74:C74">
    <cfRule type="expression" dxfId="318" priority="14" stopIfTrue="1">
      <formula>$D$84=""</formula>
    </cfRule>
  </conditionalFormatting>
  <conditionalFormatting sqref="B75:C75">
    <cfRule type="expression" dxfId="317" priority="15" stopIfTrue="1">
      <formula>$D$85=""</formula>
    </cfRule>
  </conditionalFormatting>
  <dataValidations count="5">
    <dataValidation showInputMessage="1" showErrorMessage="1" sqref="C60:C61" xr:uid="{00000000-0002-0000-0300-000000000000}"/>
    <dataValidation type="list" showInputMessage="1" showErrorMessage="1" sqref="D64:D75" xr:uid="{00000000-0002-0000-0300-000001000000}">
      <formula1>$D$78:$D$85</formula1>
    </dataValidation>
    <dataValidation type="list" showInputMessage="1" showErrorMessage="1" errorTitle="Attention" error="Please enter an option from the drop-down menu." sqref="F10:F59" xr:uid="{00000000-0002-0000-03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300-000003000000}">
      <formula1>$D$7:$D$8</formula1>
    </dataValidation>
    <dataValidation type="list" showInputMessage="1" showErrorMessage="1" errorTitle="Attention" error="Please select an option from the drop-down menu." sqref="C10:C59" xr:uid="{00000000-0002-0000-03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indexed="44"/>
    <pageSetUpPr fitToPage="1"/>
  </sheetPr>
  <dimension ref="A1:AW286"/>
  <sheetViews>
    <sheetView workbookViewId="0">
      <pane ySplit="9" topLeftCell="A10" activePane="bottomLeft" state="frozenSplit"/>
      <selection activeCell="B10" sqref="B10"/>
      <selection pane="bottomLeft" activeCell="E15" sqref="E15"/>
    </sheetView>
  </sheetViews>
  <sheetFormatPr defaultColWidth="10.69140625"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21" width="10.69140625" style="43" customWidth="1"/>
    <col min="22" max="49" width="11" customWidth="1"/>
    <col min="50" max="16384" width="10.69140625" style="2"/>
  </cols>
  <sheetData>
    <row r="1" spans="1:49" s="3" customFormat="1" ht="21.75" customHeight="1">
      <c r="A1" s="381" t="str">
        <f>Admin!D81</f>
        <v>Usability Datalogger v5.1.1</v>
      </c>
      <c r="B1" s="351"/>
      <c r="C1" s="343"/>
      <c r="D1" s="344"/>
      <c r="E1" s="345"/>
      <c r="F1" s="346"/>
      <c r="G1" s="347"/>
      <c r="H1" s="347"/>
      <c r="I1" s="347"/>
      <c r="J1" s="347"/>
      <c r="K1" s="348"/>
      <c r="L1" s="349"/>
      <c r="M1" s="349"/>
      <c r="N1" s="349"/>
      <c r="O1" s="349"/>
      <c r="P1" s="349"/>
      <c r="Q1" s="227"/>
      <c r="R1" s="227"/>
      <c r="S1" s="227"/>
      <c r="T1" s="227"/>
      <c r="U1" s="227"/>
      <c r="V1" s="226"/>
      <c r="W1" s="226"/>
      <c r="X1" s="226"/>
      <c r="Y1" s="226"/>
      <c r="Z1" s="226"/>
      <c r="AA1" s="226"/>
      <c r="AB1" s="226"/>
      <c r="AC1" s="226"/>
      <c r="AD1" s="226"/>
      <c r="AE1" s="226"/>
      <c r="AF1" s="226"/>
      <c r="AG1" s="226"/>
      <c r="AH1" s="226"/>
      <c r="AI1" s="226"/>
      <c r="AJ1" s="226"/>
      <c r="AK1" s="226"/>
      <c r="AL1" s="226"/>
      <c r="AM1" s="226"/>
      <c r="AN1" s="226"/>
      <c r="AO1" s="226"/>
      <c r="AP1" s="226"/>
      <c r="AQ1" s="226"/>
      <c r="AR1" s="226"/>
      <c r="AS1" s="226"/>
      <c r="AT1" s="226"/>
      <c r="AU1" s="226"/>
      <c r="AV1" s="226"/>
      <c r="AW1" s="226"/>
    </row>
    <row r="2" spans="1:49" s="3" customFormat="1" ht="12.75" customHeight="1">
      <c r="A2" s="352"/>
      <c r="B2" s="352"/>
      <c r="C2" s="353"/>
      <c r="D2" s="354"/>
      <c r="E2" s="355"/>
      <c r="F2" s="346"/>
      <c r="G2" s="347"/>
      <c r="H2" s="347"/>
      <c r="I2" s="347"/>
      <c r="J2" s="347"/>
      <c r="K2" s="348"/>
      <c r="L2" s="349"/>
      <c r="M2" s="349"/>
      <c r="N2" s="349"/>
      <c r="O2" s="349"/>
      <c r="P2" s="349"/>
      <c r="Q2" s="227"/>
      <c r="R2" s="227"/>
      <c r="S2" s="227"/>
      <c r="T2" s="227"/>
      <c r="U2" s="227"/>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row>
    <row r="3" spans="1:49" s="3" customFormat="1" ht="12.75" customHeight="1">
      <c r="A3" s="356" t="s">
        <v>292</v>
      </c>
      <c r="B3" s="357">
        <f>Admin!C41</f>
        <v>1</v>
      </c>
      <c r="C3" s="353"/>
      <c r="D3" s="358"/>
      <c r="E3" s="351"/>
      <c r="F3" s="346"/>
      <c r="G3" s="347"/>
      <c r="H3" s="347"/>
      <c r="I3" s="347"/>
      <c r="J3" s="347"/>
      <c r="K3" s="348"/>
      <c r="L3" s="349"/>
      <c r="M3" s="349"/>
      <c r="N3" s="349"/>
      <c r="O3" s="349"/>
      <c r="P3" s="349"/>
      <c r="Q3" s="227"/>
      <c r="R3" s="227"/>
      <c r="S3" s="227"/>
      <c r="T3" s="227"/>
      <c r="U3" s="227"/>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226"/>
      <c r="AV3" s="226"/>
      <c r="AW3" s="226"/>
    </row>
    <row r="4" spans="1:49" s="3" customFormat="1">
      <c r="A4" s="356" t="s">
        <v>198</v>
      </c>
      <c r="B4" s="357" t="str">
        <f>IF(Admin!F41="","",Admin!F41)</f>
        <v>Mevis Dsilva</v>
      </c>
      <c r="C4" s="359" t="s">
        <v>95</v>
      </c>
      <c r="D4" s="408" t="s">
        <v>110</v>
      </c>
      <c r="E4" s="360" t="s">
        <v>107</v>
      </c>
      <c r="F4" s="361"/>
      <c r="G4" s="347"/>
      <c r="H4" s="347"/>
      <c r="I4" s="347"/>
      <c r="J4" s="347"/>
      <c r="K4" s="348"/>
      <c r="L4" s="349"/>
      <c r="M4" s="349"/>
      <c r="N4" s="349"/>
      <c r="O4" s="349"/>
      <c r="P4" s="349"/>
      <c r="Q4" s="227"/>
      <c r="R4" s="227"/>
      <c r="S4" s="227"/>
      <c r="T4" s="227"/>
      <c r="U4" s="227"/>
      <c r="V4" s="226"/>
      <c r="W4" s="226"/>
      <c r="X4" s="226"/>
      <c r="Y4" s="226"/>
      <c r="Z4" s="226"/>
      <c r="AA4" s="226"/>
      <c r="AB4" s="226"/>
      <c r="AC4" s="226"/>
      <c r="AD4" s="226"/>
      <c r="AE4" s="226"/>
      <c r="AF4" s="226"/>
      <c r="AG4" s="226"/>
      <c r="AH4" s="226"/>
      <c r="AI4" s="226"/>
      <c r="AJ4" s="226"/>
      <c r="AK4" s="226"/>
      <c r="AL4" s="226"/>
      <c r="AM4" s="226"/>
      <c r="AN4" s="226"/>
      <c r="AO4" s="226"/>
      <c r="AP4" s="226"/>
      <c r="AQ4" s="226"/>
      <c r="AR4" s="226"/>
      <c r="AS4" s="226"/>
      <c r="AT4" s="226"/>
      <c r="AU4" s="226"/>
      <c r="AV4" s="226"/>
      <c r="AW4" s="226"/>
    </row>
    <row r="5" spans="1:49" s="3" customFormat="1">
      <c r="A5" s="356" t="s">
        <v>104</v>
      </c>
      <c r="B5" s="357" t="str">
        <f>IF(Admin!G41="","",Admin!G41)</f>
        <v/>
      </c>
      <c r="C5" s="362" t="s">
        <v>109</v>
      </c>
      <c r="D5" s="358">
        <v>24</v>
      </c>
      <c r="E5" s="360" t="s">
        <v>108</v>
      </c>
      <c r="F5" s="363"/>
      <c r="G5" s="347"/>
      <c r="H5" s="347"/>
      <c r="I5" s="347"/>
      <c r="J5" s="347"/>
      <c r="K5" s="348"/>
      <c r="L5" s="349"/>
      <c r="M5" s="349"/>
      <c r="N5" s="349"/>
      <c r="O5" s="349"/>
      <c r="P5" s="349"/>
      <c r="Q5" s="227"/>
      <c r="R5" s="227"/>
      <c r="S5" s="227"/>
      <c r="T5" s="227"/>
      <c r="U5" s="227"/>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row>
    <row r="6" spans="1:49" s="3" customFormat="1">
      <c r="A6" s="356" t="s">
        <v>98</v>
      </c>
      <c r="B6" s="364" t="str">
        <f>IF(Admin!D41="","",Admin!D41)</f>
        <v/>
      </c>
      <c r="C6" s="365"/>
      <c r="D6" s="358"/>
      <c r="E6" s="367"/>
      <c r="F6" s="346"/>
      <c r="G6" s="347"/>
      <c r="H6" s="347"/>
      <c r="I6" s="347"/>
      <c r="J6" s="347"/>
      <c r="K6" s="348"/>
      <c r="L6" s="349"/>
      <c r="M6" s="349"/>
      <c r="N6" s="349"/>
      <c r="O6" s="349"/>
      <c r="P6" s="349"/>
      <c r="Q6" s="227"/>
      <c r="R6" s="227"/>
      <c r="S6" s="227"/>
      <c r="T6" s="227"/>
      <c r="U6" s="227"/>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row>
    <row r="7" spans="1:49" s="4" customFormat="1">
      <c r="A7" s="356" t="s">
        <v>293</v>
      </c>
      <c r="B7" s="364" t="str">
        <f>IF(Admin!E41="","",Admin!E41)</f>
        <v/>
      </c>
      <c r="C7" s="368"/>
      <c r="D7" s="382" t="s">
        <v>100</v>
      </c>
      <c r="E7" s="369"/>
      <c r="F7" s="370"/>
      <c r="G7" s="347"/>
      <c r="H7" s="347"/>
      <c r="I7" s="347"/>
      <c r="J7" s="347"/>
      <c r="K7" s="371"/>
      <c r="L7" s="372"/>
      <c r="M7" s="372"/>
      <c r="N7" s="372"/>
      <c r="O7" s="372"/>
      <c r="P7" s="372"/>
      <c r="Q7" s="228"/>
      <c r="R7" s="228"/>
      <c r="S7" s="228"/>
      <c r="T7" s="228"/>
      <c r="U7" s="228"/>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row>
    <row r="8" spans="1:49" s="4" customFormat="1">
      <c r="A8" s="374"/>
      <c r="B8" s="374"/>
      <c r="C8" s="375"/>
      <c r="D8" s="382">
        <f>IF(D5="tbd","Timer is running",D5)</f>
        <v>24</v>
      </c>
      <c r="E8" s="369"/>
      <c r="F8" s="370"/>
      <c r="G8" s="347"/>
      <c r="H8" s="347"/>
      <c r="I8" s="347"/>
      <c r="J8" s="347"/>
      <c r="K8" s="371"/>
      <c r="L8" s="372"/>
      <c r="M8" s="372"/>
      <c r="N8" s="372"/>
      <c r="O8" s="372"/>
      <c r="P8" s="372"/>
      <c r="Q8" s="228"/>
      <c r="R8" s="228"/>
      <c r="S8" s="228"/>
      <c r="T8" s="228"/>
      <c r="U8" s="228"/>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row>
    <row r="9" spans="1:49" s="5" customFormat="1"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226"/>
      <c r="AE9" s="226"/>
      <c r="AF9" s="226"/>
      <c r="AG9" s="226"/>
      <c r="AH9" s="226"/>
      <c r="AI9" s="226"/>
      <c r="AJ9" s="226"/>
      <c r="AK9" s="226"/>
      <c r="AL9" s="226"/>
      <c r="AM9" s="226"/>
      <c r="AN9" s="226"/>
      <c r="AO9" s="226"/>
      <c r="AP9" s="226"/>
      <c r="AQ9" s="226"/>
      <c r="AR9" s="226"/>
      <c r="AS9" s="226"/>
      <c r="AT9" s="226"/>
      <c r="AU9" s="226"/>
      <c r="AV9" s="226"/>
      <c r="AW9" s="226"/>
    </row>
    <row r="10" spans="1:49" customFormat="1" ht="23">
      <c r="A10" s="20">
        <f>Admin!V41</f>
        <v>1</v>
      </c>
      <c r="B10" s="120" t="str">
        <f>IF(COUNTBLANK(A10)=1,"",VLOOKUP(A10,Tasks!$B$69:$D$118,2, FALSE))</f>
        <v>Creation of user account.</v>
      </c>
      <c r="C10" s="38" t="s">
        <v>100</v>
      </c>
      <c r="D10" s="896">
        <v>11</v>
      </c>
      <c r="E10" s="897" t="s">
        <v>362</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row>
    <row r="11" spans="1:49" customFormat="1" ht="23">
      <c r="A11" s="21">
        <f>Admin!W41</f>
        <v>2</v>
      </c>
      <c r="B11" s="120" t="str">
        <f>IF(COUNTBLANK(A11)=1,"",VLOOKUP(A11,Tasks!$B$69:$D$118,2, FALSE))</f>
        <v>Walk through the entire process of finding a pet using a filtered search.</v>
      </c>
      <c r="C11" s="38" t="s">
        <v>100</v>
      </c>
      <c r="D11" s="176">
        <v>41</v>
      </c>
      <c r="E11" s="897" t="s">
        <v>360</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row>
    <row r="12" spans="1:49" customFormat="1" ht="23">
      <c r="A12" s="21">
        <f>Admin!X41</f>
        <v>3</v>
      </c>
      <c r="B12" s="120" t="str">
        <f>IF(COUNTBLANK(A12)=1,"",VLOOKUP(A12,Tasks!$B$69:$D$118,2, FALSE))</f>
        <v>Finding the right pet sitter for the user’s pet.</v>
      </c>
      <c r="C12" s="38" t="s">
        <v>100</v>
      </c>
      <c r="D12" s="176">
        <v>51</v>
      </c>
      <c r="E12" s="897" t="s">
        <v>363</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row>
    <row r="13" spans="1:49" customFormat="1" ht="23">
      <c r="A13" s="21">
        <f>Admin!Y41</f>
        <v>4</v>
      </c>
      <c r="B13" s="120" t="str">
        <f>IF(COUNTBLANK(A13)=1,"",VLOOKUP(A13,Tasks!$B$69:$D$118,2, FALSE))</f>
        <v>Navigating through user testimonials.</v>
      </c>
      <c r="C13" s="38" t="s">
        <v>100</v>
      </c>
      <c r="D13" s="176">
        <v>28</v>
      </c>
      <c r="E13" s="897" t="s">
        <v>364</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row>
    <row r="14" spans="1:49" customFormat="1" ht="23">
      <c r="A14" s="21">
        <f>Admin!Z41</f>
        <v>5</v>
      </c>
      <c r="B14" s="120" t="str">
        <f>IF(COUNTBLANK(A14)=1,"",VLOOKUP(A14,Tasks!$B$69:$D$118,2, FALSE))</f>
        <v>Browsing through the favourited pets and pet sitters.</v>
      </c>
      <c r="C14" s="38" t="s">
        <v>100</v>
      </c>
      <c r="D14" s="176">
        <v>24</v>
      </c>
      <c r="E14" s="897" t="s">
        <v>365</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row>
    <row r="15" spans="1:49" customFormat="1" ht="23">
      <c r="A15" s="21">
        <f>Admin!AA41</f>
        <v>6</v>
      </c>
      <c r="B15" s="120" t="str">
        <f>IF(COUNTBLANK(A15)=1,"",VLOOKUP(A15,Tasks!$B$69:$D$118,2, FALSE))</f>
        <v>Searching for suitable pet events.</v>
      </c>
      <c r="C15" s="38" t="s">
        <v>100</v>
      </c>
      <c r="D15" s="176">
        <v>47</v>
      </c>
      <c r="E15" s="897" t="s">
        <v>361</v>
      </c>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row>
    <row r="16" spans="1:49" customFormat="1" ht="23" hidden="1">
      <c r="A16" s="21" t="str">
        <f>Admin!AB41</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row>
    <row r="17" spans="1:46" ht="23" hidden="1">
      <c r="A17" s="21" t="str">
        <f>Admin!AC41</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row>
    <row r="18" spans="1:46" ht="23" hidden="1">
      <c r="A18" s="21" t="str">
        <f>Admin!AD41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row>
    <row r="19" spans="1:46" ht="23" hidden="1">
      <c r="A19" s="21" t="str">
        <f>Admin!AE41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row>
    <row r="20" spans="1:46" ht="23" hidden="1">
      <c r="A20" s="21" t="str">
        <f>Admin!AF41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row>
    <row r="21" spans="1:46" ht="23" hidden="1">
      <c r="A21" s="21" t="str">
        <f>Admin!AG41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row>
    <row r="22" spans="1:46" ht="23" hidden="1">
      <c r="A22" s="21" t="str">
        <f>Admin!AH41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row>
    <row r="23" spans="1:46" ht="23" hidden="1">
      <c r="A23" s="21" t="str">
        <f>Admin!AI41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row>
    <row r="24" spans="1:46" ht="23" hidden="1">
      <c r="A24" s="21" t="str">
        <f>Admin!AJ41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row>
    <row r="25" spans="1:46" ht="23" hidden="1">
      <c r="A25" s="21" t="str">
        <f>Admin!AK41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row>
    <row r="26" spans="1:46" ht="23" hidden="1">
      <c r="A26" s="21" t="str">
        <f>Admin!AL41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row>
    <row r="27" spans="1:46" ht="23" hidden="1">
      <c r="A27" s="21" t="str">
        <f>Admin!AM41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row>
    <row r="28" spans="1:46" ht="23" hidden="1">
      <c r="A28" s="21" t="str">
        <f>Admin!AN41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row>
    <row r="29" spans="1:46" ht="23" hidden="1">
      <c r="A29" s="21" t="str">
        <f>Admin!AO41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row>
    <row r="30" spans="1:46" ht="23" hidden="1">
      <c r="A30" s="21" t="str">
        <f>Admin!AP41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row>
    <row r="31" spans="1:46" s="9" customFormat="1" ht="23" hidden="1">
      <c r="A31" s="21" t="str">
        <f>Admin!AQ41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c r="AC31"/>
      <c r="AD31"/>
      <c r="AE31"/>
      <c r="AF31"/>
      <c r="AG31"/>
      <c r="AH31"/>
      <c r="AI31"/>
      <c r="AJ31"/>
      <c r="AK31"/>
      <c r="AL31"/>
      <c r="AM31"/>
      <c r="AN31"/>
      <c r="AO31"/>
      <c r="AP31"/>
      <c r="AQ31"/>
      <c r="AR31"/>
      <c r="AS31"/>
      <c r="AT31"/>
    </row>
    <row r="32" spans="1:46" s="7" customFormat="1" ht="23" hidden="1">
      <c r="A32" s="21" t="str">
        <f>Admin!AR41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c r="AC32"/>
      <c r="AD32"/>
      <c r="AE32"/>
      <c r="AF32"/>
      <c r="AG32"/>
      <c r="AH32"/>
      <c r="AI32"/>
      <c r="AJ32"/>
      <c r="AK32"/>
      <c r="AL32"/>
      <c r="AM32"/>
      <c r="AN32"/>
      <c r="AO32"/>
      <c r="AP32"/>
      <c r="AQ32"/>
      <c r="AR32"/>
      <c r="AS32"/>
      <c r="AT32"/>
    </row>
    <row r="33" spans="1:46" s="7" customFormat="1" ht="23" hidden="1">
      <c r="A33" s="21" t="str">
        <f>Admin!AS41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c r="AC33"/>
      <c r="AD33"/>
      <c r="AE33"/>
      <c r="AF33"/>
      <c r="AG33"/>
      <c r="AH33"/>
      <c r="AI33"/>
      <c r="AJ33"/>
      <c r="AK33"/>
      <c r="AL33"/>
      <c r="AM33"/>
      <c r="AN33"/>
      <c r="AO33"/>
      <c r="AP33"/>
      <c r="AQ33"/>
      <c r="AR33"/>
      <c r="AS33"/>
      <c r="AT33"/>
    </row>
    <row r="34" spans="1:46" s="7" customFormat="1" ht="23" hidden="1">
      <c r="A34" s="21" t="str">
        <f>Admin!AT41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c r="AC34"/>
      <c r="AD34"/>
      <c r="AE34"/>
      <c r="AF34"/>
      <c r="AG34"/>
      <c r="AH34"/>
      <c r="AI34"/>
      <c r="AJ34"/>
      <c r="AK34"/>
      <c r="AL34"/>
      <c r="AM34"/>
      <c r="AN34"/>
      <c r="AO34"/>
      <c r="AP34"/>
      <c r="AQ34"/>
      <c r="AR34"/>
      <c r="AS34"/>
      <c r="AT34"/>
    </row>
    <row r="35" spans="1:46" s="7" customFormat="1" ht="23" hidden="1">
      <c r="A35" s="21" t="str">
        <f>Admin!AU41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c r="AC35"/>
      <c r="AD35"/>
      <c r="AE35"/>
      <c r="AF35"/>
      <c r="AG35"/>
      <c r="AH35"/>
      <c r="AI35"/>
      <c r="AJ35"/>
      <c r="AK35"/>
      <c r="AL35"/>
      <c r="AM35"/>
      <c r="AN35"/>
      <c r="AO35"/>
      <c r="AP35"/>
      <c r="AQ35"/>
      <c r="AR35"/>
      <c r="AS35"/>
      <c r="AT35"/>
    </row>
    <row r="36" spans="1:46" s="7" customFormat="1" ht="23" hidden="1">
      <c r="A36" s="21" t="str">
        <f>Admin!AV41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c r="AC36"/>
      <c r="AD36"/>
      <c r="AE36"/>
      <c r="AF36"/>
      <c r="AG36"/>
      <c r="AH36"/>
      <c r="AI36"/>
      <c r="AJ36"/>
      <c r="AK36"/>
      <c r="AL36"/>
      <c r="AM36"/>
      <c r="AN36"/>
      <c r="AO36"/>
      <c r="AP36"/>
      <c r="AQ36"/>
      <c r="AR36"/>
      <c r="AS36"/>
      <c r="AT36"/>
    </row>
    <row r="37" spans="1:46" s="7" customFormat="1" ht="23" hidden="1">
      <c r="A37" s="21" t="str">
        <f>Admin!AW41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c r="AC37"/>
      <c r="AD37"/>
      <c r="AE37"/>
      <c r="AF37"/>
      <c r="AG37"/>
      <c r="AH37"/>
      <c r="AI37"/>
      <c r="AJ37"/>
      <c r="AK37"/>
      <c r="AL37"/>
      <c r="AM37"/>
      <c r="AN37"/>
      <c r="AO37"/>
      <c r="AP37"/>
      <c r="AQ37"/>
      <c r="AR37"/>
      <c r="AS37"/>
      <c r="AT37"/>
    </row>
    <row r="38" spans="1:46" s="7" customFormat="1" ht="23" hidden="1">
      <c r="A38" s="21" t="str">
        <f>Admin!AX41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c r="AC38"/>
      <c r="AD38"/>
      <c r="AE38"/>
      <c r="AF38"/>
      <c r="AG38"/>
      <c r="AH38"/>
      <c r="AI38"/>
      <c r="AJ38"/>
      <c r="AK38"/>
      <c r="AL38"/>
      <c r="AM38"/>
      <c r="AN38"/>
      <c r="AO38"/>
      <c r="AP38"/>
      <c r="AQ38"/>
      <c r="AR38"/>
      <c r="AS38"/>
      <c r="AT38"/>
    </row>
    <row r="39" spans="1:46" s="7" customFormat="1" ht="23" hidden="1">
      <c r="A39" s="21" t="str">
        <f>Admin!AY41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c r="AC39"/>
      <c r="AD39"/>
      <c r="AE39"/>
      <c r="AF39"/>
      <c r="AG39"/>
      <c r="AH39"/>
      <c r="AI39"/>
      <c r="AJ39"/>
      <c r="AK39"/>
      <c r="AL39"/>
      <c r="AM39"/>
      <c r="AN39"/>
      <c r="AO39"/>
      <c r="AP39"/>
      <c r="AQ39"/>
      <c r="AR39"/>
      <c r="AS39"/>
      <c r="AT39"/>
    </row>
    <row r="40" spans="1:46" s="7" customFormat="1" ht="23" hidden="1">
      <c r="A40" s="21" t="str">
        <f>Admin!AZ41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c r="AC40"/>
      <c r="AD40"/>
      <c r="AE40"/>
      <c r="AF40"/>
      <c r="AG40"/>
      <c r="AH40"/>
      <c r="AI40"/>
      <c r="AJ40"/>
      <c r="AK40"/>
      <c r="AL40"/>
      <c r="AM40"/>
      <c r="AN40"/>
      <c r="AO40"/>
      <c r="AP40"/>
      <c r="AQ40"/>
      <c r="AR40"/>
      <c r="AS40"/>
      <c r="AT40"/>
    </row>
    <row r="41" spans="1:46" s="7" customFormat="1" ht="23" hidden="1">
      <c r="A41" s="21" t="str">
        <f>Admin!BA41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c r="AC41"/>
      <c r="AD41"/>
      <c r="AE41"/>
      <c r="AF41"/>
      <c r="AG41"/>
      <c r="AH41"/>
      <c r="AI41"/>
      <c r="AJ41"/>
      <c r="AK41"/>
      <c r="AL41"/>
      <c r="AM41"/>
      <c r="AN41"/>
      <c r="AO41"/>
      <c r="AP41"/>
      <c r="AQ41"/>
      <c r="AR41"/>
      <c r="AS41"/>
      <c r="AT41"/>
    </row>
    <row r="42" spans="1:46" s="7" customFormat="1" ht="23" hidden="1">
      <c r="A42" s="21" t="str">
        <f>Admin!BB41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c r="AC42"/>
      <c r="AD42"/>
      <c r="AE42"/>
      <c r="AF42"/>
      <c r="AG42"/>
      <c r="AH42"/>
      <c r="AI42"/>
      <c r="AJ42"/>
      <c r="AK42"/>
      <c r="AL42"/>
      <c r="AM42"/>
      <c r="AN42"/>
      <c r="AO42"/>
      <c r="AP42"/>
      <c r="AQ42"/>
      <c r="AR42"/>
      <c r="AS42"/>
      <c r="AT42"/>
    </row>
    <row r="43" spans="1:46" s="7" customFormat="1" ht="23" hidden="1">
      <c r="A43" s="21" t="str">
        <f>Admin!BC41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c r="AC43"/>
      <c r="AD43"/>
      <c r="AE43"/>
      <c r="AF43"/>
      <c r="AG43"/>
      <c r="AH43"/>
      <c r="AI43"/>
      <c r="AJ43"/>
      <c r="AK43"/>
      <c r="AL43"/>
      <c r="AM43"/>
      <c r="AN43"/>
      <c r="AO43"/>
      <c r="AP43"/>
      <c r="AQ43"/>
      <c r="AR43"/>
      <c r="AS43"/>
      <c r="AT43"/>
    </row>
    <row r="44" spans="1:46" s="7" customFormat="1" ht="23" hidden="1">
      <c r="A44" s="21" t="str">
        <f>Admin!BD41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c r="AC44"/>
      <c r="AD44"/>
      <c r="AE44"/>
      <c r="AF44"/>
      <c r="AG44"/>
      <c r="AH44"/>
      <c r="AI44"/>
      <c r="AJ44"/>
      <c r="AK44"/>
      <c r="AL44"/>
      <c r="AM44"/>
      <c r="AN44"/>
      <c r="AO44"/>
      <c r="AP44"/>
      <c r="AQ44"/>
      <c r="AR44"/>
      <c r="AS44"/>
      <c r="AT44"/>
    </row>
    <row r="45" spans="1:46" s="9" customFormat="1" ht="23" hidden="1">
      <c r="A45" s="21" t="str">
        <f>Admin!BE41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c r="AC45"/>
      <c r="AD45"/>
      <c r="AE45"/>
      <c r="AF45"/>
      <c r="AG45"/>
      <c r="AH45"/>
      <c r="AI45"/>
      <c r="AJ45"/>
      <c r="AK45"/>
      <c r="AL45"/>
      <c r="AM45"/>
      <c r="AN45"/>
      <c r="AO45"/>
      <c r="AP45"/>
      <c r="AQ45"/>
      <c r="AR45"/>
      <c r="AS45"/>
      <c r="AT45"/>
    </row>
    <row r="46" spans="1:46" s="7" customFormat="1" ht="23" hidden="1">
      <c r="A46" s="21" t="str">
        <f>Admin!BF41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c r="AC46"/>
      <c r="AD46"/>
      <c r="AE46"/>
      <c r="AF46"/>
      <c r="AG46"/>
      <c r="AH46"/>
      <c r="AI46"/>
      <c r="AJ46"/>
      <c r="AK46"/>
      <c r="AL46"/>
      <c r="AM46"/>
      <c r="AN46"/>
      <c r="AO46"/>
      <c r="AP46"/>
      <c r="AQ46"/>
      <c r="AR46"/>
      <c r="AS46"/>
      <c r="AT46"/>
    </row>
    <row r="47" spans="1:46" s="7" customFormat="1" ht="23" hidden="1">
      <c r="A47" s="21" t="str">
        <f>Admin!BG41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c r="AC47"/>
      <c r="AD47"/>
      <c r="AE47"/>
      <c r="AF47"/>
      <c r="AG47"/>
      <c r="AH47"/>
      <c r="AI47"/>
      <c r="AJ47"/>
      <c r="AK47"/>
      <c r="AL47"/>
      <c r="AM47"/>
      <c r="AN47"/>
      <c r="AO47"/>
      <c r="AP47"/>
      <c r="AQ47"/>
      <c r="AR47"/>
      <c r="AS47"/>
      <c r="AT47"/>
    </row>
    <row r="48" spans="1:46" s="7" customFormat="1" ht="23" hidden="1">
      <c r="A48" s="21" t="str">
        <f>Admin!BH41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c r="AC48"/>
      <c r="AD48"/>
      <c r="AE48"/>
      <c r="AF48"/>
      <c r="AG48"/>
      <c r="AH48"/>
      <c r="AI48"/>
      <c r="AJ48"/>
      <c r="AK48"/>
      <c r="AL48"/>
      <c r="AM48"/>
      <c r="AN48"/>
      <c r="AO48"/>
      <c r="AP48"/>
      <c r="AQ48"/>
      <c r="AR48"/>
      <c r="AS48"/>
      <c r="AT48"/>
    </row>
    <row r="49" spans="1:46" s="7" customFormat="1" ht="23" hidden="1">
      <c r="A49" s="21" t="str">
        <f>Admin!BI41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c r="AC49"/>
      <c r="AD49"/>
      <c r="AE49"/>
      <c r="AF49"/>
      <c r="AG49"/>
      <c r="AH49"/>
      <c r="AI49"/>
      <c r="AJ49"/>
      <c r="AK49"/>
      <c r="AL49"/>
      <c r="AM49"/>
      <c r="AN49"/>
      <c r="AO49"/>
      <c r="AP49"/>
      <c r="AQ49"/>
      <c r="AR49"/>
      <c r="AS49"/>
      <c r="AT49"/>
    </row>
    <row r="50" spans="1:46" s="7" customFormat="1" ht="23" hidden="1">
      <c r="A50" s="21" t="str">
        <f>Admin!BJ41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c r="AC50"/>
      <c r="AD50"/>
      <c r="AE50"/>
      <c r="AF50"/>
      <c r="AG50"/>
      <c r="AH50"/>
      <c r="AI50"/>
      <c r="AJ50"/>
      <c r="AK50"/>
      <c r="AL50"/>
      <c r="AM50"/>
      <c r="AN50"/>
      <c r="AO50"/>
      <c r="AP50"/>
      <c r="AQ50"/>
      <c r="AR50"/>
      <c r="AS50"/>
      <c r="AT50"/>
    </row>
    <row r="51" spans="1:46" s="7" customFormat="1" ht="23" hidden="1">
      <c r="A51" s="21" t="str">
        <f>Admin!BK41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c r="AC51"/>
      <c r="AD51"/>
      <c r="AE51"/>
      <c r="AF51"/>
      <c r="AG51"/>
      <c r="AH51"/>
      <c r="AI51"/>
      <c r="AJ51"/>
      <c r="AK51"/>
      <c r="AL51"/>
      <c r="AM51"/>
      <c r="AN51"/>
      <c r="AO51"/>
      <c r="AP51"/>
      <c r="AQ51"/>
      <c r="AR51"/>
      <c r="AS51"/>
      <c r="AT51"/>
    </row>
    <row r="52" spans="1:46" s="7" customFormat="1" ht="23" hidden="1">
      <c r="A52" s="21" t="str">
        <f>Admin!BL41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c r="AC52"/>
      <c r="AD52"/>
      <c r="AE52"/>
      <c r="AF52"/>
      <c r="AG52"/>
      <c r="AH52"/>
      <c r="AI52"/>
      <c r="AJ52"/>
      <c r="AK52"/>
      <c r="AL52"/>
      <c r="AM52"/>
      <c r="AN52"/>
      <c r="AO52"/>
      <c r="AP52"/>
      <c r="AQ52"/>
      <c r="AR52"/>
      <c r="AS52"/>
      <c r="AT52"/>
    </row>
    <row r="53" spans="1:46" s="7" customFormat="1" ht="23" hidden="1">
      <c r="A53" s="21" t="str">
        <f>Admin!BM41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c r="AC53"/>
      <c r="AD53"/>
      <c r="AE53"/>
      <c r="AF53"/>
      <c r="AG53"/>
      <c r="AH53"/>
      <c r="AI53"/>
      <c r="AJ53"/>
      <c r="AK53"/>
      <c r="AL53"/>
      <c r="AM53"/>
      <c r="AN53"/>
      <c r="AO53"/>
      <c r="AP53"/>
      <c r="AQ53"/>
      <c r="AR53"/>
      <c r="AS53"/>
      <c r="AT53"/>
    </row>
    <row r="54" spans="1:46" s="7" customFormat="1" ht="23" hidden="1">
      <c r="A54" s="21" t="str">
        <f>Admin!BN41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c r="AC54"/>
      <c r="AD54"/>
      <c r="AE54"/>
      <c r="AF54"/>
      <c r="AG54"/>
      <c r="AH54"/>
      <c r="AI54"/>
      <c r="AJ54"/>
      <c r="AK54"/>
      <c r="AL54"/>
      <c r="AM54"/>
      <c r="AN54"/>
      <c r="AO54"/>
      <c r="AP54"/>
      <c r="AQ54"/>
      <c r="AR54"/>
      <c r="AS54"/>
      <c r="AT54"/>
    </row>
    <row r="55" spans="1:46" s="7" customFormat="1" ht="23" hidden="1">
      <c r="A55" s="21" t="str">
        <f>Admin!BO41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c r="AC55"/>
      <c r="AD55"/>
      <c r="AE55"/>
      <c r="AF55"/>
      <c r="AG55"/>
      <c r="AH55"/>
      <c r="AI55"/>
      <c r="AJ55"/>
      <c r="AK55"/>
      <c r="AL55"/>
      <c r="AM55"/>
      <c r="AN55"/>
      <c r="AO55"/>
      <c r="AP55"/>
      <c r="AQ55"/>
      <c r="AR55"/>
      <c r="AS55"/>
      <c r="AT55"/>
    </row>
    <row r="56" spans="1:46" s="7" customFormat="1" ht="23" hidden="1">
      <c r="A56" s="21" t="str">
        <f>Admin!BP41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c r="AC56"/>
      <c r="AD56"/>
      <c r="AE56"/>
      <c r="AF56"/>
      <c r="AG56"/>
      <c r="AH56"/>
      <c r="AI56"/>
      <c r="AJ56"/>
      <c r="AK56"/>
      <c r="AL56"/>
      <c r="AM56"/>
      <c r="AN56"/>
      <c r="AO56"/>
      <c r="AP56"/>
      <c r="AQ56"/>
      <c r="AR56"/>
      <c r="AS56"/>
      <c r="AT56"/>
    </row>
    <row r="57" spans="1:46" s="7" customFormat="1" ht="23" hidden="1">
      <c r="A57" s="21" t="str">
        <f>Admin!BQ41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c r="AC57"/>
      <c r="AD57"/>
      <c r="AE57"/>
      <c r="AF57"/>
      <c r="AG57"/>
      <c r="AH57"/>
      <c r="AI57"/>
      <c r="AJ57"/>
      <c r="AK57"/>
      <c r="AL57"/>
      <c r="AM57"/>
      <c r="AN57"/>
      <c r="AO57"/>
      <c r="AP57"/>
      <c r="AQ57"/>
      <c r="AR57"/>
      <c r="AS57"/>
      <c r="AT57"/>
    </row>
    <row r="58" spans="1:46" s="7" customFormat="1" ht="23" hidden="1">
      <c r="A58" s="21" t="str">
        <f>Admin!BR41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c r="AC58"/>
      <c r="AD58"/>
      <c r="AE58"/>
      <c r="AF58"/>
      <c r="AG58"/>
      <c r="AH58"/>
      <c r="AI58"/>
      <c r="AJ58"/>
      <c r="AK58"/>
      <c r="AL58"/>
      <c r="AM58"/>
      <c r="AN58"/>
      <c r="AO58"/>
      <c r="AP58"/>
      <c r="AQ58"/>
      <c r="AR58"/>
      <c r="AS58"/>
      <c r="AT58"/>
    </row>
    <row r="59" spans="1:46" s="7" customFormat="1" ht="23" hidden="1">
      <c r="A59" s="21" t="str">
        <f>Admin!BS41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c r="AC62"/>
      <c r="AD62"/>
      <c r="AE62"/>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c r="AC63"/>
      <c r="AD63"/>
      <c r="AE63"/>
      <c r="AF63"/>
      <c r="AG63"/>
      <c r="AH63"/>
      <c r="AI63"/>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S64" s="14"/>
      <c r="T64" s="14"/>
      <c r="U64" s="14"/>
      <c r="V64" s="14"/>
      <c r="W64" s="14"/>
      <c r="X64" s="14"/>
      <c r="Y64" s="14"/>
      <c r="Z64" s="14"/>
      <c r="AA64" s="14"/>
      <c r="AB64"/>
      <c r="AC64"/>
      <c r="AD64"/>
      <c r="AE64"/>
      <c r="AF64"/>
      <c r="AG64"/>
      <c r="AH64"/>
      <c r="AI64"/>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S65" s="14"/>
      <c r="T65" s="14"/>
      <c r="U65" s="14"/>
      <c r="V65" s="14"/>
      <c r="W65" s="14"/>
      <c r="X65" s="14"/>
      <c r="Y65" s="14"/>
      <c r="Z65" s="14"/>
      <c r="AA65" s="14"/>
      <c r="AB65"/>
      <c r="AC65"/>
      <c r="AD65"/>
      <c r="AE65"/>
      <c r="AF65"/>
      <c r="AG65"/>
      <c r="AH65"/>
      <c r="AI65"/>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S66" s="14"/>
      <c r="T66" s="14"/>
      <c r="U66" s="14"/>
      <c r="V66" s="14"/>
      <c r="W66" s="14"/>
      <c r="X66" s="14"/>
      <c r="Y66" s="14"/>
      <c r="Z66" s="14"/>
      <c r="AA66" s="14"/>
      <c r="AB66"/>
      <c r="AC66"/>
      <c r="AD66"/>
      <c r="AE66"/>
      <c r="AF66"/>
      <c r="AG66"/>
      <c r="AH66"/>
      <c r="AI66"/>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S67" s="14"/>
      <c r="T67" s="14"/>
      <c r="U67" s="14"/>
      <c r="V67" s="14"/>
      <c r="W67" s="14"/>
      <c r="X67" s="14"/>
      <c r="Y67" s="14"/>
      <c r="Z67" s="14"/>
      <c r="AA67" s="14"/>
      <c r="AB67"/>
      <c r="AC67"/>
      <c r="AD67"/>
      <c r="AE67"/>
      <c r="AF67"/>
      <c r="AG67"/>
      <c r="AH67"/>
      <c r="AI67"/>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S68" s="14"/>
      <c r="T68" s="14"/>
      <c r="U68" s="14"/>
      <c r="V68" s="14"/>
      <c r="W68" s="14"/>
      <c r="X68" s="14"/>
      <c r="Y68" s="14"/>
      <c r="Z68" s="14"/>
      <c r="AA68" s="14"/>
      <c r="AB68"/>
      <c r="AC68"/>
      <c r="AD68"/>
      <c r="AE68"/>
      <c r="AF68"/>
      <c r="AG68"/>
      <c r="AH68"/>
      <c r="AI68"/>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S69" s="14"/>
      <c r="T69" s="14"/>
      <c r="U69" s="14"/>
      <c r="V69" s="14"/>
      <c r="W69" s="14"/>
      <c r="X69" s="14"/>
      <c r="Y69" s="14"/>
      <c r="Z69" s="14"/>
      <c r="AA69" s="14"/>
      <c r="AB69"/>
      <c r="AC69"/>
      <c r="AD69"/>
      <c r="AE69"/>
      <c r="AF69"/>
      <c r="AG69"/>
      <c r="AH69"/>
      <c r="AI69"/>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S70" s="14"/>
      <c r="T70" s="14"/>
      <c r="U70" s="14"/>
      <c r="V70" s="14"/>
      <c r="W70" s="14"/>
      <c r="X70" s="14"/>
      <c r="Y70" s="14"/>
      <c r="Z70" s="14"/>
      <c r="AA70" s="14"/>
      <c r="AB70"/>
      <c r="AC70"/>
      <c r="AD70"/>
      <c r="AE70"/>
      <c r="AF70"/>
      <c r="AG70"/>
      <c r="AH70"/>
      <c r="AI70"/>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S71" s="14"/>
      <c r="T71" s="14"/>
      <c r="U71" s="14"/>
      <c r="V71" s="14"/>
      <c r="W71" s="14"/>
      <c r="X71" s="14"/>
      <c r="Y71" s="14"/>
      <c r="Z71" s="14"/>
      <c r="AA71" s="14"/>
      <c r="AB71"/>
      <c r="AC71"/>
      <c r="AD71"/>
      <c r="AE71"/>
      <c r="AF71"/>
      <c r="AG71"/>
      <c r="AH71"/>
      <c r="AI71"/>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S72" s="14"/>
      <c r="T72" s="14"/>
      <c r="U72" s="14"/>
      <c r="V72" s="14"/>
      <c r="W72" s="14"/>
      <c r="X72" s="14"/>
      <c r="Y72" s="14"/>
      <c r="Z72" s="14"/>
      <c r="AA72" s="14"/>
      <c r="AB72"/>
      <c r="AC72"/>
      <c r="AD72"/>
      <c r="AE72"/>
      <c r="AF72"/>
      <c r="AG72"/>
      <c r="AH72"/>
      <c r="AI7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S73" s="14"/>
      <c r="T73" s="14"/>
      <c r="U73" s="14"/>
      <c r="V73" s="14"/>
      <c r="W73" s="14"/>
      <c r="X73" s="14"/>
      <c r="Y73" s="14"/>
      <c r="Z73" s="14"/>
      <c r="AA73" s="14"/>
      <c r="AB73"/>
      <c r="AC73"/>
      <c r="AD73"/>
      <c r="AE73"/>
      <c r="AF73"/>
      <c r="AG73"/>
      <c r="AH73"/>
      <c r="AI73"/>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S74" s="14"/>
      <c r="T74" s="14"/>
      <c r="U74" s="14"/>
      <c r="V74" s="14"/>
      <c r="W74" s="14"/>
      <c r="X74" s="14"/>
      <c r="Y74" s="14"/>
      <c r="Z74" s="14"/>
      <c r="AA74" s="14"/>
      <c r="AB74"/>
      <c r="AC74"/>
      <c r="AD74"/>
      <c r="AE74"/>
      <c r="AF74"/>
      <c r="AG74"/>
      <c r="AH74"/>
      <c r="AI74"/>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S75" s="14"/>
      <c r="T75" s="14"/>
      <c r="U75" s="14"/>
      <c r="V75" s="14"/>
      <c r="W75" s="14"/>
      <c r="X75" s="14"/>
      <c r="Y75" s="14"/>
      <c r="Z75" s="14"/>
      <c r="AA75" s="14"/>
      <c r="AB75"/>
      <c r="AC75"/>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c r="AC76"/>
      <c r="AD76"/>
      <c r="AE76"/>
      <c r="AF76"/>
      <c r="AG76"/>
      <c r="AH76"/>
      <c r="AI76"/>
      <c r="AJ76"/>
      <c r="AK76"/>
      <c r="AL76"/>
      <c r="AM76"/>
      <c r="AN76"/>
      <c r="AO76"/>
      <c r="AP76"/>
      <c r="AQ76"/>
      <c r="AR76"/>
      <c r="AS76"/>
      <c r="AT76"/>
    </row>
    <row r="77" spans="1:46" s="6" customFormat="1">
      <c r="A77" s="190"/>
      <c r="B77" s="478" t="s">
        <v>321</v>
      </c>
      <c r="C77" s="191"/>
      <c r="D77" s="191"/>
      <c r="E77" s="190"/>
      <c r="F77" s="231"/>
      <c r="J77" s="11"/>
      <c r="K77" s="11"/>
      <c r="L77" s="11"/>
      <c r="M77" s="11"/>
      <c r="N77" s="11"/>
      <c r="S77" s="14"/>
      <c r="T77" s="14"/>
      <c r="U77" s="14"/>
      <c r="V77" s="14"/>
      <c r="W77" s="14"/>
      <c r="X77" s="14"/>
      <c r="Y77" s="14"/>
      <c r="Z77" s="14"/>
      <c r="AA77" s="14"/>
      <c r="AB77"/>
      <c r="AC77"/>
      <c r="AD77"/>
      <c r="AE77"/>
      <c r="AF77"/>
      <c r="AG77"/>
      <c r="AH77"/>
      <c r="AI77"/>
      <c r="AJ77"/>
      <c r="AK77"/>
      <c r="AL77"/>
      <c r="AM77"/>
      <c r="AN77"/>
      <c r="AO77"/>
      <c r="AP77"/>
      <c r="AQ77"/>
      <c r="AR77"/>
      <c r="AS77"/>
      <c r="AT77"/>
    </row>
    <row r="78" spans="1:46" s="43" customFormat="1" ht="12.75" hidden="1" customHeight="1">
      <c r="A78" s="80"/>
      <c r="B78" s="81"/>
      <c r="C78" s="81" t="s">
        <v>100</v>
      </c>
      <c r="D78" s="743" t="s">
        <v>100</v>
      </c>
      <c r="E78" s="744"/>
      <c r="F78" s="81" t="s">
        <v>100</v>
      </c>
      <c r="J78" s="178"/>
      <c r="K78" s="178"/>
      <c r="L78" s="178"/>
      <c r="M78" s="178"/>
      <c r="N78" s="178"/>
      <c r="O78" s="6"/>
      <c r="P78" s="6"/>
      <c r="Q78" s="6"/>
      <c r="R78" s="6"/>
      <c r="S78" s="14"/>
      <c r="T78" s="14"/>
      <c r="U78" s="14"/>
      <c r="V78" s="14"/>
      <c r="W78" s="14"/>
      <c r="X78" s="14"/>
      <c r="Y78" s="14"/>
      <c r="Z78" s="14"/>
      <c r="AA78" s="14"/>
      <c r="AB78"/>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743">
        <v>1</v>
      </c>
      <c r="E79" s="744"/>
      <c r="F79" s="232">
        <v>1</v>
      </c>
      <c r="J79" s="178"/>
      <c r="K79" s="178"/>
      <c r="L79" s="178"/>
      <c r="M79" s="178"/>
      <c r="N79" s="178"/>
      <c r="O79" s="6"/>
      <c r="P79" s="6"/>
      <c r="Q79" s="6"/>
      <c r="R79" s="6"/>
      <c r="S79" s="14"/>
      <c r="T79" s="14"/>
      <c r="U79" s="14"/>
      <c r="V79" s="14"/>
      <c r="W79" s="14"/>
      <c r="X79" s="14"/>
      <c r="Y79" s="14"/>
      <c r="Z79" s="14"/>
      <c r="AA79" s="14"/>
      <c r="AB79"/>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743">
        <v>2</v>
      </c>
      <c r="E80" s="744"/>
      <c r="F80" s="232">
        <v>2</v>
      </c>
      <c r="J80" s="178"/>
      <c r="K80" s="178"/>
      <c r="L80" s="178"/>
      <c r="M80" s="178"/>
      <c r="N80" s="178"/>
      <c r="O80" s="6"/>
      <c r="P80" s="6"/>
      <c r="Q80" s="6"/>
      <c r="R80" s="6"/>
      <c r="S80" s="14"/>
      <c r="T80" s="14"/>
      <c r="U80" s="14"/>
      <c r="V80" s="14"/>
      <c r="W80" s="14"/>
      <c r="X80" s="14"/>
      <c r="Y80" s="14"/>
      <c r="Z80" s="14"/>
      <c r="AA80" s="14"/>
      <c r="AB80"/>
      <c r="AC80"/>
      <c r="AD80"/>
      <c r="AE80"/>
      <c r="AF80"/>
      <c r="AG80"/>
      <c r="AH80"/>
      <c r="AI80"/>
      <c r="AJ80"/>
      <c r="AK80"/>
      <c r="AL80"/>
      <c r="AM80"/>
      <c r="AN80"/>
      <c r="AO80"/>
      <c r="AP80"/>
      <c r="AQ80"/>
      <c r="AR80"/>
      <c r="AS80"/>
      <c r="AT80"/>
    </row>
    <row r="81" spans="1:49" s="43" customFormat="1" ht="12.75" hidden="1" customHeight="1">
      <c r="A81" s="80"/>
      <c r="B81" s="81"/>
      <c r="C81" s="84" t="str">
        <f>IF(Admin!D68="","-",Admin!D68)</f>
        <v>Hard</v>
      </c>
      <c r="D81" s="743">
        <v>3</v>
      </c>
      <c r="E81" s="744"/>
      <c r="F81" s="232">
        <v>3</v>
      </c>
      <c r="J81" s="178"/>
      <c r="K81" s="178"/>
      <c r="L81" s="178"/>
      <c r="M81" s="178"/>
      <c r="N81" s="178"/>
      <c r="O81" s="6"/>
      <c r="P81" s="6"/>
      <c r="Q81" s="6"/>
      <c r="R81" s="6"/>
      <c r="S81" s="14"/>
      <c r="T81" s="14"/>
      <c r="U81" s="14"/>
      <c r="V81" s="14"/>
      <c r="W81" s="14"/>
      <c r="X81" s="14"/>
      <c r="Y81" s="14"/>
      <c r="Z81" s="14"/>
      <c r="AA81" s="14"/>
      <c r="AB81"/>
      <c r="AC81"/>
      <c r="AD81"/>
      <c r="AE81"/>
      <c r="AF81"/>
      <c r="AG81"/>
      <c r="AH81"/>
      <c r="AI81"/>
      <c r="AJ81"/>
      <c r="AK81"/>
      <c r="AL81"/>
      <c r="AM81"/>
      <c r="AN81"/>
      <c r="AO81"/>
      <c r="AP81"/>
      <c r="AQ81"/>
      <c r="AR81"/>
      <c r="AS81"/>
      <c r="AT81"/>
    </row>
    <row r="82" spans="1:49" s="43" customFormat="1" ht="12.75" hidden="1" customHeight="1">
      <c r="A82" s="80"/>
      <c r="B82" s="81"/>
      <c r="C82" s="84" t="str">
        <f>IF(Admin!D69="","-",Admin!D69)</f>
        <v>Assist</v>
      </c>
      <c r="D82" s="743">
        <v>4</v>
      </c>
      <c r="E82" s="744"/>
      <c r="F82" s="232">
        <v>4</v>
      </c>
      <c r="J82" s="178"/>
      <c r="K82" s="178"/>
      <c r="L82" s="178"/>
      <c r="M82" s="178"/>
      <c r="N82" s="178"/>
      <c r="O82" s="6"/>
      <c r="P82" s="6"/>
      <c r="Q82" s="6"/>
      <c r="R82" s="6"/>
      <c r="S82" s="14"/>
      <c r="T82" s="14"/>
      <c r="U82" s="14"/>
      <c r="V82" s="14"/>
      <c r="W82" s="14"/>
      <c r="X82" s="14"/>
      <c r="Y82" s="14"/>
      <c r="Z82" s="14"/>
      <c r="AA82" s="14"/>
      <c r="AB82"/>
      <c r="AC82"/>
      <c r="AD82"/>
      <c r="AE82"/>
      <c r="AF82"/>
      <c r="AG82"/>
      <c r="AH82"/>
      <c r="AI82"/>
      <c r="AJ82"/>
      <c r="AK82"/>
      <c r="AL82"/>
      <c r="AM82"/>
      <c r="AN82"/>
      <c r="AO82"/>
      <c r="AP82"/>
      <c r="AQ82"/>
      <c r="AR82"/>
      <c r="AS82"/>
      <c r="AT82"/>
    </row>
    <row r="83" spans="1:49" s="43" customFormat="1" ht="12.75" hidden="1" customHeight="1">
      <c r="A83" s="80"/>
      <c r="B83" s="81"/>
      <c r="C83" s="84" t="str">
        <f>IF(Admin!D70="","-",Admin!D70)</f>
        <v>Fail</v>
      </c>
      <c r="D83" s="743">
        <v>5</v>
      </c>
      <c r="E83" s="744"/>
      <c r="F83" s="232">
        <v>5</v>
      </c>
      <c r="J83" s="178"/>
      <c r="K83" s="178"/>
      <c r="L83" s="178"/>
      <c r="M83" s="178"/>
      <c r="N83" s="178"/>
      <c r="O83" s="6"/>
      <c r="P83" s="6"/>
      <c r="Q83" s="6"/>
      <c r="R83" s="6"/>
      <c r="S83" s="14"/>
      <c r="T83" s="14"/>
      <c r="U83" s="14"/>
      <c r="V83" s="14"/>
      <c r="W83" s="14"/>
      <c r="X83" s="14"/>
      <c r="Y83" s="14"/>
      <c r="Z83" s="14"/>
      <c r="AA83" s="14"/>
      <c r="AB83"/>
      <c r="AC83"/>
      <c r="AD83"/>
      <c r="AE83"/>
      <c r="AF83"/>
      <c r="AG83"/>
      <c r="AH83"/>
      <c r="AI83"/>
      <c r="AJ83"/>
      <c r="AK83"/>
      <c r="AL83"/>
      <c r="AM83"/>
      <c r="AN83"/>
      <c r="AO83"/>
      <c r="AP83"/>
      <c r="AQ83"/>
      <c r="AR83"/>
      <c r="AS83"/>
      <c r="AT83"/>
    </row>
    <row r="84" spans="1:49" customFormat="1" ht="12.75" hidden="1" customHeight="1">
      <c r="A84" s="80"/>
      <c r="B84" s="81"/>
      <c r="C84" s="84" t="str">
        <f>IF(Admin!D71="","-",Admin!D71)</f>
        <v>-</v>
      </c>
      <c r="D84" s="745">
        <f>IF(Admin!BY44="SUS","",6)</f>
        <v>6</v>
      </c>
      <c r="E84" s="744"/>
      <c r="F84" s="233">
        <v>6</v>
      </c>
      <c r="I84" s="43"/>
      <c r="J84" s="178"/>
      <c r="K84" s="178"/>
      <c r="L84" s="178"/>
      <c r="M84" s="178"/>
      <c r="N84" s="178"/>
      <c r="O84" s="14"/>
      <c r="P84" s="14"/>
      <c r="Q84" s="14"/>
      <c r="R84" s="14"/>
      <c r="S84" s="14"/>
      <c r="T84" s="14"/>
      <c r="U84" s="14"/>
      <c r="V84" s="14"/>
      <c r="W84" s="14"/>
      <c r="X84" s="14"/>
      <c r="Y84" s="14"/>
      <c r="Z84" s="14"/>
      <c r="AA84" s="14"/>
    </row>
    <row r="85" spans="1:49" customFormat="1" ht="12.75" hidden="1" customHeight="1">
      <c r="A85" s="80"/>
      <c r="B85" s="81"/>
      <c r="C85" s="84" t="str">
        <f>IF(Admin!D72="","-",Admin!D72)</f>
        <v>-</v>
      </c>
      <c r="D85" s="745">
        <f>IF(Admin!BY44="SUS","",7)</f>
        <v>7</v>
      </c>
      <c r="E85" s="80"/>
      <c r="F85" s="236">
        <v>7</v>
      </c>
      <c r="I85" s="43"/>
      <c r="J85" s="178"/>
      <c r="K85" s="178"/>
      <c r="L85" s="178"/>
      <c r="M85" s="178"/>
      <c r="N85" s="178"/>
      <c r="O85" s="14"/>
      <c r="P85" s="14"/>
      <c r="Q85" s="14"/>
      <c r="R85" s="14"/>
      <c r="S85" s="14"/>
      <c r="T85" s="14"/>
      <c r="U85" s="14"/>
      <c r="V85" s="14"/>
      <c r="W85" s="14"/>
      <c r="X85" s="14"/>
      <c r="Y85" s="14"/>
      <c r="Z85" s="14"/>
      <c r="AA85" s="14"/>
    </row>
    <row r="86" spans="1:49"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row>
    <row r="87" spans="1:49"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row>
    <row r="88" spans="1:49"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row>
    <row r="89" spans="1:49"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row>
    <row r="90" spans="1:49" s="43" customFormat="1">
      <c r="A90" s="190"/>
      <c r="B90" s="191"/>
      <c r="C90" s="191"/>
      <c r="D90" s="191"/>
      <c r="E90" s="190"/>
      <c r="F90" s="231"/>
      <c r="G90" s="14"/>
      <c r="H90" s="14"/>
      <c r="I90" s="14"/>
      <c r="J90" s="14"/>
      <c r="K90" s="6"/>
      <c r="L90" s="11"/>
      <c r="M90" s="11"/>
      <c r="N90" s="11"/>
      <c r="O90" s="11"/>
      <c r="P90" s="11"/>
      <c r="Q90" s="6"/>
      <c r="R90" s="6"/>
      <c r="S90" s="6"/>
      <c r="T90" s="6"/>
      <c r="U90" s="6"/>
      <c r="V90" s="14"/>
      <c r="W90" s="14"/>
      <c r="X90" s="14"/>
      <c r="Y90" s="14"/>
      <c r="Z90" s="14"/>
      <c r="AA90" s="14"/>
      <c r="AB90"/>
      <c r="AC90"/>
      <c r="AD90"/>
      <c r="AE90"/>
      <c r="AF90"/>
      <c r="AG90"/>
      <c r="AH90"/>
      <c r="AI90"/>
      <c r="AJ90"/>
      <c r="AK90"/>
      <c r="AL90"/>
      <c r="AM90"/>
      <c r="AN90"/>
      <c r="AO90"/>
      <c r="AP90"/>
      <c r="AQ90"/>
      <c r="AR90"/>
      <c r="AS90"/>
      <c r="AT90"/>
      <c r="AU90"/>
      <c r="AV90"/>
      <c r="AW90"/>
    </row>
    <row r="91" spans="1:49" s="43" customFormat="1">
      <c r="A91" s="190"/>
      <c r="B91" s="191"/>
      <c r="C91" s="191"/>
      <c r="D91" s="191"/>
      <c r="E91" s="190"/>
      <c r="F91" s="231"/>
      <c r="G91" s="14"/>
      <c r="H91" s="14"/>
      <c r="I91" s="14"/>
      <c r="J91" s="14"/>
      <c r="K91" s="6"/>
      <c r="L91" s="11"/>
      <c r="M91" s="11"/>
      <c r="N91" s="11"/>
      <c r="O91" s="11"/>
      <c r="P91" s="11"/>
      <c r="Q91" s="6"/>
      <c r="R91" s="6"/>
      <c r="S91" s="6"/>
      <c r="T91" s="6"/>
      <c r="U91" s="6"/>
      <c r="V91" s="14"/>
      <c r="W91" s="14"/>
      <c r="X91" s="14"/>
      <c r="Y91" s="14"/>
      <c r="Z91" s="14"/>
      <c r="AA91" s="14"/>
      <c r="AB91"/>
      <c r="AC91"/>
      <c r="AD91"/>
      <c r="AE91"/>
      <c r="AF91"/>
      <c r="AG91"/>
      <c r="AH91"/>
      <c r="AI91"/>
      <c r="AJ91"/>
      <c r="AK91"/>
      <c r="AL91"/>
      <c r="AM91"/>
      <c r="AN91"/>
      <c r="AO91"/>
      <c r="AP91"/>
      <c r="AQ91"/>
      <c r="AR91"/>
      <c r="AS91"/>
      <c r="AT91"/>
      <c r="AU91"/>
      <c r="AV91"/>
      <c r="AW91"/>
    </row>
    <row r="92" spans="1:49" s="43" customFormat="1">
      <c r="A92" s="190"/>
      <c r="B92" s="191"/>
      <c r="C92" s="191"/>
      <c r="D92" s="191"/>
      <c r="E92" s="190"/>
      <c r="F92" s="231"/>
      <c r="G92" s="14"/>
      <c r="H92" s="14"/>
      <c r="I92" s="14"/>
      <c r="J92" s="14"/>
      <c r="K92" s="6"/>
      <c r="L92" s="11"/>
      <c r="M92" s="11"/>
      <c r="N92" s="11"/>
      <c r="O92" s="11"/>
      <c r="P92" s="11"/>
      <c r="Q92" s="6"/>
      <c r="R92" s="6"/>
      <c r="S92" s="6"/>
      <c r="T92" s="6"/>
      <c r="U92" s="6"/>
      <c r="V92" s="14"/>
      <c r="W92" s="14"/>
      <c r="X92" s="14"/>
      <c r="Y92" s="14"/>
      <c r="Z92" s="14"/>
      <c r="AA92" s="14"/>
      <c r="AB92"/>
      <c r="AC92"/>
      <c r="AD92"/>
      <c r="AE92"/>
      <c r="AF92"/>
      <c r="AG92"/>
      <c r="AH92"/>
      <c r="AI92"/>
      <c r="AJ92"/>
      <c r="AK92"/>
      <c r="AL92"/>
      <c r="AM92"/>
      <c r="AN92"/>
      <c r="AO92"/>
      <c r="AP92"/>
      <c r="AQ92"/>
      <c r="AR92"/>
      <c r="AS92"/>
      <c r="AT92"/>
      <c r="AU92"/>
      <c r="AV92"/>
      <c r="AW92"/>
    </row>
    <row r="93" spans="1:49" s="43" customFormat="1">
      <c r="A93" s="190"/>
      <c r="B93" s="191"/>
      <c r="C93" s="191"/>
      <c r="D93" s="191"/>
      <c r="E93" s="190"/>
      <c r="F93" s="231"/>
      <c r="G93" s="14"/>
      <c r="H93" s="14"/>
      <c r="I93" s="14"/>
      <c r="J93" s="14"/>
      <c r="K93" s="6"/>
      <c r="L93" s="11"/>
      <c r="M93" s="11"/>
      <c r="N93" s="11"/>
      <c r="O93" s="11"/>
      <c r="P93" s="11"/>
      <c r="Q93" s="6"/>
      <c r="R93" s="6"/>
      <c r="S93" s="6"/>
      <c r="T93" s="6"/>
      <c r="U93" s="6"/>
      <c r="V93" s="14"/>
      <c r="W93" s="14"/>
      <c r="X93" s="14"/>
      <c r="Y93" s="14"/>
      <c r="Z93" s="14"/>
      <c r="AA93" s="14"/>
      <c r="AB93"/>
      <c r="AC93"/>
      <c r="AD93"/>
      <c r="AE93"/>
      <c r="AF93"/>
      <c r="AG93"/>
      <c r="AH93"/>
      <c r="AI93"/>
      <c r="AJ93"/>
      <c r="AK93"/>
      <c r="AL93"/>
      <c r="AM93"/>
      <c r="AN93"/>
      <c r="AO93"/>
      <c r="AP93"/>
      <c r="AQ93"/>
      <c r="AR93"/>
      <c r="AS93"/>
      <c r="AT93"/>
      <c r="AU93"/>
      <c r="AV93"/>
      <c r="AW93"/>
    </row>
    <row r="94" spans="1:49" s="43" customFormat="1">
      <c r="A94" s="190"/>
      <c r="B94" s="191"/>
      <c r="C94" s="191"/>
      <c r="D94" s="191"/>
      <c r="E94" s="190"/>
      <c r="F94" s="231"/>
      <c r="G94" s="14"/>
      <c r="H94" s="14"/>
      <c r="I94" s="14"/>
      <c r="J94" s="14"/>
      <c r="K94" s="6"/>
      <c r="L94" s="11"/>
      <c r="M94" s="11"/>
      <c r="N94" s="11"/>
      <c r="O94" s="11"/>
      <c r="P94" s="11"/>
      <c r="Q94" s="6"/>
      <c r="R94" s="6"/>
      <c r="S94" s="6"/>
      <c r="T94" s="6"/>
      <c r="U94" s="6"/>
      <c r="V94" s="14"/>
      <c r="W94" s="14"/>
      <c r="X94" s="14"/>
      <c r="Y94" s="14"/>
      <c r="Z94" s="14"/>
      <c r="AA94" s="14"/>
      <c r="AB94"/>
      <c r="AC94"/>
      <c r="AD94"/>
      <c r="AE94"/>
      <c r="AF94"/>
      <c r="AG94"/>
      <c r="AH94"/>
      <c r="AI94"/>
      <c r="AJ94"/>
      <c r="AK94"/>
      <c r="AL94"/>
      <c r="AM94"/>
      <c r="AN94"/>
      <c r="AO94"/>
      <c r="AP94"/>
      <c r="AQ94"/>
      <c r="AR94"/>
      <c r="AS94"/>
      <c r="AT94"/>
      <c r="AU94"/>
      <c r="AV94"/>
      <c r="AW94"/>
    </row>
    <row r="95" spans="1:49" s="43" customFormat="1">
      <c r="A95" s="190"/>
      <c r="B95" s="191"/>
      <c r="C95" s="191"/>
      <c r="D95" s="191"/>
      <c r="E95" s="190"/>
      <c r="F95" s="231"/>
      <c r="G95" s="14"/>
      <c r="H95" s="14"/>
      <c r="I95" s="14"/>
      <c r="J95" s="14"/>
      <c r="K95" s="6"/>
      <c r="L95" s="11"/>
      <c r="M95" s="11"/>
      <c r="N95" s="11"/>
      <c r="O95" s="11"/>
      <c r="P95" s="11"/>
      <c r="Q95" s="6"/>
      <c r="R95" s="6"/>
      <c r="S95" s="6"/>
      <c r="T95" s="6"/>
      <c r="U95" s="6"/>
      <c r="V95" s="14"/>
      <c r="W95" s="14"/>
      <c r="X95" s="14"/>
      <c r="Y95" s="14"/>
      <c r="Z95" s="14"/>
      <c r="AA95" s="14"/>
      <c r="AB95"/>
      <c r="AC95"/>
      <c r="AD95"/>
      <c r="AE95"/>
      <c r="AF95"/>
      <c r="AG95"/>
      <c r="AH95"/>
      <c r="AI95"/>
      <c r="AJ95"/>
      <c r="AK95"/>
      <c r="AL95"/>
      <c r="AM95"/>
      <c r="AN95"/>
      <c r="AO95"/>
      <c r="AP95"/>
      <c r="AQ95"/>
      <c r="AR95"/>
      <c r="AS95"/>
      <c r="AT95"/>
      <c r="AU95"/>
      <c r="AV95"/>
      <c r="AW95"/>
    </row>
    <row r="96" spans="1:49" s="43" customFormat="1">
      <c r="A96" s="190"/>
      <c r="B96" s="191"/>
      <c r="C96" s="191"/>
      <c r="D96" s="191"/>
      <c r="E96" s="190"/>
      <c r="F96" s="231"/>
      <c r="G96" s="14"/>
      <c r="H96" s="14"/>
      <c r="I96" s="14"/>
      <c r="J96" s="14"/>
      <c r="K96" s="6"/>
      <c r="L96" s="11"/>
      <c r="M96" s="11"/>
      <c r="N96" s="11"/>
      <c r="O96" s="11"/>
      <c r="P96" s="11"/>
      <c r="Q96" s="6"/>
      <c r="R96" s="6"/>
      <c r="S96" s="6"/>
      <c r="T96" s="6"/>
      <c r="U96" s="6"/>
      <c r="V96" s="14"/>
      <c r="W96" s="14"/>
      <c r="X96" s="14"/>
      <c r="Y96" s="14"/>
      <c r="Z96" s="14"/>
      <c r="AA96" s="14"/>
      <c r="AB96"/>
      <c r="AC96"/>
      <c r="AD96"/>
      <c r="AE96"/>
      <c r="AF96"/>
      <c r="AG96"/>
      <c r="AH96"/>
      <c r="AI96"/>
      <c r="AJ96"/>
      <c r="AK96"/>
      <c r="AL96"/>
      <c r="AM96"/>
      <c r="AN96"/>
      <c r="AO96"/>
      <c r="AP96"/>
      <c r="AQ96"/>
      <c r="AR96"/>
      <c r="AS96"/>
      <c r="AT96"/>
      <c r="AU96"/>
      <c r="AV96"/>
      <c r="AW96"/>
    </row>
    <row r="97" spans="1:49" s="43" customFormat="1">
      <c r="A97" s="190"/>
      <c r="B97" s="191"/>
      <c r="C97" s="191"/>
      <c r="D97" s="191"/>
      <c r="E97" s="190"/>
      <c r="F97" s="231"/>
      <c r="G97" s="14"/>
      <c r="H97" s="14"/>
      <c r="I97" s="14"/>
      <c r="J97" s="14"/>
      <c r="K97" s="6"/>
      <c r="L97" s="11"/>
      <c r="M97" s="11"/>
      <c r="N97" s="11"/>
      <c r="O97" s="11"/>
      <c r="P97" s="11"/>
      <c r="Q97" s="6"/>
      <c r="R97" s="6"/>
      <c r="S97" s="6"/>
      <c r="T97" s="6"/>
      <c r="U97" s="6"/>
      <c r="V97" s="14"/>
      <c r="W97" s="14"/>
      <c r="X97" s="14"/>
      <c r="Y97" s="14"/>
      <c r="Z97" s="14"/>
      <c r="AA97" s="14"/>
      <c r="AB97"/>
      <c r="AC97"/>
      <c r="AD97"/>
      <c r="AE97"/>
      <c r="AF97"/>
      <c r="AG97"/>
      <c r="AH97"/>
      <c r="AI97"/>
      <c r="AJ97"/>
      <c r="AK97"/>
      <c r="AL97"/>
      <c r="AM97"/>
      <c r="AN97"/>
      <c r="AO97"/>
      <c r="AP97"/>
      <c r="AQ97"/>
      <c r="AR97"/>
      <c r="AS97"/>
      <c r="AT97"/>
      <c r="AU97"/>
      <c r="AV97"/>
      <c r="AW97"/>
    </row>
    <row r="98" spans="1:49" s="43" customFormat="1">
      <c r="A98" s="190"/>
      <c r="B98" s="191"/>
      <c r="C98" s="191"/>
      <c r="D98" s="191"/>
      <c r="E98" s="190"/>
      <c r="F98" s="231"/>
      <c r="G98" s="14"/>
      <c r="H98" s="14"/>
      <c r="I98" s="14"/>
      <c r="J98" s="14"/>
      <c r="K98" s="6"/>
      <c r="L98" s="11"/>
      <c r="M98" s="11"/>
      <c r="N98" s="11"/>
      <c r="O98" s="11"/>
      <c r="P98" s="11"/>
      <c r="Q98" s="6"/>
      <c r="R98" s="6"/>
      <c r="S98" s="6"/>
      <c r="T98" s="6"/>
      <c r="U98" s="6"/>
      <c r="V98" s="14"/>
      <c r="W98" s="14"/>
      <c r="X98" s="14"/>
      <c r="Y98" s="14"/>
      <c r="Z98" s="14"/>
      <c r="AA98" s="14"/>
      <c r="AB98"/>
      <c r="AC98"/>
      <c r="AD98"/>
      <c r="AE98"/>
      <c r="AF98"/>
      <c r="AG98"/>
      <c r="AH98"/>
      <c r="AI98"/>
      <c r="AJ98"/>
      <c r="AK98"/>
      <c r="AL98"/>
      <c r="AM98"/>
      <c r="AN98"/>
      <c r="AO98"/>
      <c r="AP98"/>
      <c r="AQ98"/>
      <c r="AR98"/>
      <c r="AS98"/>
      <c r="AT98"/>
      <c r="AU98"/>
      <c r="AV98"/>
      <c r="AW98"/>
    </row>
    <row r="99" spans="1:49" s="43" customFormat="1">
      <c r="A99" s="190"/>
      <c r="B99" s="191"/>
      <c r="C99" s="191"/>
      <c r="D99" s="191"/>
      <c r="E99" s="190"/>
      <c r="F99" s="231"/>
      <c r="G99" s="14"/>
      <c r="H99" s="14"/>
      <c r="I99" s="14"/>
      <c r="J99" s="14"/>
      <c r="K99" s="6"/>
      <c r="L99" s="11"/>
      <c r="M99" s="11"/>
      <c r="N99" s="11"/>
      <c r="O99" s="11"/>
      <c r="P99" s="11"/>
      <c r="Q99" s="6"/>
      <c r="R99" s="6"/>
      <c r="S99" s="6"/>
      <c r="T99" s="6"/>
      <c r="U99" s="6"/>
      <c r="V99" s="14"/>
      <c r="W99" s="14"/>
      <c r="X99" s="14"/>
      <c r="Y99" s="14"/>
      <c r="Z99" s="14"/>
      <c r="AA99" s="14"/>
      <c r="AB99"/>
      <c r="AC99"/>
      <c r="AD99"/>
      <c r="AE99"/>
      <c r="AF99"/>
      <c r="AG99"/>
      <c r="AH99"/>
      <c r="AI99"/>
      <c r="AJ99"/>
      <c r="AK99"/>
      <c r="AL99"/>
      <c r="AM99"/>
      <c r="AN99"/>
      <c r="AO99"/>
      <c r="AP99"/>
      <c r="AQ99"/>
      <c r="AR99"/>
      <c r="AS99"/>
      <c r="AT99"/>
      <c r="AU99"/>
      <c r="AV99"/>
      <c r="AW99"/>
    </row>
    <row r="100" spans="1:49" s="43" customFormat="1">
      <c r="A100" s="190"/>
      <c r="B100" s="191"/>
      <c r="C100" s="191"/>
      <c r="D100" s="191"/>
      <c r="E100" s="190"/>
      <c r="F100" s="231"/>
      <c r="G100" s="14"/>
      <c r="H100" s="14"/>
      <c r="I100" s="14"/>
      <c r="J100" s="14"/>
      <c r="K100" s="6"/>
      <c r="L100" s="11"/>
      <c r="M100" s="11"/>
      <c r="N100" s="11"/>
      <c r="O100" s="11"/>
      <c r="P100" s="11"/>
      <c r="Q100" s="6"/>
      <c r="R100" s="6"/>
      <c r="S100" s="6"/>
      <c r="T100" s="6"/>
      <c r="U100" s="6"/>
      <c r="V100" s="14"/>
      <c r="W100" s="14"/>
      <c r="X100" s="14"/>
      <c r="Y100" s="14"/>
      <c r="Z100" s="14"/>
      <c r="AA100" s="14"/>
      <c r="AB100"/>
      <c r="AC100"/>
      <c r="AD100"/>
      <c r="AE100"/>
      <c r="AF100"/>
      <c r="AG100"/>
      <c r="AH100"/>
      <c r="AI100"/>
      <c r="AJ100"/>
      <c r="AK100"/>
      <c r="AL100"/>
      <c r="AM100"/>
      <c r="AN100"/>
      <c r="AO100"/>
      <c r="AP100"/>
      <c r="AQ100"/>
      <c r="AR100"/>
      <c r="AS100"/>
      <c r="AT100"/>
      <c r="AU100"/>
      <c r="AV100"/>
      <c r="AW100"/>
    </row>
    <row r="101" spans="1:49" s="43" customFormat="1">
      <c r="A101" s="190"/>
      <c r="B101" s="191"/>
      <c r="C101" s="191"/>
      <c r="D101" s="191"/>
      <c r="E101" s="190"/>
      <c r="F101" s="231"/>
      <c r="G101" s="14"/>
      <c r="H101" s="14"/>
      <c r="I101" s="14"/>
      <c r="J101" s="14"/>
      <c r="K101" s="6"/>
      <c r="L101" s="11"/>
      <c r="M101" s="11"/>
      <c r="N101" s="11"/>
      <c r="O101" s="11"/>
      <c r="P101" s="11"/>
      <c r="Q101" s="6"/>
      <c r="R101" s="6"/>
      <c r="S101" s="6"/>
      <c r="T101" s="6"/>
      <c r="U101" s="6"/>
      <c r="V101" s="14"/>
      <c r="W101" s="14"/>
      <c r="X101" s="14"/>
      <c r="Y101" s="14"/>
      <c r="Z101" s="14"/>
      <c r="AA101" s="14"/>
      <c r="AB101"/>
      <c r="AC101"/>
      <c r="AD101"/>
      <c r="AE101"/>
      <c r="AF101"/>
      <c r="AG101"/>
      <c r="AH101"/>
      <c r="AI101"/>
      <c r="AJ101"/>
      <c r="AK101"/>
      <c r="AL101"/>
      <c r="AM101"/>
      <c r="AN101"/>
      <c r="AO101"/>
      <c r="AP101"/>
      <c r="AQ101"/>
      <c r="AR101"/>
      <c r="AS101"/>
      <c r="AT101"/>
      <c r="AU101"/>
      <c r="AV101"/>
      <c r="AW101"/>
    </row>
    <row r="102" spans="1:49" s="43" customFormat="1">
      <c r="A102" s="190"/>
      <c r="B102" s="191"/>
      <c r="C102" s="191"/>
      <c r="D102" s="191"/>
      <c r="E102" s="190"/>
      <c r="F102" s="231"/>
      <c r="G102" s="14"/>
      <c r="H102" s="14"/>
      <c r="I102" s="14"/>
      <c r="J102" s="14"/>
      <c r="K102" s="6"/>
      <c r="L102" s="11"/>
      <c r="M102" s="11"/>
      <c r="N102" s="11"/>
      <c r="O102" s="11"/>
      <c r="P102" s="11"/>
      <c r="Q102" s="6"/>
      <c r="R102" s="6"/>
      <c r="S102" s="6"/>
      <c r="T102" s="6"/>
      <c r="U102" s="6"/>
      <c r="V102" s="14"/>
      <c r="W102" s="14"/>
      <c r="X102" s="14"/>
      <c r="Y102" s="14"/>
      <c r="Z102" s="14"/>
      <c r="AA102" s="14"/>
      <c r="AB102"/>
      <c r="AC102"/>
      <c r="AD102"/>
      <c r="AE102"/>
      <c r="AF102"/>
      <c r="AG102"/>
      <c r="AH102"/>
      <c r="AI102"/>
      <c r="AJ102"/>
      <c r="AK102"/>
      <c r="AL102"/>
      <c r="AM102"/>
      <c r="AN102"/>
      <c r="AO102"/>
      <c r="AP102"/>
      <c r="AQ102"/>
      <c r="AR102"/>
      <c r="AS102"/>
      <c r="AT102"/>
      <c r="AU102"/>
      <c r="AV102"/>
      <c r="AW102"/>
    </row>
    <row r="103" spans="1:49" s="43" customFormat="1">
      <c r="A103" s="190"/>
      <c r="B103" s="191"/>
      <c r="C103" s="191"/>
      <c r="D103" s="191"/>
      <c r="E103" s="190"/>
      <c r="F103" s="231"/>
      <c r="G103" s="14"/>
      <c r="H103" s="14"/>
      <c r="I103" s="14"/>
      <c r="J103" s="14"/>
      <c r="K103" s="6"/>
      <c r="L103" s="11"/>
      <c r="M103" s="11"/>
      <c r="N103" s="11"/>
      <c r="O103" s="11"/>
      <c r="P103" s="11"/>
      <c r="Q103" s="6"/>
      <c r="R103" s="6"/>
      <c r="S103" s="6"/>
      <c r="T103" s="6"/>
      <c r="U103" s="6"/>
      <c r="V103" s="14"/>
      <c r="W103" s="14"/>
      <c r="X103" s="14"/>
      <c r="Y103" s="14"/>
      <c r="Z103" s="14"/>
      <c r="AA103" s="14"/>
      <c r="AB103"/>
      <c r="AC103"/>
      <c r="AD103"/>
      <c r="AE103"/>
      <c r="AF103"/>
      <c r="AG103"/>
      <c r="AH103"/>
      <c r="AI103"/>
      <c r="AJ103"/>
      <c r="AK103"/>
      <c r="AL103"/>
      <c r="AM103"/>
      <c r="AN103"/>
      <c r="AO103"/>
      <c r="AP103"/>
      <c r="AQ103"/>
      <c r="AR103"/>
      <c r="AS103"/>
      <c r="AT103"/>
      <c r="AU103"/>
      <c r="AV103"/>
      <c r="AW103"/>
    </row>
    <row r="104" spans="1:49" s="43" customFormat="1">
      <c r="A104" s="190"/>
      <c r="B104" s="191"/>
      <c r="C104" s="191"/>
      <c r="D104" s="191"/>
      <c r="E104" s="190"/>
      <c r="F104" s="231"/>
      <c r="G104" s="14"/>
      <c r="H104" s="14"/>
      <c r="I104" s="14"/>
      <c r="J104" s="14"/>
      <c r="K104" s="6"/>
      <c r="L104" s="11"/>
      <c r="M104" s="11"/>
      <c r="N104" s="11"/>
      <c r="O104" s="11"/>
      <c r="P104" s="11"/>
      <c r="Q104" s="6"/>
      <c r="R104" s="6"/>
      <c r="S104" s="6"/>
      <c r="T104" s="6"/>
      <c r="U104" s="6"/>
      <c r="V104" s="14"/>
      <c r="W104" s="14"/>
      <c r="X104" s="14"/>
      <c r="Y104" s="14"/>
      <c r="Z104" s="14"/>
      <c r="AA104" s="14"/>
      <c r="AB104"/>
      <c r="AC104"/>
      <c r="AD104"/>
      <c r="AE104"/>
      <c r="AF104"/>
      <c r="AG104"/>
      <c r="AH104"/>
      <c r="AI104"/>
      <c r="AJ104"/>
      <c r="AK104"/>
      <c r="AL104"/>
      <c r="AM104"/>
      <c r="AN104"/>
      <c r="AO104"/>
      <c r="AP104"/>
      <c r="AQ104"/>
      <c r="AR104"/>
      <c r="AS104"/>
      <c r="AT104"/>
      <c r="AU104"/>
      <c r="AV104"/>
      <c r="AW104"/>
    </row>
    <row r="105" spans="1:49" s="43" customFormat="1">
      <c r="A105" s="190"/>
      <c r="B105" s="191"/>
      <c r="C105" s="191"/>
      <c r="D105" s="191"/>
      <c r="E105" s="190"/>
      <c r="F105" s="231"/>
      <c r="G105" s="14"/>
      <c r="H105" s="14"/>
      <c r="I105" s="14"/>
      <c r="J105" s="14"/>
      <c r="K105" s="6"/>
      <c r="L105" s="11"/>
      <c r="M105" s="11"/>
      <c r="N105" s="11"/>
      <c r="O105" s="11"/>
      <c r="P105" s="11"/>
      <c r="Q105" s="6"/>
      <c r="R105" s="6"/>
      <c r="S105" s="6"/>
      <c r="T105" s="6"/>
      <c r="U105" s="6"/>
      <c r="V105" s="14"/>
      <c r="W105" s="14"/>
      <c r="X105" s="14"/>
      <c r="Y105" s="14"/>
      <c r="Z105" s="14"/>
      <c r="AA105" s="14"/>
      <c r="AB105"/>
      <c r="AC105"/>
      <c r="AD105"/>
      <c r="AE105"/>
      <c r="AF105"/>
      <c r="AG105"/>
      <c r="AH105"/>
      <c r="AI105"/>
      <c r="AJ105"/>
      <c r="AK105"/>
      <c r="AL105"/>
      <c r="AM105"/>
      <c r="AN105"/>
      <c r="AO105"/>
      <c r="AP105"/>
      <c r="AQ105"/>
      <c r="AR105"/>
      <c r="AS105"/>
      <c r="AT105"/>
      <c r="AU105"/>
      <c r="AV105"/>
      <c r="AW105"/>
    </row>
    <row r="106" spans="1:49" s="43" customFormat="1">
      <c r="A106" s="190"/>
      <c r="B106" s="191"/>
      <c r="C106" s="191"/>
      <c r="D106" s="191"/>
      <c r="E106" s="190"/>
      <c r="F106" s="231"/>
      <c r="G106" s="14"/>
      <c r="H106" s="14"/>
      <c r="I106" s="14"/>
      <c r="J106" s="14"/>
      <c r="K106" s="6"/>
      <c r="L106" s="11"/>
      <c r="M106" s="11"/>
      <c r="N106" s="11"/>
      <c r="O106" s="11"/>
      <c r="P106" s="11"/>
      <c r="Q106" s="6"/>
      <c r="R106" s="6"/>
      <c r="S106" s="6"/>
      <c r="T106" s="6"/>
      <c r="U106" s="6"/>
      <c r="V106" s="14"/>
      <c r="W106" s="14"/>
      <c r="X106" s="14"/>
      <c r="Y106" s="14"/>
      <c r="Z106" s="14"/>
      <c r="AA106" s="14"/>
      <c r="AB106"/>
      <c r="AC106"/>
      <c r="AD106"/>
      <c r="AE106"/>
      <c r="AF106"/>
      <c r="AG106"/>
      <c r="AH106"/>
      <c r="AI106"/>
      <c r="AJ106"/>
      <c r="AK106"/>
      <c r="AL106"/>
      <c r="AM106"/>
      <c r="AN106"/>
      <c r="AO106"/>
      <c r="AP106"/>
      <c r="AQ106"/>
      <c r="AR106"/>
      <c r="AS106"/>
      <c r="AT106"/>
      <c r="AU106"/>
      <c r="AV106"/>
      <c r="AW106"/>
    </row>
    <row r="107" spans="1:49" s="43" customFormat="1">
      <c r="A107" s="190"/>
      <c r="B107" s="191"/>
      <c r="C107" s="191"/>
      <c r="D107" s="191"/>
      <c r="E107" s="190"/>
      <c r="F107" s="231"/>
      <c r="G107" s="14"/>
      <c r="H107" s="14"/>
      <c r="I107" s="14"/>
      <c r="J107" s="14"/>
      <c r="K107" s="6"/>
      <c r="L107" s="11"/>
      <c r="M107" s="11"/>
      <c r="N107" s="11"/>
      <c r="O107" s="11"/>
      <c r="P107" s="11"/>
      <c r="Q107" s="6"/>
      <c r="R107" s="6"/>
      <c r="S107" s="6"/>
      <c r="T107" s="6"/>
      <c r="U107" s="6"/>
      <c r="V107" s="14"/>
      <c r="W107" s="14"/>
      <c r="X107" s="14"/>
      <c r="Y107" s="14"/>
      <c r="Z107" s="14"/>
      <c r="AA107" s="14"/>
      <c r="AB107"/>
      <c r="AC107"/>
      <c r="AD107"/>
      <c r="AE107"/>
      <c r="AF107"/>
      <c r="AG107"/>
      <c r="AH107"/>
      <c r="AI107"/>
      <c r="AJ107"/>
      <c r="AK107"/>
      <c r="AL107"/>
      <c r="AM107"/>
      <c r="AN107"/>
      <c r="AO107"/>
      <c r="AP107"/>
      <c r="AQ107"/>
      <c r="AR107"/>
      <c r="AS107"/>
      <c r="AT107"/>
      <c r="AU107"/>
      <c r="AV107"/>
      <c r="AW107"/>
    </row>
    <row r="108" spans="1:49" s="43" customFormat="1">
      <c r="A108" s="190"/>
      <c r="B108" s="191"/>
      <c r="C108" s="191"/>
      <c r="D108" s="191"/>
      <c r="E108" s="190"/>
      <c r="F108" s="231"/>
      <c r="G108" s="14"/>
      <c r="H108" s="14"/>
      <c r="I108" s="14"/>
      <c r="J108" s="14"/>
      <c r="K108" s="6"/>
      <c r="L108" s="11"/>
      <c r="M108" s="11"/>
      <c r="N108" s="11"/>
      <c r="O108" s="11"/>
      <c r="P108" s="11"/>
      <c r="Q108" s="6"/>
      <c r="R108" s="6"/>
      <c r="S108" s="6"/>
      <c r="T108" s="6"/>
      <c r="U108" s="6"/>
      <c r="V108" s="14"/>
      <c r="W108" s="14"/>
      <c r="X108" s="14"/>
      <c r="Y108" s="14"/>
      <c r="Z108" s="14"/>
      <c r="AA108" s="14"/>
      <c r="AB108"/>
      <c r="AC108"/>
      <c r="AD108"/>
      <c r="AE108"/>
      <c r="AF108"/>
      <c r="AG108"/>
      <c r="AH108"/>
      <c r="AI108"/>
      <c r="AJ108"/>
      <c r="AK108"/>
      <c r="AL108"/>
      <c r="AM108"/>
      <c r="AN108"/>
      <c r="AO108"/>
      <c r="AP108"/>
      <c r="AQ108"/>
      <c r="AR108"/>
      <c r="AS108"/>
      <c r="AT108"/>
      <c r="AU108"/>
      <c r="AV108"/>
      <c r="AW108"/>
    </row>
    <row r="109" spans="1:49" s="43" customFormat="1">
      <c r="A109" s="190"/>
      <c r="B109" s="191"/>
      <c r="C109" s="191"/>
      <c r="D109" s="191"/>
      <c r="E109" s="190"/>
      <c r="F109" s="231"/>
      <c r="G109" s="14"/>
      <c r="H109" s="14"/>
      <c r="I109" s="14"/>
      <c r="J109" s="14"/>
      <c r="K109" s="6"/>
      <c r="L109" s="11"/>
      <c r="M109" s="11"/>
      <c r="N109" s="11"/>
      <c r="O109" s="11"/>
      <c r="P109" s="11"/>
      <c r="Q109" s="6"/>
      <c r="R109" s="6"/>
      <c r="S109" s="6"/>
      <c r="T109" s="6"/>
      <c r="U109" s="6"/>
      <c r="V109" s="14"/>
      <c r="W109" s="14"/>
      <c r="X109" s="14"/>
      <c r="Y109" s="14"/>
      <c r="Z109" s="14"/>
      <c r="AA109" s="14"/>
      <c r="AB109"/>
      <c r="AC109"/>
      <c r="AD109"/>
      <c r="AE109"/>
      <c r="AF109"/>
      <c r="AG109"/>
      <c r="AH109"/>
      <c r="AI109"/>
      <c r="AJ109"/>
      <c r="AK109"/>
      <c r="AL109"/>
      <c r="AM109"/>
      <c r="AN109"/>
      <c r="AO109"/>
      <c r="AP109"/>
      <c r="AQ109"/>
      <c r="AR109"/>
      <c r="AS109"/>
      <c r="AT109"/>
      <c r="AU109"/>
      <c r="AV109"/>
      <c r="AW109"/>
    </row>
    <row r="110" spans="1:49" s="43" customFormat="1">
      <c r="A110" s="190"/>
      <c r="B110" s="191"/>
      <c r="C110" s="191"/>
      <c r="D110" s="191"/>
      <c r="E110" s="190"/>
      <c r="F110" s="231"/>
      <c r="G110" s="14"/>
      <c r="H110" s="14"/>
      <c r="I110" s="14"/>
      <c r="J110" s="14"/>
      <c r="K110" s="6"/>
      <c r="L110" s="11"/>
      <c r="M110" s="11"/>
      <c r="N110" s="11"/>
      <c r="O110" s="11"/>
      <c r="P110" s="11"/>
      <c r="Q110" s="6"/>
      <c r="R110" s="6"/>
      <c r="S110" s="6"/>
      <c r="T110" s="6"/>
      <c r="U110" s="6"/>
      <c r="V110" s="14"/>
      <c r="W110" s="14"/>
      <c r="X110" s="14"/>
      <c r="Y110" s="14"/>
      <c r="Z110" s="14"/>
      <c r="AA110" s="14"/>
      <c r="AB110"/>
      <c r="AC110"/>
      <c r="AD110"/>
      <c r="AE110"/>
      <c r="AF110"/>
      <c r="AG110"/>
      <c r="AH110"/>
      <c r="AI110"/>
      <c r="AJ110"/>
      <c r="AK110"/>
      <c r="AL110"/>
      <c r="AM110"/>
      <c r="AN110"/>
      <c r="AO110"/>
      <c r="AP110"/>
      <c r="AQ110"/>
      <c r="AR110"/>
      <c r="AS110"/>
      <c r="AT110"/>
      <c r="AU110"/>
      <c r="AV110"/>
      <c r="AW110"/>
    </row>
    <row r="111" spans="1:49" s="43" customFormat="1">
      <c r="A111" s="190"/>
      <c r="B111" s="191"/>
      <c r="C111" s="191"/>
      <c r="D111" s="191"/>
      <c r="E111" s="190"/>
      <c r="F111" s="231"/>
      <c r="G111" s="14"/>
      <c r="H111" s="14"/>
      <c r="I111" s="14"/>
      <c r="J111" s="14"/>
      <c r="K111" s="6"/>
      <c r="L111" s="11"/>
      <c r="M111" s="11"/>
      <c r="N111" s="11"/>
      <c r="O111" s="11"/>
      <c r="P111" s="11"/>
      <c r="Q111" s="6"/>
      <c r="R111" s="6"/>
      <c r="S111" s="6"/>
      <c r="T111" s="6"/>
      <c r="U111" s="6"/>
      <c r="V111" s="14"/>
      <c r="W111" s="14"/>
      <c r="X111" s="14"/>
      <c r="Y111" s="14"/>
      <c r="Z111" s="14"/>
      <c r="AA111" s="14"/>
      <c r="AB111"/>
      <c r="AC111"/>
      <c r="AD111"/>
      <c r="AE111"/>
      <c r="AF111"/>
      <c r="AG111"/>
      <c r="AH111"/>
      <c r="AI111"/>
      <c r="AJ111"/>
      <c r="AK111"/>
      <c r="AL111"/>
      <c r="AM111"/>
      <c r="AN111"/>
      <c r="AO111"/>
      <c r="AP111"/>
      <c r="AQ111"/>
      <c r="AR111"/>
      <c r="AS111"/>
      <c r="AT111"/>
      <c r="AU111"/>
      <c r="AV111"/>
      <c r="AW111"/>
    </row>
    <row r="112" spans="1:49" s="43" customFormat="1">
      <c r="A112" s="190"/>
      <c r="B112" s="191"/>
      <c r="C112" s="191"/>
      <c r="D112" s="191"/>
      <c r="E112" s="190"/>
      <c r="F112" s="231"/>
      <c r="G112" s="14"/>
      <c r="H112" s="14"/>
      <c r="I112" s="14"/>
      <c r="J112" s="14"/>
      <c r="K112" s="6"/>
      <c r="L112" s="11"/>
      <c r="M112" s="11"/>
      <c r="N112" s="11"/>
      <c r="O112" s="11"/>
      <c r="P112" s="11"/>
      <c r="Q112" s="6"/>
      <c r="R112" s="6"/>
      <c r="S112" s="6"/>
      <c r="T112" s="6"/>
      <c r="U112" s="6"/>
      <c r="V112" s="14"/>
      <c r="W112" s="14"/>
      <c r="X112" s="14"/>
      <c r="Y112" s="14"/>
      <c r="Z112" s="14"/>
      <c r="AA112" s="14"/>
      <c r="AB112"/>
      <c r="AC112"/>
      <c r="AD112"/>
      <c r="AE112"/>
      <c r="AF112"/>
      <c r="AG112"/>
      <c r="AH112"/>
      <c r="AI112"/>
      <c r="AJ112"/>
      <c r="AK112"/>
      <c r="AL112"/>
      <c r="AM112"/>
      <c r="AN112"/>
      <c r="AO112"/>
      <c r="AP112"/>
      <c r="AQ112"/>
      <c r="AR112"/>
      <c r="AS112"/>
      <c r="AT112"/>
      <c r="AU112"/>
      <c r="AV112"/>
      <c r="AW112"/>
    </row>
    <row r="113" spans="1:49" s="43" customFormat="1">
      <c r="A113" s="190"/>
      <c r="B113" s="191"/>
      <c r="C113" s="191"/>
      <c r="D113" s="191"/>
      <c r="E113" s="190"/>
      <c r="F113" s="231"/>
      <c r="G113" s="14"/>
      <c r="H113" s="14"/>
      <c r="I113" s="14"/>
      <c r="J113" s="14"/>
      <c r="K113" s="6"/>
      <c r="L113" s="11"/>
      <c r="M113" s="11"/>
      <c r="N113" s="11"/>
      <c r="O113" s="11"/>
      <c r="P113" s="11"/>
      <c r="Q113" s="6"/>
      <c r="R113" s="6"/>
      <c r="S113" s="6"/>
      <c r="T113" s="6"/>
      <c r="U113" s="6"/>
      <c r="V113" s="14"/>
      <c r="W113" s="14"/>
      <c r="X113" s="14"/>
      <c r="Y113" s="14"/>
      <c r="Z113" s="14"/>
      <c r="AA113" s="14"/>
      <c r="AB113"/>
      <c r="AC113"/>
      <c r="AD113"/>
      <c r="AE113"/>
      <c r="AF113"/>
      <c r="AG113"/>
      <c r="AH113"/>
      <c r="AI113"/>
      <c r="AJ113"/>
      <c r="AK113"/>
      <c r="AL113"/>
      <c r="AM113"/>
      <c r="AN113"/>
      <c r="AO113"/>
      <c r="AP113"/>
      <c r="AQ113"/>
      <c r="AR113"/>
      <c r="AS113"/>
      <c r="AT113"/>
      <c r="AU113"/>
      <c r="AV113"/>
      <c r="AW113"/>
    </row>
    <row r="114" spans="1:49" s="43" customFormat="1">
      <c r="A114" s="190"/>
      <c r="B114" s="191"/>
      <c r="C114" s="191"/>
      <c r="D114" s="191"/>
      <c r="E114" s="190"/>
      <c r="F114" s="231"/>
      <c r="G114" s="14"/>
      <c r="H114" s="14"/>
      <c r="I114" s="14"/>
      <c r="J114" s="14"/>
      <c r="K114" s="6"/>
      <c r="L114" s="11"/>
      <c r="M114" s="11"/>
      <c r="N114" s="11"/>
      <c r="O114" s="11"/>
      <c r="P114" s="11"/>
      <c r="Q114" s="6"/>
      <c r="R114" s="6"/>
      <c r="S114" s="6"/>
      <c r="T114" s="6"/>
      <c r="U114" s="6"/>
      <c r="V114" s="14"/>
      <c r="W114" s="14"/>
      <c r="X114" s="14"/>
      <c r="Y114" s="14"/>
      <c r="Z114" s="14"/>
      <c r="AA114" s="14"/>
      <c r="AB114"/>
      <c r="AC114"/>
      <c r="AD114"/>
      <c r="AE114"/>
      <c r="AF114"/>
      <c r="AG114"/>
      <c r="AH114"/>
      <c r="AI114"/>
      <c r="AJ114"/>
      <c r="AK114"/>
      <c r="AL114"/>
      <c r="AM114"/>
      <c r="AN114"/>
      <c r="AO114"/>
      <c r="AP114"/>
      <c r="AQ114"/>
      <c r="AR114"/>
      <c r="AS114"/>
      <c r="AT114"/>
      <c r="AU114"/>
      <c r="AV114"/>
      <c r="AW114"/>
    </row>
    <row r="115" spans="1:49" s="43" customFormat="1">
      <c r="A115" s="190"/>
      <c r="B115" s="191"/>
      <c r="C115" s="191"/>
      <c r="D115" s="191"/>
      <c r="E115" s="190"/>
      <c r="F115" s="231"/>
      <c r="G115" s="14"/>
      <c r="H115" s="14"/>
      <c r="I115" s="14"/>
      <c r="J115" s="14"/>
      <c r="K115" s="6"/>
      <c r="L115" s="11"/>
      <c r="M115" s="11"/>
      <c r="N115" s="11"/>
      <c r="O115" s="11"/>
      <c r="P115" s="11"/>
      <c r="Q115" s="6"/>
      <c r="R115" s="6"/>
      <c r="S115" s="6"/>
      <c r="T115" s="6"/>
      <c r="U115" s="6"/>
      <c r="V115" s="14"/>
      <c r="W115" s="14"/>
      <c r="X115" s="14"/>
      <c r="Y115" s="14"/>
      <c r="Z115" s="14"/>
      <c r="AA115" s="14"/>
      <c r="AB115"/>
      <c r="AC115"/>
      <c r="AD115"/>
      <c r="AE115"/>
      <c r="AF115"/>
      <c r="AG115"/>
      <c r="AH115"/>
      <c r="AI115"/>
      <c r="AJ115"/>
      <c r="AK115"/>
      <c r="AL115"/>
      <c r="AM115"/>
      <c r="AN115"/>
      <c r="AO115"/>
      <c r="AP115"/>
      <c r="AQ115"/>
      <c r="AR115"/>
      <c r="AS115"/>
      <c r="AT115"/>
      <c r="AU115"/>
      <c r="AV115"/>
      <c r="AW115"/>
    </row>
    <row r="116" spans="1:49" s="43" customFormat="1">
      <c r="A116" s="190"/>
      <c r="B116" s="191"/>
      <c r="C116" s="191"/>
      <c r="D116" s="191"/>
      <c r="E116" s="190"/>
      <c r="F116" s="231"/>
      <c r="G116" s="14"/>
      <c r="H116" s="14"/>
      <c r="I116" s="14"/>
      <c r="J116" s="14"/>
      <c r="K116" s="6"/>
      <c r="L116" s="11"/>
      <c r="M116" s="11"/>
      <c r="N116" s="11"/>
      <c r="O116" s="11"/>
      <c r="P116" s="11"/>
      <c r="Q116" s="6"/>
      <c r="R116" s="6"/>
      <c r="S116" s="6"/>
      <c r="T116" s="6"/>
      <c r="U116" s="6"/>
      <c r="V116" s="14"/>
      <c r="W116" s="14"/>
      <c r="X116" s="14"/>
      <c r="Y116" s="14"/>
      <c r="Z116" s="14"/>
      <c r="AA116" s="14"/>
      <c r="AB116"/>
      <c r="AC116"/>
      <c r="AD116"/>
      <c r="AE116"/>
      <c r="AF116"/>
      <c r="AG116"/>
      <c r="AH116"/>
      <c r="AI116"/>
      <c r="AJ116"/>
      <c r="AK116"/>
      <c r="AL116"/>
      <c r="AM116"/>
      <c r="AN116"/>
      <c r="AO116"/>
      <c r="AP116"/>
      <c r="AQ116"/>
      <c r="AR116"/>
      <c r="AS116"/>
      <c r="AT116"/>
      <c r="AU116"/>
      <c r="AV116"/>
      <c r="AW116"/>
    </row>
    <row r="117" spans="1:49" s="43" customFormat="1">
      <c r="A117" s="190"/>
      <c r="B117" s="191"/>
      <c r="C117" s="191"/>
      <c r="D117" s="191"/>
      <c r="E117" s="190"/>
      <c r="F117" s="231"/>
      <c r="G117" s="14"/>
      <c r="H117" s="14"/>
      <c r="I117" s="14"/>
      <c r="J117" s="14"/>
      <c r="K117" s="6"/>
      <c r="L117" s="11"/>
      <c r="M117" s="11"/>
      <c r="N117" s="11"/>
      <c r="O117" s="11"/>
      <c r="P117" s="11"/>
      <c r="Q117" s="6"/>
      <c r="R117" s="6"/>
      <c r="S117" s="6"/>
      <c r="T117" s="6"/>
      <c r="U117" s="6"/>
      <c r="V117" s="14"/>
      <c r="W117" s="14"/>
      <c r="X117" s="14"/>
      <c r="Y117" s="14"/>
      <c r="Z117" s="14"/>
      <c r="AA117" s="14"/>
      <c r="AB117"/>
      <c r="AC117"/>
      <c r="AD117"/>
      <c r="AE117"/>
      <c r="AF117"/>
      <c r="AG117"/>
      <c r="AH117"/>
      <c r="AI117"/>
      <c r="AJ117"/>
      <c r="AK117"/>
      <c r="AL117"/>
      <c r="AM117"/>
      <c r="AN117"/>
      <c r="AO117"/>
      <c r="AP117"/>
      <c r="AQ117"/>
      <c r="AR117"/>
      <c r="AS117"/>
      <c r="AT117"/>
      <c r="AU117"/>
      <c r="AV117"/>
      <c r="AW117"/>
    </row>
    <row r="118" spans="1:49" s="43" customFormat="1">
      <c r="A118" s="190"/>
      <c r="B118" s="191"/>
      <c r="C118" s="191"/>
      <c r="D118" s="191"/>
      <c r="E118" s="190"/>
      <c r="F118" s="231"/>
      <c r="G118" s="14"/>
      <c r="H118" s="14"/>
      <c r="I118" s="14"/>
      <c r="J118" s="14"/>
      <c r="K118" s="6"/>
      <c r="L118" s="11"/>
      <c r="M118" s="11"/>
      <c r="N118" s="11"/>
      <c r="O118" s="11"/>
      <c r="P118" s="11"/>
      <c r="Q118" s="6"/>
      <c r="R118" s="6"/>
      <c r="S118" s="6"/>
      <c r="T118" s="6"/>
      <c r="U118" s="6"/>
      <c r="V118" s="14"/>
      <c r="W118" s="14"/>
      <c r="X118" s="14"/>
      <c r="Y118" s="14"/>
      <c r="Z118" s="14"/>
      <c r="AA118" s="14"/>
      <c r="AB118"/>
      <c r="AC118"/>
      <c r="AD118"/>
      <c r="AE118"/>
      <c r="AF118"/>
      <c r="AG118"/>
      <c r="AH118"/>
      <c r="AI118"/>
      <c r="AJ118"/>
      <c r="AK118"/>
      <c r="AL118"/>
      <c r="AM118"/>
      <c r="AN118"/>
      <c r="AO118"/>
      <c r="AP118"/>
      <c r="AQ118"/>
      <c r="AR118"/>
      <c r="AS118"/>
      <c r="AT118"/>
      <c r="AU118"/>
      <c r="AV118"/>
      <c r="AW118"/>
    </row>
    <row r="119" spans="1:49" s="43" customFormat="1">
      <c r="A119" s="190"/>
      <c r="B119" s="191"/>
      <c r="C119" s="191"/>
      <c r="D119" s="191"/>
      <c r="E119" s="190"/>
      <c r="F119" s="231"/>
      <c r="G119" s="14"/>
      <c r="H119" s="14"/>
      <c r="I119" s="14"/>
      <c r="J119" s="14"/>
      <c r="K119" s="6"/>
      <c r="L119" s="11"/>
      <c r="M119" s="11"/>
      <c r="N119" s="11"/>
      <c r="O119" s="11"/>
      <c r="P119" s="11"/>
      <c r="Q119" s="6"/>
      <c r="R119" s="6"/>
      <c r="S119" s="6"/>
      <c r="T119" s="6"/>
      <c r="U119" s="6"/>
      <c r="V119" s="14"/>
      <c r="W119" s="14"/>
      <c r="X119" s="14"/>
      <c r="Y119" s="14"/>
      <c r="Z119" s="14"/>
      <c r="AA119" s="14"/>
      <c r="AB119"/>
      <c r="AC119"/>
      <c r="AD119"/>
      <c r="AE119"/>
      <c r="AF119"/>
      <c r="AG119"/>
      <c r="AH119"/>
      <c r="AI119"/>
      <c r="AJ119"/>
      <c r="AK119"/>
      <c r="AL119"/>
      <c r="AM119"/>
      <c r="AN119"/>
      <c r="AO119"/>
      <c r="AP119"/>
      <c r="AQ119"/>
      <c r="AR119"/>
      <c r="AS119"/>
      <c r="AT119"/>
      <c r="AU119"/>
      <c r="AV119"/>
      <c r="AW119"/>
    </row>
    <row r="120" spans="1:49" s="43" customFormat="1">
      <c r="A120" s="190"/>
      <c r="B120" s="191"/>
      <c r="C120" s="191"/>
      <c r="D120" s="191"/>
      <c r="E120" s="190"/>
      <c r="F120" s="231"/>
      <c r="G120" s="14"/>
      <c r="H120" s="14"/>
      <c r="I120" s="14"/>
      <c r="J120" s="14"/>
      <c r="K120" s="6"/>
      <c r="L120" s="11"/>
      <c r="M120" s="11"/>
      <c r="N120" s="11"/>
      <c r="O120" s="11"/>
      <c r="P120" s="11"/>
      <c r="Q120" s="6"/>
      <c r="R120" s="6"/>
      <c r="S120" s="6"/>
      <c r="T120" s="6"/>
      <c r="U120" s="6"/>
      <c r="V120" s="14"/>
      <c r="W120" s="14"/>
      <c r="X120" s="14"/>
      <c r="Y120" s="14"/>
      <c r="Z120" s="14"/>
      <c r="AA120" s="14"/>
      <c r="AB120"/>
      <c r="AC120"/>
      <c r="AD120"/>
      <c r="AE120"/>
      <c r="AF120"/>
      <c r="AG120"/>
      <c r="AH120"/>
      <c r="AI120"/>
      <c r="AJ120"/>
      <c r="AK120"/>
      <c r="AL120"/>
      <c r="AM120"/>
      <c r="AN120"/>
      <c r="AO120"/>
      <c r="AP120"/>
      <c r="AQ120"/>
      <c r="AR120"/>
      <c r="AS120"/>
      <c r="AT120"/>
      <c r="AU120"/>
      <c r="AV120"/>
      <c r="AW120"/>
    </row>
    <row r="121" spans="1:49" s="43" customFormat="1">
      <c r="A121" s="190"/>
      <c r="B121" s="191"/>
      <c r="C121" s="191"/>
      <c r="D121" s="191"/>
      <c r="E121" s="190"/>
      <c r="F121" s="231"/>
      <c r="G121" s="14"/>
      <c r="H121" s="14"/>
      <c r="I121" s="14"/>
      <c r="J121" s="14"/>
      <c r="K121" s="6"/>
      <c r="L121" s="11"/>
      <c r="M121" s="11"/>
      <c r="N121" s="11"/>
      <c r="O121" s="11"/>
      <c r="P121" s="11"/>
      <c r="Q121" s="6"/>
      <c r="R121" s="6"/>
      <c r="S121" s="6"/>
      <c r="T121" s="6"/>
      <c r="U121" s="6"/>
      <c r="V121" s="14"/>
      <c r="W121" s="14"/>
      <c r="X121" s="14"/>
      <c r="Y121" s="14"/>
      <c r="Z121" s="14"/>
      <c r="AA121" s="14"/>
      <c r="AB121"/>
      <c r="AC121"/>
      <c r="AD121"/>
      <c r="AE121"/>
      <c r="AF121"/>
      <c r="AG121"/>
      <c r="AH121"/>
      <c r="AI121"/>
      <c r="AJ121"/>
      <c r="AK121"/>
      <c r="AL121"/>
      <c r="AM121"/>
      <c r="AN121"/>
      <c r="AO121"/>
      <c r="AP121"/>
      <c r="AQ121"/>
      <c r="AR121"/>
      <c r="AS121"/>
      <c r="AT121"/>
      <c r="AU121"/>
      <c r="AV121"/>
      <c r="AW121"/>
    </row>
    <row r="122" spans="1:49" s="43" customFormat="1">
      <c r="A122" s="190"/>
      <c r="B122" s="191"/>
      <c r="C122" s="191"/>
      <c r="D122" s="191"/>
      <c r="E122" s="190"/>
      <c r="F122" s="231"/>
      <c r="G122" s="14"/>
      <c r="H122" s="14"/>
      <c r="I122" s="14"/>
      <c r="J122" s="14"/>
      <c r="K122" s="6"/>
      <c r="L122" s="11"/>
      <c r="M122" s="11"/>
      <c r="N122" s="11"/>
      <c r="O122" s="11"/>
      <c r="P122" s="11"/>
      <c r="Q122" s="6"/>
      <c r="R122" s="6"/>
      <c r="S122" s="6"/>
      <c r="T122" s="6"/>
      <c r="U122" s="6"/>
      <c r="V122" s="14"/>
      <c r="W122" s="14"/>
      <c r="X122" s="14"/>
      <c r="Y122" s="14"/>
      <c r="Z122" s="14"/>
      <c r="AA122" s="14"/>
      <c r="AB122"/>
      <c r="AC122"/>
      <c r="AD122"/>
      <c r="AE122"/>
      <c r="AF122"/>
      <c r="AG122"/>
      <c r="AH122"/>
      <c r="AI122"/>
      <c r="AJ122"/>
      <c r="AK122"/>
      <c r="AL122"/>
      <c r="AM122"/>
      <c r="AN122"/>
      <c r="AO122"/>
      <c r="AP122"/>
      <c r="AQ122"/>
      <c r="AR122"/>
      <c r="AS122"/>
      <c r="AT122"/>
      <c r="AU122"/>
      <c r="AV122"/>
      <c r="AW122"/>
    </row>
    <row r="123" spans="1:49" s="43" customFormat="1">
      <c r="A123" s="190"/>
      <c r="B123" s="191"/>
      <c r="C123" s="191"/>
      <c r="D123" s="191"/>
      <c r="E123" s="190"/>
      <c r="F123" s="231"/>
      <c r="G123" s="14"/>
      <c r="H123" s="14"/>
      <c r="I123" s="14"/>
      <c r="J123" s="14"/>
      <c r="K123" s="6"/>
      <c r="L123" s="11"/>
      <c r="M123" s="11"/>
      <c r="N123" s="11"/>
      <c r="O123" s="11"/>
      <c r="P123" s="11"/>
      <c r="Q123" s="6"/>
      <c r="R123" s="6"/>
      <c r="S123" s="6"/>
      <c r="T123" s="6"/>
      <c r="U123" s="6"/>
      <c r="V123" s="14"/>
      <c r="W123" s="14"/>
      <c r="X123" s="14"/>
      <c r="Y123" s="14"/>
      <c r="Z123" s="14"/>
      <c r="AA123" s="14"/>
      <c r="AB123"/>
      <c r="AC123"/>
      <c r="AD123"/>
      <c r="AE123"/>
      <c r="AF123"/>
      <c r="AG123"/>
      <c r="AH123"/>
      <c r="AI123"/>
      <c r="AJ123"/>
      <c r="AK123"/>
      <c r="AL123"/>
      <c r="AM123"/>
      <c r="AN123"/>
      <c r="AO123"/>
      <c r="AP123"/>
      <c r="AQ123"/>
      <c r="AR123"/>
      <c r="AS123"/>
      <c r="AT123"/>
      <c r="AU123"/>
      <c r="AV123"/>
      <c r="AW123"/>
    </row>
    <row r="124" spans="1:49" s="43" customFormat="1">
      <c r="A124" s="190"/>
      <c r="B124" s="191"/>
      <c r="C124" s="191"/>
      <c r="D124" s="191"/>
      <c r="E124" s="190"/>
      <c r="F124" s="231"/>
      <c r="G124" s="14"/>
      <c r="H124" s="14"/>
      <c r="I124" s="14"/>
      <c r="J124" s="14"/>
      <c r="K124" s="6"/>
      <c r="L124" s="11"/>
      <c r="M124" s="11"/>
      <c r="N124" s="11"/>
      <c r="O124" s="11"/>
      <c r="P124" s="11"/>
      <c r="Q124" s="6"/>
      <c r="R124" s="6"/>
      <c r="S124" s="6"/>
      <c r="T124" s="6"/>
      <c r="U124" s="6"/>
      <c r="V124" s="14"/>
      <c r="W124" s="14"/>
      <c r="X124" s="14"/>
      <c r="Y124" s="14"/>
      <c r="Z124" s="14"/>
      <c r="AA124" s="14"/>
      <c r="AB124"/>
      <c r="AC124"/>
      <c r="AD124"/>
      <c r="AE124"/>
      <c r="AF124"/>
      <c r="AG124"/>
      <c r="AH124"/>
      <c r="AI124"/>
      <c r="AJ124"/>
      <c r="AK124"/>
      <c r="AL124"/>
      <c r="AM124"/>
      <c r="AN124"/>
      <c r="AO124"/>
      <c r="AP124"/>
      <c r="AQ124"/>
      <c r="AR124"/>
      <c r="AS124"/>
      <c r="AT124"/>
      <c r="AU124"/>
      <c r="AV124"/>
      <c r="AW124"/>
    </row>
    <row r="125" spans="1:49" s="43" customFormat="1">
      <c r="A125" s="190"/>
      <c r="B125" s="191"/>
      <c r="C125" s="191"/>
      <c r="D125" s="191"/>
      <c r="E125" s="190"/>
      <c r="F125" s="231"/>
      <c r="G125" s="14"/>
      <c r="H125" s="14"/>
      <c r="I125" s="14"/>
      <c r="J125" s="14"/>
      <c r="K125" s="6"/>
      <c r="L125" s="11"/>
      <c r="M125" s="11"/>
      <c r="N125" s="11"/>
      <c r="O125" s="11"/>
      <c r="P125" s="11"/>
      <c r="Q125" s="6"/>
      <c r="R125" s="6"/>
      <c r="S125" s="6"/>
      <c r="T125" s="6"/>
      <c r="U125" s="6"/>
      <c r="V125" s="14"/>
      <c r="W125" s="14"/>
      <c r="X125" s="14"/>
      <c r="Y125" s="14"/>
      <c r="Z125" s="14"/>
      <c r="AA125" s="14"/>
      <c r="AB125"/>
      <c r="AC125"/>
      <c r="AD125"/>
      <c r="AE125"/>
      <c r="AF125"/>
      <c r="AG125"/>
      <c r="AH125"/>
      <c r="AI125"/>
      <c r="AJ125"/>
      <c r="AK125"/>
      <c r="AL125"/>
      <c r="AM125"/>
      <c r="AN125"/>
      <c r="AO125"/>
      <c r="AP125"/>
      <c r="AQ125"/>
      <c r="AR125"/>
      <c r="AS125"/>
      <c r="AT125"/>
      <c r="AU125"/>
      <c r="AV125"/>
      <c r="AW125"/>
    </row>
    <row r="126" spans="1:49" s="43" customFormat="1">
      <c r="A126" s="190"/>
      <c r="B126" s="191"/>
      <c r="C126" s="191"/>
      <c r="D126" s="191"/>
      <c r="E126" s="190"/>
      <c r="F126" s="231"/>
      <c r="G126" s="14"/>
      <c r="H126" s="14"/>
      <c r="I126" s="14"/>
      <c r="J126" s="14"/>
      <c r="K126" s="6"/>
      <c r="L126" s="11"/>
      <c r="M126" s="11"/>
      <c r="N126" s="11"/>
      <c r="O126" s="11"/>
      <c r="P126" s="11"/>
      <c r="Q126" s="6"/>
      <c r="R126" s="6"/>
      <c r="S126" s="6"/>
      <c r="T126" s="6"/>
      <c r="U126" s="6"/>
      <c r="V126" s="14"/>
      <c r="W126" s="14"/>
      <c r="X126" s="14"/>
      <c r="Y126" s="14"/>
      <c r="Z126" s="14"/>
      <c r="AA126" s="14"/>
      <c r="AB126"/>
      <c r="AC126"/>
      <c r="AD126"/>
      <c r="AE126"/>
      <c r="AF126"/>
      <c r="AG126"/>
      <c r="AH126"/>
      <c r="AI126"/>
      <c r="AJ126"/>
      <c r="AK126"/>
      <c r="AL126"/>
      <c r="AM126"/>
      <c r="AN126"/>
      <c r="AO126"/>
      <c r="AP126"/>
      <c r="AQ126"/>
      <c r="AR126"/>
      <c r="AS126"/>
      <c r="AT126"/>
      <c r="AU126"/>
      <c r="AV126"/>
      <c r="AW126"/>
    </row>
    <row r="127" spans="1:49" s="43" customFormat="1">
      <c r="A127" s="190"/>
      <c r="B127" s="191"/>
      <c r="C127" s="191"/>
      <c r="D127" s="191"/>
      <c r="E127" s="190"/>
      <c r="F127" s="231"/>
      <c r="G127" s="14"/>
      <c r="H127" s="14"/>
      <c r="I127" s="14"/>
      <c r="J127" s="14"/>
      <c r="K127" s="6"/>
      <c r="L127" s="11"/>
      <c r="M127" s="11"/>
      <c r="N127" s="11"/>
      <c r="O127" s="11"/>
      <c r="P127" s="11"/>
      <c r="Q127" s="6"/>
      <c r="R127" s="6"/>
      <c r="S127" s="6"/>
      <c r="T127" s="6"/>
      <c r="U127" s="6"/>
      <c r="V127" s="14"/>
      <c r="W127" s="14"/>
      <c r="X127" s="14"/>
      <c r="Y127" s="14"/>
      <c r="Z127" s="14"/>
      <c r="AA127" s="14"/>
      <c r="AB127"/>
      <c r="AC127"/>
      <c r="AD127"/>
      <c r="AE127"/>
      <c r="AF127"/>
      <c r="AG127"/>
      <c r="AH127"/>
      <c r="AI127"/>
      <c r="AJ127"/>
      <c r="AK127"/>
      <c r="AL127"/>
      <c r="AM127"/>
      <c r="AN127"/>
      <c r="AO127"/>
      <c r="AP127"/>
      <c r="AQ127"/>
      <c r="AR127"/>
      <c r="AS127"/>
      <c r="AT127"/>
      <c r="AU127"/>
      <c r="AV127"/>
      <c r="AW127"/>
    </row>
    <row r="128" spans="1:49" s="43" customFormat="1">
      <c r="A128" s="190"/>
      <c r="B128" s="191"/>
      <c r="C128" s="191"/>
      <c r="D128" s="191"/>
      <c r="E128" s="190"/>
      <c r="F128" s="231"/>
      <c r="G128" s="14"/>
      <c r="H128" s="14"/>
      <c r="I128" s="14"/>
      <c r="J128" s="14"/>
      <c r="K128" s="6"/>
      <c r="L128" s="11"/>
      <c r="M128" s="11"/>
      <c r="N128" s="11"/>
      <c r="O128" s="11"/>
      <c r="P128" s="11"/>
      <c r="Q128" s="6"/>
      <c r="R128" s="6"/>
      <c r="S128" s="6"/>
      <c r="T128" s="6"/>
      <c r="U128" s="6"/>
      <c r="V128" s="14"/>
      <c r="W128" s="14"/>
      <c r="X128" s="14"/>
      <c r="Y128" s="14"/>
      <c r="Z128" s="14"/>
      <c r="AA128" s="14"/>
      <c r="AB128"/>
      <c r="AC128"/>
      <c r="AD128"/>
      <c r="AE128"/>
      <c r="AF128"/>
      <c r="AG128"/>
      <c r="AH128"/>
      <c r="AI128"/>
      <c r="AJ128"/>
      <c r="AK128"/>
      <c r="AL128"/>
      <c r="AM128"/>
      <c r="AN128"/>
      <c r="AO128"/>
      <c r="AP128"/>
      <c r="AQ128"/>
      <c r="AR128"/>
      <c r="AS128"/>
      <c r="AT128"/>
      <c r="AU128"/>
      <c r="AV128"/>
      <c r="AW128"/>
    </row>
    <row r="129" spans="1:49" s="43" customFormat="1">
      <c r="A129" s="190"/>
      <c r="B129" s="191"/>
      <c r="C129" s="191"/>
      <c r="D129" s="191"/>
      <c r="E129" s="190"/>
      <c r="F129" s="231"/>
      <c r="G129" s="14"/>
      <c r="H129" s="14"/>
      <c r="I129" s="14"/>
      <c r="J129" s="14"/>
      <c r="K129" s="6"/>
      <c r="L129" s="11"/>
      <c r="M129" s="11"/>
      <c r="N129" s="11"/>
      <c r="O129" s="11"/>
      <c r="P129" s="11"/>
      <c r="Q129" s="6"/>
      <c r="R129" s="6"/>
      <c r="S129" s="6"/>
      <c r="T129" s="6"/>
      <c r="U129" s="6"/>
      <c r="V129" s="14"/>
      <c r="W129" s="14"/>
      <c r="X129" s="14"/>
      <c r="Y129" s="14"/>
      <c r="Z129" s="14"/>
      <c r="AA129" s="14"/>
      <c r="AB129"/>
      <c r="AC129"/>
      <c r="AD129"/>
      <c r="AE129"/>
      <c r="AF129"/>
      <c r="AG129"/>
      <c r="AH129"/>
      <c r="AI129"/>
      <c r="AJ129"/>
      <c r="AK129"/>
      <c r="AL129"/>
      <c r="AM129"/>
      <c r="AN129"/>
      <c r="AO129"/>
      <c r="AP129"/>
      <c r="AQ129"/>
      <c r="AR129"/>
      <c r="AS129"/>
      <c r="AT129"/>
      <c r="AU129"/>
      <c r="AV129"/>
      <c r="AW129"/>
    </row>
    <row r="130" spans="1:49" s="43" customFormat="1">
      <c r="A130" s="190"/>
      <c r="B130" s="191"/>
      <c r="C130" s="191"/>
      <c r="D130" s="191"/>
      <c r="E130" s="190"/>
      <c r="F130" s="231"/>
      <c r="G130" s="14"/>
      <c r="H130" s="14"/>
      <c r="I130" s="14"/>
      <c r="J130" s="14"/>
      <c r="K130" s="6"/>
      <c r="L130" s="11"/>
      <c r="M130" s="11"/>
      <c r="N130" s="11"/>
      <c r="O130" s="11"/>
      <c r="P130" s="11"/>
      <c r="Q130" s="6"/>
      <c r="R130" s="6"/>
      <c r="S130" s="6"/>
      <c r="T130" s="6"/>
      <c r="U130" s="6"/>
      <c r="V130" s="14"/>
      <c r="W130" s="14"/>
      <c r="X130" s="14"/>
      <c r="Y130" s="14"/>
      <c r="Z130" s="14"/>
      <c r="AA130" s="14"/>
      <c r="AB130"/>
      <c r="AC130"/>
      <c r="AD130"/>
      <c r="AE130"/>
      <c r="AF130"/>
      <c r="AG130"/>
      <c r="AH130"/>
      <c r="AI130"/>
      <c r="AJ130"/>
      <c r="AK130"/>
      <c r="AL130"/>
      <c r="AM130"/>
      <c r="AN130"/>
      <c r="AO130"/>
      <c r="AP130"/>
      <c r="AQ130"/>
      <c r="AR130"/>
      <c r="AS130"/>
      <c r="AT130"/>
      <c r="AU130"/>
      <c r="AV130"/>
      <c r="AW130"/>
    </row>
    <row r="131" spans="1:49" s="43" customFormat="1">
      <c r="A131" s="190"/>
      <c r="B131" s="191"/>
      <c r="C131" s="191"/>
      <c r="D131" s="191"/>
      <c r="E131" s="190"/>
      <c r="F131" s="231"/>
      <c r="G131" s="14"/>
      <c r="H131" s="14"/>
      <c r="I131" s="14"/>
      <c r="J131" s="14"/>
      <c r="K131" s="6"/>
      <c r="L131" s="11"/>
      <c r="M131" s="11"/>
      <c r="N131" s="11"/>
      <c r="O131" s="11"/>
      <c r="P131" s="11"/>
      <c r="Q131" s="6"/>
      <c r="R131" s="6"/>
      <c r="S131" s="6"/>
      <c r="T131" s="6"/>
      <c r="U131" s="6"/>
      <c r="V131" s="14"/>
      <c r="W131" s="14"/>
      <c r="X131" s="14"/>
      <c r="Y131" s="14"/>
      <c r="Z131" s="14"/>
      <c r="AA131" s="14"/>
      <c r="AB131"/>
      <c r="AC131"/>
      <c r="AD131"/>
      <c r="AE131"/>
      <c r="AF131"/>
      <c r="AG131"/>
      <c r="AH131"/>
      <c r="AI131"/>
      <c r="AJ131"/>
      <c r="AK131"/>
      <c r="AL131"/>
      <c r="AM131"/>
      <c r="AN131"/>
      <c r="AO131"/>
      <c r="AP131"/>
      <c r="AQ131"/>
      <c r="AR131"/>
      <c r="AS131"/>
      <c r="AT131"/>
      <c r="AU131"/>
      <c r="AV131"/>
      <c r="AW131"/>
    </row>
    <row r="132" spans="1:49" s="43" customFormat="1">
      <c r="A132" s="190"/>
      <c r="B132" s="191"/>
      <c r="C132" s="191"/>
      <c r="D132" s="191"/>
      <c r="E132" s="190"/>
      <c r="F132" s="231"/>
      <c r="G132" s="14"/>
      <c r="H132" s="14"/>
      <c r="I132" s="14"/>
      <c r="J132" s="14"/>
      <c r="K132" s="6"/>
      <c r="L132" s="11"/>
      <c r="M132" s="11"/>
      <c r="N132" s="11"/>
      <c r="O132" s="11"/>
      <c r="P132" s="11"/>
      <c r="Q132" s="6"/>
      <c r="R132" s="6"/>
      <c r="S132" s="6"/>
      <c r="T132" s="6"/>
      <c r="U132" s="6"/>
      <c r="V132" s="14"/>
      <c r="W132" s="14"/>
      <c r="X132" s="14"/>
      <c r="Y132" s="14"/>
      <c r="Z132" s="14"/>
      <c r="AA132" s="14"/>
      <c r="AB132"/>
      <c r="AC132"/>
      <c r="AD132"/>
      <c r="AE132"/>
      <c r="AF132"/>
      <c r="AG132"/>
      <c r="AH132"/>
      <c r="AI132"/>
      <c r="AJ132"/>
      <c r="AK132"/>
      <c r="AL132"/>
      <c r="AM132"/>
      <c r="AN132"/>
      <c r="AO132"/>
      <c r="AP132"/>
      <c r="AQ132"/>
      <c r="AR132"/>
      <c r="AS132"/>
      <c r="AT132"/>
      <c r="AU132"/>
      <c r="AV132"/>
      <c r="AW132"/>
    </row>
    <row r="133" spans="1:49" s="43" customFormat="1">
      <c r="A133" s="190"/>
      <c r="B133" s="191"/>
      <c r="C133" s="191"/>
      <c r="D133" s="191"/>
      <c r="E133" s="190"/>
      <c r="F133" s="231"/>
      <c r="G133" s="14"/>
      <c r="H133" s="14"/>
      <c r="I133" s="14"/>
      <c r="J133" s="14"/>
      <c r="K133" s="6"/>
      <c r="L133" s="11"/>
      <c r="M133" s="11"/>
      <c r="N133" s="11"/>
      <c r="O133" s="11"/>
      <c r="P133" s="11"/>
      <c r="Q133" s="6"/>
      <c r="R133" s="6"/>
      <c r="S133" s="6"/>
      <c r="T133" s="6"/>
      <c r="U133" s="6"/>
      <c r="V133" s="14"/>
      <c r="W133" s="14"/>
      <c r="X133" s="14"/>
      <c r="Y133" s="14"/>
      <c r="Z133" s="14"/>
      <c r="AA133" s="14"/>
      <c r="AB133"/>
      <c r="AC133"/>
      <c r="AD133"/>
      <c r="AE133"/>
      <c r="AF133"/>
      <c r="AG133"/>
      <c r="AH133"/>
      <c r="AI133"/>
      <c r="AJ133"/>
      <c r="AK133"/>
      <c r="AL133"/>
      <c r="AM133"/>
      <c r="AN133"/>
      <c r="AO133"/>
      <c r="AP133"/>
      <c r="AQ133"/>
      <c r="AR133"/>
      <c r="AS133"/>
      <c r="AT133"/>
      <c r="AU133"/>
      <c r="AV133"/>
      <c r="AW133"/>
    </row>
    <row r="134" spans="1:49" s="43" customFormat="1">
      <c r="A134" s="190"/>
      <c r="B134" s="191"/>
      <c r="C134" s="191"/>
      <c r="D134" s="191"/>
      <c r="E134" s="190"/>
      <c r="F134" s="231"/>
      <c r="G134" s="14"/>
      <c r="H134" s="14"/>
      <c r="I134" s="14"/>
      <c r="J134" s="14"/>
      <c r="K134" s="6"/>
      <c r="L134" s="11"/>
      <c r="M134" s="11"/>
      <c r="N134" s="11"/>
      <c r="O134" s="11"/>
      <c r="P134" s="11"/>
      <c r="Q134" s="6"/>
      <c r="R134" s="6"/>
      <c r="S134" s="6"/>
      <c r="T134" s="6"/>
      <c r="U134" s="6"/>
      <c r="V134" s="14"/>
      <c r="W134" s="14"/>
      <c r="X134" s="14"/>
      <c r="Y134" s="14"/>
      <c r="Z134" s="14"/>
      <c r="AA134" s="14"/>
      <c r="AB134"/>
      <c r="AC134"/>
      <c r="AD134"/>
      <c r="AE134"/>
      <c r="AF134"/>
      <c r="AG134"/>
      <c r="AH134"/>
      <c r="AI134"/>
      <c r="AJ134"/>
      <c r="AK134"/>
      <c r="AL134"/>
      <c r="AM134"/>
      <c r="AN134"/>
      <c r="AO134"/>
      <c r="AP134"/>
      <c r="AQ134"/>
      <c r="AR134"/>
      <c r="AS134"/>
      <c r="AT134"/>
      <c r="AU134"/>
      <c r="AV134"/>
      <c r="AW134"/>
    </row>
    <row r="135" spans="1:49" s="43" customFormat="1">
      <c r="A135" s="190"/>
      <c r="B135" s="191"/>
      <c r="C135" s="191"/>
      <c r="D135" s="191"/>
      <c r="E135" s="190"/>
      <c r="F135" s="231"/>
      <c r="G135" s="14"/>
      <c r="H135" s="14"/>
      <c r="I135" s="14"/>
      <c r="J135" s="14"/>
      <c r="K135" s="6"/>
      <c r="L135" s="11"/>
      <c r="M135" s="11"/>
      <c r="N135" s="11"/>
      <c r="O135" s="11"/>
      <c r="P135" s="11"/>
      <c r="Q135" s="6"/>
      <c r="R135" s="6"/>
      <c r="S135" s="6"/>
      <c r="T135" s="6"/>
      <c r="U135" s="6"/>
      <c r="V135" s="14"/>
      <c r="W135" s="14"/>
      <c r="X135" s="14"/>
      <c r="Y135" s="14"/>
      <c r="Z135" s="14"/>
      <c r="AA135" s="14"/>
      <c r="AB135"/>
      <c r="AC135"/>
      <c r="AD135"/>
      <c r="AE135"/>
      <c r="AF135"/>
      <c r="AG135"/>
      <c r="AH135"/>
      <c r="AI135"/>
      <c r="AJ135"/>
      <c r="AK135"/>
      <c r="AL135"/>
      <c r="AM135"/>
      <c r="AN135"/>
      <c r="AO135"/>
      <c r="AP135"/>
      <c r="AQ135"/>
      <c r="AR135"/>
      <c r="AS135"/>
      <c r="AT135"/>
      <c r="AU135"/>
      <c r="AV135"/>
      <c r="AW135"/>
    </row>
    <row r="136" spans="1:49" s="43" customFormat="1">
      <c r="A136" s="190"/>
      <c r="B136" s="191"/>
      <c r="C136" s="191"/>
      <c r="D136" s="191"/>
      <c r="E136" s="190"/>
      <c r="F136" s="231"/>
      <c r="G136" s="14"/>
      <c r="H136" s="14"/>
      <c r="I136" s="14"/>
      <c r="J136" s="14"/>
      <c r="K136" s="6"/>
      <c r="L136" s="11"/>
      <c r="M136" s="11"/>
      <c r="N136" s="11"/>
      <c r="O136" s="11"/>
      <c r="P136" s="11"/>
      <c r="Q136" s="6"/>
      <c r="R136" s="6"/>
      <c r="S136" s="6"/>
      <c r="T136" s="6"/>
      <c r="U136" s="6"/>
      <c r="V136" s="14"/>
      <c r="W136" s="14"/>
      <c r="X136" s="14"/>
      <c r="Y136" s="14"/>
      <c r="Z136" s="14"/>
      <c r="AA136" s="14"/>
      <c r="AB136"/>
      <c r="AC136"/>
      <c r="AD136"/>
      <c r="AE136"/>
      <c r="AF136"/>
      <c r="AG136"/>
      <c r="AH136"/>
      <c r="AI136"/>
      <c r="AJ136"/>
      <c r="AK136"/>
      <c r="AL136"/>
      <c r="AM136"/>
      <c r="AN136"/>
      <c r="AO136"/>
      <c r="AP136"/>
      <c r="AQ136"/>
      <c r="AR136"/>
      <c r="AS136"/>
      <c r="AT136"/>
      <c r="AU136"/>
      <c r="AV136"/>
      <c r="AW136"/>
    </row>
    <row r="137" spans="1:49" s="43" customFormat="1">
      <c r="A137" s="190"/>
      <c r="B137" s="191"/>
      <c r="C137" s="191"/>
      <c r="D137" s="191"/>
      <c r="E137" s="190"/>
      <c r="F137" s="231"/>
      <c r="G137" s="14"/>
      <c r="H137" s="14"/>
      <c r="I137" s="14"/>
      <c r="J137" s="14"/>
      <c r="K137" s="6"/>
      <c r="L137" s="11"/>
      <c r="M137" s="11"/>
      <c r="N137" s="11"/>
      <c r="O137" s="11"/>
      <c r="P137" s="11"/>
      <c r="Q137" s="6"/>
      <c r="R137" s="6"/>
      <c r="S137" s="6"/>
      <c r="T137" s="6"/>
      <c r="U137" s="6"/>
      <c r="V137" s="14"/>
      <c r="W137" s="14"/>
      <c r="X137" s="14"/>
      <c r="Y137" s="14"/>
      <c r="Z137" s="14"/>
      <c r="AA137" s="14"/>
      <c r="AB137"/>
      <c r="AC137"/>
      <c r="AD137"/>
      <c r="AE137"/>
      <c r="AF137"/>
      <c r="AG137"/>
      <c r="AH137"/>
      <c r="AI137"/>
      <c r="AJ137"/>
      <c r="AK137"/>
      <c r="AL137"/>
      <c r="AM137"/>
      <c r="AN137"/>
      <c r="AO137"/>
      <c r="AP137"/>
      <c r="AQ137"/>
      <c r="AR137"/>
      <c r="AS137"/>
      <c r="AT137"/>
      <c r="AU137"/>
      <c r="AV137"/>
      <c r="AW137"/>
    </row>
    <row r="138" spans="1:49" s="43" customFormat="1">
      <c r="A138" s="190"/>
      <c r="B138" s="191"/>
      <c r="C138" s="191"/>
      <c r="D138" s="191"/>
      <c r="E138" s="190"/>
      <c r="F138" s="231"/>
      <c r="G138" s="14"/>
      <c r="H138" s="14"/>
      <c r="I138" s="14"/>
      <c r="J138" s="14"/>
      <c r="K138" s="6"/>
      <c r="L138" s="11"/>
      <c r="M138" s="11"/>
      <c r="N138" s="11"/>
      <c r="O138" s="11"/>
      <c r="P138" s="11"/>
      <c r="Q138" s="6"/>
      <c r="R138" s="6"/>
      <c r="S138" s="6"/>
      <c r="T138" s="6"/>
      <c r="U138" s="6"/>
      <c r="V138" s="14"/>
      <c r="W138" s="14"/>
      <c r="X138" s="14"/>
      <c r="Y138" s="14"/>
      <c r="Z138" s="14"/>
      <c r="AA138" s="14"/>
      <c r="AB138"/>
      <c r="AC138"/>
      <c r="AD138"/>
      <c r="AE138"/>
      <c r="AF138"/>
      <c r="AG138"/>
      <c r="AH138"/>
      <c r="AI138"/>
      <c r="AJ138"/>
      <c r="AK138"/>
      <c r="AL138"/>
      <c r="AM138"/>
      <c r="AN138"/>
      <c r="AO138"/>
      <c r="AP138"/>
      <c r="AQ138"/>
      <c r="AR138"/>
      <c r="AS138"/>
      <c r="AT138"/>
      <c r="AU138"/>
      <c r="AV138"/>
      <c r="AW138"/>
    </row>
    <row r="139" spans="1:49" s="43" customFormat="1">
      <c r="A139" s="190"/>
      <c r="B139" s="191"/>
      <c r="C139" s="191"/>
      <c r="D139" s="191"/>
      <c r="E139" s="190"/>
      <c r="F139" s="231"/>
      <c r="G139" s="14"/>
      <c r="H139" s="14"/>
      <c r="I139" s="14"/>
      <c r="J139" s="14"/>
      <c r="K139" s="6"/>
      <c r="L139" s="11"/>
      <c r="M139" s="11"/>
      <c r="N139" s="11"/>
      <c r="O139" s="11"/>
      <c r="P139" s="11"/>
      <c r="Q139" s="6"/>
      <c r="R139" s="6"/>
      <c r="S139" s="6"/>
      <c r="T139" s="6"/>
      <c r="U139" s="6"/>
      <c r="V139" s="14"/>
      <c r="W139" s="14"/>
      <c r="X139" s="14"/>
      <c r="Y139" s="14"/>
      <c r="Z139" s="14"/>
      <c r="AA139" s="14"/>
      <c r="AB139"/>
      <c r="AC139"/>
      <c r="AD139"/>
      <c r="AE139"/>
      <c r="AF139"/>
      <c r="AG139"/>
      <c r="AH139"/>
      <c r="AI139"/>
      <c r="AJ139"/>
      <c r="AK139"/>
      <c r="AL139"/>
      <c r="AM139"/>
      <c r="AN139"/>
      <c r="AO139"/>
      <c r="AP139"/>
      <c r="AQ139"/>
      <c r="AR139"/>
      <c r="AS139"/>
      <c r="AT139"/>
      <c r="AU139"/>
      <c r="AV139"/>
      <c r="AW139"/>
    </row>
    <row r="140" spans="1:49" s="43" customFormat="1">
      <c r="A140" s="190"/>
      <c r="B140" s="191"/>
      <c r="C140" s="191"/>
      <c r="D140" s="191"/>
      <c r="E140" s="190"/>
      <c r="F140" s="231"/>
      <c r="G140" s="14"/>
      <c r="H140" s="14"/>
      <c r="I140" s="14"/>
      <c r="J140" s="14"/>
      <c r="K140" s="6"/>
      <c r="L140" s="11"/>
      <c r="M140" s="11"/>
      <c r="N140" s="11"/>
      <c r="O140" s="11"/>
      <c r="P140" s="11"/>
      <c r="Q140" s="6"/>
      <c r="R140" s="6"/>
      <c r="S140" s="6"/>
      <c r="T140" s="6"/>
      <c r="U140" s="6"/>
      <c r="V140" s="14"/>
      <c r="W140" s="14"/>
      <c r="X140" s="14"/>
      <c r="Y140" s="14"/>
      <c r="Z140" s="14"/>
      <c r="AA140" s="14"/>
      <c r="AB140"/>
      <c r="AC140"/>
      <c r="AD140"/>
      <c r="AE140"/>
      <c r="AF140"/>
      <c r="AG140"/>
      <c r="AH140"/>
      <c r="AI140"/>
      <c r="AJ140"/>
      <c r="AK140"/>
      <c r="AL140"/>
      <c r="AM140"/>
      <c r="AN140"/>
      <c r="AO140"/>
      <c r="AP140"/>
      <c r="AQ140"/>
      <c r="AR140"/>
      <c r="AS140"/>
      <c r="AT140"/>
      <c r="AU140"/>
      <c r="AV140"/>
      <c r="AW140"/>
    </row>
    <row r="141" spans="1:49" s="43" customFormat="1">
      <c r="A141" s="190"/>
      <c r="B141" s="191"/>
      <c r="C141" s="191"/>
      <c r="D141" s="191"/>
      <c r="E141" s="190"/>
      <c r="F141" s="231"/>
      <c r="G141" s="14"/>
      <c r="H141" s="14"/>
      <c r="I141" s="14"/>
      <c r="J141" s="14"/>
      <c r="K141" s="6"/>
      <c r="L141" s="11"/>
      <c r="M141" s="11"/>
      <c r="N141" s="11"/>
      <c r="O141" s="11"/>
      <c r="P141" s="11"/>
      <c r="Q141" s="6"/>
      <c r="R141" s="6"/>
      <c r="S141" s="6"/>
      <c r="T141" s="6"/>
      <c r="U141" s="6"/>
      <c r="V141" s="14"/>
      <c r="W141" s="14"/>
      <c r="X141" s="14"/>
      <c r="Y141" s="14"/>
      <c r="Z141" s="14"/>
      <c r="AA141" s="14"/>
      <c r="AB141"/>
      <c r="AC141"/>
      <c r="AD141"/>
      <c r="AE141"/>
      <c r="AF141"/>
      <c r="AG141"/>
      <c r="AH141"/>
      <c r="AI141"/>
      <c r="AJ141"/>
      <c r="AK141"/>
      <c r="AL141"/>
      <c r="AM141"/>
      <c r="AN141"/>
      <c r="AO141"/>
      <c r="AP141"/>
      <c r="AQ141"/>
      <c r="AR141"/>
      <c r="AS141"/>
      <c r="AT141"/>
      <c r="AU141"/>
      <c r="AV141"/>
      <c r="AW141"/>
    </row>
    <row r="142" spans="1:49" s="43" customFormat="1">
      <c r="A142" s="190"/>
      <c r="B142" s="191"/>
      <c r="C142" s="191"/>
      <c r="D142" s="191"/>
      <c r="E142" s="190"/>
      <c r="F142" s="231"/>
      <c r="G142" s="14"/>
      <c r="H142" s="14"/>
      <c r="I142" s="14"/>
      <c r="J142" s="14"/>
      <c r="K142" s="6"/>
      <c r="L142" s="11"/>
      <c r="M142" s="11"/>
      <c r="N142" s="11"/>
      <c r="O142" s="11"/>
      <c r="P142" s="11"/>
      <c r="Q142" s="6"/>
      <c r="R142" s="6"/>
      <c r="S142" s="6"/>
      <c r="T142" s="6"/>
      <c r="U142" s="6"/>
      <c r="V142" s="14"/>
      <c r="W142" s="14"/>
      <c r="X142" s="14"/>
      <c r="Y142" s="14"/>
      <c r="Z142" s="14"/>
      <c r="AA142" s="14"/>
      <c r="AB142"/>
      <c r="AC142"/>
      <c r="AD142"/>
      <c r="AE142"/>
      <c r="AF142"/>
      <c r="AG142"/>
      <c r="AH142"/>
      <c r="AI142"/>
      <c r="AJ142"/>
      <c r="AK142"/>
      <c r="AL142"/>
      <c r="AM142"/>
      <c r="AN142"/>
      <c r="AO142"/>
      <c r="AP142"/>
      <c r="AQ142"/>
      <c r="AR142"/>
      <c r="AS142"/>
      <c r="AT142"/>
      <c r="AU142"/>
      <c r="AV142"/>
      <c r="AW142"/>
    </row>
    <row r="143" spans="1:49" s="43" customFormat="1">
      <c r="A143" s="190"/>
      <c r="B143" s="191"/>
      <c r="C143" s="191"/>
      <c r="D143" s="191"/>
      <c r="E143" s="190"/>
      <c r="F143" s="231"/>
      <c r="G143" s="14"/>
      <c r="H143" s="14"/>
      <c r="I143" s="14"/>
      <c r="J143" s="14"/>
      <c r="K143" s="6"/>
      <c r="L143" s="11"/>
      <c r="M143" s="11"/>
      <c r="N143" s="11"/>
      <c r="O143" s="11"/>
      <c r="P143" s="11"/>
      <c r="Q143" s="6"/>
      <c r="R143" s="6"/>
      <c r="S143" s="6"/>
      <c r="T143" s="6"/>
      <c r="U143" s="6"/>
      <c r="V143" s="14"/>
      <c r="W143" s="14"/>
      <c r="X143" s="14"/>
      <c r="Y143" s="14"/>
      <c r="Z143" s="14"/>
      <c r="AA143" s="14"/>
      <c r="AB143"/>
      <c r="AC143"/>
      <c r="AD143"/>
      <c r="AE143"/>
      <c r="AF143"/>
      <c r="AG143"/>
      <c r="AH143"/>
      <c r="AI143"/>
      <c r="AJ143"/>
      <c r="AK143"/>
      <c r="AL143"/>
      <c r="AM143"/>
      <c r="AN143"/>
      <c r="AO143"/>
      <c r="AP143"/>
      <c r="AQ143"/>
      <c r="AR143"/>
      <c r="AS143"/>
      <c r="AT143"/>
      <c r="AU143"/>
      <c r="AV143"/>
      <c r="AW143"/>
    </row>
    <row r="144" spans="1:49" s="43" customFormat="1">
      <c r="A144" s="190"/>
      <c r="B144" s="191"/>
      <c r="C144" s="191"/>
      <c r="D144" s="191"/>
      <c r="E144" s="190"/>
      <c r="F144" s="231"/>
      <c r="G144" s="14"/>
      <c r="H144" s="14"/>
      <c r="I144" s="14"/>
      <c r="J144" s="14"/>
      <c r="K144" s="6"/>
      <c r="L144" s="11"/>
      <c r="M144" s="11"/>
      <c r="N144" s="11"/>
      <c r="O144" s="11"/>
      <c r="P144" s="11"/>
      <c r="Q144" s="6"/>
      <c r="R144" s="6"/>
      <c r="S144" s="6"/>
      <c r="T144" s="6"/>
      <c r="U144" s="6"/>
      <c r="V144" s="14"/>
      <c r="W144" s="14"/>
      <c r="X144" s="14"/>
      <c r="Y144" s="14"/>
      <c r="Z144" s="14"/>
      <c r="AA144" s="14"/>
      <c r="AB144"/>
      <c r="AC144"/>
      <c r="AD144"/>
      <c r="AE144"/>
      <c r="AF144"/>
      <c r="AG144"/>
      <c r="AH144"/>
      <c r="AI144"/>
      <c r="AJ144"/>
      <c r="AK144"/>
      <c r="AL144"/>
      <c r="AM144"/>
      <c r="AN144"/>
      <c r="AO144"/>
      <c r="AP144"/>
      <c r="AQ144"/>
      <c r="AR144"/>
      <c r="AS144"/>
      <c r="AT144"/>
      <c r="AU144"/>
      <c r="AV144"/>
      <c r="AW144"/>
    </row>
    <row r="145" spans="1:49" s="43" customFormat="1">
      <c r="A145" s="190"/>
      <c r="B145" s="191"/>
      <c r="C145" s="191"/>
      <c r="D145" s="191"/>
      <c r="E145" s="190"/>
      <c r="F145" s="231"/>
      <c r="G145" s="14"/>
      <c r="H145" s="14"/>
      <c r="I145" s="14"/>
      <c r="J145" s="14"/>
      <c r="K145" s="6"/>
      <c r="L145" s="11"/>
      <c r="M145" s="11"/>
      <c r="N145" s="11"/>
      <c r="O145" s="11"/>
      <c r="P145" s="11"/>
      <c r="Q145" s="6"/>
      <c r="R145" s="6"/>
      <c r="S145" s="6"/>
      <c r="T145" s="6"/>
      <c r="U145" s="6"/>
      <c r="V145" s="14"/>
      <c r="W145" s="14"/>
      <c r="X145" s="14"/>
      <c r="Y145" s="14"/>
      <c r="Z145" s="14"/>
      <c r="AA145" s="14"/>
      <c r="AB145"/>
      <c r="AC145"/>
      <c r="AD145"/>
      <c r="AE145"/>
      <c r="AF145"/>
      <c r="AG145"/>
      <c r="AH145"/>
      <c r="AI145"/>
      <c r="AJ145"/>
      <c r="AK145"/>
      <c r="AL145"/>
      <c r="AM145"/>
      <c r="AN145"/>
      <c r="AO145"/>
      <c r="AP145"/>
      <c r="AQ145"/>
      <c r="AR145"/>
      <c r="AS145"/>
      <c r="AT145"/>
      <c r="AU145"/>
      <c r="AV145"/>
      <c r="AW145"/>
    </row>
    <row r="146" spans="1:49" s="43" customFormat="1">
      <c r="A146" s="190"/>
      <c r="B146" s="191"/>
      <c r="C146" s="191"/>
      <c r="D146" s="191"/>
      <c r="E146" s="190"/>
      <c r="F146" s="231"/>
      <c r="G146" s="14"/>
      <c r="H146" s="14"/>
      <c r="I146" s="14"/>
      <c r="J146" s="14"/>
      <c r="K146" s="6"/>
      <c r="L146" s="11"/>
      <c r="M146" s="11"/>
      <c r="N146" s="11"/>
      <c r="O146" s="11"/>
      <c r="P146" s="11"/>
      <c r="Q146" s="6"/>
      <c r="R146" s="6"/>
      <c r="S146" s="6"/>
      <c r="T146" s="6"/>
      <c r="U146" s="6"/>
      <c r="V146" s="14"/>
      <c r="W146" s="14"/>
      <c r="X146" s="14"/>
      <c r="Y146" s="14"/>
      <c r="Z146" s="14"/>
      <c r="AA146" s="14"/>
      <c r="AB146"/>
      <c r="AC146"/>
      <c r="AD146"/>
      <c r="AE146"/>
      <c r="AF146"/>
      <c r="AG146"/>
      <c r="AH146"/>
      <c r="AI146"/>
      <c r="AJ146"/>
      <c r="AK146"/>
      <c r="AL146"/>
      <c r="AM146"/>
      <c r="AN146"/>
      <c r="AO146"/>
      <c r="AP146"/>
      <c r="AQ146"/>
      <c r="AR146"/>
      <c r="AS146"/>
      <c r="AT146"/>
      <c r="AU146"/>
      <c r="AV146"/>
      <c r="AW146"/>
    </row>
    <row r="147" spans="1:49" s="43" customFormat="1">
      <c r="A147" s="190"/>
      <c r="B147" s="191"/>
      <c r="C147" s="191"/>
      <c r="D147" s="191"/>
      <c r="E147" s="190"/>
      <c r="F147" s="231"/>
      <c r="G147" s="14"/>
      <c r="H147" s="14"/>
      <c r="I147" s="14"/>
      <c r="J147" s="14"/>
      <c r="K147" s="6"/>
      <c r="L147" s="11"/>
      <c r="M147" s="11"/>
      <c r="N147" s="11"/>
      <c r="O147" s="11"/>
      <c r="P147" s="11"/>
      <c r="Q147" s="6"/>
      <c r="R147" s="6"/>
      <c r="S147" s="6"/>
      <c r="T147" s="6"/>
      <c r="U147" s="6"/>
      <c r="V147" s="14"/>
      <c r="W147" s="14"/>
      <c r="X147" s="14"/>
      <c r="Y147" s="14"/>
      <c r="Z147" s="14"/>
      <c r="AA147" s="14"/>
      <c r="AB147"/>
      <c r="AC147"/>
      <c r="AD147"/>
      <c r="AE147"/>
      <c r="AF147"/>
      <c r="AG147"/>
      <c r="AH147"/>
      <c r="AI147"/>
      <c r="AJ147"/>
      <c r="AK147"/>
      <c r="AL147"/>
      <c r="AM147"/>
      <c r="AN147"/>
      <c r="AO147"/>
      <c r="AP147"/>
      <c r="AQ147"/>
      <c r="AR147"/>
      <c r="AS147"/>
      <c r="AT147"/>
      <c r="AU147"/>
      <c r="AV147"/>
      <c r="AW147"/>
    </row>
    <row r="148" spans="1:49" s="43" customFormat="1">
      <c r="A148" s="190"/>
      <c r="B148" s="191"/>
      <c r="C148" s="191"/>
      <c r="D148" s="191"/>
      <c r="E148" s="190"/>
      <c r="F148" s="231"/>
      <c r="G148" s="14"/>
      <c r="H148" s="14"/>
      <c r="I148" s="14"/>
      <c r="J148" s="14"/>
      <c r="K148" s="6"/>
      <c r="L148" s="11"/>
      <c r="M148" s="11"/>
      <c r="N148" s="11"/>
      <c r="O148" s="11"/>
      <c r="P148" s="11"/>
      <c r="Q148" s="6"/>
      <c r="R148" s="6"/>
      <c r="S148" s="6"/>
      <c r="T148" s="6"/>
      <c r="U148" s="6"/>
      <c r="V148" s="14"/>
      <c r="W148" s="14"/>
      <c r="X148" s="14"/>
      <c r="Y148" s="14"/>
      <c r="Z148" s="14"/>
      <c r="AA148" s="14"/>
      <c r="AB148"/>
      <c r="AC148"/>
      <c r="AD148"/>
      <c r="AE148"/>
      <c r="AF148"/>
      <c r="AG148"/>
      <c r="AH148"/>
      <c r="AI148"/>
      <c r="AJ148"/>
      <c r="AK148"/>
      <c r="AL148"/>
      <c r="AM148"/>
      <c r="AN148"/>
      <c r="AO148"/>
      <c r="AP148"/>
      <c r="AQ148"/>
      <c r="AR148"/>
      <c r="AS148"/>
      <c r="AT148"/>
      <c r="AU148"/>
      <c r="AV148"/>
      <c r="AW148"/>
    </row>
    <row r="149" spans="1:49" s="43" customFormat="1">
      <c r="A149" s="190"/>
      <c r="B149" s="191"/>
      <c r="C149" s="191"/>
      <c r="D149" s="191"/>
      <c r="E149" s="190"/>
      <c r="F149" s="231"/>
      <c r="G149" s="14"/>
      <c r="H149" s="14"/>
      <c r="I149" s="14"/>
      <c r="J149" s="14"/>
      <c r="K149" s="6"/>
      <c r="L149" s="11"/>
      <c r="M149" s="11"/>
      <c r="N149" s="11"/>
      <c r="O149" s="11"/>
      <c r="P149" s="11"/>
      <c r="Q149" s="6"/>
      <c r="R149" s="6"/>
      <c r="S149" s="6"/>
      <c r="T149" s="6"/>
      <c r="U149" s="6"/>
      <c r="V149" s="14"/>
      <c r="W149" s="14"/>
      <c r="X149" s="14"/>
      <c r="Y149" s="14"/>
      <c r="Z149" s="14"/>
      <c r="AA149" s="14"/>
      <c r="AB149"/>
      <c r="AC149"/>
      <c r="AD149"/>
      <c r="AE149"/>
      <c r="AF149"/>
      <c r="AG149"/>
      <c r="AH149"/>
      <c r="AI149"/>
      <c r="AJ149"/>
      <c r="AK149"/>
      <c r="AL149"/>
      <c r="AM149"/>
      <c r="AN149"/>
      <c r="AO149"/>
      <c r="AP149"/>
      <c r="AQ149"/>
      <c r="AR149"/>
      <c r="AS149"/>
      <c r="AT149"/>
      <c r="AU149"/>
      <c r="AV149"/>
      <c r="AW149"/>
    </row>
    <row r="150" spans="1:49" s="43" customFormat="1">
      <c r="A150" s="190"/>
      <c r="B150" s="191"/>
      <c r="C150" s="191"/>
      <c r="D150" s="191"/>
      <c r="E150" s="190"/>
      <c r="F150" s="231"/>
      <c r="G150" s="14"/>
      <c r="H150" s="14"/>
      <c r="I150" s="14"/>
      <c r="J150" s="14"/>
      <c r="K150" s="6"/>
      <c r="L150" s="11"/>
      <c r="M150" s="11"/>
      <c r="N150" s="11"/>
      <c r="O150" s="11"/>
      <c r="P150" s="11"/>
      <c r="Q150" s="6"/>
      <c r="R150" s="6"/>
      <c r="S150" s="6"/>
      <c r="T150" s="6"/>
      <c r="U150" s="6"/>
      <c r="V150" s="14"/>
      <c r="W150" s="14"/>
      <c r="X150" s="14"/>
      <c r="Y150" s="14"/>
      <c r="Z150" s="14"/>
      <c r="AA150" s="14"/>
      <c r="AB150"/>
      <c r="AC150"/>
      <c r="AD150"/>
      <c r="AE150"/>
      <c r="AF150"/>
      <c r="AG150"/>
      <c r="AH150"/>
      <c r="AI150"/>
      <c r="AJ150"/>
      <c r="AK150"/>
      <c r="AL150"/>
      <c r="AM150"/>
      <c r="AN150"/>
      <c r="AO150"/>
      <c r="AP150"/>
      <c r="AQ150"/>
      <c r="AR150"/>
      <c r="AS150"/>
      <c r="AT150"/>
      <c r="AU150"/>
      <c r="AV150"/>
      <c r="AW150"/>
    </row>
    <row r="151" spans="1:49" s="43" customFormat="1">
      <c r="A151" s="74"/>
      <c r="B151" s="79"/>
      <c r="C151" s="79"/>
      <c r="D151" s="79"/>
      <c r="E151" s="74"/>
      <c r="F151" s="234"/>
      <c r="G151"/>
      <c r="H151"/>
      <c r="I151"/>
      <c r="J151"/>
      <c r="V151"/>
      <c r="W151"/>
      <c r="X151"/>
      <c r="Y151"/>
      <c r="Z151"/>
      <c r="AA151"/>
      <c r="AB151"/>
      <c r="AC151"/>
      <c r="AD151"/>
      <c r="AE151"/>
      <c r="AF151"/>
      <c r="AG151"/>
      <c r="AH151"/>
      <c r="AI151"/>
      <c r="AJ151"/>
      <c r="AK151"/>
      <c r="AL151"/>
      <c r="AM151"/>
      <c r="AN151"/>
      <c r="AO151"/>
      <c r="AP151"/>
      <c r="AQ151"/>
      <c r="AR151"/>
      <c r="AS151"/>
      <c r="AT151"/>
      <c r="AU151"/>
      <c r="AV151"/>
      <c r="AW151"/>
    </row>
    <row r="152" spans="1:49" s="43" customFormat="1">
      <c r="A152" s="74"/>
      <c r="B152" s="79"/>
      <c r="C152" s="79"/>
      <c r="D152" s="79"/>
      <c r="E152" s="74"/>
      <c r="F152" s="234"/>
      <c r="G152"/>
      <c r="H152"/>
      <c r="I152"/>
      <c r="J152"/>
      <c r="V152"/>
      <c r="W152"/>
      <c r="X152"/>
      <c r="Y152"/>
      <c r="Z152"/>
      <c r="AA152"/>
      <c r="AB152"/>
      <c r="AC152"/>
      <c r="AD152"/>
      <c r="AE152"/>
      <c r="AF152"/>
      <c r="AG152"/>
      <c r="AH152"/>
      <c r="AI152"/>
      <c r="AJ152"/>
      <c r="AK152"/>
      <c r="AL152"/>
      <c r="AM152"/>
      <c r="AN152"/>
      <c r="AO152"/>
      <c r="AP152"/>
      <c r="AQ152"/>
      <c r="AR152"/>
      <c r="AS152"/>
      <c r="AT152"/>
      <c r="AU152"/>
      <c r="AV152"/>
      <c r="AW152"/>
    </row>
    <row r="153" spans="1:49" s="43" customFormat="1">
      <c r="A153" s="74"/>
      <c r="B153" s="79"/>
      <c r="C153" s="79"/>
      <c r="D153" s="79"/>
      <c r="E153" s="74"/>
      <c r="F153" s="234"/>
      <c r="G153"/>
      <c r="H153"/>
      <c r="I153"/>
      <c r="J153"/>
      <c r="V153"/>
      <c r="W153"/>
      <c r="X153"/>
      <c r="Y153"/>
      <c r="Z153"/>
      <c r="AA153"/>
      <c r="AB153"/>
      <c r="AC153"/>
      <c r="AD153"/>
      <c r="AE153"/>
      <c r="AF153"/>
      <c r="AG153"/>
      <c r="AH153"/>
      <c r="AI153"/>
      <c r="AJ153"/>
      <c r="AK153"/>
      <c r="AL153"/>
      <c r="AM153"/>
      <c r="AN153"/>
      <c r="AO153"/>
      <c r="AP153"/>
      <c r="AQ153"/>
      <c r="AR153"/>
      <c r="AS153"/>
      <c r="AT153"/>
      <c r="AU153"/>
      <c r="AV153"/>
      <c r="AW153"/>
    </row>
    <row r="154" spans="1:49" s="43" customFormat="1">
      <c r="A154" s="74"/>
      <c r="B154" s="79"/>
      <c r="C154" s="79"/>
      <c r="D154" s="79"/>
      <c r="E154" s="74"/>
      <c r="F154" s="234"/>
      <c r="G154"/>
      <c r="H154"/>
      <c r="I154"/>
      <c r="J154"/>
      <c r="V154"/>
      <c r="W154"/>
      <c r="X154"/>
      <c r="Y154"/>
      <c r="Z154"/>
      <c r="AA154"/>
      <c r="AB154"/>
      <c r="AC154"/>
      <c r="AD154"/>
      <c r="AE154"/>
      <c r="AF154"/>
      <c r="AG154"/>
      <c r="AH154"/>
      <c r="AI154"/>
      <c r="AJ154"/>
      <c r="AK154"/>
      <c r="AL154"/>
      <c r="AM154"/>
      <c r="AN154"/>
      <c r="AO154"/>
      <c r="AP154"/>
      <c r="AQ154"/>
      <c r="AR154"/>
      <c r="AS154"/>
      <c r="AT154"/>
      <c r="AU154"/>
      <c r="AV154"/>
      <c r="AW154"/>
    </row>
    <row r="155" spans="1:49" s="43" customFormat="1">
      <c r="A155" s="74"/>
      <c r="B155" s="79"/>
      <c r="C155" s="79"/>
      <c r="D155" s="79"/>
      <c r="E155" s="74"/>
      <c r="F155" s="234"/>
      <c r="G155"/>
      <c r="H155"/>
      <c r="I155"/>
      <c r="J155"/>
      <c r="V155"/>
      <c r="W155"/>
      <c r="X155"/>
      <c r="Y155"/>
      <c r="Z155"/>
      <c r="AA155"/>
      <c r="AB155"/>
      <c r="AC155"/>
      <c r="AD155"/>
      <c r="AE155"/>
      <c r="AF155"/>
      <c r="AG155"/>
      <c r="AH155"/>
      <c r="AI155"/>
      <c r="AJ155"/>
      <c r="AK155"/>
      <c r="AL155"/>
      <c r="AM155"/>
      <c r="AN155"/>
      <c r="AO155"/>
      <c r="AP155"/>
      <c r="AQ155"/>
      <c r="AR155"/>
      <c r="AS155"/>
      <c r="AT155"/>
      <c r="AU155"/>
      <c r="AV155"/>
      <c r="AW155"/>
    </row>
    <row r="156" spans="1:49" s="43" customFormat="1">
      <c r="A156" s="74"/>
      <c r="B156" s="79"/>
      <c r="C156" s="79"/>
      <c r="D156" s="79"/>
      <c r="E156" s="74"/>
      <c r="F156" s="234"/>
      <c r="G156"/>
      <c r="H156"/>
      <c r="I156"/>
      <c r="J156"/>
      <c r="V156"/>
      <c r="W156"/>
      <c r="X156"/>
      <c r="Y156"/>
      <c r="Z156"/>
      <c r="AA156"/>
      <c r="AB156"/>
      <c r="AC156"/>
      <c r="AD156"/>
      <c r="AE156"/>
      <c r="AF156"/>
      <c r="AG156"/>
      <c r="AH156"/>
      <c r="AI156"/>
      <c r="AJ156"/>
      <c r="AK156"/>
      <c r="AL156"/>
      <c r="AM156"/>
      <c r="AN156"/>
      <c r="AO156"/>
      <c r="AP156"/>
      <c r="AQ156"/>
      <c r="AR156"/>
      <c r="AS156"/>
      <c r="AT156"/>
      <c r="AU156"/>
      <c r="AV156"/>
      <c r="AW156"/>
    </row>
    <row r="157" spans="1:49" s="43" customFormat="1">
      <c r="A157" s="74"/>
      <c r="B157" s="79"/>
      <c r="C157" s="79"/>
      <c r="D157" s="79"/>
      <c r="E157" s="74"/>
      <c r="F157" s="234"/>
      <c r="G157"/>
      <c r="H157"/>
      <c r="I157"/>
      <c r="J157"/>
      <c r="V157"/>
      <c r="W157"/>
      <c r="X157"/>
      <c r="Y157"/>
      <c r="Z157"/>
      <c r="AA157"/>
      <c r="AB157"/>
      <c r="AC157"/>
      <c r="AD157"/>
      <c r="AE157"/>
      <c r="AF157"/>
      <c r="AG157"/>
      <c r="AH157"/>
      <c r="AI157"/>
      <c r="AJ157"/>
      <c r="AK157"/>
      <c r="AL157"/>
      <c r="AM157"/>
      <c r="AN157"/>
      <c r="AO157"/>
      <c r="AP157"/>
      <c r="AQ157"/>
      <c r="AR157"/>
      <c r="AS157"/>
      <c r="AT157"/>
      <c r="AU157"/>
      <c r="AV157"/>
      <c r="AW157"/>
    </row>
    <row r="158" spans="1:49" s="43" customFormat="1">
      <c r="A158" s="74"/>
      <c r="B158" s="79"/>
      <c r="C158" s="79"/>
      <c r="D158" s="79"/>
      <c r="E158" s="74"/>
      <c r="F158" s="234"/>
      <c r="G158"/>
      <c r="H158"/>
      <c r="I158"/>
      <c r="J158"/>
      <c r="V158"/>
      <c r="W158"/>
      <c r="X158"/>
      <c r="Y158"/>
      <c r="Z158"/>
      <c r="AA158"/>
      <c r="AB158"/>
      <c r="AC158"/>
      <c r="AD158"/>
      <c r="AE158"/>
      <c r="AF158"/>
      <c r="AG158"/>
      <c r="AH158"/>
      <c r="AI158"/>
      <c r="AJ158"/>
      <c r="AK158"/>
      <c r="AL158"/>
      <c r="AM158"/>
      <c r="AN158"/>
      <c r="AO158"/>
      <c r="AP158"/>
      <c r="AQ158"/>
      <c r="AR158"/>
      <c r="AS158"/>
      <c r="AT158"/>
      <c r="AU158"/>
      <c r="AV158"/>
      <c r="AW158"/>
    </row>
    <row r="159" spans="1:49" s="43" customFormat="1">
      <c r="A159" s="74"/>
      <c r="B159" s="79"/>
      <c r="C159" s="79"/>
      <c r="D159" s="79"/>
      <c r="E159" s="74"/>
      <c r="F159" s="234"/>
      <c r="G159"/>
      <c r="H159"/>
      <c r="I159"/>
      <c r="J159"/>
      <c r="V159"/>
      <c r="W159"/>
      <c r="X159"/>
      <c r="Y159"/>
      <c r="Z159"/>
      <c r="AA159"/>
      <c r="AB159"/>
      <c r="AC159"/>
      <c r="AD159"/>
      <c r="AE159"/>
      <c r="AF159"/>
      <c r="AG159"/>
      <c r="AH159"/>
      <c r="AI159"/>
      <c r="AJ159"/>
      <c r="AK159"/>
      <c r="AL159"/>
      <c r="AM159"/>
      <c r="AN159"/>
      <c r="AO159"/>
      <c r="AP159"/>
      <c r="AQ159"/>
      <c r="AR159"/>
      <c r="AS159"/>
      <c r="AT159"/>
      <c r="AU159"/>
      <c r="AV159"/>
      <c r="AW159"/>
    </row>
    <row r="160" spans="1:49" s="43" customFormat="1">
      <c r="A160" s="74"/>
      <c r="B160" s="79"/>
      <c r="C160" s="79"/>
      <c r="D160" s="79"/>
      <c r="E160" s="74"/>
      <c r="F160" s="234"/>
      <c r="G160"/>
      <c r="H160"/>
      <c r="I160"/>
      <c r="J160"/>
      <c r="V160"/>
      <c r="W160"/>
      <c r="X160"/>
      <c r="Y160"/>
      <c r="Z160"/>
      <c r="AA160"/>
      <c r="AB160"/>
      <c r="AC160"/>
      <c r="AD160"/>
      <c r="AE160"/>
      <c r="AF160"/>
      <c r="AG160"/>
      <c r="AH160"/>
      <c r="AI160"/>
      <c r="AJ160"/>
      <c r="AK160"/>
      <c r="AL160"/>
      <c r="AM160"/>
      <c r="AN160"/>
      <c r="AO160"/>
      <c r="AP160"/>
      <c r="AQ160"/>
      <c r="AR160"/>
      <c r="AS160"/>
      <c r="AT160"/>
      <c r="AU160"/>
      <c r="AV160"/>
      <c r="AW160"/>
    </row>
    <row r="161" spans="1:49" s="43" customFormat="1">
      <c r="A161" s="74"/>
      <c r="B161" s="79"/>
      <c r="C161" s="79"/>
      <c r="D161" s="79"/>
      <c r="E161" s="74"/>
      <c r="F161" s="234"/>
      <c r="G161"/>
      <c r="H161"/>
      <c r="I161"/>
      <c r="J161"/>
      <c r="V161"/>
      <c r="W161"/>
      <c r="X161"/>
      <c r="Y161"/>
      <c r="Z161"/>
      <c r="AA161"/>
      <c r="AB161"/>
      <c r="AC161"/>
      <c r="AD161"/>
      <c r="AE161"/>
      <c r="AF161"/>
      <c r="AG161"/>
      <c r="AH161"/>
      <c r="AI161"/>
      <c r="AJ161"/>
      <c r="AK161"/>
      <c r="AL161"/>
      <c r="AM161"/>
      <c r="AN161"/>
      <c r="AO161"/>
      <c r="AP161"/>
      <c r="AQ161"/>
      <c r="AR161"/>
      <c r="AS161"/>
      <c r="AT161"/>
      <c r="AU161"/>
      <c r="AV161"/>
      <c r="AW161"/>
    </row>
    <row r="162" spans="1:49" s="43" customFormat="1">
      <c r="A162" s="74"/>
      <c r="B162" s="79"/>
      <c r="C162" s="79"/>
      <c r="D162" s="79"/>
      <c r="E162" s="74"/>
      <c r="F162" s="234"/>
      <c r="G162"/>
      <c r="H162"/>
      <c r="I162"/>
      <c r="J162"/>
      <c r="V162"/>
      <c r="W162"/>
      <c r="X162"/>
      <c r="Y162"/>
      <c r="Z162"/>
      <c r="AA162"/>
      <c r="AB162"/>
      <c r="AC162"/>
      <c r="AD162"/>
      <c r="AE162"/>
      <c r="AF162"/>
      <c r="AG162"/>
      <c r="AH162"/>
      <c r="AI162"/>
      <c r="AJ162"/>
      <c r="AK162"/>
      <c r="AL162"/>
      <c r="AM162"/>
      <c r="AN162"/>
      <c r="AO162"/>
      <c r="AP162"/>
      <c r="AQ162"/>
      <c r="AR162"/>
      <c r="AS162"/>
      <c r="AT162"/>
      <c r="AU162"/>
      <c r="AV162"/>
      <c r="AW162"/>
    </row>
    <row r="163" spans="1:49" s="43" customFormat="1">
      <c r="A163" s="74"/>
      <c r="B163" s="79"/>
      <c r="C163" s="79"/>
      <c r="D163" s="79"/>
      <c r="E163" s="74"/>
      <c r="F163" s="234"/>
      <c r="G163"/>
      <c r="H163"/>
      <c r="I163"/>
      <c r="J163"/>
      <c r="V163"/>
      <c r="W163"/>
      <c r="X163"/>
      <c r="Y163"/>
      <c r="Z163"/>
      <c r="AA163"/>
      <c r="AB163"/>
      <c r="AC163"/>
      <c r="AD163"/>
      <c r="AE163"/>
      <c r="AF163"/>
      <c r="AG163"/>
      <c r="AH163"/>
      <c r="AI163"/>
      <c r="AJ163"/>
      <c r="AK163"/>
      <c r="AL163"/>
      <c r="AM163"/>
      <c r="AN163"/>
      <c r="AO163"/>
      <c r="AP163"/>
      <c r="AQ163"/>
      <c r="AR163"/>
      <c r="AS163"/>
      <c r="AT163"/>
      <c r="AU163"/>
      <c r="AV163"/>
      <c r="AW163"/>
    </row>
    <row r="164" spans="1:49" s="43" customFormat="1">
      <c r="A164" s="74"/>
      <c r="B164" s="79"/>
      <c r="C164" s="79"/>
      <c r="D164" s="79"/>
      <c r="E164" s="74"/>
      <c r="F164" s="234"/>
      <c r="G164"/>
      <c r="H164"/>
      <c r="I164"/>
      <c r="J164"/>
      <c r="V164"/>
      <c r="W164"/>
      <c r="X164"/>
      <c r="Y164"/>
      <c r="Z164"/>
      <c r="AA164"/>
      <c r="AB164"/>
      <c r="AC164"/>
      <c r="AD164"/>
      <c r="AE164"/>
      <c r="AF164"/>
      <c r="AG164"/>
      <c r="AH164"/>
      <c r="AI164"/>
      <c r="AJ164"/>
      <c r="AK164"/>
      <c r="AL164"/>
      <c r="AM164"/>
      <c r="AN164"/>
      <c r="AO164"/>
      <c r="AP164"/>
      <c r="AQ164"/>
      <c r="AR164"/>
      <c r="AS164"/>
      <c r="AT164"/>
      <c r="AU164"/>
      <c r="AV164"/>
      <c r="AW164"/>
    </row>
    <row r="165" spans="1:49" s="43" customFormat="1">
      <c r="A165" s="74"/>
      <c r="B165" s="79"/>
      <c r="C165" s="79"/>
      <c r="D165" s="79"/>
      <c r="E165" s="74"/>
      <c r="F165" s="234"/>
      <c r="G165"/>
      <c r="H165"/>
      <c r="I165"/>
      <c r="J165"/>
      <c r="V165"/>
      <c r="W165"/>
      <c r="X165"/>
      <c r="Y165"/>
      <c r="Z165"/>
      <c r="AA165"/>
      <c r="AB165"/>
      <c r="AC165"/>
      <c r="AD165"/>
      <c r="AE165"/>
      <c r="AF165"/>
      <c r="AG165"/>
      <c r="AH165"/>
      <c r="AI165"/>
      <c r="AJ165"/>
      <c r="AK165"/>
      <c r="AL165"/>
      <c r="AM165"/>
      <c r="AN165"/>
      <c r="AO165"/>
      <c r="AP165"/>
      <c r="AQ165"/>
      <c r="AR165"/>
      <c r="AS165"/>
      <c r="AT165"/>
      <c r="AU165"/>
      <c r="AV165"/>
      <c r="AW165"/>
    </row>
    <row r="166" spans="1:49" s="43" customFormat="1">
      <c r="A166" s="74"/>
      <c r="B166" s="79"/>
      <c r="C166" s="79"/>
      <c r="D166" s="79"/>
      <c r="E166" s="74"/>
      <c r="F166" s="234"/>
      <c r="G166"/>
      <c r="H166"/>
      <c r="I166"/>
      <c r="J166"/>
      <c r="V166"/>
      <c r="W166"/>
      <c r="X166"/>
      <c r="Y166"/>
      <c r="Z166"/>
      <c r="AA166"/>
      <c r="AB166"/>
      <c r="AC166"/>
      <c r="AD166"/>
      <c r="AE166"/>
      <c r="AF166"/>
      <c r="AG166"/>
      <c r="AH166"/>
      <c r="AI166"/>
      <c r="AJ166"/>
      <c r="AK166"/>
      <c r="AL166"/>
      <c r="AM166"/>
      <c r="AN166"/>
      <c r="AO166"/>
      <c r="AP166"/>
      <c r="AQ166"/>
      <c r="AR166"/>
      <c r="AS166"/>
      <c r="AT166"/>
      <c r="AU166"/>
      <c r="AV166"/>
      <c r="AW166"/>
    </row>
    <row r="167" spans="1:49" s="43" customFormat="1">
      <c r="A167" s="74"/>
      <c r="B167" s="79"/>
      <c r="C167" s="79"/>
      <c r="D167" s="79"/>
      <c r="E167" s="74"/>
      <c r="F167" s="234"/>
      <c r="G167"/>
      <c r="H167"/>
      <c r="I167"/>
      <c r="J167"/>
      <c r="V167"/>
      <c r="W167"/>
      <c r="X167"/>
      <c r="Y167"/>
      <c r="Z167"/>
      <c r="AA167"/>
      <c r="AB167"/>
      <c r="AC167"/>
      <c r="AD167"/>
      <c r="AE167"/>
      <c r="AF167"/>
      <c r="AG167"/>
      <c r="AH167"/>
      <c r="AI167"/>
      <c r="AJ167"/>
      <c r="AK167"/>
      <c r="AL167"/>
      <c r="AM167"/>
      <c r="AN167"/>
      <c r="AO167"/>
      <c r="AP167"/>
      <c r="AQ167"/>
      <c r="AR167"/>
      <c r="AS167"/>
      <c r="AT167"/>
      <c r="AU167"/>
      <c r="AV167"/>
      <c r="AW167"/>
    </row>
    <row r="168" spans="1:49" s="43" customFormat="1">
      <c r="A168" s="74"/>
      <c r="B168" s="79"/>
      <c r="C168" s="79"/>
      <c r="D168" s="79"/>
      <c r="E168" s="74"/>
      <c r="F168" s="234"/>
      <c r="G168"/>
      <c r="H168"/>
      <c r="I168"/>
      <c r="J168"/>
      <c r="V168"/>
      <c r="W168"/>
      <c r="X168"/>
      <c r="Y168"/>
      <c r="Z168"/>
      <c r="AA168"/>
      <c r="AB168"/>
      <c r="AC168"/>
      <c r="AD168"/>
      <c r="AE168"/>
      <c r="AF168"/>
      <c r="AG168"/>
      <c r="AH168"/>
      <c r="AI168"/>
      <c r="AJ168"/>
      <c r="AK168"/>
      <c r="AL168"/>
      <c r="AM168"/>
      <c r="AN168"/>
      <c r="AO168"/>
      <c r="AP168"/>
      <c r="AQ168"/>
      <c r="AR168"/>
      <c r="AS168"/>
      <c r="AT168"/>
      <c r="AU168"/>
      <c r="AV168"/>
      <c r="AW168"/>
    </row>
    <row r="169" spans="1:49" s="43" customFormat="1">
      <c r="A169" s="74"/>
      <c r="B169" s="79"/>
      <c r="C169" s="79"/>
      <c r="D169" s="79"/>
      <c r="E169" s="74"/>
      <c r="F169" s="234"/>
      <c r="G169"/>
      <c r="H169"/>
      <c r="I169"/>
      <c r="J169"/>
      <c r="V169"/>
      <c r="W169"/>
      <c r="X169"/>
      <c r="Y169"/>
      <c r="Z169"/>
      <c r="AA169"/>
      <c r="AB169"/>
      <c r="AC169"/>
      <c r="AD169"/>
      <c r="AE169"/>
      <c r="AF169"/>
      <c r="AG169"/>
      <c r="AH169"/>
      <c r="AI169"/>
      <c r="AJ169"/>
      <c r="AK169"/>
      <c r="AL169"/>
      <c r="AM169"/>
      <c r="AN169"/>
      <c r="AO169"/>
      <c r="AP169"/>
      <c r="AQ169"/>
      <c r="AR169"/>
      <c r="AS169"/>
      <c r="AT169"/>
      <c r="AU169"/>
      <c r="AV169"/>
      <c r="AW169"/>
    </row>
    <row r="170" spans="1:49" s="43" customFormat="1">
      <c r="A170" s="74"/>
      <c r="B170" s="79"/>
      <c r="C170" s="79"/>
      <c r="D170" s="79"/>
      <c r="E170" s="74"/>
      <c r="F170" s="234"/>
      <c r="G170"/>
      <c r="H170"/>
      <c r="I170"/>
      <c r="J170"/>
      <c r="V170"/>
      <c r="W170"/>
      <c r="X170"/>
      <c r="Y170"/>
      <c r="Z170"/>
      <c r="AA170"/>
      <c r="AB170"/>
      <c r="AC170"/>
      <c r="AD170"/>
      <c r="AE170"/>
      <c r="AF170"/>
      <c r="AG170"/>
      <c r="AH170"/>
      <c r="AI170"/>
      <c r="AJ170"/>
      <c r="AK170"/>
      <c r="AL170"/>
      <c r="AM170"/>
      <c r="AN170"/>
      <c r="AO170"/>
      <c r="AP170"/>
      <c r="AQ170"/>
      <c r="AR170"/>
      <c r="AS170"/>
      <c r="AT170"/>
      <c r="AU170"/>
      <c r="AV170"/>
      <c r="AW170"/>
    </row>
    <row r="171" spans="1:49" s="43" customFormat="1">
      <c r="A171" s="74"/>
      <c r="B171" s="79"/>
      <c r="C171" s="79"/>
      <c r="D171" s="79"/>
      <c r="E171" s="74"/>
      <c r="F171" s="234"/>
      <c r="G171"/>
      <c r="H171"/>
      <c r="I171"/>
      <c r="J171"/>
      <c r="V171"/>
      <c r="W171"/>
      <c r="X171"/>
      <c r="Y171"/>
      <c r="Z171"/>
      <c r="AA171"/>
      <c r="AB171"/>
      <c r="AC171"/>
      <c r="AD171"/>
      <c r="AE171"/>
      <c r="AF171"/>
      <c r="AG171"/>
      <c r="AH171"/>
      <c r="AI171"/>
      <c r="AJ171"/>
      <c r="AK171"/>
      <c r="AL171"/>
      <c r="AM171"/>
      <c r="AN171"/>
      <c r="AO171"/>
      <c r="AP171"/>
      <c r="AQ171"/>
      <c r="AR171"/>
      <c r="AS171"/>
      <c r="AT171"/>
      <c r="AU171"/>
      <c r="AV171"/>
      <c r="AW171"/>
    </row>
    <row r="172" spans="1:49" s="43" customFormat="1">
      <c r="A172" s="74"/>
      <c r="B172" s="79"/>
      <c r="C172" s="79"/>
      <c r="D172" s="79"/>
      <c r="E172" s="74"/>
      <c r="F172" s="234"/>
      <c r="G172"/>
      <c r="H172"/>
      <c r="I172"/>
      <c r="J172"/>
      <c r="V172"/>
      <c r="W172"/>
      <c r="X172"/>
      <c r="Y172"/>
      <c r="Z172"/>
      <c r="AA172"/>
      <c r="AB172"/>
      <c r="AC172"/>
      <c r="AD172"/>
      <c r="AE172"/>
      <c r="AF172"/>
      <c r="AG172"/>
      <c r="AH172"/>
      <c r="AI172"/>
      <c r="AJ172"/>
      <c r="AK172"/>
      <c r="AL172"/>
      <c r="AM172"/>
      <c r="AN172"/>
      <c r="AO172"/>
      <c r="AP172"/>
      <c r="AQ172"/>
      <c r="AR172"/>
      <c r="AS172"/>
      <c r="AT172"/>
      <c r="AU172"/>
      <c r="AV172"/>
      <c r="AW172"/>
    </row>
    <row r="173" spans="1:49" s="43" customFormat="1">
      <c r="A173" s="74"/>
      <c r="B173" s="79"/>
      <c r="C173" s="79"/>
      <c r="D173" s="79"/>
      <c r="E173" s="74"/>
      <c r="F173" s="234"/>
      <c r="G173"/>
      <c r="H173"/>
      <c r="I173"/>
      <c r="J173"/>
      <c r="V173"/>
      <c r="W173"/>
      <c r="X173"/>
      <c r="Y173"/>
      <c r="Z173"/>
      <c r="AA173"/>
      <c r="AB173"/>
      <c r="AC173"/>
      <c r="AD173"/>
      <c r="AE173"/>
      <c r="AF173"/>
      <c r="AG173"/>
      <c r="AH173"/>
      <c r="AI173"/>
      <c r="AJ173"/>
      <c r="AK173"/>
      <c r="AL173"/>
      <c r="AM173"/>
      <c r="AN173"/>
      <c r="AO173"/>
      <c r="AP173"/>
      <c r="AQ173"/>
      <c r="AR173"/>
      <c r="AS173"/>
      <c r="AT173"/>
      <c r="AU173"/>
      <c r="AV173"/>
      <c r="AW173"/>
    </row>
    <row r="174" spans="1:49" s="43" customFormat="1">
      <c r="A174" s="74"/>
      <c r="B174" s="79"/>
      <c r="C174" s="79"/>
      <c r="D174" s="79"/>
      <c r="E174" s="74"/>
      <c r="F174" s="234"/>
      <c r="G174"/>
      <c r="H174"/>
      <c r="I174"/>
      <c r="J174"/>
      <c r="V174"/>
      <c r="W174"/>
      <c r="X174"/>
      <c r="Y174"/>
      <c r="Z174"/>
      <c r="AA174"/>
      <c r="AB174"/>
      <c r="AC174"/>
      <c r="AD174"/>
      <c r="AE174"/>
      <c r="AF174"/>
      <c r="AG174"/>
      <c r="AH174"/>
      <c r="AI174"/>
      <c r="AJ174"/>
      <c r="AK174"/>
      <c r="AL174"/>
      <c r="AM174"/>
      <c r="AN174"/>
      <c r="AO174"/>
      <c r="AP174"/>
      <c r="AQ174"/>
      <c r="AR174"/>
      <c r="AS174"/>
      <c r="AT174"/>
      <c r="AU174"/>
      <c r="AV174"/>
      <c r="AW174"/>
    </row>
    <row r="175" spans="1:49" s="43" customFormat="1">
      <c r="A175" s="74"/>
      <c r="B175" s="79"/>
      <c r="C175" s="79"/>
      <c r="D175" s="79"/>
      <c r="E175" s="74"/>
      <c r="F175" s="234"/>
      <c r="G175"/>
      <c r="H175"/>
      <c r="I175"/>
      <c r="J175"/>
      <c r="V175"/>
      <c r="W175"/>
      <c r="X175"/>
      <c r="Y175"/>
      <c r="Z175"/>
      <c r="AA175"/>
      <c r="AB175"/>
      <c r="AC175"/>
      <c r="AD175"/>
      <c r="AE175"/>
      <c r="AF175"/>
      <c r="AG175"/>
      <c r="AH175"/>
      <c r="AI175"/>
      <c r="AJ175"/>
      <c r="AK175"/>
      <c r="AL175"/>
      <c r="AM175"/>
      <c r="AN175"/>
      <c r="AO175"/>
      <c r="AP175"/>
      <c r="AQ175"/>
      <c r="AR175"/>
      <c r="AS175"/>
      <c r="AT175"/>
      <c r="AU175"/>
      <c r="AV175"/>
      <c r="AW175"/>
    </row>
    <row r="176" spans="1:49" s="43" customFormat="1">
      <c r="A176" s="74"/>
      <c r="B176" s="79"/>
      <c r="C176" s="79"/>
      <c r="D176" s="79"/>
      <c r="E176" s="74"/>
      <c r="F176" s="234"/>
      <c r="G176"/>
      <c r="H176"/>
      <c r="I176"/>
      <c r="J176"/>
      <c r="V176"/>
      <c r="W176"/>
      <c r="X176"/>
      <c r="Y176"/>
      <c r="Z176"/>
      <c r="AA176"/>
      <c r="AB176"/>
      <c r="AC176"/>
      <c r="AD176"/>
      <c r="AE176"/>
      <c r="AF176"/>
      <c r="AG176"/>
      <c r="AH176"/>
      <c r="AI176"/>
      <c r="AJ176"/>
      <c r="AK176"/>
      <c r="AL176"/>
      <c r="AM176"/>
      <c r="AN176"/>
      <c r="AO176"/>
      <c r="AP176"/>
      <c r="AQ176"/>
      <c r="AR176"/>
      <c r="AS176"/>
      <c r="AT176"/>
      <c r="AU176"/>
      <c r="AV176"/>
      <c r="AW176"/>
    </row>
    <row r="177" spans="1:49" s="43" customFormat="1">
      <c r="A177" s="74"/>
      <c r="B177" s="79"/>
      <c r="C177" s="79"/>
      <c r="D177" s="79"/>
      <c r="E177" s="74"/>
      <c r="F177" s="234"/>
      <c r="G177"/>
      <c r="H177"/>
      <c r="I177"/>
      <c r="J177"/>
      <c r="V177"/>
      <c r="W177"/>
      <c r="X177"/>
      <c r="Y177"/>
      <c r="Z177"/>
      <c r="AA177"/>
      <c r="AB177"/>
      <c r="AC177"/>
      <c r="AD177"/>
      <c r="AE177"/>
      <c r="AF177"/>
      <c r="AG177"/>
      <c r="AH177"/>
      <c r="AI177"/>
      <c r="AJ177"/>
      <c r="AK177"/>
      <c r="AL177"/>
      <c r="AM177"/>
      <c r="AN177"/>
      <c r="AO177"/>
      <c r="AP177"/>
      <c r="AQ177"/>
      <c r="AR177"/>
      <c r="AS177"/>
      <c r="AT177"/>
      <c r="AU177"/>
      <c r="AV177"/>
      <c r="AW177"/>
    </row>
    <row r="178" spans="1:49" s="43" customFormat="1">
      <c r="A178" s="74"/>
      <c r="B178" s="79"/>
      <c r="C178" s="79"/>
      <c r="D178" s="79"/>
      <c r="E178" s="74"/>
      <c r="F178" s="234"/>
      <c r="G178"/>
      <c r="H178"/>
      <c r="I178"/>
      <c r="J178"/>
      <c r="V178"/>
      <c r="W178"/>
      <c r="X178"/>
      <c r="Y178"/>
      <c r="Z178"/>
      <c r="AA178"/>
      <c r="AB178"/>
      <c r="AC178"/>
      <c r="AD178"/>
      <c r="AE178"/>
      <c r="AF178"/>
      <c r="AG178"/>
      <c r="AH178"/>
      <c r="AI178"/>
      <c r="AJ178"/>
      <c r="AK178"/>
      <c r="AL178"/>
      <c r="AM178"/>
      <c r="AN178"/>
      <c r="AO178"/>
      <c r="AP178"/>
      <c r="AQ178"/>
      <c r="AR178"/>
      <c r="AS178"/>
      <c r="AT178"/>
      <c r="AU178"/>
      <c r="AV178"/>
      <c r="AW178"/>
    </row>
    <row r="179" spans="1:49" s="43" customFormat="1">
      <c r="A179" s="74"/>
      <c r="B179" s="79"/>
      <c r="C179" s="79"/>
      <c r="D179" s="79"/>
      <c r="E179" s="74"/>
      <c r="F179" s="234"/>
      <c r="G179"/>
      <c r="H179"/>
      <c r="I179"/>
      <c r="J179"/>
      <c r="V179"/>
      <c r="W179"/>
      <c r="X179"/>
      <c r="Y179"/>
      <c r="Z179"/>
      <c r="AA179"/>
      <c r="AB179"/>
      <c r="AC179"/>
      <c r="AD179"/>
      <c r="AE179"/>
      <c r="AF179"/>
      <c r="AG179"/>
      <c r="AH179"/>
      <c r="AI179"/>
      <c r="AJ179"/>
      <c r="AK179"/>
      <c r="AL179"/>
      <c r="AM179"/>
      <c r="AN179"/>
      <c r="AO179"/>
      <c r="AP179"/>
      <c r="AQ179"/>
      <c r="AR179"/>
      <c r="AS179"/>
      <c r="AT179"/>
      <c r="AU179"/>
      <c r="AV179"/>
      <c r="AW179"/>
    </row>
    <row r="180" spans="1:49" s="43" customFormat="1">
      <c r="A180" s="74"/>
      <c r="B180" s="79"/>
      <c r="C180" s="79"/>
      <c r="D180" s="79"/>
      <c r="E180" s="74"/>
      <c r="F180" s="234"/>
      <c r="G180"/>
      <c r="H180"/>
      <c r="I180"/>
      <c r="J180"/>
      <c r="V180"/>
      <c r="W180"/>
      <c r="X180"/>
      <c r="Y180"/>
      <c r="Z180"/>
      <c r="AA180"/>
      <c r="AB180"/>
      <c r="AC180"/>
      <c r="AD180"/>
      <c r="AE180"/>
      <c r="AF180"/>
      <c r="AG180"/>
      <c r="AH180"/>
      <c r="AI180"/>
      <c r="AJ180"/>
      <c r="AK180"/>
      <c r="AL180"/>
      <c r="AM180"/>
      <c r="AN180"/>
      <c r="AO180"/>
      <c r="AP180"/>
      <c r="AQ180"/>
      <c r="AR180"/>
      <c r="AS180"/>
      <c r="AT180"/>
      <c r="AU180"/>
      <c r="AV180"/>
      <c r="AW180"/>
    </row>
    <row r="181" spans="1:49" s="43" customFormat="1">
      <c r="A181" s="74"/>
      <c r="B181" s="79"/>
      <c r="C181" s="79"/>
      <c r="D181" s="79"/>
      <c r="E181" s="74"/>
      <c r="F181" s="234"/>
      <c r="G181"/>
      <c r="H181"/>
      <c r="I181"/>
      <c r="J181"/>
      <c r="V181"/>
      <c r="W181"/>
      <c r="X181"/>
      <c r="Y181"/>
      <c r="Z181"/>
      <c r="AA181"/>
      <c r="AB181"/>
      <c r="AC181"/>
      <c r="AD181"/>
      <c r="AE181"/>
      <c r="AF181"/>
      <c r="AG181"/>
      <c r="AH181"/>
      <c r="AI181"/>
      <c r="AJ181"/>
      <c r="AK181"/>
      <c r="AL181"/>
      <c r="AM181"/>
      <c r="AN181"/>
      <c r="AO181"/>
      <c r="AP181"/>
      <c r="AQ181"/>
      <c r="AR181"/>
      <c r="AS181"/>
      <c r="AT181"/>
      <c r="AU181"/>
      <c r="AV181"/>
      <c r="AW181"/>
    </row>
    <row r="182" spans="1:49" s="43" customFormat="1">
      <c r="A182" s="74"/>
      <c r="B182" s="79"/>
      <c r="C182" s="79"/>
      <c r="D182" s="79"/>
      <c r="E182" s="74"/>
      <c r="F182" s="234"/>
      <c r="G182"/>
      <c r="H182"/>
      <c r="I182"/>
      <c r="J182"/>
      <c r="V182"/>
      <c r="W182"/>
      <c r="X182"/>
      <c r="Y182"/>
      <c r="Z182"/>
      <c r="AA182"/>
      <c r="AB182"/>
      <c r="AC182"/>
      <c r="AD182"/>
      <c r="AE182"/>
      <c r="AF182"/>
      <c r="AG182"/>
      <c r="AH182"/>
      <c r="AI182"/>
      <c r="AJ182"/>
      <c r="AK182"/>
      <c r="AL182"/>
      <c r="AM182"/>
      <c r="AN182"/>
      <c r="AO182"/>
      <c r="AP182"/>
      <c r="AQ182"/>
      <c r="AR182"/>
      <c r="AS182"/>
      <c r="AT182"/>
      <c r="AU182"/>
      <c r="AV182"/>
      <c r="AW182"/>
    </row>
    <row r="183" spans="1:49" s="43" customFormat="1">
      <c r="A183" s="74"/>
      <c r="B183" s="79"/>
      <c r="C183" s="79"/>
      <c r="D183" s="79"/>
      <c r="E183" s="74"/>
      <c r="F183" s="234"/>
      <c r="G183"/>
      <c r="H183"/>
      <c r="I183"/>
      <c r="J183"/>
      <c r="V183"/>
      <c r="W183"/>
      <c r="X183"/>
      <c r="Y183"/>
      <c r="Z183"/>
      <c r="AA183"/>
      <c r="AB183"/>
      <c r="AC183"/>
      <c r="AD183"/>
      <c r="AE183"/>
      <c r="AF183"/>
      <c r="AG183"/>
      <c r="AH183"/>
      <c r="AI183"/>
      <c r="AJ183"/>
      <c r="AK183"/>
      <c r="AL183"/>
      <c r="AM183"/>
      <c r="AN183"/>
      <c r="AO183"/>
      <c r="AP183"/>
      <c r="AQ183"/>
      <c r="AR183"/>
      <c r="AS183"/>
      <c r="AT183"/>
      <c r="AU183"/>
      <c r="AV183"/>
      <c r="AW183"/>
    </row>
    <row r="184" spans="1:49" s="43" customFormat="1">
      <c r="A184" s="74"/>
      <c r="B184" s="79"/>
      <c r="C184" s="79"/>
      <c r="D184" s="79"/>
      <c r="E184" s="74"/>
      <c r="F184" s="234"/>
      <c r="G184"/>
      <c r="H184"/>
      <c r="I184"/>
      <c r="J184"/>
      <c r="V184"/>
      <c r="W184"/>
      <c r="X184"/>
      <c r="Y184"/>
      <c r="Z184"/>
      <c r="AA184"/>
      <c r="AB184"/>
      <c r="AC184"/>
      <c r="AD184"/>
      <c r="AE184"/>
      <c r="AF184"/>
      <c r="AG184"/>
      <c r="AH184"/>
      <c r="AI184"/>
      <c r="AJ184"/>
      <c r="AK184"/>
      <c r="AL184"/>
      <c r="AM184"/>
      <c r="AN184"/>
      <c r="AO184"/>
      <c r="AP184"/>
      <c r="AQ184"/>
      <c r="AR184"/>
      <c r="AS184"/>
      <c r="AT184"/>
      <c r="AU184"/>
      <c r="AV184"/>
      <c r="AW184"/>
    </row>
    <row r="185" spans="1:49" s="43" customFormat="1">
      <c r="A185" s="74"/>
      <c r="B185" s="79"/>
      <c r="C185" s="79"/>
      <c r="D185" s="79"/>
      <c r="E185" s="74"/>
      <c r="F185" s="234"/>
      <c r="G185"/>
      <c r="H185"/>
      <c r="I185"/>
      <c r="J185"/>
      <c r="V185"/>
      <c r="W185"/>
      <c r="X185"/>
      <c r="Y185"/>
      <c r="Z185"/>
      <c r="AA185"/>
      <c r="AB185"/>
      <c r="AC185"/>
      <c r="AD185"/>
      <c r="AE185"/>
      <c r="AF185"/>
      <c r="AG185"/>
      <c r="AH185"/>
      <c r="AI185"/>
      <c r="AJ185"/>
      <c r="AK185"/>
      <c r="AL185"/>
      <c r="AM185"/>
      <c r="AN185"/>
      <c r="AO185"/>
      <c r="AP185"/>
      <c r="AQ185"/>
      <c r="AR185"/>
      <c r="AS185"/>
      <c r="AT185"/>
      <c r="AU185"/>
      <c r="AV185"/>
      <c r="AW185"/>
    </row>
    <row r="186" spans="1:49" s="43" customFormat="1">
      <c r="A186" s="74"/>
      <c r="B186" s="79"/>
      <c r="C186" s="79"/>
      <c r="D186" s="79"/>
      <c r="E186" s="74"/>
      <c r="F186" s="234"/>
      <c r="G186"/>
      <c r="H186"/>
      <c r="I186"/>
      <c r="J186"/>
      <c r="V186"/>
      <c r="W186"/>
      <c r="X186"/>
      <c r="Y186"/>
      <c r="Z186"/>
      <c r="AA186"/>
      <c r="AB186"/>
      <c r="AC186"/>
      <c r="AD186"/>
      <c r="AE186"/>
      <c r="AF186"/>
      <c r="AG186"/>
      <c r="AH186"/>
      <c r="AI186"/>
      <c r="AJ186"/>
      <c r="AK186"/>
      <c r="AL186"/>
      <c r="AM186"/>
      <c r="AN186"/>
      <c r="AO186"/>
      <c r="AP186"/>
      <c r="AQ186"/>
      <c r="AR186"/>
      <c r="AS186"/>
      <c r="AT186"/>
      <c r="AU186"/>
      <c r="AV186"/>
      <c r="AW186"/>
    </row>
    <row r="187" spans="1:49" s="43" customFormat="1">
      <c r="A187" s="74"/>
      <c r="B187" s="79"/>
      <c r="C187" s="79"/>
      <c r="D187" s="79"/>
      <c r="E187" s="74"/>
      <c r="F187" s="234"/>
      <c r="G187"/>
      <c r="H187"/>
      <c r="I187"/>
      <c r="J187"/>
      <c r="V187"/>
      <c r="W187"/>
      <c r="X187"/>
      <c r="Y187"/>
      <c r="Z187"/>
      <c r="AA187"/>
      <c r="AB187"/>
      <c r="AC187"/>
      <c r="AD187"/>
      <c r="AE187"/>
      <c r="AF187"/>
      <c r="AG187"/>
      <c r="AH187"/>
      <c r="AI187"/>
      <c r="AJ187"/>
      <c r="AK187"/>
      <c r="AL187"/>
      <c r="AM187"/>
      <c r="AN187"/>
      <c r="AO187"/>
      <c r="AP187"/>
      <c r="AQ187"/>
      <c r="AR187"/>
      <c r="AS187"/>
      <c r="AT187"/>
      <c r="AU187"/>
      <c r="AV187"/>
      <c r="AW187"/>
    </row>
    <row r="188" spans="1:49" s="43" customFormat="1">
      <c r="A188" s="74"/>
      <c r="B188" s="79"/>
      <c r="C188" s="79"/>
      <c r="D188" s="79"/>
      <c r="E188" s="74"/>
      <c r="F188" s="234"/>
      <c r="G188"/>
      <c r="H188"/>
      <c r="I188"/>
      <c r="J188"/>
      <c r="V188"/>
      <c r="W188"/>
      <c r="X188"/>
      <c r="Y188"/>
      <c r="Z188"/>
      <c r="AA188"/>
      <c r="AB188"/>
      <c r="AC188"/>
      <c r="AD188"/>
      <c r="AE188"/>
      <c r="AF188"/>
      <c r="AG188"/>
      <c r="AH188"/>
      <c r="AI188"/>
      <c r="AJ188"/>
      <c r="AK188"/>
      <c r="AL188"/>
      <c r="AM188"/>
      <c r="AN188"/>
      <c r="AO188"/>
      <c r="AP188"/>
      <c r="AQ188"/>
      <c r="AR188"/>
      <c r="AS188"/>
      <c r="AT188"/>
      <c r="AU188"/>
      <c r="AV188"/>
      <c r="AW188"/>
    </row>
    <row r="189" spans="1:49" s="43" customFormat="1">
      <c r="A189" s="74"/>
      <c r="B189" s="79"/>
      <c r="C189" s="79"/>
      <c r="D189" s="79"/>
      <c r="E189" s="74"/>
      <c r="F189" s="234"/>
      <c r="G189"/>
      <c r="H189"/>
      <c r="I189"/>
      <c r="J189"/>
      <c r="V189"/>
      <c r="W189"/>
      <c r="X189"/>
      <c r="Y189"/>
      <c r="Z189"/>
      <c r="AA189"/>
      <c r="AB189"/>
      <c r="AC189"/>
      <c r="AD189"/>
      <c r="AE189"/>
      <c r="AF189"/>
      <c r="AG189"/>
      <c r="AH189"/>
      <c r="AI189"/>
      <c r="AJ189"/>
      <c r="AK189"/>
      <c r="AL189"/>
      <c r="AM189"/>
      <c r="AN189"/>
      <c r="AO189"/>
      <c r="AP189"/>
      <c r="AQ189"/>
      <c r="AR189"/>
      <c r="AS189"/>
      <c r="AT189"/>
      <c r="AU189"/>
      <c r="AV189"/>
      <c r="AW189"/>
    </row>
    <row r="190" spans="1:49" s="43" customFormat="1">
      <c r="A190" s="74"/>
      <c r="B190" s="79"/>
      <c r="C190" s="79"/>
      <c r="D190" s="79"/>
      <c r="E190" s="74"/>
      <c r="F190" s="234"/>
      <c r="G190"/>
      <c r="H190"/>
      <c r="I190"/>
      <c r="J190"/>
      <c r="V190"/>
      <c r="W190"/>
      <c r="X190"/>
      <c r="Y190"/>
      <c r="Z190"/>
      <c r="AA190"/>
      <c r="AB190"/>
      <c r="AC190"/>
      <c r="AD190"/>
      <c r="AE190"/>
      <c r="AF190"/>
      <c r="AG190"/>
      <c r="AH190"/>
      <c r="AI190"/>
      <c r="AJ190"/>
      <c r="AK190"/>
      <c r="AL190"/>
      <c r="AM190"/>
      <c r="AN190"/>
      <c r="AO190"/>
      <c r="AP190"/>
      <c r="AQ190"/>
      <c r="AR190"/>
      <c r="AS190"/>
      <c r="AT190"/>
      <c r="AU190"/>
      <c r="AV190"/>
      <c r="AW190"/>
    </row>
    <row r="191" spans="1:49" s="43" customFormat="1">
      <c r="A191" s="74"/>
      <c r="B191" s="79"/>
      <c r="C191" s="79"/>
      <c r="D191" s="79"/>
      <c r="E191" s="74"/>
      <c r="F191" s="234"/>
      <c r="G191"/>
      <c r="H191"/>
      <c r="I191"/>
      <c r="J191"/>
      <c r="V191"/>
      <c r="W191"/>
      <c r="X191"/>
      <c r="Y191"/>
      <c r="Z191"/>
      <c r="AA191"/>
      <c r="AB191"/>
      <c r="AC191"/>
      <c r="AD191"/>
      <c r="AE191"/>
      <c r="AF191"/>
      <c r="AG191"/>
      <c r="AH191"/>
      <c r="AI191"/>
      <c r="AJ191"/>
      <c r="AK191"/>
      <c r="AL191"/>
      <c r="AM191"/>
      <c r="AN191"/>
      <c r="AO191"/>
      <c r="AP191"/>
      <c r="AQ191"/>
      <c r="AR191"/>
      <c r="AS191"/>
      <c r="AT191"/>
      <c r="AU191"/>
      <c r="AV191"/>
      <c r="AW191"/>
    </row>
    <row r="192" spans="1:49" s="43" customFormat="1">
      <c r="A192" s="74"/>
      <c r="B192" s="79"/>
      <c r="C192" s="79"/>
      <c r="D192" s="79"/>
      <c r="E192" s="74"/>
      <c r="F192" s="234"/>
      <c r="G192"/>
      <c r="H192"/>
      <c r="I192"/>
      <c r="J192"/>
      <c r="V192"/>
      <c r="W192"/>
      <c r="X192"/>
      <c r="Y192"/>
      <c r="Z192"/>
      <c r="AA192"/>
      <c r="AB192"/>
      <c r="AC192"/>
      <c r="AD192"/>
      <c r="AE192"/>
      <c r="AF192"/>
      <c r="AG192"/>
      <c r="AH192"/>
      <c r="AI192"/>
      <c r="AJ192"/>
      <c r="AK192"/>
      <c r="AL192"/>
      <c r="AM192"/>
      <c r="AN192"/>
      <c r="AO192"/>
      <c r="AP192"/>
      <c r="AQ192"/>
      <c r="AR192"/>
      <c r="AS192"/>
      <c r="AT192"/>
      <c r="AU192"/>
      <c r="AV192"/>
      <c r="AW192"/>
    </row>
    <row r="193" spans="1:49" s="43" customFormat="1">
      <c r="A193" s="74"/>
      <c r="B193" s="79"/>
      <c r="C193" s="79"/>
      <c r="D193" s="79"/>
      <c r="E193" s="74"/>
      <c r="F193" s="234"/>
      <c r="G193"/>
      <c r="H193"/>
      <c r="I193"/>
      <c r="J193"/>
      <c r="V193"/>
      <c r="W193"/>
      <c r="X193"/>
      <c r="Y193"/>
      <c r="Z193"/>
      <c r="AA193"/>
      <c r="AB193"/>
      <c r="AC193"/>
      <c r="AD193"/>
      <c r="AE193"/>
      <c r="AF193"/>
      <c r="AG193"/>
      <c r="AH193"/>
      <c r="AI193"/>
      <c r="AJ193"/>
      <c r="AK193"/>
      <c r="AL193"/>
      <c r="AM193"/>
      <c r="AN193"/>
      <c r="AO193"/>
      <c r="AP193"/>
      <c r="AQ193"/>
      <c r="AR193"/>
      <c r="AS193"/>
      <c r="AT193"/>
      <c r="AU193"/>
      <c r="AV193"/>
      <c r="AW193"/>
    </row>
    <row r="194" spans="1:49" s="43" customFormat="1">
      <c r="A194" s="74"/>
      <c r="B194" s="79"/>
      <c r="C194" s="79"/>
      <c r="D194" s="79"/>
      <c r="E194" s="74"/>
      <c r="F194" s="234"/>
      <c r="G194"/>
      <c r="H194"/>
      <c r="I194"/>
      <c r="J194"/>
      <c r="V194"/>
      <c r="W194"/>
      <c r="X194"/>
      <c r="Y194"/>
      <c r="Z194"/>
      <c r="AA194"/>
      <c r="AB194"/>
      <c r="AC194"/>
      <c r="AD194"/>
      <c r="AE194"/>
      <c r="AF194"/>
      <c r="AG194"/>
      <c r="AH194"/>
      <c r="AI194"/>
      <c r="AJ194"/>
      <c r="AK194"/>
      <c r="AL194"/>
      <c r="AM194"/>
      <c r="AN194"/>
      <c r="AO194"/>
      <c r="AP194"/>
      <c r="AQ194"/>
      <c r="AR194"/>
      <c r="AS194"/>
      <c r="AT194"/>
      <c r="AU194"/>
      <c r="AV194"/>
      <c r="AW194"/>
    </row>
    <row r="195" spans="1:49" s="43" customFormat="1">
      <c r="A195" s="74"/>
      <c r="B195" s="79"/>
      <c r="C195" s="79"/>
      <c r="D195" s="79"/>
      <c r="E195" s="74"/>
      <c r="F195" s="234"/>
      <c r="G195"/>
      <c r="H195"/>
      <c r="I195"/>
      <c r="J195"/>
      <c r="V195"/>
      <c r="W195"/>
      <c r="X195"/>
      <c r="Y195"/>
      <c r="Z195"/>
      <c r="AA195"/>
      <c r="AB195"/>
      <c r="AC195"/>
      <c r="AD195"/>
      <c r="AE195"/>
      <c r="AF195"/>
      <c r="AG195"/>
      <c r="AH195"/>
      <c r="AI195"/>
      <c r="AJ195"/>
      <c r="AK195"/>
      <c r="AL195"/>
      <c r="AM195"/>
      <c r="AN195"/>
      <c r="AO195"/>
      <c r="AP195"/>
      <c r="AQ195"/>
      <c r="AR195"/>
      <c r="AS195"/>
      <c r="AT195"/>
      <c r="AU195"/>
      <c r="AV195"/>
      <c r="AW195"/>
    </row>
    <row r="196" spans="1:49" s="43" customFormat="1">
      <c r="A196" s="74"/>
      <c r="B196" s="79"/>
      <c r="C196" s="79"/>
      <c r="D196" s="79"/>
      <c r="E196" s="74"/>
      <c r="F196" s="234"/>
      <c r="G196"/>
      <c r="H196"/>
      <c r="I196"/>
      <c r="J196"/>
      <c r="V196"/>
      <c r="W196"/>
      <c r="X196"/>
      <c r="Y196"/>
      <c r="Z196"/>
      <c r="AA196"/>
      <c r="AB196"/>
      <c r="AC196"/>
      <c r="AD196"/>
      <c r="AE196"/>
      <c r="AF196"/>
      <c r="AG196"/>
      <c r="AH196"/>
      <c r="AI196"/>
      <c r="AJ196"/>
      <c r="AK196"/>
      <c r="AL196"/>
      <c r="AM196"/>
      <c r="AN196"/>
      <c r="AO196"/>
      <c r="AP196"/>
      <c r="AQ196"/>
      <c r="AR196"/>
      <c r="AS196"/>
      <c r="AT196"/>
      <c r="AU196"/>
      <c r="AV196"/>
      <c r="AW196"/>
    </row>
    <row r="197" spans="1:49" s="43" customFormat="1">
      <c r="A197" s="74"/>
      <c r="B197" s="79"/>
      <c r="C197" s="79"/>
      <c r="D197" s="79"/>
      <c r="E197" s="74"/>
      <c r="F197" s="234"/>
      <c r="G197"/>
      <c r="H197"/>
      <c r="I197"/>
      <c r="J197"/>
      <c r="V197"/>
      <c r="W197"/>
      <c r="X197"/>
      <c r="Y197"/>
      <c r="Z197"/>
      <c r="AA197"/>
      <c r="AB197"/>
      <c r="AC197"/>
      <c r="AD197"/>
      <c r="AE197"/>
      <c r="AF197"/>
      <c r="AG197"/>
      <c r="AH197"/>
      <c r="AI197"/>
      <c r="AJ197"/>
      <c r="AK197"/>
      <c r="AL197"/>
      <c r="AM197"/>
      <c r="AN197"/>
      <c r="AO197"/>
      <c r="AP197"/>
      <c r="AQ197"/>
      <c r="AR197"/>
      <c r="AS197"/>
      <c r="AT197"/>
      <c r="AU197"/>
      <c r="AV197"/>
      <c r="AW197"/>
    </row>
    <row r="198" spans="1:49" s="43" customFormat="1">
      <c r="A198" s="74"/>
      <c r="B198" s="79"/>
      <c r="C198" s="79"/>
      <c r="D198" s="79"/>
      <c r="E198" s="74"/>
      <c r="F198" s="234"/>
      <c r="G198"/>
      <c r="H198"/>
      <c r="I198"/>
      <c r="J198"/>
      <c r="V198"/>
      <c r="W198"/>
      <c r="X198"/>
      <c r="Y198"/>
      <c r="Z198"/>
      <c r="AA198"/>
      <c r="AB198"/>
      <c r="AC198"/>
      <c r="AD198"/>
      <c r="AE198"/>
      <c r="AF198"/>
      <c r="AG198"/>
      <c r="AH198"/>
      <c r="AI198"/>
      <c r="AJ198"/>
      <c r="AK198"/>
      <c r="AL198"/>
      <c r="AM198"/>
      <c r="AN198"/>
      <c r="AO198"/>
      <c r="AP198"/>
      <c r="AQ198"/>
      <c r="AR198"/>
      <c r="AS198"/>
      <c r="AT198"/>
      <c r="AU198"/>
      <c r="AV198"/>
      <c r="AW198"/>
    </row>
    <row r="199" spans="1:49" s="43" customFormat="1">
      <c r="A199" s="74"/>
      <c r="B199" s="79"/>
      <c r="C199" s="79"/>
      <c r="D199" s="79"/>
      <c r="E199" s="74"/>
      <c r="F199" s="234"/>
      <c r="G199"/>
      <c r="H199"/>
      <c r="I199"/>
      <c r="J199"/>
      <c r="V199"/>
      <c r="W199"/>
      <c r="X199"/>
      <c r="Y199"/>
      <c r="Z199"/>
      <c r="AA199"/>
      <c r="AB199"/>
      <c r="AC199"/>
      <c r="AD199"/>
      <c r="AE199"/>
      <c r="AF199"/>
      <c r="AG199"/>
      <c r="AH199"/>
      <c r="AI199"/>
      <c r="AJ199"/>
      <c r="AK199"/>
      <c r="AL199"/>
      <c r="AM199"/>
      <c r="AN199"/>
      <c r="AO199"/>
      <c r="AP199"/>
      <c r="AQ199"/>
      <c r="AR199"/>
      <c r="AS199"/>
      <c r="AT199"/>
      <c r="AU199"/>
      <c r="AV199"/>
      <c r="AW199"/>
    </row>
    <row r="200" spans="1:49" s="43" customFormat="1">
      <c r="A200" s="74"/>
      <c r="B200" s="79"/>
      <c r="C200" s="79"/>
      <c r="D200" s="79"/>
      <c r="E200" s="74"/>
      <c r="F200" s="234"/>
      <c r="G200"/>
      <c r="H200"/>
      <c r="I200"/>
      <c r="J200"/>
      <c r="V200"/>
      <c r="W200"/>
      <c r="X200"/>
      <c r="Y200"/>
      <c r="Z200"/>
      <c r="AA200"/>
      <c r="AB200"/>
      <c r="AC200"/>
      <c r="AD200"/>
      <c r="AE200"/>
      <c r="AF200"/>
      <c r="AG200"/>
      <c r="AH200"/>
      <c r="AI200"/>
      <c r="AJ200"/>
      <c r="AK200"/>
      <c r="AL200"/>
      <c r="AM200"/>
      <c r="AN200"/>
      <c r="AO200"/>
      <c r="AP200"/>
      <c r="AQ200"/>
      <c r="AR200"/>
      <c r="AS200"/>
      <c r="AT200"/>
      <c r="AU200"/>
      <c r="AV200"/>
      <c r="AW200"/>
    </row>
    <row r="201" spans="1:49" s="43" customFormat="1">
      <c r="A201" s="74"/>
      <c r="B201" s="79"/>
      <c r="C201" s="79"/>
      <c r="D201" s="79"/>
      <c r="E201" s="74"/>
      <c r="F201" s="234"/>
      <c r="G201"/>
      <c r="H201"/>
      <c r="I201"/>
      <c r="J201"/>
      <c r="V201"/>
      <c r="W201"/>
      <c r="X201"/>
      <c r="Y201"/>
      <c r="Z201"/>
      <c r="AA201"/>
      <c r="AB201"/>
      <c r="AC201"/>
      <c r="AD201"/>
      <c r="AE201"/>
      <c r="AF201"/>
      <c r="AG201"/>
      <c r="AH201"/>
      <c r="AI201"/>
      <c r="AJ201"/>
      <c r="AK201"/>
      <c r="AL201"/>
      <c r="AM201"/>
      <c r="AN201"/>
      <c r="AO201"/>
      <c r="AP201"/>
      <c r="AQ201"/>
      <c r="AR201"/>
      <c r="AS201"/>
      <c r="AT201"/>
      <c r="AU201"/>
      <c r="AV201"/>
      <c r="AW201"/>
    </row>
    <row r="202" spans="1:49" s="43" customFormat="1">
      <c r="A202" s="74"/>
      <c r="B202" s="79"/>
      <c r="C202" s="79"/>
      <c r="D202" s="79"/>
      <c r="E202" s="74"/>
      <c r="F202" s="234"/>
      <c r="G202"/>
      <c r="H202"/>
      <c r="I202"/>
      <c r="J202"/>
      <c r="V202"/>
      <c r="W202"/>
      <c r="X202"/>
      <c r="Y202"/>
      <c r="Z202"/>
      <c r="AA202"/>
      <c r="AB202"/>
      <c r="AC202"/>
      <c r="AD202"/>
      <c r="AE202"/>
      <c r="AF202"/>
      <c r="AG202"/>
      <c r="AH202"/>
      <c r="AI202"/>
      <c r="AJ202"/>
      <c r="AK202"/>
      <c r="AL202"/>
      <c r="AM202"/>
      <c r="AN202"/>
      <c r="AO202"/>
      <c r="AP202"/>
      <c r="AQ202"/>
      <c r="AR202"/>
      <c r="AS202"/>
      <c r="AT202"/>
      <c r="AU202"/>
      <c r="AV202"/>
      <c r="AW202"/>
    </row>
    <row r="203" spans="1:49" s="43" customFormat="1">
      <c r="A203" s="74"/>
      <c r="B203" s="79"/>
      <c r="C203" s="79"/>
      <c r="D203" s="79"/>
      <c r="E203" s="74"/>
      <c r="F203" s="234"/>
      <c r="G203"/>
      <c r="H203"/>
      <c r="I203"/>
      <c r="J203"/>
      <c r="V203"/>
      <c r="W203"/>
      <c r="X203"/>
      <c r="Y203"/>
      <c r="Z203"/>
      <c r="AA203"/>
      <c r="AB203"/>
      <c r="AC203"/>
      <c r="AD203"/>
      <c r="AE203"/>
      <c r="AF203"/>
      <c r="AG203"/>
      <c r="AH203"/>
      <c r="AI203"/>
      <c r="AJ203"/>
      <c r="AK203"/>
      <c r="AL203"/>
      <c r="AM203"/>
      <c r="AN203"/>
      <c r="AO203"/>
      <c r="AP203"/>
      <c r="AQ203"/>
      <c r="AR203"/>
      <c r="AS203"/>
      <c r="AT203"/>
      <c r="AU203"/>
      <c r="AV203"/>
      <c r="AW203"/>
    </row>
    <row r="204" spans="1:49" s="43" customFormat="1">
      <c r="A204" s="74"/>
      <c r="B204" s="79"/>
      <c r="C204" s="79"/>
      <c r="D204" s="79"/>
      <c r="E204" s="74"/>
      <c r="F204" s="234"/>
      <c r="G204"/>
      <c r="H204"/>
      <c r="I204"/>
      <c r="J204"/>
      <c r="V204"/>
      <c r="W204"/>
      <c r="X204"/>
      <c r="Y204"/>
      <c r="Z204"/>
      <c r="AA204"/>
      <c r="AB204"/>
      <c r="AC204"/>
      <c r="AD204"/>
      <c r="AE204"/>
      <c r="AF204"/>
      <c r="AG204"/>
      <c r="AH204"/>
      <c r="AI204"/>
      <c r="AJ204"/>
      <c r="AK204"/>
      <c r="AL204"/>
      <c r="AM204"/>
      <c r="AN204"/>
      <c r="AO204"/>
      <c r="AP204"/>
      <c r="AQ204"/>
      <c r="AR204"/>
      <c r="AS204"/>
      <c r="AT204"/>
      <c r="AU204"/>
      <c r="AV204"/>
      <c r="AW204"/>
    </row>
    <row r="205" spans="1:49" s="43" customFormat="1">
      <c r="A205" s="74"/>
      <c r="B205" s="79"/>
      <c r="C205" s="79"/>
      <c r="D205" s="79"/>
      <c r="E205" s="74"/>
      <c r="F205" s="234"/>
      <c r="G205"/>
      <c r="H205"/>
      <c r="I205"/>
      <c r="J205"/>
      <c r="V205"/>
      <c r="W205"/>
      <c r="X205"/>
      <c r="Y205"/>
      <c r="Z205"/>
      <c r="AA205"/>
      <c r="AB205"/>
      <c r="AC205"/>
      <c r="AD205"/>
      <c r="AE205"/>
      <c r="AF205"/>
      <c r="AG205"/>
      <c r="AH205"/>
      <c r="AI205"/>
      <c r="AJ205"/>
      <c r="AK205"/>
      <c r="AL205"/>
      <c r="AM205"/>
      <c r="AN205"/>
      <c r="AO205"/>
      <c r="AP205"/>
      <c r="AQ205"/>
      <c r="AR205"/>
      <c r="AS205"/>
      <c r="AT205"/>
      <c r="AU205"/>
      <c r="AV205"/>
      <c r="AW205"/>
    </row>
    <row r="206" spans="1:49" s="43" customFormat="1">
      <c r="A206" s="74"/>
      <c r="B206" s="79"/>
      <c r="C206" s="79"/>
      <c r="D206" s="79"/>
      <c r="E206" s="74"/>
      <c r="F206" s="234"/>
      <c r="G206"/>
      <c r="H206"/>
      <c r="I206"/>
      <c r="J206"/>
      <c r="V206"/>
      <c r="W206"/>
      <c r="X206"/>
      <c r="Y206"/>
      <c r="Z206"/>
      <c r="AA206"/>
      <c r="AB206"/>
      <c r="AC206"/>
      <c r="AD206"/>
      <c r="AE206"/>
      <c r="AF206"/>
      <c r="AG206"/>
      <c r="AH206"/>
      <c r="AI206"/>
      <c r="AJ206"/>
      <c r="AK206"/>
      <c r="AL206"/>
      <c r="AM206"/>
      <c r="AN206"/>
      <c r="AO206"/>
      <c r="AP206"/>
      <c r="AQ206"/>
      <c r="AR206"/>
      <c r="AS206"/>
      <c r="AT206"/>
      <c r="AU206"/>
      <c r="AV206"/>
      <c r="AW206"/>
    </row>
    <row r="207" spans="1:49" s="43" customFormat="1">
      <c r="A207" s="74"/>
      <c r="B207" s="79"/>
      <c r="C207" s="79"/>
      <c r="D207" s="79"/>
      <c r="E207" s="74"/>
      <c r="F207" s="234"/>
      <c r="G207"/>
      <c r="H207"/>
      <c r="I207"/>
      <c r="J207"/>
      <c r="V207"/>
      <c r="W207"/>
      <c r="X207"/>
      <c r="Y207"/>
      <c r="Z207"/>
      <c r="AA207"/>
      <c r="AB207"/>
      <c r="AC207"/>
      <c r="AD207"/>
      <c r="AE207"/>
      <c r="AF207"/>
      <c r="AG207"/>
      <c r="AH207"/>
      <c r="AI207"/>
      <c r="AJ207"/>
      <c r="AK207"/>
      <c r="AL207"/>
      <c r="AM207"/>
      <c r="AN207"/>
      <c r="AO207"/>
      <c r="AP207"/>
      <c r="AQ207"/>
      <c r="AR207"/>
      <c r="AS207"/>
      <c r="AT207"/>
      <c r="AU207"/>
      <c r="AV207"/>
      <c r="AW207"/>
    </row>
    <row r="208" spans="1:49" s="43" customFormat="1">
      <c r="A208" s="74"/>
      <c r="B208" s="79"/>
      <c r="C208" s="79"/>
      <c r="D208" s="79"/>
      <c r="E208" s="74"/>
      <c r="F208" s="234"/>
      <c r="G208"/>
      <c r="H208"/>
      <c r="I208"/>
      <c r="J208"/>
      <c r="V208"/>
      <c r="W208"/>
      <c r="X208"/>
      <c r="Y208"/>
      <c r="Z208"/>
      <c r="AA208"/>
      <c r="AB208"/>
      <c r="AC208"/>
      <c r="AD208"/>
      <c r="AE208"/>
      <c r="AF208"/>
      <c r="AG208"/>
      <c r="AH208"/>
      <c r="AI208"/>
      <c r="AJ208"/>
      <c r="AK208"/>
      <c r="AL208"/>
      <c r="AM208"/>
      <c r="AN208"/>
      <c r="AO208"/>
      <c r="AP208"/>
      <c r="AQ208"/>
      <c r="AR208"/>
      <c r="AS208"/>
      <c r="AT208"/>
      <c r="AU208"/>
      <c r="AV208"/>
      <c r="AW208"/>
    </row>
    <row r="209" spans="1:49" s="43" customFormat="1">
      <c r="A209" s="74"/>
      <c r="B209" s="79"/>
      <c r="C209" s="79"/>
      <c r="D209" s="79"/>
      <c r="E209" s="74"/>
      <c r="F209" s="234"/>
      <c r="G209"/>
      <c r="H209"/>
      <c r="I209"/>
      <c r="J209"/>
      <c r="V209"/>
      <c r="W209"/>
      <c r="X209"/>
      <c r="Y209"/>
      <c r="Z209"/>
      <c r="AA209"/>
      <c r="AB209"/>
      <c r="AC209"/>
      <c r="AD209"/>
      <c r="AE209"/>
      <c r="AF209"/>
      <c r="AG209"/>
      <c r="AH209"/>
      <c r="AI209"/>
      <c r="AJ209"/>
      <c r="AK209"/>
      <c r="AL209"/>
      <c r="AM209"/>
      <c r="AN209"/>
      <c r="AO209"/>
      <c r="AP209"/>
      <c r="AQ209"/>
      <c r="AR209"/>
      <c r="AS209"/>
      <c r="AT209"/>
      <c r="AU209"/>
      <c r="AV209"/>
      <c r="AW209"/>
    </row>
    <row r="210" spans="1:49" s="43" customFormat="1">
      <c r="A210" s="74"/>
      <c r="B210" s="79"/>
      <c r="C210" s="79"/>
      <c r="D210" s="79"/>
      <c r="E210" s="74"/>
      <c r="F210" s="234"/>
      <c r="G210"/>
      <c r="H210"/>
      <c r="I210"/>
      <c r="J210"/>
      <c r="V210"/>
      <c r="W210"/>
      <c r="X210"/>
      <c r="Y210"/>
      <c r="Z210"/>
      <c r="AA210"/>
      <c r="AB210"/>
      <c r="AC210"/>
      <c r="AD210"/>
      <c r="AE210"/>
      <c r="AF210"/>
      <c r="AG210"/>
      <c r="AH210"/>
      <c r="AI210"/>
      <c r="AJ210"/>
      <c r="AK210"/>
      <c r="AL210"/>
      <c r="AM210"/>
      <c r="AN210"/>
      <c r="AO210"/>
      <c r="AP210"/>
      <c r="AQ210"/>
      <c r="AR210"/>
      <c r="AS210"/>
      <c r="AT210"/>
      <c r="AU210"/>
      <c r="AV210"/>
      <c r="AW210"/>
    </row>
    <row r="211" spans="1:49" s="43" customFormat="1">
      <c r="A211" s="74"/>
      <c r="B211" s="79"/>
      <c r="C211" s="79"/>
      <c r="D211" s="79"/>
      <c r="E211" s="74"/>
      <c r="F211" s="234"/>
      <c r="G211"/>
      <c r="H211"/>
      <c r="I211"/>
      <c r="J211"/>
      <c r="V211"/>
      <c r="W211"/>
      <c r="X211"/>
      <c r="Y211"/>
      <c r="Z211"/>
      <c r="AA211"/>
      <c r="AB211"/>
      <c r="AC211"/>
      <c r="AD211"/>
      <c r="AE211"/>
      <c r="AF211"/>
      <c r="AG211"/>
      <c r="AH211"/>
      <c r="AI211"/>
      <c r="AJ211"/>
      <c r="AK211"/>
      <c r="AL211"/>
      <c r="AM211"/>
      <c r="AN211"/>
      <c r="AO211"/>
      <c r="AP211"/>
      <c r="AQ211"/>
      <c r="AR211"/>
      <c r="AS211"/>
      <c r="AT211"/>
      <c r="AU211"/>
      <c r="AV211"/>
      <c r="AW211"/>
    </row>
    <row r="212" spans="1:49" s="43" customFormat="1">
      <c r="A212" s="74"/>
      <c r="B212" s="79"/>
      <c r="C212" s="79"/>
      <c r="D212" s="79"/>
      <c r="E212" s="74"/>
      <c r="F212" s="234"/>
      <c r="G212"/>
      <c r="H212"/>
      <c r="I212"/>
      <c r="J212"/>
      <c r="V212"/>
      <c r="W212"/>
      <c r="X212"/>
      <c r="Y212"/>
      <c r="Z212"/>
      <c r="AA212"/>
      <c r="AB212"/>
      <c r="AC212"/>
      <c r="AD212"/>
      <c r="AE212"/>
      <c r="AF212"/>
      <c r="AG212"/>
      <c r="AH212"/>
      <c r="AI212"/>
      <c r="AJ212"/>
      <c r="AK212"/>
      <c r="AL212"/>
      <c r="AM212"/>
      <c r="AN212"/>
      <c r="AO212"/>
      <c r="AP212"/>
      <c r="AQ212"/>
      <c r="AR212"/>
      <c r="AS212"/>
      <c r="AT212"/>
      <c r="AU212"/>
      <c r="AV212"/>
      <c r="AW212"/>
    </row>
    <row r="213" spans="1:49" s="43" customFormat="1">
      <c r="A213" s="74"/>
      <c r="B213" s="79"/>
      <c r="C213" s="79"/>
      <c r="D213" s="79"/>
      <c r="E213" s="74"/>
      <c r="F213" s="234"/>
      <c r="G213"/>
      <c r="H213"/>
      <c r="I213"/>
      <c r="J213"/>
      <c r="V213"/>
      <c r="W213"/>
      <c r="X213"/>
      <c r="Y213"/>
      <c r="Z213"/>
      <c r="AA213"/>
      <c r="AB213"/>
      <c r="AC213"/>
      <c r="AD213"/>
      <c r="AE213"/>
      <c r="AF213"/>
      <c r="AG213"/>
      <c r="AH213"/>
      <c r="AI213"/>
      <c r="AJ213"/>
      <c r="AK213"/>
      <c r="AL213"/>
      <c r="AM213"/>
      <c r="AN213"/>
      <c r="AO213"/>
      <c r="AP213"/>
      <c r="AQ213"/>
      <c r="AR213"/>
      <c r="AS213"/>
      <c r="AT213"/>
      <c r="AU213"/>
      <c r="AV213"/>
      <c r="AW213"/>
    </row>
    <row r="214" spans="1:49" s="43" customFormat="1">
      <c r="A214" s="74"/>
      <c r="B214" s="79"/>
      <c r="C214" s="79"/>
      <c r="D214" s="79"/>
      <c r="E214" s="74"/>
      <c r="F214" s="234"/>
      <c r="G214"/>
      <c r="H214"/>
      <c r="I214"/>
      <c r="J214"/>
      <c r="V214"/>
      <c r="W214"/>
      <c r="X214"/>
      <c r="Y214"/>
      <c r="Z214"/>
      <c r="AA214"/>
      <c r="AB214"/>
      <c r="AC214"/>
      <c r="AD214"/>
      <c r="AE214"/>
      <c r="AF214"/>
      <c r="AG214"/>
      <c r="AH214"/>
      <c r="AI214"/>
      <c r="AJ214"/>
      <c r="AK214"/>
      <c r="AL214"/>
      <c r="AM214"/>
      <c r="AN214"/>
      <c r="AO214"/>
      <c r="AP214"/>
      <c r="AQ214"/>
      <c r="AR214"/>
      <c r="AS214"/>
      <c r="AT214"/>
      <c r="AU214"/>
      <c r="AV214"/>
      <c r="AW214"/>
    </row>
    <row r="215" spans="1:49" s="43" customFormat="1">
      <c r="A215" s="74"/>
      <c r="B215" s="79"/>
      <c r="C215" s="79"/>
      <c r="D215" s="79"/>
      <c r="E215" s="74"/>
      <c r="F215" s="234"/>
      <c r="G215"/>
      <c r="H215"/>
      <c r="I215"/>
      <c r="J215"/>
      <c r="V215"/>
      <c r="W215"/>
      <c r="X215"/>
      <c r="Y215"/>
      <c r="Z215"/>
      <c r="AA215"/>
      <c r="AB215"/>
      <c r="AC215"/>
      <c r="AD215"/>
      <c r="AE215"/>
      <c r="AF215"/>
      <c r="AG215"/>
      <c r="AH215"/>
      <c r="AI215"/>
      <c r="AJ215"/>
      <c r="AK215"/>
      <c r="AL215"/>
      <c r="AM215"/>
      <c r="AN215"/>
      <c r="AO215"/>
      <c r="AP215"/>
      <c r="AQ215"/>
      <c r="AR215"/>
      <c r="AS215"/>
      <c r="AT215"/>
      <c r="AU215"/>
      <c r="AV215"/>
      <c r="AW215"/>
    </row>
    <row r="216" spans="1:49" s="43" customFormat="1">
      <c r="A216" s="74"/>
      <c r="B216" s="79"/>
      <c r="C216" s="79"/>
      <c r="D216" s="79"/>
      <c r="E216" s="74"/>
      <c r="F216" s="234"/>
      <c r="G216"/>
      <c r="H216"/>
      <c r="I216"/>
      <c r="J216"/>
      <c r="V216"/>
      <c r="W216"/>
      <c r="X216"/>
      <c r="Y216"/>
      <c r="Z216"/>
      <c r="AA216"/>
      <c r="AB216"/>
      <c r="AC216"/>
      <c r="AD216"/>
      <c r="AE216"/>
      <c r="AF216"/>
      <c r="AG216"/>
      <c r="AH216"/>
      <c r="AI216"/>
      <c r="AJ216"/>
      <c r="AK216"/>
      <c r="AL216"/>
      <c r="AM216"/>
      <c r="AN216"/>
      <c r="AO216"/>
      <c r="AP216"/>
      <c r="AQ216"/>
      <c r="AR216"/>
      <c r="AS216"/>
      <c r="AT216"/>
      <c r="AU216"/>
      <c r="AV216"/>
      <c r="AW216"/>
    </row>
    <row r="217" spans="1:49" s="43" customFormat="1">
      <c r="A217" s="74"/>
      <c r="B217" s="79"/>
      <c r="C217" s="79"/>
      <c r="D217" s="79"/>
      <c r="E217" s="74"/>
      <c r="F217" s="234"/>
      <c r="G217"/>
      <c r="H217"/>
      <c r="I217"/>
      <c r="J217"/>
      <c r="V217"/>
      <c r="W217"/>
      <c r="X217"/>
      <c r="Y217"/>
      <c r="Z217"/>
      <c r="AA217"/>
      <c r="AB217"/>
      <c r="AC217"/>
      <c r="AD217"/>
      <c r="AE217"/>
      <c r="AF217"/>
      <c r="AG217"/>
      <c r="AH217"/>
      <c r="AI217"/>
      <c r="AJ217"/>
      <c r="AK217"/>
      <c r="AL217"/>
      <c r="AM217"/>
      <c r="AN217"/>
      <c r="AO217"/>
      <c r="AP217"/>
      <c r="AQ217"/>
      <c r="AR217"/>
      <c r="AS217"/>
      <c r="AT217"/>
      <c r="AU217"/>
      <c r="AV217"/>
      <c r="AW217"/>
    </row>
    <row r="218" spans="1:49" s="43" customFormat="1">
      <c r="A218" s="74"/>
      <c r="B218" s="79"/>
      <c r="C218" s="79"/>
      <c r="D218" s="79"/>
      <c r="E218" s="74"/>
      <c r="F218" s="234"/>
      <c r="G218"/>
      <c r="H218"/>
      <c r="I218"/>
      <c r="J218"/>
      <c r="V218"/>
      <c r="W218"/>
      <c r="X218"/>
      <c r="Y218"/>
      <c r="Z218"/>
      <c r="AA218"/>
      <c r="AB218"/>
      <c r="AC218"/>
      <c r="AD218"/>
      <c r="AE218"/>
      <c r="AF218"/>
      <c r="AG218"/>
      <c r="AH218"/>
      <c r="AI218"/>
      <c r="AJ218"/>
      <c r="AK218"/>
      <c r="AL218"/>
      <c r="AM218"/>
      <c r="AN218"/>
      <c r="AO218"/>
      <c r="AP218"/>
      <c r="AQ218"/>
      <c r="AR218"/>
      <c r="AS218"/>
      <c r="AT218"/>
      <c r="AU218"/>
      <c r="AV218"/>
      <c r="AW218"/>
    </row>
    <row r="219" spans="1:49" s="43" customFormat="1">
      <c r="A219" s="74"/>
      <c r="B219" s="79"/>
      <c r="C219" s="79"/>
      <c r="D219" s="79"/>
      <c r="E219" s="74"/>
      <c r="F219" s="234"/>
      <c r="G219"/>
      <c r="H219"/>
      <c r="I219"/>
      <c r="J219"/>
      <c r="V219"/>
      <c r="W219"/>
      <c r="X219"/>
      <c r="Y219"/>
      <c r="Z219"/>
      <c r="AA219"/>
      <c r="AB219"/>
      <c r="AC219"/>
      <c r="AD219"/>
      <c r="AE219"/>
      <c r="AF219"/>
      <c r="AG219"/>
      <c r="AH219"/>
      <c r="AI219"/>
      <c r="AJ219"/>
      <c r="AK219"/>
      <c r="AL219"/>
      <c r="AM219"/>
      <c r="AN219"/>
      <c r="AO219"/>
      <c r="AP219"/>
      <c r="AQ219"/>
      <c r="AR219"/>
      <c r="AS219"/>
      <c r="AT219"/>
      <c r="AU219"/>
      <c r="AV219"/>
      <c r="AW219"/>
    </row>
    <row r="220" spans="1:49" s="43" customFormat="1">
      <c r="A220" s="74"/>
      <c r="B220" s="79"/>
      <c r="C220" s="79"/>
      <c r="D220" s="79"/>
      <c r="E220" s="74"/>
      <c r="F220" s="234"/>
      <c r="G220"/>
      <c r="H220"/>
      <c r="I220"/>
      <c r="J220"/>
      <c r="V220"/>
      <c r="W220"/>
      <c r="X220"/>
      <c r="Y220"/>
      <c r="Z220"/>
      <c r="AA220"/>
      <c r="AB220"/>
      <c r="AC220"/>
      <c r="AD220"/>
      <c r="AE220"/>
      <c r="AF220"/>
      <c r="AG220"/>
      <c r="AH220"/>
      <c r="AI220"/>
      <c r="AJ220"/>
      <c r="AK220"/>
      <c r="AL220"/>
      <c r="AM220"/>
      <c r="AN220"/>
      <c r="AO220"/>
      <c r="AP220"/>
      <c r="AQ220"/>
      <c r="AR220"/>
      <c r="AS220"/>
      <c r="AT220"/>
      <c r="AU220"/>
      <c r="AV220"/>
      <c r="AW220"/>
    </row>
    <row r="221" spans="1:49" s="43" customFormat="1">
      <c r="A221" s="74"/>
      <c r="B221" s="79"/>
      <c r="C221" s="79"/>
      <c r="D221" s="79"/>
      <c r="E221" s="74"/>
      <c r="F221" s="234"/>
      <c r="G221"/>
      <c r="H221"/>
      <c r="I221"/>
      <c r="J221"/>
      <c r="V221"/>
      <c r="W221"/>
      <c r="X221"/>
      <c r="Y221"/>
      <c r="Z221"/>
      <c r="AA221"/>
      <c r="AB221"/>
      <c r="AC221"/>
      <c r="AD221"/>
      <c r="AE221"/>
      <c r="AF221"/>
      <c r="AG221"/>
      <c r="AH221"/>
      <c r="AI221"/>
      <c r="AJ221"/>
      <c r="AK221"/>
      <c r="AL221"/>
      <c r="AM221"/>
      <c r="AN221"/>
      <c r="AO221"/>
      <c r="AP221"/>
      <c r="AQ221"/>
      <c r="AR221"/>
      <c r="AS221"/>
      <c r="AT221"/>
      <c r="AU221"/>
      <c r="AV221"/>
      <c r="AW221"/>
    </row>
    <row r="222" spans="1:49" s="43" customFormat="1">
      <c r="A222" s="74"/>
      <c r="B222" s="79"/>
      <c r="C222" s="79"/>
      <c r="D222" s="79"/>
      <c r="E222" s="74"/>
      <c r="F222" s="234"/>
      <c r="G222"/>
      <c r="H222"/>
      <c r="I222"/>
      <c r="J222"/>
      <c r="V222"/>
      <c r="W222"/>
      <c r="X222"/>
      <c r="Y222"/>
      <c r="Z222"/>
      <c r="AA222"/>
      <c r="AB222"/>
      <c r="AC222"/>
      <c r="AD222"/>
      <c r="AE222"/>
      <c r="AF222"/>
      <c r="AG222"/>
      <c r="AH222"/>
      <c r="AI222"/>
      <c r="AJ222"/>
      <c r="AK222"/>
      <c r="AL222"/>
      <c r="AM222"/>
      <c r="AN222"/>
      <c r="AO222"/>
      <c r="AP222"/>
      <c r="AQ222"/>
      <c r="AR222"/>
      <c r="AS222"/>
      <c r="AT222"/>
      <c r="AU222"/>
      <c r="AV222"/>
      <c r="AW222"/>
    </row>
    <row r="223" spans="1:49" s="43" customFormat="1">
      <c r="A223" s="74"/>
      <c r="B223" s="79"/>
      <c r="C223" s="79"/>
      <c r="D223" s="79"/>
      <c r="E223" s="74"/>
      <c r="F223" s="234"/>
      <c r="G223"/>
      <c r="H223"/>
      <c r="I223"/>
      <c r="J223"/>
      <c r="V223"/>
      <c r="W223"/>
      <c r="X223"/>
      <c r="Y223"/>
      <c r="Z223"/>
      <c r="AA223"/>
      <c r="AB223"/>
      <c r="AC223"/>
      <c r="AD223"/>
      <c r="AE223"/>
      <c r="AF223"/>
      <c r="AG223"/>
      <c r="AH223"/>
      <c r="AI223"/>
      <c r="AJ223"/>
      <c r="AK223"/>
      <c r="AL223"/>
      <c r="AM223"/>
      <c r="AN223"/>
      <c r="AO223"/>
      <c r="AP223"/>
      <c r="AQ223"/>
      <c r="AR223"/>
      <c r="AS223"/>
      <c r="AT223"/>
      <c r="AU223"/>
      <c r="AV223"/>
      <c r="AW223"/>
    </row>
    <row r="224" spans="1:49" s="43" customFormat="1">
      <c r="A224" s="74"/>
      <c r="B224" s="79"/>
      <c r="C224" s="79"/>
      <c r="D224" s="79"/>
      <c r="E224" s="74"/>
      <c r="F224" s="234"/>
      <c r="G224"/>
      <c r="H224"/>
      <c r="I224"/>
      <c r="J224"/>
      <c r="V224"/>
      <c r="W224"/>
      <c r="X224"/>
      <c r="Y224"/>
      <c r="Z224"/>
      <c r="AA224"/>
      <c r="AB224"/>
      <c r="AC224"/>
      <c r="AD224"/>
      <c r="AE224"/>
      <c r="AF224"/>
      <c r="AG224"/>
      <c r="AH224"/>
      <c r="AI224"/>
      <c r="AJ224"/>
      <c r="AK224"/>
      <c r="AL224"/>
      <c r="AM224"/>
      <c r="AN224"/>
      <c r="AO224"/>
      <c r="AP224"/>
      <c r="AQ224"/>
      <c r="AR224"/>
      <c r="AS224"/>
      <c r="AT224"/>
      <c r="AU224"/>
      <c r="AV224"/>
      <c r="AW224"/>
    </row>
    <row r="225" spans="1:49" s="43" customFormat="1">
      <c r="A225" s="74"/>
      <c r="B225" s="79"/>
      <c r="C225" s="79"/>
      <c r="D225" s="79"/>
      <c r="E225" s="74"/>
      <c r="F225" s="234"/>
      <c r="G225"/>
      <c r="H225"/>
      <c r="I225"/>
      <c r="J225"/>
      <c r="V225"/>
      <c r="W225"/>
      <c r="X225"/>
      <c r="Y225"/>
      <c r="Z225"/>
      <c r="AA225"/>
      <c r="AB225"/>
      <c r="AC225"/>
      <c r="AD225"/>
      <c r="AE225"/>
      <c r="AF225"/>
      <c r="AG225"/>
      <c r="AH225"/>
      <c r="AI225"/>
      <c r="AJ225"/>
      <c r="AK225"/>
      <c r="AL225"/>
      <c r="AM225"/>
      <c r="AN225"/>
      <c r="AO225"/>
      <c r="AP225"/>
      <c r="AQ225"/>
      <c r="AR225"/>
      <c r="AS225"/>
      <c r="AT225"/>
      <c r="AU225"/>
      <c r="AV225"/>
      <c r="AW225"/>
    </row>
    <row r="226" spans="1:49" s="43" customFormat="1">
      <c r="A226" s="74"/>
      <c r="B226" s="79"/>
      <c r="C226" s="79"/>
      <c r="D226" s="79"/>
      <c r="E226" s="74"/>
      <c r="F226" s="234"/>
      <c r="G226"/>
      <c r="H226"/>
      <c r="I226"/>
      <c r="J226"/>
      <c r="V226"/>
      <c r="W226"/>
      <c r="X226"/>
      <c r="Y226"/>
      <c r="Z226"/>
      <c r="AA226"/>
      <c r="AB226"/>
      <c r="AC226"/>
      <c r="AD226"/>
      <c r="AE226"/>
      <c r="AF226"/>
      <c r="AG226"/>
      <c r="AH226"/>
      <c r="AI226"/>
      <c r="AJ226"/>
      <c r="AK226"/>
      <c r="AL226"/>
      <c r="AM226"/>
      <c r="AN226"/>
      <c r="AO226"/>
      <c r="AP226"/>
      <c r="AQ226"/>
      <c r="AR226"/>
      <c r="AS226"/>
      <c r="AT226"/>
      <c r="AU226"/>
      <c r="AV226"/>
      <c r="AW226"/>
    </row>
    <row r="227" spans="1:49" s="43" customFormat="1">
      <c r="A227" s="74"/>
      <c r="B227" s="79"/>
      <c r="C227" s="79"/>
      <c r="D227" s="79"/>
      <c r="E227" s="74"/>
      <c r="F227" s="234"/>
      <c r="G227"/>
      <c r="H227"/>
      <c r="I227"/>
      <c r="J227"/>
      <c r="V227"/>
      <c r="W227"/>
      <c r="X227"/>
      <c r="Y227"/>
      <c r="Z227"/>
      <c r="AA227"/>
      <c r="AB227"/>
      <c r="AC227"/>
      <c r="AD227"/>
      <c r="AE227"/>
      <c r="AF227"/>
      <c r="AG227"/>
      <c r="AH227"/>
      <c r="AI227"/>
      <c r="AJ227"/>
      <c r="AK227"/>
      <c r="AL227"/>
      <c r="AM227"/>
      <c r="AN227"/>
      <c r="AO227"/>
      <c r="AP227"/>
      <c r="AQ227"/>
      <c r="AR227"/>
      <c r="AS227"/>
      <c r="AT227"/>
      <c r="AU227"/>
      <c r="AV227"/>
      <c r="AW227"/>
    </row>
    <row r="228" spans="1:49" s="43" customFormat="1">
      <c r="A228" s="74"/>
      <c r="B228" s="79"/>
      <c r="C228" s="79"/>
      <c r="D228" s="79"/>
      <c r="E228" s="74"/>
      <c r="F228" s="234"/>
      <c r="G228"/>
      <c r="H228"/>
      <c r="I228"/>
      <c r="J228"/>
      <c r="V228"/>
      <c r="W228"/>
      <c r="X228"/>
      <c r="Y228"/>
      <c r="Z228"/>
      <c r="AA228"/>
      <c r="AB228"/>
      <c r="AC228"/>
      <c r="AD228"/>
      <c r="AE228"/>
      <c r="AF228"/>
      <c r="AG228"/>
      <c r="AH228"/>
      <c r="AI228"/>
      <c r="AJ228"/>
      <c r="AK228"/>
      <c r="AL228"/>
      <c r="AM228"/>
      <c r="AN228"/>
      <c r="AO228"/>
      <c r="AP228"/>
      <c r="AQ228"/>
      <c r="AR228"/>
      <c r="AS228"/>
      <c r="AT228"/>
      <c r="AU228"/>
      <c r="AV228"/>
      <c r="AW228"/>
    </row>
    <row r="229" spans="1:49" s="43" customFormat="1">
      <c r="A229" s="74"/>
      <c r="B229" s="79"/>
      <c r="C229" s="79"/>
      <c r="D229" s="79"/>
      <c r="E229" s="74"/>
      <c r="F229" s="234"/>
      <c r="G229"/>
      <c r="H229"/>
      <c r="I229"/>
      <c r="J229"/>
      <c r="V229"/>
      <c r="W229"/>
      <c r="X229"/>
      <c r="Y229"/>
      <c r="Z229"/>
      <c r="AA229"/>
      <c r="AB229"/>
      <c r="AC229"/>
      <c r="AD229"/>
      <c r="AE229"/>
      <c r="AF229"/>
      <c r="AG229"/>
      <c r="AH229"/>
      <c r="AI229"/>
      <c r="AJ229"/>
      <c r="AK229"/>
      <c r="AL229"/>
      <c r="AM229"/>
      <c r="AN229"/>
      <c r="AO229"/>
      <c r="AP229"/>
      <c r="AQ229"/>
      <c r="AR229"/>
      <c r="AS229"/>
      <c r="AT229"/>
      <c r="AU229"/>
      <c r="AV229"/>
      <c r="AW229"/>
    </row>
    <row r="230" spans="1:49" s="43" customFormat="1">
      <c r="A230" s="74"/>
      <c r="B230" s="79"/>
      <c r="C230" s="79"/>
      <c r="D230" s="79"/>
      <c r="E230" s="74"/>
      <c r="F230" s="234"/>
      <c r="G230"/>
      <c r="H230"/>
      <c r="I230"/>
      <c r="J230"/>
      <c r="V230"/>
      <c r="W230"/>
      <c r="X230"/>
      <c r="Y230"/>
      <c r="Z230"/>
      <c r="AA230"/>
      <c r="AB230"/>
      <c r="AC230"/>
      <c r="AD230"/>
      <c r="AE230"/>
      <c r="AF230"/>
      <c r="AG230"/>
      <c r="AH230"/>
      <c r="AI230"/>
      <c r="AJ230"/>
      <c r="AK230"/>
      <c r="AL230"/>
      <c r="AM230"/>
      <c r="AN230"/>
      <c r="AO230"/>
      <c r="AP230"/>
      <c r="AQ230"/>
      <c r="AR230"/>
      <c r="AS230"/>
      <c r="AT230"/>
      <c r="AU230"/>
      <c r="AV230"/>
      <c r="AW230"/>
    </row>
    <row r="231" spans="1:49" s="43" customFormat="1">
      <c r="A231" s="74"/>
      <c r="B231" s="79"/>
      <c r="C231" s="79"/>
      <c r="D231" s="79"/>
      <c r="E231" s="74"/>
      <c r="F231" s="234"/>
      <c r="G231"/>
      <c r="H231"/>
      <c r="I231"/>
      <c r="J231"/>
      <c r="V231"/>
      <c r="W231"/>
      <c r="X231"/>
      <c r="Y231"/>
      <c r="Z231"/>
      <c r="AA231"/>
      <c r="AB231"/>
      <c r="AC231"/>
      <c r="AD231"/>
      <c r="AE231"/>
      <c r="AF231"/>
      <c r="AG231"/>
      <c r="AH231"/>
      <c r="AI231"/>
      <c r="AJ231"/>
      <c r="AK231"/>
      <c r="AL231"/>
      <c r="AM231"/>
      <c r="AN231"/>
      <c r="AO231"/>
      <c r="AP231"/>
      <c r="AQ231"/>
      <c r="AR231"/>
      <c r="AS231"/>
      <c r="AT231"/>
      <c r="AU231"/>
      <c r="AV231"/>
      <c r="AW231"/>
    </row>
    <row r="232" spans="1:49" s="43" customFormat="1">
      <c r="A232" s="74"/>
      <c r="B232" s="79"/>
      <c r="C232" s="79"/>
      <c r="D232" s="79"/>
      <c r="E232" s="74"/>
      <c r="F232" s="234"/>
      <c r="G232"/>
      <c r="H232"/>
      <c r="I232"/>
      <c r="J232"/>
      <c r="V232"/>
      <c r="W232"/>
      <c r="X232"/>
      <c r="Y232"/>
      <c r="Z232"/>
      <c r="AA232"/>
      <c r="AB232"/>
      <c r="AC232"/>
      <c r="AD232"/>
      <c r="AE232"/>
      <c r="AF232"/>
      <c r="AG232"/>
      <c r="AH232"/>
      <c r="AI232"/>
      <c r="AJ232"/>
      <c r="AK232"/>
      <c r="AL232"/>
      <c r="AM232"/>
      <c r="AN232"/>
      <c r="AO232"/>
      <c r="AP232"/>
      <c r="AQ232"/>
      <c r="AR232"/>
      <c r="AS232"/>
      <c r="AT232"/>
      <c r="AU232"/>
      <c r="AV232"/>
      <c r="AW232"/>
    </row>
    <row r="233" spans="1:49" s="43" customFormat="1">
      <c r="A233" s="74"/>
      <c r="B233" s="79"/>
      <c r="C233" s="79"/>
      <c r="D233" s="79"/>
      <c r="E233" s="74"/>
      <c r="F233" s="234"/>
      <c r="G233"/>
      <c r="H233"/>
      <c r="I233"/>
      <c r="J233"/>
      <c r="V233"/>
      <c r="W233"/>
      <c r="X233"/>
      <c r="Y233"/>
      <c r="Z233"/>
      <c r="AA233"/>
      <c r="AB233"/>
      <c r="AC233"/>
      <c r="AD233"/>
      <c r="AE233"/>
      <c r="AF233"/>
      <c r="AG233"/>
      <c r="AH233"/>
      <c r="AI233"/>
      <c r="AJ233"/>
      <c r="AK233"/>
      <c r="AL233"/>
      <c r="AM233"/>
      <c r="AN233"/>
      <c r="AO233"/>
      <c r="AP233"/>
      <c r="AQ233"/>
      <c r="AR233"/>
      <c r="AS233"/>
      <c r="AT233"/>
      <c r="AU233"/>
      <c r="AV233"/>
      <c r="AW233"/>
    </row>
    <row r="234" spans="1:49" s="43" customFormat="1">
      <c r="A234" s="74"/>
      <c r="B234" s="79"/>
      <c r="C234" s="79"/>
      <c r="D234" s="79"/>
      <c r="E234" s="74"/>
      <c r="F234" s="234"/>
      <c r="G234"/>
      <c r="H234"/>
      <c r="I234"/>
      <c r="J234"/>
      <c r="V234"/>
      <c r="W234"/>
      <c r="X234"/>
      <c r="Y234"/>
      <c r="Z234"/>
      <c r="AA234"/>
      <c r="AB234"/>
      <c r="AC234"/>
      <c r="AD234"/>
      <c r="AE234"/>
      <c r="AF234"/>
      <c r="AG234"/>
      <c r="AH234"/>
      <c r="AI234"/>
      <c r="AJ234"/>
      <c r="AK234"/>
      <c r="AL234"/>
      <c r="AM234"/>
      <c r="AN234"/>
      <c r="AO234"/>
      <c r="AP234"/>
      <c r="AQ234"/>
      <c r="AR234"/>
      <c r="AS234"/>
      <c r="AT234"/>
      <c r="AU234"/>
      <c r="AV234"/>
      <c r="AW234"/>
    </row>
    <row r="235" spans="1:49" s="43" customFormat="1">
      <c r="A235" s="74"/>
      <c r="B235" s="79"/>
      <c r="C235" s="79"/>
      <c r="D235" s="79"/>
      <c r="E235" s="74"/>
      <c r="F235" s="234"/>
      <c r="G235"/>
      <c r="H235"/>
      <c r="I235"/>
      <c r="J235"/>
      <c r="V235"/>
      <c r="W235"/>
      <c r="X235"/>
      <c r="Y235"/>
      <c r="Z235"/>
      <c r="AA235"/>
      <c r="AB235"/>
      <c r="AC235"/>
      <c r="AD235"/>
      <c r="AE235"/>
      <c r="AF235"/>
      <c r="AG235"/>
      <c r="AH235"/>
      <c r="AI235"/>
      <c r="AJ235"/>
      <c r="AK235"/>
      <c r="AL235"/>
      <c r="AM235"/>
      <c r="AN235"/>
      <c r="AO235"/>
      <c r="AP235"/>
      <c r="AQ235"/>
      <c r="AR235"/>
      <c r="AS235"/>
      <c r="AT235"/>
      <c r="AU235"/>
      <c r="AV235"/>
      <c r="AW235"/>
    </row>
    <row r="236" spans="1:49" s="43" customFormat="1">
      <c r="A236" s="74"/>
      <c r="B236" s="79"/>
      <c r="C236" s="79"/>
      <c r="D236" s="79"/>
      <c r="E236" s="74"/>
      <c r="F236" s="234"/>
      <c r="G236"/>
      <c r="H236"/>
      <c r="I236"/>
      <c r="J236"/>
      <c r="V236"/>
      <c r="W236"/>
      <c r="X236"/>
      <c r="Y236"/>
      <c r="Z236"/>
      <c r="AA236"/>
      <c r="AB236"/>
      <c r="AC236"/>
      <c r="AD236"/>
      <c r="AE236"/>
      <c r="AF236"/>
      <c r="AG236"/>
      <c r="AH236"/>
      <c r="AI236"/>
      <c r="AJ236"/>
      <c r="AK236"/>
      <c r="AL236"/>
      <c r="AM236"/>
      <c r="AN236"/>
      <c r="AO236"/>
      <c r="AP236"/>
      <c r="AQ236"/>
      <c r="AR236"/>
      <c r="AS236"/>
      <c r="AT236"/>
      <c r="AU236"/>
      <c r="AV236"/>
      <c r="AW236"/>
    </row>
    <row r="237" spans="1:49" s="43" customFormat="1">
      <c r="A237" s="74"/>
      <c r="B237" s="79"/>
      <c r="C237" s="79"/>
      <c r="D237" s="79"/>
      <c r="E237" s="74"/>
      <c r="F237" s="234"/>
      <c r="G237"/>
      <c r="H237"/>
      <c r="I237"/>
      <c r="J237"/>
      <c r="V237"/>
      <c r="W237"/>
      <c r="X237"/>
      <c r="Y237"/>
      <c r="Z237"/>
      <c r="AA237"/>
      <c r="AB237"/>
      <c r="AC237"/>
      <c r="AD237"/>
      <c r="AE237"/>
      <c r="AF237"/>
      <c r="AG237"/>
      <c r="AH237"/>
      <c r="AI237"/>
      <c r="AJ237"/>
      <c r="AK237"/>
      <c r="AL237"/>
      <c r="AM237"/>
      <c r="AN237"/>
      <c r="AO237"/>
      <c r="AP237"/>
      <c r="AQ237"/>
      <c r="AR237"/>
      <c r="AS237"/>
      <c r="AT237"/>
      <c r="AU237"/>
      <c r="AV237"/>
      <c r="AW237"/>
    </row>
    <row r="238" spans="1:49" s="43" customFormat="1">
      <c r="A238" s="74"/>
      <c r="B238" s="79"/>
      <c r="C238" s="79"/>
      <c r="D238" s="79"/>
      <c r="E238" s="74"/>
      <c r="F238" s="234"/>
      <c r="G238"/>
      <c r="H238"/>
      <c r="I238"/>
      <c r="J238"/>
      <c r="V238"/>
      <c r="W238"/>
      <c r="X238"/>
      <c r="Y238"/>
      <c r="Z238"/>
      <c r="AA238"/>
      <c r="AB238"/>
      <c r="AC238"/>
      <c r="AD238"/>
      <c r="AE238"/>
      <c r="AF238"/>
      <c r="AG238"/>
      <c r="AH238"/>
      <c r="AI238"/>
      <c r="AJ238"/>
      <c r="AK238"/>
      <c r="AL238"/>
      <c r="AM238"/>
      <c r="AN238"/>
      <c r="AO238"/>
      <c r="AP238"/>
      <c r="AQ238"/>
      <c r="AR238"/>
      <c r="AS238"/>
      <c r="AT238"/>
      <c r="AU238"/>
      <c r="AV238"/>
      <c r="AW238"/>
    </row>
    <row r="239" spans="1:49" s="43" customFormat="1">
      <c r="A239" s="74"/>
      <c r="B239" s="79"/>
      <c r="C239" s="79"/>
      <c r="D239" s="79"/>
      <c r="E239" s="74"/>
      <c r="F239" s="234"/>
      <c r="G239"/>
      <c r="H239"/>
      <c r="I239"/>
      <c r="J239"/>
      <c r="V239"/>
      <c r="W239"/>
      <c r="X239"/>
      <c r="Y239"/>
      <c r="Z239"/>
      <c r="AA239"/>
      <c r="AB239"/>
      <c r="AC239"/>
      <c r="AD239"/>
      <c r="AE239"/>
      <c r="AF239"/>
      <c r="AG239"/>
      <c r="AH239"/>
      <c r="AI239"/>
      <c r="AJ239"/>
      <c r="AK239"/>
      <c r="AL239"/>
      <c r="AM239"/>
      <c r="AN239"/>
      <c r="AO239"/>
      <c r="AP239"/>
      <c r="AQ239"/>
      <c r="AR239"/>
      <c r="AS239"/>
      <c r="AT239"/>
      <c r="AU239"/>
      <c r="AV239"/>
      <c r="AW239"/>
    </row>
    <row r="240" spans="1:49" s="43" customFormat="1">
      <c r="A240" s="74"/>
      <c r="B240" s="79"/>
      <c r="C240" s="79"/>
      <c r="D240" s="79"/>
      <c r="E240" s="74"/>
      <c r="F240" s="234"/>
      <c r="G240"/>
      <c r="H240"/>
      <c r="I240"/>
      <c r="J240"/>
      <c r="V240"/>
      <c r="W240"/>
      <c r="X240"/>
      <c r="Y240"/>
      <c r="Z240"/>
      <c r="AA240"/>
      <c r="AB240"/>
      <c r="AC240"/>
      <c r="AD240"/>
      <c r="AE240"/>
      <c r="AF240"/>
      <c r="AG240"/>
      <c r="AH240"/>
      <c r="AI240"/>
      <c r="AJ240"/>
      <c r="AK240"/>
      <c r="AL240"/>
      <c r="AM240"/>
      <c r="AN240"/>
      <c r="AO240"/>
      <c r="AP240"/>
      <c r="AQ240"/>
      <c r="AR240"/>
      <c r="AS240"/>
      <c r="AT240"/>
      <c r="AU240"/>
      <c r="AV240"/>
      <c r="AW240"/>
    </row>
    <row r="241" spans="1:49" s="43" customFormat="1">
      <c r="A241" s="74"/>
      <c r="B241" s="79"/>
      <c r="C241" s="79"/>
      <c r="D241" s="79"/>
      <c r="E241" s="74"/>
      <c r="F241" s="234"/>
      <c r="G241"/>
      <c r="H241"/>
      <c r="I241"/>
      <c r="J241"/>
      <c r="V241"/>
      <c r="W241"/>
      <c r="X241"/>
      <c r="Y241"/>
      <c r="Z241"/>
      <c r="AA241"/>
      <c r="AB241"/>
      <c r="AC241"/>
      <c r="AD241"/>
      <c r="AE241"/>
      <c r="AF241"/>
      <c r="AG241"/>
      <c r="AH241"/>
      <c r="AI241"/>
      <c r="AJ241"/>
      <c r="AK241"/>
      <c r="AL241"/>
      <c r="AM241"/>
      <c r="AN241"/>
      <c r="AO241"/>
      <c r="AP241"/>
      <c r="AQ241"/>
      <c r="AR241"/>
      <c r="AS241"/>
      <c r="AT241"/>
      <c r="AU241"/>
      <c r="AV241"/>
      <c r="AW241"/>
    </row>
    <row r="242" spans="1:49" s="43" customFormat="1">
      <c r="A242" s="74"/>
      <c r="B242" s="79"/>
      <c r="C242" s="79"/>
      <c r="D242" s="79"/>
      <c r="E242" s="74"/>
      <c r="F242" s="234"/>
      <c r="G242"/>
      <c r="H242"/>
      <c r="I242"/>
      <c r="J242"/>
      <c r="V242"/>
      <c r="W242"/>
      <c r="X242"/>
      <c r="Y242"/>
      <c r="Z242"/>
      <c r="AA242"/>
      <c r="AB242"/>
      <c r="AC242"/>
      <c r="AD242"/>
      <c r="AE242"/>
      <c r="AF242"/>
      <c r="AG242"/>
      <c r="AH242"/>
      <c r="AI242"/>
      <c r="AJ242"/>
      <c r="AK242"/>
      <c r="AL242"/>
      <c r="AM242"/>
      <c r="AN242"/>
      <c r="AO242"/>
      <c r="AP242"/>
      <c r="AQ242"/>
      <c r="AR242"/>
      <c r="AS242"/>
      <c r="AT242"/>
      <c r="AU242"/>
      <c r="AV242"/>
      <c r="AW242"/>
    </row>
    <row r="243" spans="1:49" s="43" customFormat="1">
      <c r="A243" s="74"/>
      <c r="B243" s="79"/>
      <c r="C243" s="79"/>
      <c r="D243" s="79"/>
      <c r="E243" s="74"/>
      <c r="F243" s="234"/>
      <c r="G243"/>
      <c r="H243"/>
      <c r="I243"/>
      <c r="J243"/>
      <c r="V243"/>
      <c r="W243"/>
      <c r="X243"/>
      <c r="Y243"/>
      <c r="Z243"/>
      <c r="AA243"/>
      <c r="AB243"/>
      <c r="AC243"/>
      <c r="AD243"/>
      <c r="AE243"/>
      <c r="AF243"/>
      <c r="AG243"/>
      <c r="AH243"/>
      <c r="AI243"/>
      <c r="AJ243"/>
      <c r="AK243"/>
      <c r="AL243"/>
      <c r="AM243"/>
      <c r="AN243"/>
      <c r="AO243"/>
      <c r="AP243"/>
      <c r="AQ243"/>
      <c r="AR243"/>
      <c r="AS243"/>
      <c r="AT243"/>
      <c r="AU243"/>
      <c r="AV243"/>
      <c r="AW243"/>
    </row>
    <row r="244" spans="1:49" s="43" customFormat="1">
      <c r="A244" s="74"/>
      <c r="B244" s="79"/>
      <c r="C244" s="79"/>
      <c r="D244" s="79"/>
      <c r="E244" s="74"/>
      <c r="F244" s="234"/>
      <c r="G244"/>
      <c r="H244"/>
      <c r="I244"/>
      <c r="J244"/>
      <c r="V244"/>
      <c r="W244"/>
      <c r="X244"/>
      <c r="Y244"/>
      <c r="Z244"/>
      <c r="AA244"/>
      <c r="AB244"/>
      <c r="AC244"/>
      <c r="AD244"/>
      <c r="AE244"/>
      <c r="AF244"/>
      <c r="AG244"/>
      <c r="AH244"/>
      <c r="AI244"/>
      <c r="AJ244"/>
      <c r="AK244"/>
      <c r="AL244"/>
      <c r="AM244"/>
      <c r="AN244"/>
      <c r="AO244"/>
      <c r="AP244"/>
      <c r="AQ244"/>
      <c r="AR244"/>
      <c r="AS244"/>
      <c r="AT244"/>
      <c r="AU244"/>
      <c r="AV244"/>
      <c r="AW244"/>
    </row>
    <row r="245" spans="1:49" s="43" customFormat="1">
      <c r="A245" s="74"/>
      <c r="B245" s="79"/>
      <c r="C245" s="79"/>
      <c r="D245" s="79"/>
      <c r="E245" s="74"/>
      <c r="F245" s="234"/>
      <c r="G245"/>
      <c r="H245"/>
      <c r="I245"/>
      <c r="J245"/>
      <c r="V245"/>
      <c r="W245"/>
      <c r="X245"/>
      <c r="Y245"/>
      <c r="Z245"/>
      <c r="AA245"/>
      <c r="AB245"/>
      <c r="AC245"/>
      <c r="AD245"/>
      <c r="AE245"/>
      <c r="AF245"/>
      <c r="AG245"/>
      <c r="AH245"/>
      <c r="AI245"/>
      <c r="AJ245"/>
      <c r="AK245"/>
      <c r="AL245"/>
      <c r="AM245"/>
      <c r="AN245"/>
      <c r="AO245"/>
      <c r="AP245"/>
      <c r="AQ245"/>
      <c r="AR245"/>
      <c r="AS245"/>
      <c r="AT245"/>
      <c r="AU245"/>
      <c r="AV245"/>
      <c r="AW245"/>
    </row>
    <row r="246" spans="1:49" s="43" customFormat="1">
      <c r="A246" s="74"/>
      <c r="B246" s="79"/>
      <c r="C246" s="79"/>
      <c r="D246" s="79"/>
      <c r="E246" s="74"/>
      <c r="F246" s="234"/>
      <c r="G246"/>
      <c r="H246"/>
      <c r="I246"/>
      <c r="J246"/>
      <c r="V246"/>
      <c r="W246"/>
      <c r="X246"/>
      <c r="Y246"/>
      <c r="Z246"/>
      <c r="AA246"/>
      <c r="AB246"/>
      <c r="AC246"/>
      <c r="AD246"/>
      <c r="AE246"/>
      <c r="AF246"/>
      <c r="AG246"/>
      <c r="AH246"/>
      <c r="AI246"/>
      <c r="AJ246"/>
      <c r="AK246"/>
      <c r="AL246"/>
      <c r="AM246"/>
      <c r="AN246"/>
      <c r="AO246"/>
      <c r="AP246"/>
      <c r="AQ246"/>
      <c r="AR246"/>
      <c r="AS246"/>
      <c r="AT246"/>
      <c r="AU246"/>
      <c r="AV246"/>
      <c r="AW246"/>
    </row>
    <row r="247" spans="1:49" s="43" customFormat="1">
      <c r="A247" s="74"/>
      <c r="B247" s="79"/>
      <c r="C247" s="79"/>
      <c r="D247" s="79"/>
      <c r="E247" s="74"/>
      <c r="F247" s="234"/>
      <c r="G247"/>
      <c r="H247"/>
      <c r="I247"/>
      <c r="J247"/>
      <c r="V247"/>
      <c r="W247"/>
      <c r="X247"/>
      <c r="Y247"/>
      <c r="Z247"/>
      <c r="AA247"/>
      <c r="AB247"/>
      <c r="AC247"/>
      <c r="AD247"/>
      <c r="AE247"/>
      <c r="AF247"/>
      <c r="AG247"/>
      <c r="AH247"/>
      <c r="AI247"/>
      <c r="AJ247"/>
      <c r="AK247"/>
      <c r="AL247"/>
      <c r="AM247"/>
      <c r="AN247"/>
      <c r="AO247"/>
      <c r="AP247"/>
      <c r="AQ247"/>
      <c r="AR247"/>
      <c r="AS247"/>
      <c r="AT247"/>
      <c r="AU247"/>
      <c r="AV247"/>
      <c r="AW247"/>
    </row>
    <row r="248" spans="1:49" s="43" customFormat="1">
      <c r="A248" s="74"/>
      <c r="B248" s="79"/>
      <c r="C248" s="79"/>
      <c r="D248" s="79"/>
      <c r="E248" s="74"/>
      <c r="F248" s="234"/>
      <c r="G248"/>
      <c r="H248"/>
      <c r="I248"/>
      <c r="J248"/>
      <c r="V248"/>
      <c r="W248"/>
      <c r="X248"/>
      <c r="Y248"/>
      <c r="Z248"/>
      <c r="AA248"/>
      <c r="AB248"/>
      <c r="AC248"/>
      <c r="AD248"/>
      <c r="AE248"/>
      <c r="AF248"/>
      <c r="AG248"/>
      <c r="AH248"/>
      <c r="AI248"/>
      <c r="AJ248"/>
      <c r="AK248"/>
      <c r="AL248"/>
      <c r="AM248"/>
      <c r="AN248"/>
      <c r="AO248"/>
      <c r="AP248"/>
      <c r="AQ248"/>
      <c r="AR248"/>
      <c r="AS248"/>
      <c r="AT248"/>
      <c r="AU248"/>
      <c r="AV248"/>
      <c r="AW248"/>
    </row>
    <row r="249" spans="1:49" s="43" customFormat="1">
      <c r="A249" s="74"/>
      <c r="B249" s="79"/>
      <c r="C249" s="79"/>
      <c r="D249" s="79"/>
      <c r="E249" s="74"/>
      <c r="F249" s="234"/>
      <c r="G249"/>
      <c r="H249"/>
      <c r="I249"/>
      <c r="J249"/>
      <c r="V249"/>
      <c r="W249"/>
      <c r="X249"/>
      <c r="Y249"/>
      <c r="Z249"/>
      <c r="AA249"/>
      <c r="AB249"/>
      <c r="AC249"/>
      <c r="AD249"/>
      <c r="AE249"/>
      <c r="AF249"/>
      <c r="AG249"/>
      <c r="AH249"/>
      <c r="AI249"/>
      <c r="AJ249"/>
      <c r="AK249"/>
      <c r="AL249"/>
      <c r="AM249"/>
      <c r="AN249"/>
      <c r="AO249"/>
      <c r="AP249"/>
      <c r="AQ249"/>
      <c r="AR249"/>
      <c r="AS249"/>
      <c r="AT249"/>
      <c r="AU249"/>
      <c r="AV249"/>
      <c r="AW249"/>
    </row>
    <row r="250" spans="1:49" s="43" customFormat="1">
      <c r="A250" s="74"/>
      <c r="B250" s="79"/>
      <c r="C250" s="79"/>
      <c r="D250" s="79"/>
      <c r="E250" s="74"/>
      <c r="F250" s="234"/>
      <c r="G250"/>
      <c r="H250"/>
      <c r="I250"/>
      <c r="J250"/>
      <c r="V250"/>
      <c r="W250"/>
      <c r="X250"/>
      <c r="Y250"/>
      <c r="Z250"/>
      <c r="AA250"/>
      <c r="AB250"/>
      <c r="AC250"/>
      <c r="AD250"/>
      <c r="AE250"/>
      <c r="AF250"/>
      <c r="AG250"/>
      <c r="AH250"/>
      <c r="AI250"/>
      <c r="AJ250"/>
      <c r="AK250"/>
      <c r="AL250"/>
      <c r="AM250"/>
      <c r="AN250"/>
      <c r="AO250"/>
      <c r="AP250"/>
      <c r="AQ250"/>
      <c r="AR250"/>
      <c r="AS250"/>
      <c r="AT250"/>
      <c r="AU250"/>
      <c r="AV250"/>
      <c r="AW250"/>
    </row>
    <row r="251" spans="1:49" s="43" customFormat="1">
      <c r="A251" s="74"/>
      <c r="B251" s="79"/>
      <c r="C251" s="79"/>
      <c r="D251" s="79"/>
      <c r="E251" s="74"/>
      <c r="F251" s="234"/>
      <c r="G251"/>
      <c r="H251"/>
      <c r="I251"/>
      <c r="J251"/>
      <c r="V251"/>
      <c r="W251"/>
      <c r="X251"/>
      <c r="Y251"/>
      <c r="Z251"/>
      <c r="AA251"/>
      <c r="AB251"/>
      <c r="AC251"/>
      <c r="AD251"/>
      <c r="AE251"/>
      <c r="AF251"/>
      <c r="AG251"/>
      <c r="AH251"/>
      <c r="AI251"/>
      <c r="AJ251"/>
      <c r="AK251"/>
      <c r="AL251"/>
      <c r="AM251"/>
      <c r="AN251"/>
      <c r="AO251"/>
      <c r="AP251"/>
      <c r="AQ251"/>
      <c r="AR251"/>
      <c r="AS251"/>
      <c r="AT251"/>
      <c r="AU251"/>
      <c r="AV251"/>
      <c r="AW251"/>
    </row>
    <row r="252" spans="1:49" s="43" customFormat="1">
      <c r="A252" s="74"/>
      <c r="B252" s="79"/>
      <c r="C252" s="79"/>
      <c r="D252" s="79"/>
      <c r="E252" s="74"/>
      <c r="F252" s="234"/>
      <c r="G252"/>
      <c r="H252"/>
      <c r="I252"/>
      <c r="J252"/>
      <c r="V252"/>
      <c r="W252"/>
      <c r="X252"/>
      <c r="Y252"/>
      <c r="Z252"/>
      <c r="AA252"/>
      <c r="AB252"/>
      <c r="AC252"/>
      <c r="AD252"/>
      <c r="AE252"/>
      <c r="AF252"/>
      <c r="AG252"/>
      <c r="AH252"/>
      <c r="AI252"/>
      <c r="AJ252"/>
      <c r="AK252"/>
      <c r="AL252"/>
      <c r="AM252"/>
      <c r="AN252"/>
      <c r="AO252"/>
      <c r="AP252"/>
      <c r="AQ252"/>
      <c r="AR252"/>
      <c r="AS252"/>
      <c r="AT252"/>
      <c r="AU252"/>
      <c r="AV252"/>
      <c r="AW252"/>
    </row>
    <row r="253" spans="1:49" s="43" customFormat="1">
      <c r="A253" s="74"/>
      <c r="B253" s="79"/>
      <c r="C253" s="79"/>
      <c r="D253" s="79"/>
      <c r="E253" s="74"/>
      <c r="F253" s="234"/>
      <c r="G253"/>
      <c r="H253"/>
      <c r="I253"/>
      <c r="J253"/>
      <c r="V253"/>
      <c r="W253"/>
      <c r="X253"/>
      <c r="Y253"/>
      <c r="Z253"/>
      <c r="AA253"/>
      <c r="AB253"/>
      <c r="AC253"/>
      <c r="AD253"/>
      <c r="AE253"/>
      <c r="AF253"/>
      <c r="AG253"/>
      <c r="AH253"/>
      <c r="AI253"/>
      <c r="AJ253"/>
      <c r="AK253"/>
      <c r="AL253"/>
      <c r="AM253"/>
      <c r="AN253"/>
      <c r="AO253"/>
      <c r="AP253"/>
      <c r="AQ253"/>
      <c r="AR253"/>
      <c r="AS253"/>
      <c r="AT253"/>
      <c r="AU253"/>
      <c r="AV253"/>
      <c r="AW253"/>
    </row>
    <row r="254" spans="1:49" s="43" customFormat="1">
      <c r="A254" s="74"/>
      <c r="B254" s="79"/>
      <c r="C254" s="79"/>
      <c r="D254" s="79"/>
      <c r="E254" s="74"/>
      <c r="F254" s="234"/>
      <c r="G254"/>
      <c r="H254"/>
      <c r="I254"/>
      <c r="J254"/>
      <c r="V254"/>
      <c r="W254"/>
      <c r="X254"/>
      <c r="Y254"/>
      <c r="Z254"/>
      <c r="AA254"/>
      <c r="AB254"/>
      <c r="AC254"/>
      <c r="AD254"/>
      <c r="AE254"/>
      <c r="AF254"/>
      <c r="AG254"/>
      <c r="AH254"/>
      <c r="AI254"/>
      <c r="AJ254"/>
      <c r="AK254"/>
      <c r="AL254"/>
      <c r="AM254"/>
      <c r="AN254"/>
      <c r="AO254"/>
      <c r="AP254"/>
      <c r="AQ254"/>
      <c r="AR254"/>
      <c r="AS254"/>
      <c r="AT254"/>
      <c r="AU254"/>
      <c r="AV254"/>
      <c r="AW254"/>
    </row>
    <row r="255" spans="1:49" s="43" customFormat="1">
      <c r="A255" s="74"/>
      <c r="B255" s="79"/>
      <c r="C255" s="79"/>
      <c r="D255" s="79"/>
      <c r="E255" s="74"/>
      <c r="F255" s="234"/>
      <c r="G255"/>
      <c r="H255"/>
      <c r="I255"/>
      <c r="J255"/>
      <c r="V255"/>
      <c r="W255"/>
      <c r="X255"/>
      <c r="Y255"/>
      <c r="Z255"/>
      <c r="AA255"/>
      <c r="AB255"/>
      <c r="AC255"/>
      <c r="AD255"/>
      <c r="AE255"/>
      <c r="AF255"/>
      <c r="AG255"/>
      <c r="AH255"/>
      <c r="AI255"/>
      <c r="AJ255"/>
      <c r="AK255"/>
      <c r="AL255"/>
      <c r="AM255"/>
      <c r="AN255"/>
      <c r="AO255"/>
      <c r="AP255"/>
      <c r="AQ255"/>
      <c r="AR255"/>
      <c r="AS255"/>
      <c r="AT255"/>
      <c r="AU255"/>
      <c r="AV255"/>
      <c r="AW255"/>
    </row>
    <row r="256" spans="1:49" s="43" customFormat="1">
      <c r="A256" s="74"/>
      <c r="B256" s="79"/>
      <c r="C256" s="79"/>
      <c r="D256" s="79"/>
      <c r="E256" s="74"/>
      <c r="F256" s="234"/>
      <c r="G256"/>
      <c r="H256"/>
      <c r="I256"/>
      <c r="J256"/>
      <c r="V256"/>
      <c r="W256"/>
      <c r="X256"/>
      <c r="Y256"/>
      <c r="Z256"/>
      <c r="AA256"/>
      <c r="AB256"/>
      <c r="AC256"/>
      <c r="AD256"/>
      <c r="AE256"/>
      <c r="AF256"/>
      <c r="AG256"/>
      <c r="AH256"/>
      <c r="AI256"/>
      <c r="AJ256"/>
      <c r="AK256"/>
      <c r="AL256"/>
      <c r="AM256"/>
      <c r="AN256"/>
      <c r="AO256"/>
      <c r="AP256"/>
      <c r="AQ256"/>
      <c r="AR256"/>
      <c r="AS256"/>
      <c r="AT256"/>
      <c r="AU256"/>
      <c r="AV256"/>
      <c r="AW256"/>
    </row>
    <row r="257" spans="1:49" s="43" customFormat="1">
      <c r="A257" s="74"/>
      <c r="B257" s="79"/>
      <c r="C257" s="79"/>
      <c r="D257" s="79"/>
      <c r="E257" s="74"/>
      <c r="F257" s="234"/>
      <c r="G257"/>
      <c r="H257"/>
      <c r="I257"/>
      <c r="J257"/>
      <c r="V257"/>
      <c r="W257"/>
      <c r="X257"/>
      <c r="Y257"/>
      <c r="Z257"/>
      <c r="AA257"/>
      <c r="AB257"/>
      <c r="AC257"/>
      <c r="AD257"/>
      <c r="AE257"/>
      <c r="AF257"/>
      <c r="AG257"/>
      <c r="AH257"/>
      <c r="AI257"/>
      <c r="AJ257"/>
      <c r="AK257"/>
      <c r="AL257"/>
      <c r="AM257"/>
      <c r="AN257"/>
      <c r="AO257"/>
      <c r="AP257"/>
      <c r="AQ257"/>
      <c r="AR257"/>
      <c r="AS257"/>
      <c r="AT257"/>
      <c r="AU257"/>
      <c r="AV257"/>
      <c r="AW257"/>
    </row>
    <row r="258" spans="1:49" s="43" customFormat="1">
      <c r="A258" s="74"/>
      <c r="B258" s="79"/>
      <c r="C258" s="79"/>
      <c r="D258" s="79"/>
      <c r="E258" s="74"/>
      <c r="F258" s="234"/>
      <c r="G258"/>
      <c r="H258"/>
      <c r="I258"/>
      <c r="J258"/>
      <c r="V258"/>
      <c r="W258"/>
      <c r="X258"/>
      <c r="Y258"/>
      <c r="Z258"/>
      <c r="AA258"/>
      <c r="AB258"/>
      <c r="AC258"/>
      <c r="AD258"/>
      <c r="AE258"/>
      <c r="AF258"/>
      <c r="AG258"/>
      <c r="AH258"/>
      <c r="AI258"/>
      <c r="AJ258"/>
      <c r="AK258"/>
      <c r="AL258"/>
      <c r="AM258"/>
      <c r="AN258"/>
      <c r="AO258"/>
      <c r="AP258"/>
      <c r="AQ258"/>
      <c r="AR258"/>
      <c r="AS258"/>
      <c r="AT258"/>
      <c r="AU258"/>
      <c r="AV258"/>
      <c r="AW258"/>
    </row>
    <row r="259" spans="1:49" s="43" customFormat="1">
      <c r="A259" s="74"/>
      <c r="B259" s="79"/>
      <c r="C259" s="79"/>
      <c r="D259" s="79"/>
      <c r="E259" s="74"/>
      <c r="F259" s="234"/>
      <c r="G259"/>
      <c r="H259"/>
      <c r="I259"/>
      <c r="J259"/>
      <c r="V259"/>
      <c r="W259"/>
      <c r="X259"/>
      <c r="Y259"/>
      <c r="Z259"/>
      <c r="AA259"/>
      <c r="AB259"/>
      <c r="AC259"/>
      <c r="AD259"/>
      <c r="AE259"/>
      <c r="AF259"/>
      <c r="AG259"/>
      <c r="AH259"/>
      <c r="AI259"/>
      <c r="AJ259"/>
      <c r="AK259"/>
      <c r="AL259"/>
      <c r="AM259"/>
      <c r="AN259"/>
      <c r="AO259"/>
      <c r="AP259"/>
      <c r="AQ259"/>
      <c r="AR259"/>
      <c r="AS259"/>
      <c r="AT259"/>
      <c r="AU259"/>
      <c r="AV259"/>
      <c r="AW259"/>
    </row>
    <row r="260" spans="1:49" s="43" customFormat="1">
      <c r="A260" s="74"/>
      <c r="B260" s="79"/>
      <c r="C260" s="79"/>
      <c r="D260" s="79"/>
      <c r="E260" s="74"/>
      <c r="F260" s="234"/>
      <c r="G260"/>
      <c r="H260"/>
      <c r="I260"/>
      <c r="J260"/>
      <c r="V260"/>
      <c r="W260"/>
      <c r="X260"/>
      <c r="Y260"/>
      <c r="Z260"/>
      <c r="AA260"/>
      <c r="AB260"/>
      <c r="AC260"/>
      <c r="AD260"/>
      <c r="AE260"/>
      <c r="AF260"/>
      <c r="AG260"/>
      <c r="AH260"/>
      <c r="AI260"/>
      <c r="AJ260"/>
      <c r="AK260"/>
      <c r="AL260"/>
      <c r="AM260"/>
      <c r="AN260"/>
      <c r="AO260"/>
      <c r="AP260"/>
      <c r="AQ260"/>
      <c r="AR260"/>
      <c r="AS260"/>
      <c r="AT260"/>
      <c r="AU260"/>
      <c r="AV260"/>
      <c r="AW260"/>
    </row>
    <row r="261" spans="1:49" s="43" customFormat="1">
      <c r="A261" s="74"/>
      <c r="B261" s="79"/>
      <c r="C261" s="79"/>
      <c r="D261" s="79"/>
      <c r="E261" s="74"/>
      <c r="F261" s="234"/>
      <c r="G261"/>
      <c r="H261"/>
      <c r="I261"/>
      <c r="J261"/>
      <c r="V261"/>
      <c r="W261"/>
      <c r="X261"/>
      <c r="Y261"/>
      <c r="Z261"/>
      <c r="AA261"/>
      <c r="AB261"/>
      <c r="AC261"/>
      <c r="AD261"/>
      <c r="AE261"/>
      <c r="AF261"/>
      <c r="AG261"/>
      <c r="AH261"/>
      <c r="AI261"/>
      <c r="AJ261"/>
      <c r="AK261"/>
      <c r="AL261"/>
      <c r="AM261"/>
      <c r="AN261"/>
      <c r="AO261"/>
      <c r="AP261"/>
      <c r="AQ261"/>
      <c r="AR261"/>
      <c r="AS261"/>
      <c r="AT261"/>
      <c r="AU261"/>
      <c r="AV261"/>
      <c r="AW261"/>
    </row>
    <row r="262" spans="1:49" s="43" customFormat="1">
      <c r="A262" s="74"/>
      <c r="B262" s="79"/>
      <c r="C262" s="79"/>
      <c r="D262" s="79"/>
      <c r="E262" s="74"/>
      <c r="F262" s="234"/>
      <c r="G262"/>
      <c r="H262"/>
      <c r="I262"/>
      <c r="J262"/>
      <c r="V262"/>
      <c r="W262"/>
      <c r="X262"/>
      <c r="Y262"/>
      <c r="Z262"/>
      <c r="AA262"/>
      <c r="AB262"/>
      <c r="AC262"/>
      <c r="AD262"/>
      <c r="AE262"/>
      <c r="AF262"/>
      <c r="AG262"/>
      <c r="AH262"/>
      <c r="AI262"/>
      <c r="AJ262"/>
      <c r="AK262"/>
      <c r="AL262"/>
      <c r="AM262"/>
      <c r="AN262"/>
      <c r="AO262"/>
      <c r="AP262"/>
      <c r="AQ262"/>
      <c r="AR262"/>
      <c r="AS262"/>
      <c r="AT262"/>
      <c r="AU262"/>
      <c r="AV262"/>
      <c r="AW262"/>
    </row>
    <row r="263" spans="1:49" s="43" customFormat="1">
      <c r="A263" s="74"/>
      <c r="B263" s="79"/>
      <c r="C263" s="79"/>
      <c r="D263" s="79"/>
      <c r="E263" s="74"/>
      <c r="F263" s="234"/>
      <c r="G263"/>
      <c r="H263"/>
      <c r="I263"/>
      <c r="J263"/>
      <c r="V263"/>
      <c r="W263"/>
      <c r="X263"/>
      <c r="Y263"/>
      <c r="Z263"/>
      <c r="AA263"/>
      <c r="AB263"/>
      <c r="AC263"/>
      <c r="AD263"/>
      <c r="AE263"/>
      <c r="AF263"/>
      <c r="AG263"/>
      <c r="AH263"/>
      <c r="AI263"/>
      <c r="AJ263"/>
      <c r="AK263"/>
      <c r="AL263"/>
      <c r="AM263"/>
      <c r="AN263"/>
      <c r="AO263"/>
      <c r="AP263"/>
      <c r="AQ263"/>
      <c r="AR263"/>
      <c r="AS263"/>
      <c r="AT263"/>
      <c r="AU263"/>
      <c r="AV263"/>
      <c r="AW263"/>
    </row>
    <row r="264" spans="1:49" s="43" customFormat="1">
      <c r="A264" s="74"/>
      <c r="B264" s="79"/>
      <c r="C264" s="79"/>
      <c r="D264" s="79"/>
      <c r="E264" s="74"/>
      <c r="F264" s="234"/>
      <c r="G264"/>
      <c r="H264"/>
      <c r="I264"/>
      <c r="J264"/>
      <c r="V264"/>
      <c r="W264"/>
      <c r="X264"/>
      <c r="Y264"/>
      <c r="Z264"/>
      <c r="AA264"/>
      <c r="AB264"/>
      <c r="AC264"/>
      <c r="AD264"/>
      <c r="AE264"/>
      <c r="AF264"/>
      <c r="AG264"/>
      <c r="AH264"/>
      <c r="AI264"/>
      <c r="AJ264"/>
      <c r="AK264"/>
      <c r="AL264"/>
      <c r="AM264"/>
      <c r="AN264"/>
      <c r="AO264"/>
      <c r="AP264"/>
      <c r="AQ264"/>
      <c r="AR264"/>
      <c r="AS264"/>
      <c r="AT264"/>
      <c r="AU264"/>
      <c r="AV264"/>
      <c r="AW264"/>
    </row>
    <row r="265" spans="1:49" s="43" customFormat="1">
      <c r="A265" s="74"/>
      <c r="B265" s="79"/>
      <c r="C265" s="79"/>
      <c r="D265" s="79"/>
      <c r="E265" s="74"/>
      <c r="F265" s="234"/>
      <c r="G265"/>
      <c r="H265"/>
      <c r="I265"/>
      <c r="J265"/>
      <c r="V265"/>
      <c r="W265"/>
      <c r="X265"/>
      <c r="Y265"/>
      <c r="Z265"/>
      <c r="AA265"/>
      <c r="AB265"/>
      <c r="AC265"/>
      <c r="AD265"/>
      <c r="AE265"/>
      <c r="AF265"/>
      <c r="AG265"/>
      <c r="AH265"/>
      <c r="AI265"/>
      <c r="AJ265"/>
      <c r="AK265"/>
      <c r="AL265"/>
      <c r="AM265"/>
      <c r="AN265"/>
      <c r="AO265"/>
      <c r="AP265"/>
      <c r="AQ265"/>
      <c r="AR265"/>
      <c r="AS265"/>
      <c r="AT265"/>
      <c r="AU265"/>
      <c r="AV265"/>
      <c r="AW265"/>
    </row>
    <row r="266" spans="1:49" s="43" customFormat="1">
      <c r="A266" s="74"/>
      <c r="B266" s="79"/>
      <c r="C266" s="79"/>
      <c r="D266" s="79"/>
      <c r="E266" s="74"/>
      <c r="F266" s="234"/>
      <c r="G266"/>
      <c r="H266"/>
      <c r="I266"/>
      <c r="J266"/>
      <c r="V266"/>
      <c r="W266"/>
      <c r="X266"/>
      <c r="Y266"/>
      <c r="Z266"/>
      <c r="AA266"/>
      <c r="AB266"/>
      <c r="AC266"/>
      <c r="AD266"/>
      <c r="AE266"/>
      <c r="AF266"/>
      <c r="AG266"/>
      <c r="AH266"/>
      <c r="AI266"/>
      <c r="AJ266"/>
      <c r="AK266"/>
      <c r="AL266"/>
      <c r="AM266"/>
      <c r="AN266"/>
      <c r="AO266"/>
      <c r="AP266"/>
      <c r="AQ266"/>
      <c r="AR266"/>
      <c r="AS266"/>
      <c r="AT266"/>
      <c r="AU266"/>
      <c r="AV266"/>
      <c r="AW266"/>
    </row>
    <row r="267" spans="1:49" s="43" customFormat="1">
      <c r="A267" s="74"/>
      <c r="B267" s="79"/>
      <c r="C267" s="79"/>
      <c r="D267" s="79"/>
      <c r="E267" s="74"/>
      <c r="F267" s="234"/>
      <c r="G267"/>
      <c r="H267"/>
      <c r="I267"/>
      <c r="J267"/>
      <c r="V267"/>
      <c r="W267"/>
      <c r="X267"/>
      <c r="Y267"/>
      <c r="Z267"/>
      <c r="AA267"/>
      <c r="AB267"/>
      <c r="AC267"/>
      <c r="AD267"/>
      <c r="AE267"/>
      <c r="AF267"/>
      <c r="AG267"/>
      <c r="AH267"/>
      <c r="AI267"/>
      <c r="AJ267"/>
      <c r="AK267"/>
      <c r="AL267"/>
      <c r="AM267"/>
      <c r="AN267"/>
      <c r="AO267"/>
      <c r="AP267"/>
      <c r="AQ267"/>
      <c r="AR267"/>
      <c r="AS267"/>
      <c r="AT267"/>
      <c r="AU267"/>
      <c r="AV267"/>
      <c r="AW267"/>
    </row>
    <row r="268" spans="1:49" s="43" customFormat="1">
      <c r="A268" s="74"/>
      <c r="B268" s="79"/>
      <c r="C268" s="79"/>
      <c r="D268" s="79"/>
      <c r="E268" s="74"/>
      <c r="F268" s="234"/>
      <c r="G268"/>
      <c r="H268"/>
      <c r="I268"/>
      <c r="J268"/>
      <c r="V268"/>
      <c r="W268"/>
      <c r="X268"/>
      <c r="Y268"/>
      <c r="Z268"/>
      <c r="AA268"/>
      <c r="AB268"/>
      <c r="AC268"/>
      <c r="AD268"/>
      <c r="AE268"/>
      <c r="AF268"/>
      <c r="AG268"/>
      <c r="AH268"/>
      <c r="AI268"/>
      <c r="AJ268"/>
      <c r="AK268"/>
      <c r="AL268"/>
      <c r="AM268"/>
      <c r="AN268"/>
      <c r="AO268"/>
      <c r="AP268"/>
      <c r="AQ268"/>
      <c r="AR268"/>
      <c r="AS268"/>
      <c r="AT268"/>
      <c r="AU268"/>
      <c r="AV268"/>
      <c r="AW268"/>
    </row>
    <row r="269" spans="1:49" s="43" customFormat="1">
      <c r="A269" s="74"/>
      <c r="B269" s="79"/>
      <c r="C269" s="79"/>
      <c r="D269" s="79"/>
      <c r="E269" s="74"/>
      <c r="F269" s="234"/>
      <c r="G269"/>
      <c r="H269"/>
      <c r="I269"/>
      <c r="J269"/>
      <c r="V269"/>
      <c r="W269"/>
      <c r="X269"/>
      <c r="Y269"/>
      <c r="Z269"/>
      <c r="AA269"/>
      <c r="AB269"/>
      <c r="AC269"/>
      <c r="AD269"/>
      <c r="AE269"/>
      <c r="AF269"/>
      <c r="AG269"/>
      <c r="AH269"/>
      <c r="AI269"/>
      <c r="AJ269"/>
      <c r="AK269"/>
      <c r="AL269"/>
      <c r="AM269"/>
      <c r="AN269"/>
      <c r="AO269"/>
      <c r="AP269"/>
      <c r="AQ269"/>
      <c r="AR269"/>
      <c r="AS269"/>
      <c r="AT269"/>
      <c r="AU269"/>
      <c r="AV269"/>
      <c r="AW269"/>
    </row>
    <row r="270" spans="1:49" s="43" customFormat="1">
      <c r="A270" s="74"/>
      <c r="B270" s="79"/>
      <c r="C270" s="79"/>
      <c r="D270" s="79"/>
      <c r="E270" s="74"/>
      <c r="F270" s="234"/>
      <c r="G270"/>
      <c r="H270"/>
      <c r="I270"/>
      <c r="J270"/>
      <c r="V270"/>
      <c r="W270"/>
      <c r="X270"/>
      <c r="Y270"/>
      <c r="Z270"/>
      <c r="AA270"/>
      <c r="AB270"/>
      <c r="AC270"/>
      <c r="AD270"/>
      <c r="AE270"/>
      <c r="AF270"/>
      <c r="AG270"/>
      <c r="AH270"/>
      <c r="AI270"/>
      <c r="AJ270"/>
      <c r="AK270"/>
      <c r="AL270"/>
      <c r="AM270"/>
      <c r="AN270"/>
      <c r="AO270"/>
      <c r="AP270"/>
      <c r="AQ270"/>
      <c r="AR270"/>
      <c r="AS270"/>
      <c r="AT270"/>
      <c r="AU270"/>
      <c r="AV270"/>
      <c r="AW270"/>
    </row>
    <row r="271" spans="1:49" s="43" customFormat="1">
      <c r="A271" s="74"/>
      <c r="B271" s="79"/>
      <c r="C271" s="79"/>
      <c r="D271" s="79"/>
      <c r="E271" s="74"/>
      <c r="F271" s="234"/>
      <c r="G271"/>
      <c r="H271"/>
      <c r="I271"/>
      <c r="J271"/>
      <c r="V271"/>
      <c r="W271"/>
      <c r="X271"/>
      <c r="Y271"/>
      <c r="Z271"/>
      <c r="AA271"/>
      <c r="AB271"/>
      <c r="AC271"/>
      <c r="AD271"/>
      <c r="AE271"/>
      <c r="AF271"/>
      <c r="AG271"/>
      <c r="AH271"/>
      <c r="AI271"/>
      <c r="AJ271"/>
      <c r="AK271"/>
      <c r="AL271"/>
      <c r="AM271"/>
      <c r="AN271"/>
      <c r="AO271"/>
      <c r="AP271"/>
      <c r="AQ271"/>
      <c r="AR271"/>
      <c r="AS271"/>
      <c r="AT271"/>
      <c r="AU271"/>
      <c r="AV271"/>
      <c r="AW271"/>
    </row>
    <row r="272" spans="1:49" s="43" customFormat="1">
      <c r="A272" s="74"/>
      <c r="B272" s="79"/>
      <c r="C272" s="79"/>
      <c r="D272" s="79"/>
      <c r="E272" s="74"/>
      <c r="F272" s="234"/>
      <c r="G272"/>
      <c r="H272"/>
      <c r="I272"/>
      <c r="J272"/>
      <c r="V272"/>
      <c r="W272"/>
      <c r="X272"/>
      <c r="Y272"/>
      <c r="Z272"/>
      <c r="AA272"/>
      <c r="AB272"/>
      <c r="AC272"/>
      <c r="AD272"/>
      <c r="AE272"/>
      <c r="AF272"/>
      <c r="AG272"/>
      <c r="AH272"/>
      <c r="AI272"/>
      <c r="AJ272"/>
      <c r="AK272"/>
      <c r="AL272"/>
      <c r="AM272"/>
      <c r="AN272"/>
      <c r="AO272"/>
      <c r="AP272"/>
      <c r="AQ272"/>
      <c r="AR272"/>
      <c r="AS272"/>
      <c r="AT272"/>
      <c r="AU272"/>
      <c r="AV272"/>
      <c r="AW272"/>
    </row>
    <row r="273" spans="1:49" s="43" customFormat="1">
      <c r="A273" s="74"/>
      <c r="B273" s="79"/>
      <c r="C273" s="79"/>
      <c r="D273" s="79"/>
      <c r="E273" s="74"/>
      <c r="F273" s="234"/>
      <c r="G273"/>
      <c r="H273"/>
      <c r="I273"/>
      <c r="J273"/>
      <c r="V273"/>
      <c r="W273"/>
      <c r="X273"/>
      <c r="Y273"/>
      <c r="Z273"/>
      <c r="AA273"/>
      <c r="AB273"/>
      <c r="AC273"/>
      <c r="AD273"/>
      <c r="AE273"/>
      <c r="AF273"/>
      <c r="AG273"/>
      <c r="AH273"/>
      <c r="AI273"/>
      <c r="AJ273"/>
      <c r="AK273"/>
      <c r="AL273"/>
      <c r="AM273"/>
      <c r="AN273"/>
      <c r="AO273"/>
      <c r="AP273"/>
      <c r="AQ273"/>
      <c r="AR273"/>
      <c r="AS273"/>
      <c r="AT273"/>
      <c r="AU273"/>
      <c r="AV273"/>
      <c r="AW273"/>
    </row>
    <row r="274" spans="1:49" s="43" customFormat="1">
      <c r="A274" s="74"/>
      <c r="B274" s="79"/>
      <c r="C274" s="79"/>
      <c r="D274" s="79"/>
      <c r="E274" s="74"/>
      <c r="F274" s="234"/>
      <c r="G274"/>
      <c r="H274"/>
      <c r="I274"/>
      <c r="J274"/>
      <c r="V274"/>
      <c r="W274"/>
      <c r="X274"/>
      <c r="Y274"/>
      <c r="Z274"/>
      <c r="AA274"/>
      <c r="AB274"/>
      <c r="AC274"/>
      <c r="AD274"/>
      <c r="AE274"/>
      <c r="AF274"/>
      <c r="AG274"/>
      <c r="AH274"/>
      <c r="AI274"/>
      <c r="AJ274"/>
      <c r="AK274"/>
      <c r="AL274"/>
      <c r="AM274"/>
      <c r="AN274"/>
      <c r="AO274"/>
      <c r="AP274"/>
      <c r="AQ274"/>
      <c r="AR274"/>
      <c r="AS274"/>
      <c r="AT274"/>
      <c r="AU274"/>
      <c r="AV274"/>
      <c r="AW274"/>
    </row>
    <row r="275" spans="1:49" s="43" customFormat="1">
      <c r="A275" s="74"/>
      <c r="B275" s="79"/>
      <c r="C275" s="79"/>
      <c r="D275" s="79"/>
      <c r="E275" s="74"/>
      <c r="F275" s="234"/>
      <c r="G275"/>
      <c r="H275"/>
      <c r="I275"/>
      <c r="J275"/>
      <c r="V275"/>
      <c r="W275"/>
      <c r="X275"/>
      <c r="Y275"/>
      <c r="Z275"/>
      <c r="AA275"/>
      <c r="AB275"/>
      <c r="AC275"/>
      <c r="AD275"/>
      <c r="AE275"/>
      <c r="AF275"/>
      <c r="AG275"/>
      <c r="AH275"/>
      <c r="AI275"/>
      <c r="AJ275"/>
      <c r="AK275"/>
      <c r="AL275"/>
      <c r="AM275"/>
      <c r="AN275"/>
      <c r="AO275"/>
      <c r="AP275"/>
      <c r="AQ275"/>
      <c r="AR275"/>
      <c r="AS275"/>
      <c r="AT275"/>
      <c r="AU275"/>
      <c r="AV275"/>
      <c r="AW275"/>
    </row>
    <row r="276" spans="1:49" s="43" customFormat="1">
      <c r="A276" s="74"/>
      <c r="B276" s="79"/>
      <c r="C276" s="79"/>
      <c r="D276" s="79"/>
      <c r="E276" s="74"/>
      <c r="F276" s="234"/>
      <c r="G276"/>
      <c r="H276"/>
      <c r="I276"/>
      <c r="J276"/>
      <c r="V276"/>
      <c r="W276"/>
      <c r="X276"/>
      <c r="Y276"/>
      <c r="Z276"/>
      <c r="AA276"/>
      <c r="AB276"/>
      <c r="AC276"/>
      <c r="AD276"/>
      <c r="AE276"/>
      <c r="AF276"/>
      <c r="AG276"/>
      <c r="AH276"/>
      <c r="AI276"/>
      <c r="AJ276"/>
      <c r="AK276"/>
      <c r="AL276"/>
      <c r="AM276"/>
      <c r="AN276"/>
      <c r="AO276"/>
      <c r="AP276"/>
      <c r="AQ276"/>
      <c r="AR276"/>
      <c r="AS276"/>
      <c r="AT276"/>
      <c r="AU276"/>
      <c r="AV276"/>
      <c r="AW276"/>
    </row>
    <row r="277" spans="1:49" s="43" customFormat="1">
      <c r="A277" s="74"/>
      <c r="B277" s="79"/>
      <c r="C277" s="79"/>
      <c r="D277" s="79"/>
      <c r="E277" s="74"/>
      <c r="F277" s="234"/>
      <c r="G277"/>
      <c r="H277"/>
      <c r="I277"/>
      <c r="J277"/>
      <c r="V277"/>
      <c r="W277"/>
      <c r="X277"/>
      <c r="Y277"/>
      <c r="Z277"/>
      <c r="AA277"/>
      <c r="AB277"/>
      <c r="AC277"/>
      <c r="AD277"/>
      <c r="AE277"/>
      <c r="AF277"/>
      <c r="AG277"/>
      <c r="AH277"/>
      <c r="AI277"/>
      <c r="AJ277"/>
      <c r="AK277"/>
      <c r="AL277"/>
      <c r="AM277"/>
      <c r="AN277"/>
      <c r="AO277"/>
      <c r="AP277"/>
      <c r="AQ277"/>
      <c r="AR277"/>
      <c r="AS277"/>
      <c r="AT277"/>
      <c r="AU277"/>
      <c r="AV277"/>
      <c r="AW277"/>
    </row>
    <row r="278" spans="1:49" s="43" customFormat="1">
      <c r="A278" s="74"/>
      <c r="B278" s="79"/>
      <c r="C278" s="79"/>
      <c r="D278" s="79"/>
      <c r="E278" s="74"/>
      <c r="F278" s="234"/>
      <c r="G278"/>
      <c r="H278"/>
      <c r="I278"/>
      <c r="J278"/>
      <c r="V278"/>
      <c r="W278"/>
      <c r="X278"/>
      <c r="Y278"/>
      <c r="Z278"/>
      <c r="AA278"/>
      <c r="AB278"/>
      <c r="AC278"/>
      <c r="AD278"/>
      <c r="AE278"/>
      <c r="AF278"/>
      <c r="AG278"/>
      <c r="AH278"/>
      <c r="AI278"/>
      <c r="AJ278"/>
      <c r="AK278"/>
      <c r="AL278"/>
      <c r="AM278"/>
      <c r="AN278"/>
      <c r="AO278"/>
      <c r="AP278"/>
      <c r="AQ278"/>
      <c r="AR278"/>
      <c r="AS278"/>
      <c r="AT278"/>
      <c r="AU278"/>
      <c r="AV278"/>
      <c r="AW278"/>
    </row>
    <row r="279" spans="1:49" s="43" customFormat="1">
      <c r="A279" s="74"/>
      <c r="B279" s="79"/>
      <c r="C279" s="79"/>
      <c r="D279" s="79"/>
      <c r="E279" s="74"/>
      <c r="F279" s="234"/>
      <c r="G279"/>
      <c r="H279"/>
      <c r="I279"/>
      <c r="J279"/>
      <c r="V279"/>
      <c r="W279"/>
      <c r="X279"/>
      <c r="Y279"/>
      <c r="Z279"/>
      <c r="AA279"/>
      <c r="AB279"/>
      <c r="AC279"/>
      <c r="AD279"/>
      <c r="AE279"/>
      <c r="AF279"/>
      <c r="AG279"/>
      <c r="AH279"/>
      <c r="AI279"/>
      <c r="AJ279"/>
      <c r="AK279"/>
      <c r="AL279"/>
      <c r="AM279"/>
      <c r="AN279"/>
      <c r="AO279"/>
      <c r="AP279"/>
      <c r="AQ279"/>
      <c r="AR279"/>
      <c r="AS279"/>
      <c r="AT279"/>
      <c r="AU279"/>
      <c r="AV279"/>
      <c r="AW279"/>
    </row>
    <row r="280" spans="1:49" s="43" customFormat="1">
      <c r="A280" s="74"/>
      <c r="B280" s="79"/>
      <c r="C280" s="79"/>
      <c r="D280" s="79"/>
      <c r="E280" s="74"/>
      <c r="F280" s="234"/>
      <c r="G280"/>
      <c r="H280"/>
      <c r="I280"/>
      <c r="J280"/>
      <c r="V280"/>
      <c r="W280"/>
      <c r="X280"/>
      <c r="Y280"/>
      <c r="Z280"/>
      <c r="AA280"/>
      <c r="AB280"/>
      <c r="AC280"/>
      <c r="AD280"/>
      <c r="AE280"/>
      <c r="AF280"/>
      <c r="AG280"/>
      <c r="AH280"/>
      <c r="AI280"/>
      <c r="AJ280"/>
      <c r="AK280"/>
      <c r="AL280"/>
      <c r="AM280"/>
      <c r="AN280"/>
      <c r="AO280"/>
      <c r="AP280"/>
      <c r="AQ280"/>
      <c r="AR280"/>
      <c r="AS280"/>
      <c r="AT280"/>
      <c r="AU280"/>
      <c r="AV280"/>
      <c r="AW280"/>
    </row>
    <row r="281" spans="1:49" s="43" customFormat="1">
      <c r="A281" s="74"/>
      <c r="B281" s="79"/>
      <c r="C281" s="79"/>
      <c r="D281" s="79"/>
      <c r="E281" s="74"/>
      <c r="F281" s="234"/>
      <c r="G281"/>
      <c r="H281"/>
      <c r="I281"/>
      <c r="J281"/>
      <c r="V281"/>
      <c r="W281"/>
      <c r="X281"/>
      <c r="Y281"/>
      <c r="Z281"/>
      <c r="AA281"/>
      <c r="AB281"/>
      <c r="AC281"/>
      <c r="AD281"/>
      <c r="AE281"/>
      <c r="AF281"/>
      <c r="AG281"/>
      <c r="AH281"/>
      <c r="AI281"/>
      <c r="AJ281"/>
      <c r="AK281"/>
      <c r="AL281"/>
      <c r="AM281"/>
      <c r="AN281"/>
      <c r="AO281"/>
      <c r="AP281"/>
      <c r="AQ281"/>
      <c r="AR281"/>
      <c r="AS281"/>
      <c r="AT281"/>
      <c r="AU281"/>
      <c r="AV281"/>
      <c r="AW281"/>
    </row>
    <row r="282" spans="1:49">
      <c r="F282" s="234"/>
    </row>
    <row r="283" spans="1:49">
      <c r="F283" s="234"/>
    </row>
    <row r="284" spans="1:49">
      <c r="F284" s="234"/>
    </row>
    <row r="285" spans="1:49">
      <c r="F285" s="234"/>
    </row>
    <row r="286" spans="1:49">
      <c r="F286" s="234"/>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H10:H59 B10:B59">
    <cfRule type="cellIs" dxfId="316" priority="1" stopIfTrue="1" operator="equal">
      <formula>0</formula>
    </cfRule>
  </conditionalFormatting>
  <conditionalFormatting sqref="D74">
    <cfRule type="expression" dxfId="315" priority="2" stopIfTrue="1">
      <formula>$D$84=""</formula>
    </cfRule>
  </conditionalFormatting>
  <conditionalFormatting sqref="E74">
    <cfRule type="expression" dxfId="314" priority="3" stopIfTrue="1">
      <formula>$D$84=""</formula>
    </cfRule>
  </conditionalFormatting>
  <conditionalFormatting sqref="D75">
    <cfRule type="expression" dxfId="313" priority="4" stopIfTrue="1">
      <formula>$D$85=""</formula>
    </cfRule>
  </conditionalFormatting>
  <conditionalFormatting sqref="E75">
    <cfRule type="expression" dxfId="312" priority="5" stopIfTrue="1">
      <formula>$D$85=""</formula>
    </cfRule>
  </conditionalFormatting>
  <conditionalFormatting sqref="C4:C5">
    <cfRule type="expression" dxfId="311" priority="6" stopIfTrue="1">
      <formula>$C$4="Start"</formula>
    </cfRule>
    <cfRule type="expression" dxfId="310" priority="7" stopIfTrue="1">
      <formula>$C$4="Stop"</formula>
    </cfRule>
    <cfRule type="expression" dxfId="309" priority="8" stopIfTrue="1">
      <formula>$C$4="Resume"</formula>
    </cfRule>
  </conditionalFormatting>
  <conditionalFormatting sqref="C7">
    <cfRule type="expression" dxfId="308" priority="9" stopIfTrue="1">
      <formula>$C$7="RESET"</formula>
    </cfRule>
  </conditionalFormatting>
  <conditionalFormatting sqref="C10:C59">
    <cfRule type="expression" dxfId="307" priority="10" stopIfTrue="1">
      <formula>H10="Yes"</formula>
    </cfRule>
  </conditionalFormatting>
  <conditionalFormatting sqref="D84:D85 A74">
    <cfRule type="expression" dxfId="306" priority="11" stopIfTrue="1">
      <formula>$D$84=""</formula>
    </cfRule>
  </conditionalFormatting>
  <conditionalFormatting sqref="A75">
    <cfRule type="expression" dxfId="305" priority="12" stopIfTrue="1">
      <formula>$D$85=""</formula>
    </cfRule>
  </conditionalFormatting>
  <conditionalFormatting sqref="F10:F59">
    <cfRule type="expression" dxfId="304" priority="13" stopIfTrue="1">
      <formula>H10="Yes"</formula>
    </cfRule>
  </conditionalFormatting>
  <conditionalFormatting sqref="B74:C74">
    <cfRule type="expression" dxfId="303" priority="14" stopIfTrue="1">
      <formula>$D$84=""</formula>
    </cfRule>
  </conditionalFormatting>
  <conditionalFormatting sqref="B75:C75">
    <cfRule type="expression" dxfId="302" priority="15" stopIfTrue="1">
      <formula>$D$85=""</formula>
    </cfRule>
  </conditionalFormatting>
  <dataValidations count="5">
    <dataValidation showInputMessage="1" showErrorMessage="1" sqref="C60:C61" xr:uid="{00000000-0002-0000-0400-000000000000}"/>
    <dataValidation type="list" showInputMessage="1" showErrorMessage="1" sqref="D64:D75" xr:uid="{00000000-0002-0000-0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400-000002000000}">
      <formula1>$D$7:$D$8</formula1>
    </dataValidation>
    <dataValidation type="list" showInputMessage="1" showErrorMessage="1" errorTitle="Attention" error="Please enter an option from the drop-down menu." sqref="F10:F59" xr:uid="{00000000-0002-0000-0400-000003000000}">
      <formula1>$F$78:$F$85</formula1>
    </dataValidation>
    <dataValidation type="list" showInputMessage="1" showErrorMessage="1" errorTitle="Attention" error="Please select an option from the drop-down menu." sqref="C10:C59" xr:uid="{00000000-0002-0000-04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1">
    <tabColor indexed="44"/>
    <pageSetUpPr fitToPage="1"/>
  </sheetPr>
  <dimension ref="A1:AT286"/>
  <sheetViews>
    <sheetView workbookViewId="0">
      <pane ySplit="9" topLeftCell="A10" activePane="bottomLeft" state="frozenSplit"/>
      <selection activeCell="B10" sqref="B10"/>
      <selection pane="bottomLeft" activeCell="E15" sqref="E15"/>
    </sheetView>
  </sheetViews>
  <sheetFormatPr defaultColWidth="11" defaultRowHeight="13.5"/>
  <cols>
    <col min="1" max="1" width="6.69140625" style="82" customWidth="1"/>
    <col min="2" max="2" width="29.69140625" style="83" customWidth="1"/>
    <col min="3" max="3" width="8.69140625" style="83" customWidth="1"/>
    <col min="4" max="4" width="7.53515625" style="83" customWidth="1"/>
    <col min="5" max="5" width="60.53515625" style="82" customWidth="1"/>
    <col min="6" max="6" width="6.53515625" style="235" customWidth="1"/>
    <col min="7" max="7" width="11" customWidth="1"/>
    <col min="8" max="8" width="11" hidden="1" customWidth="1"/>
    <col min="9" max="10" width="11" customWidth="1"/>
    <col min="11" max="11" width="10.69140625" style="43" customWidth="1"/>
  </cols>
  <sheetData>
    <row r="1" spans="1:29"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row>
    <row r="2" spans="1:29"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row>
    <row r="3" spans="1:29" ht="12.75" customHeight="1">
      <c r="A3" s="356" t="s">
        <v>292</v>
      </c>
      <c r="B3" s="357">
        <f>Admin!C42</f>
        <v>2</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row>
    <row r="4" spans="1:29">
      <c r="A4" s="356" t="s">
        <v>198</v>
      </c>
      <c r="B4" s="357" t="str">
        <f>IF(Admin!F42="","",Admin!F42)</f>
        <v>Boris Gluscevic</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row>
    <row r="5" spans="1:29">
      <c r="A5" s="356" t="s">
        <v>104</v>
      </c>
      <c r="B5" s="357" t="str">
        <f>IF(Admin!G42="","",Admin!G42)</f>
        <v/>
      </c>
      <c r="C5" s="362" t="s">
        <v>109</v>
      </c>
      <c r="D5" s="358">
        <v>42</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row>
    <row r="6" spans="1:29">
      <c r="A6" s="356" t="s">
        <v>98</v>
      </c>
      <c r="B6" s="364" t="str">
        <f>IF(Admin!D42="","",Admin!D42)</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row>
    <row r="7" spans="1:29">
      <c r="A7" s="356" t="s">
        <v>293</v>
      </c>
      <c r="B7" s="364" t="str">
        <f>IF(Admin!E42="","",Admin!E42)</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row>
    <row r="8" spans="1:29">
      <c r="A8" s="374"/>
      <c r="B8" s="374"/>
      <c r="C8" s="375"/>
      <c r="D8" s="382">
        <f>IF(D5="tbd","Timer is running",D5)</f>
        <v>42</v>
      </c>
      <c r="E8" s="369"/>
      <c r="F8" s="370"/>
      <c r="G8" s="347"/>
      <c r="H8" s="347"/>
      <c r="I8" s="347"/>
      <c r="J8" s="347"/>
      <c r="K8" s="371"/>
      <c r="L8" s="372"/>
      <c r="M8" s="372"/>
      <c r="N8" s="372"/>
      <c r="O8" s="372"/>
      <c r="P8" s="372"/>
      <c r="Q8" s="347"/>
      <c r="R8" s="347"/>
      <c r="S8" s="347"/>
      <c r="T8" s="347"/>
      <c r="U8" s="347"/>
      <c r="V8" s="347"/>
      <c r="W8" s="347"/>
      <c r="X8" s="347"/>
      <c r="Y8" s="347"/>
      <c r="Z8" s="347"/>
      <c r="AA8" s="347"/>
      <c r="AB8" s="347"/>
    </row>
    <row r="9" spans="1:29" s="44" customFormat="1"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row>
    <row r="10" spans="1:29" ht="23">
      <c r="A10" s="20">
        <f>Admin!V42</f>
        <v>1</v>
      </c>
      <c r="B10" s="120" t="str">
        <f>IF(COUNTBLANK(A10)=1,"",VLOOKUP(A10,Tasks!$B$69:$D$118,2, FALSE))</f>
        <v>Creation of user account.</v>
      </c>
      <c r="C10" s="38" t="s">
        <v>100</v>
      </c>
      <c r="D10" s="176">
        <v>9</v>
      </c>
      <c r="E10" s="897" t="s">
        <v>324</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row>
    <row r="11" spans="1:29" ht="23">
      <c r="A11" s="21">
        <f>Admin!W42</f>
        <v>2</v>
      </c>
      <c r="B11" s="120" t="str">
        <f>IF(COUNTBLANK(A11)=1,"",VLOOKUP(A11,Tasks!$B$69:$D$118,2, FALSE))</f>
        <v>Walk through the entire process of finding a pet using a filtered search.</v>
      </c>
      <c r="C11" s="38" t="s">
        <v>100</v>
      </c>
      <c r="D11" s="176">
        <v>30</v>
      </c>
      <c r="E11" s="897" t="s">
        <v>325</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row>
    <row r="12" spans="1:29" ht="23">
      <c r="A12" s="21">
        <f>Admin!X42</f>
        <v>3</v>
      </c>
      <c r="B12" s="120" t="str">
        <f>IF(COUNTBLANK(A12)=1,"",VLOOKUP(A12,Tasks!$B$69:$D$118,2, FALSE))</f>
        <v>Finding the right pet sitter for the user’s pet.</v>
      </c>
      <c r="C12" s="38" t="s">
        <v>100</v>
      </c>
      <c r="D12" s="176">
        <v>44</v>
      </c>
      <c r="E12" s="897" t="s">
        <v>326</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row>
    <row r="13" spans="1:29" ht="23">
      <c r="A13" s="21">
        <f>Admin!Y42</f>
        <v>4</v>
      </c>
      <c r="B13" s="120" t="str">
        <f>IF(COUNTBLANK(A13)=1,"",VLOOKUP(A13,Tasks!$B$69:$D$118,2, FALSE))</f>
        <v>Navigating through user testimonials.</v>
      </c>
      <c r="C13" s="38" t="s">
        <v>100</v>
      </c>
      <c r="D13" s="896">
        <v>30</v>
      </c>
      <c r="E13" s="897" t="s">
        <v>327</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row>
    <row r="14" spans="1:29" ht="23">
      <c r="A14" s="21">
        <f>Admin!Z42</f>
        <v>5</v>
      </c>
      <c r="B14" s="120" t="str">
        <f>IF(COUNTBLANK(A14)=1,"",VLOOKUP(A14,Tasks!$B$69:$D$118,2, FALSE))</f>
        <v>Browsing through the favourited pets and pet sitters.</v>
      </c>
      <c r="C14" s="38" t="s">
        <v>100</v>
      </c>
      <c r="D14" s="896">
        <v>19</v>
      </c>
      <c r="E14" s="897" t="s">
        <v>328</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row>
    <row r="15" spans="1:29" ht="23">
      <c r="A15" s="21">
        <f>Admin!AA42</f>
        <v>6</v>
      </c>
      <c r="B15" s="120" t="str">
        <f>IF(COUNTBLANK(A15)=1,"",VLOOKUP(A15,Tasks!$B$69:$D$118,2, FALSE))</f>
        <v>Searching for suitable pet events.</v>
      </c>
      <c r="C15" s="38" t="s">
        <v>100</v>
      </c>
      <c r="D15" s="176">
        <v>42</v>
      </c>
      <c r="E15" s="897" t="s">
        <v>366</v>
      </c>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row>
    <row r="16" spans="1:29" ht="23" hidden="1">
      <c r="A16" s="21" t="str">
        <f>Admin!AB42</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row>
    <row r="17" spans="1:46" ht="23" hidden="1">
      <c r="A17" s="21" t="str">
        <f>Admin!AC42</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row>
    <row r="18" spans="1:46" ht="23" hidden="1">
      <c r="A18" s="21" t="str">
        <f>Admin!AD42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row>
    <row r="19" spans="1:46" ht="23" hidden="1">
      <c r="A19" s="21" t="str">
        <f>Admin!AE42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row>
    <row r="20" spans="1:46" ht="23" hidden="1">
      <c r="A20" s="21" t="str">
        <f>Admin!AF42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row>
    <row r="21" spans="1:46" ht="23" hidden="1">
      <c r="A21" s="21" t="str">
        <f>Admin!AG42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row>
    <row r="22" spans="1:46" ht="23" hidden="1">
      <c r="A22" s="21" t="str">
        <f>Admin!AH42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row>
    <row r="23" spans="1:46" ht="23" hidden="1">
      <c r="A23" s="21" t="str">
        <f>Admin!AI42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row>
    <row r="24" spans="1:46" ht="23" hidden="1">
      <c r="A24" s="21" t="str">
        <f>Admin!AJ42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row>
    <row r="25" spans="1:46" ht="23" hidden="1">
      <c r="A25" s="21" t="str">
        <f>Admin!AK42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row>
    <row r="26" spans="1:46" ht="23" hidden="1">
      <c r="A26" s="21" t="str">
        <f>Admin!AL42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row>
    <row r="27" spans="1:46" ht="23" hidden="1">
      <c r="A27" s="21" t="str">
        <f>Admin!AM42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row>
    <row r="28" spans="1:46" ht="23" hidden="1">
      <c r="A28" s="21" t="str">
        <f>Admin!AN42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row>
    <row r="29" spans="1:46" ht="23" hidden="1">
      <c r="A29" s="21" t="str">
        <f>Admin!AO42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row>
    <row r="30" spans="1:46" ht="23" hidden="1">
      <c r="A30" s="21" t="str">
        <f>Admin!AP42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row>
    <row r="31" spans="1:46" s="9" customFormat="1" ht="23" hidden="1">
      <c r="A31" s="21" t="str">
        <f>Admin!AQ42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c r="AD31"/>
      <c r="AE31"/>
      <c r="AF31"/>
      <c r="AG31"/>
      <c r="AH31"/>
      <c r="AI31"/>
      <c r="AJ31"/>
      <c r="AK31"/>
      <c r="AL31"/>
      <c r="AM31"/>
      <c r="AN31"/>
      <c r="AO31"/>
      <c r="AP31"/>
      <c r="AQ31"/>
      <c r="AR31"/>
      <c r="AS31"/>
      <c r="AT31"/>
    </row>
    <row r="32" spans="1:46" s="7" customFormat="1" ht="23" hidden="1">
      <c r="A32" s="21" t="str">
        <f>Admin!AR42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c r="AD32"/>
      <c r="AE32"/>
      <c r="AF32"/>
      <c r="AG32"/>
      <c r="AH32"/>
      <c r="AI32"/>
      <c r="AJ32"/>
      <c r="AK32"/>
      <c r="AL32"/>
      <c r="AM32"/>
      <c r="AN32"/>
      <c r="AO32"/>
      <c r="AP32"/>
      <c r="AQ32"/>
      <c r="AR32"/>
      <c r="AS32"/>
      <c r="AT32"/>
    </row>
    <row r="33" spans="1:46" s="7" customFormat="1" ht="23" hidden="1">
      <c r="A33" s="21" t="str">
        <f>Admin!AS42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c r="AD33"/>
      <c r="AE33"/>
      <c r="AF33"/>
      <c r="AG33"/>
      <c r="AH33"/>
      <c r="AI33"/>
      <c r="AJ33"/>
      <c r="AK33"/>
      <c r="AL33"/>
      <c r="AM33"/>
      <c r="AN33"/>
      <c r="AO33"/>
      <c r="AP33"/>
      <c r="AQ33"/>
      <c r="AR33"/>
      <c r="AS33"/>
      <c r="AT33"/>
    </row>
    <row r="34" spans="1:46" s="7" customFormat="1" ht="23" hidden="1">
      <c r="A34" s="21" t="str">
        <f>Admin!AT42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c r="AD34"/>
      <c r="AE34"/>
      <c r="AF34"/>
      <c r="AG34"/>
      <c r="AH34"/>
      <c r="AI34"/>
      <c r="AJ34"/>
      <c r="AK34"/>
      <c r="AL34"/>
      <c r="AM34"/>
      <c r="AN34"/>
      <c r="AO34"/>
      <c r="AP34"/>
      <c r="AQ34"/>
      <c r="AR34"/>
      <c r="AS34"/>
      <c r="AT34"/>
    </row>
    <row r="35" spans="1:46" s="7" customFormat="1" ht="23" hidden="1">
      <c r="A35" s="21" t="str">
        <f>Admin!AU42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c r="AD35"/>
      <c r="AE35"/>
      <c r="AF35"/>
      <c r="AG35"/>
      <c r="AH35"/>
      <c r="AI35"/>
      <c r="AJ35"/>
      <c r="AK35"/>
      <c r="AL35"/>
      <c r="AM35"/>
      <c r="AN35"/>
      <c r="AO35"/>
      <c r="AP35"/>
      <c r="AQ35"/>
      <c r="AR35"/>
      <c r="AS35"/>
      <c r="AT35"/>
    </row>
    <row r="36" spans="1:46" s="7" customFormat="1" ht="23" hidden="1">
      <c r="A36" s="21" t="str">
        <f>Admin!AV42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c r="AD36"/>
      <c r="AE36"/>
      <c r="AF36"/>
      <c r="AG36"/>
      <c r="AH36"/>
      <c r="AI36"/>
      <c r="AJ36"/>
      <c r="AK36"/>
      <c r="AL36"/>
      <c r="AM36"/>
      <c r="AN36"/>
      <c r="AO36"/>
      <c r="AP36"/>
      <c r="AQ36"/>
      <c r="AR36"/>
      <c r="AS36"/>
      <c r="AT36"/>
    </row>
    <row r="37" spans="1:46" s="7" customFormat="1" ht="23" hidden="1">
      <c r="A37" s="21" t="str">
        <f>Admin!AW42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c r="AD37"/>
      <c r="AE37"/>
      <c r="AF37"/>
      <c r="AG37"/>
      <c r="AH37"/>
      <c r="AI37"/>
      <c r="AJ37"/>
      <c r="AK37"/>
      <c r="AL37"/>
      <c r="AM37"/>
      <c r="AN37"/>
      <c r="AO37"/>
      <c r="AP37"/>
      <c r="AQ37"/>
      <c r="AR37"/>
      <c r="AS37"/>
      <c r="AT37"/>
    </row>
    <row r="38" spans="1:46" s="7" customFormat="1" ht="23" hidden="1">
      <c r="A38" s="21" t="str">
        <f>Admin!AX42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c r="AD38"/>
      <c r="AE38"/>
      <c r="AF38"/>
      <c r="AG38"/>
      <c r="AH38"/>
      <c r="AI38"/>
      <c r="AJ38"/>
      <c r="AK38"/>
      <c r="AL38"/>
      <c r="AM38"/>
      <c r="AN38"/>
      <c r="AO38"/>
      <c r="AP38"/>
      <c r="AQ38"/>
      <c r="AR38"/>
      <c r="AS38"/>
      <c r="AT38"/>
    </row>
    <row r="39" spans="1:46" s="7" customFormat="1" ht="23" hidden="1">
      <c r="A39" s="21" t="str">
        <f>Admin!AY42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c r="AD39"/>
      <c r="AE39"/>
      <c r="AF39"/>
      <c r="AG39"/>
      <c r="AH39"/>
      <c r="AI39"/>
      <c r="AJ39"/>
      <c r="AK39"/>
      <c r="AL39"/>
      <c r="AM39"/>
      <c r="AN39"/>
      <c r="AO39"/>
      <c r="AP39"/>
      <c r="AQ39"/>
      <c r="AR39"/>
      <c r="AS39"/>
      <c r="AT39"/>
    </row>
    <row r="40" spans="1:46" s="7" customFormat="1" ht="23" hidden="1">
      <c r="A40" s="21" t="str">
        <f>Admin!AZ42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c r="AD40"/>
      <c r="AE40"/>
      <c r="AF40"/>
      <c r="AG40"/>
      <c r="AH40"/>
      <c r="AI40"/>
      <c r="AJ40"/>
      <c r="AK40"/>
      <c r="AL40"/>
      <c r="AM40"/>
      <c r="AN40"/>
      <c r="AO40"/>
      <c r="AP40"/>
      <c r="AQ40"/>
      <c r="AR40"/>
      <c r="AS40"/>
      <c r="AT40"/>
    </row>
    <row r="41" spans="1:46" s="7" customFormat="1" ht="23" hidden="1">
      <c r="A41" s="21" t="str">
        <f>Admin!BA42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c r="AD41"/>
      <c r="AE41"/>
      <c r="AF41"/>
      <c r="AG41"/>
      <c r="AH41"/>
      <c r="AI41"/>
      <c r="AJ41"/>
      <c r="AK41"/>
      <c r="AL41"/>
      <c r="AM41"/>
      <c r="AN41"/>
      <c r="AO41"/>
      <c r="AP41"/>
      <c r="AQ41"/>
      <c r="AR41"/>
      <c r="AS41"/>
      <c r="AT41"/>
    </row>
    <row r="42" spans="1:46" s="7" customFormat="1" ht="23" hidden="1">
      <c r="A42" s="21" t="str">
        <f>Admin!BB42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c r="AD42"/>
      <c r="AE42"/>
      <c r="AF42"/>
      <c r="AG42"/>
      <c r="AH42"/>
      <c r="AI42"/>
      <c r="AJ42"/>
      <c r="AK42"/>
      <c r="AL42"/>
      <c r="AM42"/>
      <c r="AN42"/>
      <c r="AO42"/>
      <c r="AP42"/>
      <c r="AQ42"/>
      <c r="AR42"/>
      <c r="AS42"/>
      <c r="AT42"/>
    </row>
    <row r="43" spans="1:46" s="7" customFormat="1" ht="23" hidden="1">
      <c r="A43" s="21" t="str">
        <f>Admin!BC42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c r="AD43"/>
      <c r="AE43"/>
      <c r="AF43"/>
      <c r="AG43"/>
      <c r="AH43"/>
      <c r="AI43"/>
      <c r="AJ43"/>
      <c r="AK43"/>
      <c r="AL43"/>
      <c r="AM43"/>
      <c r="AN43"/>
      <c r="AO43"/>
      <c r="AP43"/>
      <c r="AQ43"/>
      <c r="AR43"/>
      <c r="AS43"/>
      <c r="AT43"/>
    </row>
    <row r="44" spans="1:46" s="7" customFormat="1" ht="23" hidden="1">
      <c r="A44" s="21" t="str">
        <f>Admin!BD42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c r="AD44"/>
      <c r="AE44"/>
      <c r="AF44"/>
      <c r="AG44"/>
      <c r="AH44"/>
      <c r="AI44"/>
      <c r="AJ44"/>
      <c r="AK44"/>
      <c r="AL44"/>
      <c r="AM44"/>
      <c r="AN44"/>
      <c r="AO44"/>
      <c r="AP44"/>
      <c r="AQ44"/>
      <c r="AR44"/>
      <c r="AS44"/>
      <c r="AT44"/>
    </row>
    <row r="45" spans="1:46" s="9" customFormat="1" ht="23" hidden="1">
      <c r="A45" s="21" t="str">
        <f>Admin!BE42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c r="AD45"/>
      <c r="AE45"/>
      <c r="AF45"/>
      <c r="AG45"/>
      <c r="AH45"/>
      <c r="AI45"/>
      <c r="AJ45"/>
      <c r="AK45"/>
      <c r="AL45"/>
      <c r="AM45"/>
      <c r="AN45"/>
      <c r="AO45"/>
      <c r="AP45"/>
      <c r="AQ45"/>
      <c r="AR45"/>
      <c r="AS45"/>
      <c r="AT45"/>
    </row>
    <row r="46" spans="1:46" s="7" customFormat="1" ht="23" hidden="1">
      <c r="A46" s="21" t="str">
        <f>Admin!BF42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c r="AD46"/>
      <c r="AE46"/>
      <c r="AF46"/>
      <c r="AG46"/>
      <c r="AH46"/>
      <c r="AI46"/>
      <c r="AJ46"/>
      <c r="AK46"/>
      <c r="AL46"/>
      <c r="AM46"/>
      <c r="AN46"/>
      <c r="AO46"/>
      <c r="AP46"/>
      <c r="AQ46"/>
      <c r="AR46"/>
      <c r="AS46"/>
      <c r="AT46"/>
    </row>
    <row r="47" spans="1:46" s="7" customFormat="1" ht="23" hidden="1">
      <c r="A47" s="21" t="str">
        <f>Admin!BG42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c r="AD47"/>
      <c r="AE47"/>
      <c r="AF47"/>
      <c r="AG47"/>
      <c r="AH47"/>
      <c r="AI47"/>
      <c r="AJ47"/>
      <c r="AK47"/>
      <c r="AL47"/>
      <c r="AM47"/>
      <c r="AN47"/>
      <c r="AO47"/>
      <c r="AP47"/>
      <c r="AQ47"/>
      <c r="AR47"/>
      <c r="AS47"/>
      <c r="AT47"/>
    </row>
    <row r="48" spans="1:46" s="7" customFormat="1" ht="23" hidden="1">
      <c r="A48" s="21" t="str">
        <f>Admin!BH42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c r="AD48"/>
      <c r="AE48"/>
      <c r="AF48"/>
      <c r="AG48"/>
      <c r="AH48"/>
      <c r="AI48"/>
      <c r="AJ48"/>
      <c r="AK48"/>
      <c r="AL48"/>
      <c r="AM48"/>
      <c r="AN48"/>
      <c r="AO48"/>
      <c r="AP48"/>
      <c r="AQ48"/>
      <c r="AR48"/>
      <c r="AS48"/>
      <c r="AT48"/>
    </row>
    <row r="49" spans="1:46" s="7" customFormat="1" ht="23" hidden="1">
      <c r="A49" s="21" t="str">
        <f>Admin!BI42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c r="AD49"/>
      <c r="AE49"/>
      <c r="AF49"/>
      <c r="AG49"/>
      <c r="AH49"/>
      <c r="AI49"/>
      <c r="AJ49"/>
      <c r="AK49"/>
      <c r="AL49"/>
      <c r="AM49"/>
      <c r="AN49"/>
      <c r="AO49"/>
      <c r="AP49"/>
      <c r="AQ49"/>
      <c r="AR49"/>
      <c r="AS49"/>
      <c r="AT49"/>
    </row>
    <row r="50" spans="1:46" s="7" customFormat="1" ht="23" hidden="1">
      <c r="A50" s="21" t="str">
        <f>Admin!BJ42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c r="AD50"/>
      <c r="AE50"/>
      <c r="AF50"/>
      <c r="AG50"/>
      <c r="AH50"/>
      <c r="AI50"/>
      <c r="AJ50"/>
      <c r="AK50"/>
      <c r="AL50"/>
      <c r="AM50"/>
      <c r="AN50"/>
      <c r="AO50"/>
      <c r="AP50"/>
      <c r="AQ50"/>
      <c r="AR50"/>
      <c r="AS50"/>
      <c r="AT50"/>
    </row>
    <row r="51" spans="1:46" s="7" customFormat="1" ht="23" hidden="1">
      <c r="A51" s="21" t="str">
        <f>Admin!BK42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c r="AD51"/>
      <c r="AE51"/>
      <c r="AF51"/>
      <c r="AG51"/>
      <c r="AH51"/>
      <c r="AI51"/>
      <c r="AJ51"/>
      <c r="AK51"/>
      <c r="AL51"/>
      <c r="AM51"/>
      <c r="AN51"/>
      <c r="AO51"/>
      <c r="AP51"/>
      <c r="AQ51"/>
      <c r="AR51"/>
      <c r="AS51"/>
      <c r="AT51"/>
    </row>
    <row r="52" spans="1:46" s="7" customFormat="1" ht="23" hidden="1">
      <c r="A52" s="21" t="str">
        <f>Admin!BL42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c r="AD52"/>
      <c r="AE52"/>
      <c r="AF52"/>
      <c r="AG52"/>
      <c r="AH52"/>
      <c r="AI52"/>
      <c r="AJ52"/>
      <c r="AK52"/>
      <c r="AL52"/>
      <c r="AM52"/>
      <c r="AN52"/>
      <c r="AO52"/>
      <c r="AP52"/>
      <c r="AQ52"/>
      <c r="AR52"/>
      <c r="AS52"/>
      <c r="AT52"/>
    </row>
    <row r="53" spans="1:46" s="7" customFormat="1" ht="23" hidden="1">
      <c r="A53" s="21" t="str">
        <f>Admin!BM42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c r="AD53"/>
      <c r="AE53"/>
      <c r="AF53"/>
      <c r="AG53"/>
      <c r="AH53"/>
      <c r="AI53"/>
      <c r="AJ53"/>
      <c r="AK53"/>
      <c r="AL53"/>
      <c r="AM53"/>
      <c r="AN53"/>
      <c r="AO53"/>
      <c r="AP53"/>
      <c r="AQ53"/>
      <c r="AR53"/>
      <c r="AS53"/>
      <c r="AT53"/>
    </row>
    <row r="54" spans="1:46" s="7" customFormat="1" ht="23" hidden="1">
      <c r="A54" s="21" t="str">
        <f>Admin!BN42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c r="AD54"/>
      <c r="AE54"/>
      <c r="AF54"/>
      <c r="AG54"/>
      <c r="AH54"/>
      <c r="AI54"/>
      <c r="AJ54"/>
      <c r="AK54"/>
      <c r="AL54"/>
      <c r="AM54"/>
      <c r="AN54"/>
      <c r="AO54"/>
      <c r="AP54"/>
      <c r="AQ54"/>
      <c r="AR54"/>
      <c r="AS54"/>
      <c r="AT54"/>
    </row>
    <row r="55" spans="1:46" s="7" customFormat="1" ht="23" hidden="1">
      <c r="A55" s="21" t="str">
        <f>Admin!BO42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c r="AD55"/>
      <c r="AE55"/>
      <c r="AF55"/>
      <c r="AG55"/>
      <c r="AH55"/>
      <c r="AI55"/>
      <c r="AJ55"/>
      <c r="AK55"/>
      <c r="AL55"/>
      <c r="AM55"/>
      <c r="AN55"/>
      <c r="AO55"/>
      <c r="AP55"/>
      <c r="AQ55"/>
      <c r="AR55"/>
      <c r="AS55"/>
      <c r="AT55"/>
    </row>
    <row r="56" spans="1:46" s="7" customFormat="1" ht="23" hidden="1">
      <c r="A56" s="21" t="str">
        <f>Admin!BP42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c r="AD56"/>
      <c r="AE56"/>
      <c r="AF56"/>
      <c r="AG56"/>
      <c r="AH56"/>
      <c r="AI56"/>
      <c r="AJ56"/>
      <c r="AK56"/>
      <c r="AL56"/>
      <c r="AM56"/>
      <c r="AN56"/>
      <c r="AO56"/>
      <c r="AP56"/>
      <c r="AQ56"/>
      <c r="AR56"/>
      <c r="AS56"/>
      <c r="AT56"/>
    </row>
    <row r="57" spans="1:46" s="7" customFormat="1" ht="23" hidden="1">
      <c r="A57" s="21" t="str">
        <f>Admin!BQ42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c r="AD57"/>
      <c r="AE57"/>
      <c r="AF57"/>
      <c r="AG57"/>
      <c r="AH57"/>
      <c r="AI57"/>
      <c r="AJ57"/>
      <c r="AK57"/>
      <c r="AL57"/>
      <c r="AM57"/>
      <c r="AN57"/>
      <c r="AO57"/>
      <c r="AP57"/>
      <c r="AQ57"/>
      <c r="AR57"/>
      <c r="AS57"/>
      <c r="AT57"/>
    </row>
    <row r="58" spans="1:46" s="7" customFormat="1" ht="23" hidden="1">
      <c r="A58" s="21" t="str">
        <f>Admin!BR42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c r="AD58"/>
      <c r="AE58"/>
      <c r="AF58"/>
      <c r="AG58"/>
      <c r="AH58"/>
      <c r="AI58"/>
      <c r="AJ58"/>
      <c r="AK58"/>
      <c r="AL58"/>
      <c r="AM58"/>
      <c r="AN58"/>
      <c r="AO58"/>
      <c r="AP58"/>
      <c r="AQ58"/>
      <c r="AR58"/>
      <c r="AS58"/>
      <c r="AT58"/>
    </row>
    <row r="59" spans="1:46" s="7" customFormat="1" ht="23" hidden="1">
      <c r="A59" s="21" t="str">
        <f>Admin!BS42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c r="AD62"/>
      <c r="AE62"/>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c r="AD63"/>
      <c r="AE63"/>
      <c r="AF63"/>
      <c r="AG63"/>
      <c r="AH63"/>
      <c r="AI63"/>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S64" s="14"/>
      <c r="T64" s="14"/>
      <c r="U64" s="14"/>
      <c r="V64" s="14"/>
      <c r="W64" s="14"/>
      <c r="X64" s="14"/>
      <c r="Y64" s="14"/>
      <c r="Z64" s="14"/>
      <c r="AA64" s="14"/>
      <c r="AB64" s="14"/>
      <c r="AC64"/>
      <c r="AD64"/>
      <c r="AE64"/>
      <c r="AF64"/>
      <c r="AG64"/>
      <c r="AH64"/>
      <c r="AI64"/>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S65" s="14"/>
      <c r="T65" s="14"/>
      <c r="U65" s="14"/>
      <c r="V65" s="14"/>
      <c r="W65" s="14"/>
      <c r="X65" s="14"/>
      <c r="Y65" s="14"/>
      <c r="Z65" s="14"/>
      <c r="AA65" s="14"/>
      <c r="AB65" s="14"/>
      <c r="AC65"/>
      <c r="AD65"/>
      <c r="AE65"/>
      <c r="AF65"/>
      <c r="AG65"/>
      <c r="AH65"/>
      <c r="AI65"/>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S66" s="14"/>
      <c r="T66" s="14"/>
      <c r="U66" s="14"/>
      <c r="V66" s="14"/>
      <c r="W66" s="14"/>
      <c r="X66" s="14"/>
      <c r="Y66" s="14"/>
      <c r="Z66" s="14"/>
      <c r="AA66" s="14"/>
      <c r="AB66" s="14"/>
      <c r="AC66"/>
      <c r="AD66"/>
      <c r="AE66"/>
      <c r="AF66"/>
      <c r="AG66"/>
      <c r="AH66"/>
      <c r="AI66"/>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S67" s="14"/>
      <c r="T67" s="14"/>
      <c r="U67" s="14"/>
      <c r="V67" s="14"/>
      <c r="W67" s="14"/>
      <c r="X67" s="14"/>
      <c r="Y67" s="14"/>
      <c r="Z67" s="14"/>
      <c r="AA67" s="14"/>
      <c r="AB67" s="14"/>
      <c r="AC67"/>
      <c r="AD67"/>
      <c r="AE67"/>
      <c r="AF67"/>
      <c r="AG67"/>
      <c r="AH67"/>
      <c r="AI67"/>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S68" s="14"/>
      <c r="T68" s="14"/>
      <c r="U68" s="14"/>
      <c r="V68" s="14"/>
      <c r="W68" s="14"/>
      <c r="X68" s="14"/>
      <c r="Y68" s="14"/>
      <c r="Z68" s="14"/>
      <c r="AA68" s="14"/>
      <c r="AB68" s="14"/>
      <c r="AC68"/>
      <c r="AD68"/>
      <c r="AE68"/>
      <c r="AF68"/>
      <c r="AG68"/>
      <c r="AH68"/>
      <c r="AI68"/>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S69" s="14"/>
      <c r="T69" s="14"/>
      <c r="U69" s="14"/>
      <c r="V69" s="14"/>
      <c r="W69" s="14"/>
      <c r="X69" s="14"/>
      <c r="Y69" s="14"/>
      <c r="Z69" s="14"/>
      <c r="AA69" s="14"/>
      <c r="AB69" s="14"/>
      <c r="AC69"/>
      <c r="AD69"/>
      <c r="AE69"/>
      <c r="AF69"/>
      <c r="AG69"/>
      <c r="AH69"/>
      <c r="AI69"/>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S70" s="14"/>
      <c r="T70" s="14"/>
      <c r="U70" s="14"/>
      <c r="V70" s="14"/>
      <c r="W70" s="14"/>
      <c r="X70" s="14"/>
      <c r="Y70" s="14"/>
      <c r="Z70" s="14"/>
      <c r="AA70" s="14"/>
      <c r="AB70" s="14"/>
      <c r="AC70"/>
      <c r="AD70"/>
      <c r="AE70"/>
      <c r="AF70"/>
      <c r="AG70"/>
      <c r="AH70"/>
      <c r="AI70"/>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S71" s="14"/>
      <c r="T71" s="14"/>
      <c r="U71" s="14"/>
      <c r="V71" s="14"/>
      <c r="W71" s="14"/>
      <c r="X71" s="14"/>
      <c r="Y71" s="14"/>
      <c r="Z71" s="14"/>
      <c r="AA71" s="14"/>
      <c r="AB71" s="14"/>
      <c r="AC71"/>
      <c r="AD71"/>
      <c r="AE71"/>
      <c r="AF71"/>
      <c r="AG71"/>
      <c r="AH71"/>
      <c r="AI71"/>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S72" s="14"/>
      <c r="T72" s="14"/>
      <c r="U72" s="14"/>
      <c r="V72" s="14"/>
      <c r="W72" s="14"/>
      <c r="X72" s="14"/>
      <c r="Y72" s="14"/>
      <c r="Z72" s="14"/>
      <c r="AA72" s="14"/>
      <c r="AB72" s="14"/>
      <c r="AC72"/>
      <c r="AD72"/>
      <c r="AE72"/>
      <c r="AF72"/>
      <c r="AG72"/>
      <c r="AH72"/>
      <c r="AI7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S73" s="14"/>
      <c r="T73" s="14"/>
      <c r="U73" s="14"/>
      <c r="V73" s="14"/>
      <c r="W73" s="14"/>
      <c r="X73" s="14"/>
      <c r="Y73" s="14"/>
      <c r="Z73" s="14"/>
      <c r="AA73" s="14"/>
      <c r="AB73" s="14"/>
      <c r="AC73"/>
      <c r="AD73"/>
      <c r="AE73"/>
      <c r="AF73"/>
      <c r="AG73"/>
      <c r="AH73"/>
      <c r="AI73"/>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S74" s="14"/>
      <c r="T74" s="14"/>
      <c r="U74" s="14"/>
      <c r="V74" s="14"/>
      <c r="W74" s="14"/>
      <c r="X74" s="14"/>
      <c r="Y74" s="14"/>
      <c r="Z74" s="14"/>
      <c r="AA74" s="14"/>
      <c r="AB74" s="14"/>
      <c r="AC74"/>
      <c r="AD74"/>
      <c r="AE74"/>
      <c r="AF74"/>
      <c r="AG74"/>
      <c r="AH74"/>
      <c r="AI74"/>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S75" s="14"/>
      <c r="T75" s="14"/>
      <c r="U75" s="14"/>
      <c r="V75" s="14"/>
      <c r="W75" s="14"/>
      <c r="X75" s="14"/>
      <c r="Y75" s="14"/>
      <c r="Z75" s="14"/>
      <c r="AA75" s="14"/>
      <c r="AB75" s="14"/>
      <c r="AC75"/>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c r="AD76"/>
      <c r="AE76"/>
      <c r="AF76"/>
      <c r="AG76"/>
      <c r="AH76"/>
      <c r="AI76"/>
      <c r="AJ76"/>
      <c r="AK76"/>
      <c r="AL76"/>
      <c r="AM76"/>
      <c r="AN76"/>
      <c r="AO76"/>
      <c r="AP76"/>
      <c r="AQ76"/>
      <c r="AR76"/>
      <c r="AS76"/>
      <c r="AT76"/>
    </row>
    <row r="77" spans="1:46" s="6" customFormat="1">
      <c r="A77" s="190"/>
      <c r="B77" s="478" t="s">
        <v>321</v>
      </c>
      <c r="C77" s="191"/>
      <c r="D77" s="191"/>
      <c r="E77" s="190"/>
      <c r="F77" s="231"/>
      <c r="J77" s="11"/>
      <c r="K77" s="11"/>
      <c r="L77" s="11"/>
      <c r="M77" s="11"/>
      <c r="N77" s="11"/>
      <c r="S77" s="14"/>
      <c r="T77" s="14"/>
      <c r="U77" s="14"/>
      <c r="V77" s="14"/>
      <c r="W77" s="14"/>
      <c r="X77" s="14"/>
      <c r="Y77" s="14"/>
      <c r="Z77" s="14"/>
      <c r="AA77" s="14"/>
      <c r="AB77" s="14"/>
      <c r="AC77"/>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c r="AD80"/>
      <c r="AE80"/>
      <c r="AF80"/>
      <c r="AG80"/>
      <c r="AH80"/>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c r="AD81"/>
      <c r="AE81"/>
      <c r="AF81"/>
      <c r="AG81"/>
      <c r="AH81"/>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c r="AD82"/>
      <c r="AE82"/>
      <c r="AF82"/>
      <c r="AG82"/>
      <c r="AH82"/>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c r="AD83"/>
      <c r="AE83"/>
      <c r="AF83"/>
      <c r="AG83"/>
      <c r="AH83"/>
      <c r="AI83"/>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row>
    <row r="90" spans="1:46" s="45" customFormat="1">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row>
    <row r="91" spans="1:46" s="45" customFormat="1">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row>
    <row r="92" spans="1:46" s="45" customFormat="1">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row>
    <row r="93" spans="1:46" s="45" customFormat="1">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row>
    <row r="94" spans="1:46" s="45" customFormat="1">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row>
    <row r="95" spans="1:46" s="45" customFormat="1">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row>
    <row r="96" spans="1:46" s="45" customFormat="1">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row>
    <row r="97" spans="1:28" s="45" customFormat="1">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row>
    <row r="98" spans="1:28" s="45" customFormat="1">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row>
    <row r="99" spans="1:28" s="45" customFormat="1">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row>
    <row r="100" spans="1:28" s="45" customFormat="1">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row>
    <row r="101" spans="1:28" s="45" customFormat="1">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row>
    <row r="102" spans="1:28" s="45" customFormat="1">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row>
    <row r="103" spans="1:28" s="45" customFormat="1">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row>
    <row r="104" spans="1:28" s="45" customFormat="1">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row>
    <row r="105" spans="1:28" s="45" customFormat="1">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row>
    <row r="106" spans="1:28" s="45" customFormat="1">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row>
    <row r="107" spans="1:28" s="45" customFormat="1">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row>
    <row r="108" spans="1:28" s="45" customFormat="1">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row>
    <row r="109" spans="1:28" s="45" customFormat="1">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row>
    <row r="110" spans="1:28" s="45" customFormat="1">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row>
    <row r="111" spans="1:28" s="45" customFormat="1">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row>
    <row r="112" spans="1:28" s="45" customFormat="1">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row>
    <row r="113" spans="1:28" s="45" customFormat="1">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row>
    <row r="114" spans="1:28" s="45" customFormat="1">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row>
    <row r="115" spans="1:28" s="45" customFormat="1">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row>
    <row r="116" spans="1:28" s="45" customFormat="1">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row>
    <row r="117" spans="1:28" s="45" customFormat="1">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row>
    <row r="118" spans="1:28" s="45" customFormat="1">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row>
    <row r="119" spans="1:28" s="45" customFormat="1">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row>
    <row r="120" spans="1:28" s="45" customFormat="1">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row>
    <row r="121" spans="1:28" s="45" customFormat="1">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row>
    <row r="122" spans="1:28" s="45" customFormat="1">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row>
    <row r="123" spans="1:28" s="45" customFormat="1">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row>
    <row r="124" spans="1:28" s="45" customFormat="1">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row>
    <row r="125" spans="1:28" s="45" customFormat="1">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row>
    <row r="126" spans="1:28" s="45" customFormat="1">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row>
    <row r="127" spans="1:28" s="45" customFormat="1">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row>
    <row r="128" spans="1:28" s="45" customFormat="1">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row>
    <row r="129" spans="1:28" s="45" customFormat="1">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row>
    <row r="130" spans="1:28" s="45" customFormat="1">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row>
    <row r="131" spans="1:28" s="45" customFormat="1">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row>
    <row r="132" spans="1:28" s="45" customFormat="1">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row>
    <row r="133" spans="1:28" s="45" customFormat="1">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row>
    <row r="134" spans="1:28" s="45" customFormat="1">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row>
    <row r="135" spans="1:28" s="45" customFormat="1">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row>
    <row r="136" spans="1:28" s="45" customFormat="1">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row>
    <row r="137" spans="1:28" s="45" customFormat="1">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row>
    <row r="138" spans="1:28" s="45" customFormat="1">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row>
    <row r="139" spans="1:28" s="45" customFormat="1">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row>
    <row r="140" spans="1:28" s="45" customFormat="1">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row>
    <row r="141" spans="1:28" s="45" customFormat="1">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row>
    <row r="142" spans="1:28" s="45" customFormat="1">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row>
    <row r="143" spans="1:28" s="45" customFormat="1">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row>
    <row r="144" spans="1:28" s="45" customFormat="1">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row>
    <row r="145" spans="1:28" s="45" customFormat="1">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row>
    <row r="146" spans="1:28" s="45" customFormat="1">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row>
    <row r="147" spans="1:28" s="45" customFormat="1">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row>
    <row r="148" spans="1:28" s="45" customFormat="1">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row>
    <row r="149" spans="1:28" s="45" customFormat="1">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row>
    <row r="150" spans="1:28" s="45" customFormat="1">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row>
    <row r="151" spans="1:28" s="45" customFormat="1">
      <c r="A151" s="190"/>
      <c r="B151" s="191"/>
      <c r="C151" s="191"/>
      <c r="D151" s="191"/>
      <c r="E151" s="190"/>
      <c r="F151" s="231"/>
      <c r="G151" s="14"/>
      <c r="H151" s="14"/>
      <c r="I151" s="14"/>
      <c r="J151" s="14"/>
      <c r="K151" s="6"/>
      <c r="L151" s="14"/>
      <c r="M151" s="14"/>
      <c r="N151" s="14"/>
      <c r="O151" s="14"/>
      <c r="P151" s="14"/>
      <c r="Q151" s="14"/>
      <c r="R151" s="14"/>
      <c r="S151" s="14"/>
      <c r="T151" s="14"/>
      <c r="U151" s="14"/>
      <c r="V151" s="14"/>
      <c r="W151" s="14"/>
      <c r="X151" s="14"/>
      <c r="Y151" s="14"/>
      <c r="Z151" s="14"/>
      <c r="AA151" s="14"/>
      <c r="AB151" s="14"/>
    </row>
    <row r="152" spans="1:28" s="45" customFormat="1">
      <c r="A152" s="190"/>
      <c r="B152" s="191"/>
      <c r="C152" s="191"/>
      <c r="D152" s="191"/>
      <c r="E152" s="190"/>
      <c r="F152" s="231"/>
      <c r="G152" s="14"/>
      <c r="H152" s="14"/>
      <c r="I152" s="14"/>
      <c r="J152" s="14"/>
      <c r="K152" s="6"/>
      <c r="L152" s="14"/>
      <c r="M152" s="14"/>
      <c r="N152" s="14"/>
      <c r="O152" s="14"/>
      <c r="P152" s="14"/>
      <c r="Q152" s="14"/>
      <c r="R152" s="14"/>
      <c r="S152" s="14"/>
      <c r="T152" s="14"/>
      <c r="U152" s="14"/>
      <c r="V152" s="14"/>
      <c r="W152" s="14"/>
      <c r="X152" s="14"/>
      <c r="Y152" s="14"/>
      <c r="Z152" s="14"/>
      <c r="AA152" s="14"/>
      <c r="AB152" s="14"/>
    </row>
    <row r="153" spans="1:28" s="45" customFormat="1">
      <c r="A153" s="190"/>
      <c r="B153" s="191"/>
      <c r="C153" s="191"/>
      <c r="D153" s="191"/>
      <c r="E153" s="190"/>
      <c r="F153" s="231"/>
      <c r="G153" s="14"/>
      <c r="H153" s="14"/>
      <c r="I153" s="14"/>
      <c r="J153" s="14"/>
      <c r="K153" s="6"/>
      <c r="L153" s="14"/>
      <c r="M153" s="14"/>
      <c r="N153" s="14"/>
      <c r="O153" s="14"/>
      <c r="P153" s="14"/>
      <c r="Q153" s="14"/>
      <c r="R153" s="14"/>
      <c r="S153" s="14"/>
      <c r="T153" s="14"/>
      <c r="U153" s="14"/>
      <c r="V153" s="14"/>
      <c r="W153" s="14"/>
      <c r="X153" s="14"/>
      <c r="Y153" s="14"/>
      <c r="Z153" s="14"/>
      <c r="AA153" s="14"/>
      <c r="AB153" s="14"/>
    </row>
    <row r="154" spans="1:28" s="45" customFormat="1">
      <c r="A154" s="190"/>
      <c r="B154" s="191"/>
      <c r="C154" s="191"/>
      <c r="D154" s="191"/>
      <c r="E154" s="190"/>
      <c r="F154" s="231"/>
      <c r="G154" s="14"/>
      <c r="H154" s="14"/>
      <c r="I154" s="14"/>
      <c r="J154" s="14"/>
      <c r="K154" s="6"/>
      <c r="L154" s="14"/>
      <c r="M154" s="14"/>
      <c r="N154" s="14"/>
      <c r="O154" s="14"/>
      <c r="P154" s="14"/>
      <c r="Q154" s="14"/>
      <c r="R154" s="14"/>
      <c r="S154" s="14"/>
      <c r="T154" s="14"/>
      <c r="U154" s="14"/>
      <c r="V154" s="14"/>
      <c r="W154" s="14"/>
      <c r="X154" s="14"/>
      <c r="Y154" s="14"/>
      <c r="Z154" s="14"/>
      <c r="AA154" s="14"/>
      <c r="AB154" s="14"/>
    </row>
    <row r="155" spans="1:28" s="45" customFormat="1">
      <c r="A155" s="190"/>
      <c r="B155" s="191"/>
      <c r="C155" s="191"/>
      <c r="D155" s="191"/>
      <c r="E155" s="190"/>
      <c r="F155" s="231"/>
      <c r="G155" s="14"/>
      <c r="H155" s="14"/>
      <c r="I155" s="14"/>
      <c r="J155" s="14"/>
      <c r="K155" s="6"/>
      <c r="L155" s="14"/>
      <c r="M155" s="14"/>
      <c r="N155" s="14"/>
      <c r="O155" s="14"/>
      <c r="P155" s="14"/>
      <c r="Q155" s="14"/>
      <c r="R155" s="14"/>
      <c r="S155" s="14"/>
      <c r="T155" s="14"/>
      <c r="U155" s="14"/>
      <c r="V155" s="14"/>
      <c r="W155" s="14"/>
      <c r="X155" s="14"/>
      <c r="Y155" s="14"/>
      <c r="Z155" s="14"/>
      <c r="AA155" s="14"/>
      <c r="AB155" s="14"/>
    </row>
    <row r="156" spans="1:28" s="45" customFormat="1">
      <c r="A156" s="190"/>
      <c r="B156" s="191"/>
      <c r="C156" s="191"/>
      <c r="D156" s="191"/>
      <c r="E156" s="190"/>
      <c r="F156" s="231"/>
      <c r="G156" s="14"/>
      <c r="H156" s="14"/>
      <c r="I156" s="14"/>
      <c r="J156" s="14"/>
      <c r="K156" s="6"/>
      <c r="L156" s="14"/>
      <c r="M156" s="14"/>
      <c r="N156" s="14"/>
      <c r="O156" s="14"/>
      <c r="P156" s="14"/>
      <c r="Q156" s="14"/>
      <c r="R156" s="14"/>
      <c r="S156" s="14"/>
      <c r="T156" s="14"/>
      <c r="U156" s="14"/>
      <c r="V156" s="14"/>
      <c r="W156" s="14"/>
      <c r="X156" s="14"/>
      <c r="Y156" s="14"/>
      <c r="Z156" s="14"/>
      <c r="AA156" s="14"/>
      <c r="AB156" s="14"/>
    </row>
    <row r="157" spans="1:28" s="45" customFormat="1">
      <c r="A157" s="190"/>
      <c r="B157" s="191"/>
      <c r="C157" s="191"/>
      <c r="D157" s="191"/>
      <c r="E157" s="190"/>
      <c r="F157" s="231"/>
      <c r="G157" s="14"/>
      <c r="H157" s="14"/>
      <c r="I157" s="14"/>
      <c r="J157" s="14"/>
      <c r="K157" s="6"/>
      <c r="L157" s="14"/>
      <c r="M157" s="14"/>
      <c r="N157" s="14"/>
      <c r="O157" s="14"/>
      <c r="P157" s="14"/>
      <c r="Q157" s="14"/>
      <c r="R157" s="14"/>
      <c r="S157" s="14"/>
      <c r="T157" s="14"/>
      <c r="U157" s="14"/>
      <c r="V157" s="14"/>
      <c r="W157" s="14"/>
      <c r="X157" s="14"/>
      <c r="Y157" s="14"/>
      <c r="Z157" s="14"/>
      <c r="AA157" s="14"/>
      <c r="AB157" s="14"/>
    </row>
    <row r="158" spans="1:28" s="45" customFormat="1">
      <c r="A158" s="190"/>
      <c r="B158" s="191"/>
      <c r="C158" s="191"/>
      <c r="D158" s="191"/>
      <c r="E158" s="190"/>
      <c r="F158" s="231"/>
      <c r="G158" s="14"/>
      <c r="H158" s="14"/>
      <c r="I158" s="14"/>
      <c r="J158" s="14"/>
      <c r="K158" s="6"/>
      <c r="L158" s="14"/>
      <c r="M158" s="14"/>
      <c r="N158" s="14"/>
      <c r="O158" s="14"/>
      <c r="P158" s="14"/>
      <c r="Q158" s="14"/>
      <c r="R158" s="14"/>
      <c r="S158" s="14"/>
      <c r="T158" s="14"/>
      <c r="U158" s="14"/>
      <c r="V158" s="14"/>
      <c r="W158" s="14"/>
      <c r="X158" s="14"/>
      <c r="Y158" s="14"/>
      <c r="Z158" s="14"/>
      <c r="AA158" s="14"/>
      <c r="AB158" s="14"/>
    </row>
    <row r="159" spans="1:28" s="45" customFormat="1">
      <c r="A159" s="190"/>
      <c r="B159" s="191"/>
      <c r="C159" s="191"/>
      <c r="D159" s="191"/>
      <c r="E159" s="190"/>
      <c r="F159" s="231"/>
      <c r="G159" s="14"/>
      <c r="H159" s="14"/>
      <c r="I159" s="14"/>
      <c r="J159" s="14"/>
      <c r="K159" s="6"/>
      <c r="L159" s="14"/>
      <c r="M159" s="14"/>
      <c r="N159" s="14"/>
      <c r="O159" s="14"/>
      <c r="P159" s="14"/>
      <c r="Q159" s="14"/>
      <c r="R159" s="14"/>
      <c r="S159" s="14"/>
      <c r="T159" s="14"/>
      <c r="U159" s="14"/>
      <c r="V159" s="14"/>
      <c r="W159" s="14"/>
      <c r="X159" s="14"/>
      <c r="Y159" s="14"/>
      <c r="Z159" s="14"/>
      <c r="AA159" s="14"/>
      <c r="AB159" s="14"/>
    </row>
    <row r="160" spans="1:28" s="45" customFormat="1">
      <c r="A160" s="190"/>
      <c r="B160" s="191"/>
      <c r="C160" s="191"/>
      <c r="D160" s="191"/>
      <c r="E160" s="190"/>
      <c r="F160" s="231"/>
      <c r="G160" s="14"/>
      <c r="H160" s="14"/>
      <c r="I160" s="14"/>
      <c r="J160" s="14"/>
      <c r="K160" s="6"/>
      <c r="L160" s="14"/>
      <c r="M160" s="14"/>
      <c r="N160" s="14"/>
      <c r="O160" s="14"/>
      <c r="P160" s="14"/>
      <c r="Q160" s="14"/>
      <c r="R160" s="14"/>
      <c r="S160" s="14"/>
      <c r="T160" s="14"/>
      <c r="U160" s="14"/>
      <c r="V160" s="14"/>
      <c r="W160" s="14"/>
      <c r="X160" s="14"/>
      <c r="Y160" s="14"/>
      <c r="Z160" s="14"/>
      <c r="AA160" s="14"/>
      <c r="AB160" s="14"/>
    </row>
    <row r="161" spans="1:28" s="45" customFormat="1">
      <c r="A161" s="190"/>
      <c r="B161" s="191"/>
      <c r="C161" s="191"/>
      <c r="D161" s="191"/>
      <c r="E161" s="190"/>
      <c r="F161" s="231"/>
      <c r="G161" s="14"/>
      <c r="H161" s="14"/>
      <c r="I161" s="14"/>
      <c r="J161" s="14"/>
      <c r="K161" s="6"/>
      <c r="L161" s="14"/>
      <c r="M161" s="14"/>
      <c r="N161" s="14"/>
      <c r="O161" s="14"/>
      <c r="P161" s="14"/>
      <c r="Q161" s="14"/>
      <c r="R161" s="14"/>
      <c r="S161" s="14"/>
      <c r="T161" s="14"/>
      <c r="U161" s="14"/>
      <c r="V161" s="14"/>
      <c r="W161" s="14"/>
      <c r="X161" s="14"/>
      <c r="Y161" s="14"/>
      <c r="Z161" s="14"/>
      <c r="AA161" s="14"/>
      <c r="AB161" s="14"/>
    </row>
    <row r="162" spans="1:28" s="45" customFormat="1">
      <c r="A162" s="190"/>
      <c r="B162" s="191"/>
      <c r="C162" s="191"/>
      <c r="D162" s="191"/>
      <c r="E162" s="190"/>
      <c r="F162" s="231"/>
      <c r="G162" s="14"/>
      <c r="H162" s="14"/>
      <c r="I162" s="14"/>
      <c r="J162" s="14"/>
      <c r="K162" s="6"/>
      <c r="L162" s="14"/>
      <c r="M162" s="14"/>
      <c r="N162" s="14"/>
      <c r="O162" s="14"/>
      <c r="P162" s="14"/>
      <c r="Q162" s="14"/>
      <c r="R162" s="14"/>
      <c r="S162" s="14"/>
      <c r="T162" s="14"/>
      <c r="U162" s="14"/>
      <c r="V162" s="14"/>
      <c r="W162" s="14"/>
      <c r="X162" s="14"/>
      <c r="Y162" s="14"/>
      <c r="Z162" s="14"/>
      <c r="AA162" s="14"/>
      <c r="AB162" s="14"/>
    </row>
    <row r="163" spans="1:28" s="45" customFormat="1">
      <c r="A163" s="190"/>
      <c r="B163" s="191"/>
      <c r="C163" s="191"/>
      <c r="D163" s="191"/>
      <c r="E163" s="190"/>
      <c r="F163" s="231"/>
      <c r="G163" s="14"/>
      <c r="H163" s="14"/>
      <c r="I163" s="14"/>
      <c r="J163" s="14"/>
      <c r="K163" s="6"/>
      <c r="L163" s="14"/>
      <c r="M163" s="14"/>
      <c r="N163" s="14"/>
      <c r="O163" s="14"/>
      <c r="P163" s="14"/>
      <c r="Q163" s="14"/>
      <c r="R163" s="14"/>
      <c r="S163" s="14"/>
      <c r="T163" s="14"/>
      <c r="U163" s="14"/>
      <c r="V163" s="14"/>
      <c r="W163" s="14"/>
      <c r="X163" s="14"/>
      <c r="Y163" s="14"/>
      <c r="Z163" s="14"/>
      <c r="AA163" s="14"/>
      <c r="AB163" s="14"/>
    </row>
    <row r="164" spans="1:28" s="45" customFormat="1">
      <c r="A164" s="190"/>
      <c r="B164" s="191"/>
      <c r="C164" s="191"/>
      <c r="D164" s="191"/>
      <c r="E164" s="190"/>
      <c r="F164" s="231"/>
      <c r="G164" s="14"/>
      <c r="H164" s="14"/>
      <c r="I164" s="14"/>
      <c r="J164" s="14"/>
      <c r="K164" s="6"/>
      <c r="L164" s="14"/>
      <c r="M164" s="14"/>
      <c r="N164" s="14"/>
      <c r="O164" s="14"/>
      <c r="P164" s="14"/>
      <c r="Q164" s="14"/>
      <c r="R164" s="14"/>
      <c r="S164" s="14"/>
      <c r="T164" s="14"/>
      <c r="U164" s="14"/>
      <c r="V164" s="14"/>
      <c r="W164" s="14"/>
      <c r="X164" s="14"/>
      <c r="Y164" s="14"/>
      <c r="Z164" s="14"/>
      <c r="AA164" s="14"/>
      <c r="AB164" s="14"/>
    </row>
    <row r="165" spans="1:28" s="45" customFormat="1">
      <c r="A165" s="190"/>
      <c r="B165" s="191"/>
      <c r="C165" s="191"/>
      <c r="D165" s="191"/>
      <c r="E165" s="190"/>
      <c r="F165" s="231"/>
      <c r="G165" s="14"/>
      <c r="H165" s="14"/>
      <c r="I165" s="14"/>
      <c r="J165" s="14"/>
      <c r="K165" s="6"/>
      <c r="L165" s="14"/>
      <c r="M165" s="14"/>
      <c r="N165" s="14"/>
      <c r="O165" s="14"/>
      <c r="P165" s="14"/>
      <c r="Q165" s="14"/>
      <c r="R165" s="14"/>
      <c r="S165" s="14"/>
      <c r="T165" s="14"/>
      <c r="U165" s="14"/>
      <c r="V165" s="14"/>
      <c r="W165" s="14"/>
      <c r="X165" s="14"/>
      <c r="Y165" s="14"/>
      <c r="Z165" s="14"/>
      <c r="AA165" s="14"/>
      <c r="AB165" s="14"/>
    </row>
    <row r="166" spans="1:28" s="45" customFormat="1">
      <c r="A166" s="190"/>
      <c r="B166" s="191"/>
      <c r="C166" s="191"/>
      <c r="D166" s="191"/>
      <c r="E166" s="190"/>
      <c r="F166" s="231"/>
      <c r="G166" s="14"/>
      <c r="H166" s="14"/>
      <c r="I166" s="14"/>
      <c r="J166" s="14"/>
      <c r="K166" s="6"/>
      <c r="L166" s="14"/>
      <c r="M166" s="14"/>
      <c r="N166" s="14"/>
      <c r="O166" s="14"/>
      <c r="P166" s="14"/>
      <c r="Q166" s="14"/>
      <c r="R166" s="14"/>
      <c r="S166" s="14"/>
      <c r="T166" s="14"/>
      <c r="U166" s="14"/>
      <c r="V166" s="14"/>
      <c r="W166" s="14"/>
      <c r="X166" s="14"/>
      <c r="Y166" s="14"/>
      <c r="Z166" s="14"/>
      <c r="AA166" s="14"/>
      <c r="AB166" s="14"/>
    </row>
    <row r="167" spans="1:28" s="45" customFormat="1">
      <c r="A167" s="190"/>
      <c r="B167" s="191"/>
      <c r="C167" s="191"/>
      <c r="D167" s="191"/>
      <c r="E167" s="190"/>
      <c r="F167" s="231"/>
      <c r="G167" s="14"/>
      <c r="H167" s="14"/>
      <c r="I167" s="14"/>
      <c r="J167" s="14"/>
      <c r="K167" s="6"/>
      <c r="L167" s="14"/>
      <c r="M167" s="14"/>
      <c r="N167" s="14"/>
      <c r="O167" s="14"/>
      <c r="P167" s="14"/>
      <c r="Q167" s="14"/>
      <c r="R167" s="14"/>
      <c r="S167" s="14"/>
      <c r="T167" s="14"/>
      <c r="U167" s="14"/>
      <c r="V167" s="14"/>
      <c r="W167" s="14"/>
      <c r="X167" s="14"/>
      <c r="Y167" s="14"/>
      <c r="Z167" s="14"/>
      <c r="AA167" s="14"/>
      <c r="AB167" s="14"/>
    </row>
    <row r="168" spans="1:28" s="45" customFormat="1">
      <c r="A168" s="190"/>
      <c r="B168" s="191"/>
      <c r="C168" s="191"/>
      <c r="D168" s="191"/>
      <c r="E168" s="190"/>
      <c r="F168" s="231"/>
      <c r="G168" s="14"/>
      <c r="H168" s="14"/>
      <c r="I168" s="14"/>
      <c r="J168" s="14"/>
      <c r="K168" s="6"/>
      <c r="L168" s="14"/>
      <c r="M168" s="14"/>
      <c r="N168" s="14"/>
      <c r="O168" s="14"/>
      <c r="P168" s="14"/>
      <c r="Q168" s="14"/>
      <c r="R168" s="14"/>
      <c r="S168" s="14"/>
      <c r="T168" s="14"/>
      <c r="U168" s="14"/>
      <c r="V168" s="14"/>
      <c r="W168" s="14"/>
      <c r="X168" s="14"/>
      <c r="Y168" s="14"/>
      <c r="Z168" s="14"/>
      <c r="AA168" s="14"/>
      <c r="AB168" s="14"/>
    </row>
    <row r="169" spans="1:28" s="45" customFormat="1">
      <c r="A169" s="190"/>
      <c r="B169" s="191"/>
      <c r="C169" s="191"/>
      <c r="D169" s="191"/>
      <c r="E169" s="190"/>
      <c r="F169" s="231"/>
      <c r="G169" s="14"/>
      <c r="H169" s="14"/>
      <c r="I169" s="14"/>
      <c r="J169" s="14"/>
      <c r="K169" s="6"/>
      <c r="L169" s="14"/>
      <c r="M169" s="14"/>
      <c r="N169" s="14"/>
      <c r="O169" s="14"/>
      <c r="P169" s="14"/>
      <c r="Q169" s="14"/>
      <c r="R169" s="14"/>
      <c r="S169" s="14"/>
      <c r="T169" s="14"/>
      <c r="U169" s="14"/>
      <c r="V169" s="14"/>
      <c r="W169" s="14"/>
      <c r="X169" s="14"/>
      <c r="Y169" s="14"/>
      <c r="Z169" s="14"/>
      <c r="AA169" s="14"/>
      <c r="AB169" s="14"/>
    </row>
    <row r="170" spans="1:28" s="45" customFormat="1">
      <c r="A170" s="190"/>
      <c r="B170" s="191"/>
      <c r="C170" s="191"/>
      <c r="D170" s="191"/>
      <c r="E170" s="190"/>
      <c r="F170" s="231"/>
      <c r="G170" s="14"/>
      <c r="H170" s="14"/>
      <c r="I170" s="14"/>
      <c r="J170" s="14"/>
      <c r="K170" s="6"/>
      <c r="L170" s="14"/>
      <c r="M170" s="14"/>
      <c r="N170" s="14"/>
      <c r="O170" s="14"/>
      <c r="P170" s="14"/>
      <c r="Q170" s="14"/>
      <c r="R170" s="14"/>
      <c r="S170" s="14"/>
      <c r="T170" s="14"/>
      <c r="U170" s="14"/>
      <c r="V170" s="14"/>
      <c r="W170" s="14"/>
      <c r="X170" s="14"/>
      <c r="Y170" s="14"/>
      <c r="Z170" s="14"/>
      <c r="AA170" s="14"/>
      <c r="AB170" s="14"/>
    </row>
    <row r="171" spans="1:28" s="45" customFormat="1">
      <c r="A171" s="190"/>
      <c r="B171" s="191"/>
      <c r="C171" s="191"/>
      <c r="D171" s="191"/>
      <c r="E171" s="190"/>
      <c r="F171" s="231"/>
      <c r="G171" s="14"/>
      <c r="H171" s="14"/>
      <c r="I171" s="14"/>
      <c r="J171" s="14"/>
      <c r="K171" s="6"/>
      <c r="L171" s="14"/>
      <c r="M171" s="14"/>
      <c r="N171" s="14"/>
      <c r="O171" s="14"/>
      <c r="P171" s="14"/>
      <c r="Q171" s="14"/>
      <c r="R171" s="14"/>
      <c r="S171" s="14"/>
      <c r="T171" s="14"/>
      <c r="U171" s="14"/>
      <c r="V171" s="14"/>
      <c r="W171" s="14"/>
      <c r="X171" s="14"/>
      <c r="Y171" s="14"/>
      <c r="Z171" s="14"/>
      <c r="AA171" s="14"/>
      <c r="AB171" s="14"/>
    </row>
    <row r="172" spans="1:28" s="45" customFormat="1">
      <c r="A172" s="190"/>
      <c r="B172" s="191"/>
      <c r="C172" s="191"/>
      <c r="D172" s="191"/>
      <c r="E172" s="190"/>
      <c r="F172" s="231"/>
      <c r="G172" s="14"/>
      <c r="H172" s="14"/>
      <c r="I172" s="14"/>
      <c r="J172" s="14"/>
      <c r="K172" s="6"/>
      <c r="L172" s="14"/>
      <c r="M172" s="14"/>
      <c r="N172" s="14"/>
      <c r="O172" s="14"/>
      <c r="P172" s="14"/>
      <c r="Q172" s="14"/>
      <c r="R172" s="14"/>
      <c r="S172" s="14"/>
      <c r="T172" s="14"/>
      <c r="U172" s="14"/>
      <c r="V172" s="14"/>
      <c r="W172" s="14"/>
      <c r="X172" s="14"/>
      <c r="Y172" s="14"/>
      <c r="Z172" s="14"/>
      <c r="AA172" s="14"/>
      <c r="AB172" s="14"/>
    </row>
    <row r="173" spans="1:28" s="45" customFormat="1">
      <c r="A173" s="190"/>
      <c r="B173" s="191"/>
      <c r="C173" s="191"/>
      <c r="D173" s="191"/>
      <c r="E173" s="190"/>
      <c r="F173" s="231"/>
      <c r="G173" s="14"/>
      <c r="H173" s="14"/>
      <c r="I173" s="14"/>
      <c r="J173" s="14"/>
      <c r="K173" s="6"/>
      <c r="L173" s="14"/>
      <c r="M173" s="14"/>
      <c r="N173" s="14"/>
      <c r="O173" s="14"/>
      <c r="P173" s="14"/>
      <c r="Q173" s="14"/>
      <c r="R173" s="14"/>
      <c r="S173" s="14"/>
      <c r="T173" s="14"/>
      <c r="U173" s="14"/>
      <c r="V173" s="14"/>
      <c r="W173" s="14"/>
      <c r="X173" s="14"/>
      <c r="Y173" s="14"/>
      <c r="Z173" s="14"/>
      <c r="AA173" s="14"/>
      <c r="AB173" s="14"/>
    </row>
    <row r="174" spans="1:28" s="45" customFormat="1">
      <c r="A174" s="190"/>
      <c r="B174" s="191"/>
      <c r="C174" s="191"/>
      <c r="D174" s="191"/>
      <c r="E174" s="190"/>
      <c r="F174" s="231"/>
      <c r="G174" s="14"/>
      <c r="H174" s="14"/>
      <c r="I174" s="14"/>
      <c r="J174" s="14"/>
      <c r="K174" s="6"/>
      <c r="L174" s="14"/>
      <c r="M174" s="14"/>
      <c r="N174" s="14"/>
      <c r="O174" s="14"/>
      <c r="P174" s="14"/>
      <c r="Q174" s="14"/>
      <c r="R174" s="14"/>
      <c r="S174" s="14"/>
      <c r="T174" s="14"/>
      <c r="U174" s="14"/>
      <c r="V174" s="14"/>
      <c r="W174" s="14"/>
      <c r="X174" s="14"/>
      <c r="Y174" s="14"/>
      <c r="Z174" s="14"/>
      <c r="AA174" s="14"/>
      <c r="AB174" s="14"/>
    </row>
    <row r="175" spans="1:28" s="45" customFormat="1">
      <c r="A175" s="190"/>
      <c r="B175" s="191"/>
      <c r="C175" s="191"/>
      <c r="D175" s="191"/>
      <c r="E175" s="190"/>
      <c r="F175" s="231"/>
      <c r="G175" s="14"/>
      <c r="H175" s="14"/>
      <c r="I175" s="14"/>
      <c r="J175" s="14"/>
      <c r="K175" s="6"/>
      <c r="L175" s="14"/>
      <c r="M175" s="14"/>
      <c r="N175" s="14"/>
      <c r="O175" s="14"/>
      <c r="P175" s="14"/>
      <c r="Q175" s="14"/>
      <c r="R175" s="14"/>
      <c r="S175" s="14"/>
      <c r="T175" s="14"/>
      <c r="U175" s="14"/>
      <c r="V175" s="14"/>
      <c r="W175" s="14"/>
      <c r="X175" s="14"/>
      <c r="Y175" s="14"/>
      <c r="Z175" s="14"/>
      <c r="AA175" s="14"/>
      <c r="AB175" s="14"/>
    </row>
    <row r="176" spans="1:28" s="45" customFormat="1">
      <c r="A176" s="190"/>
      <c r="B176" s="191"/>
      <c r="C176" s="191"/>
      <c r="D176" s="191"/>
      <c r="E176" s="190"/>
      <c r="F176" s="231"/>
      <c r="G176" s="14"/>
      <c r="H176" s="14"/>
      <c r="I176" s="14"/>
      <c r="J176" s="14"/>
      <c r="K176" s="6"/>
      <c r="L176" s="14"/>
      <c r="M176" s="14"/>
      <c r="N176" s="14"/>
      <c r="O176" s="14"/>
      <c r="P176" s="14"/>
      <c r="Q176" s="14"/>
      <c r="R176" s="14"/>
      <c r="S176" s="14"/>
      <c r="T176" s="14"/>
      <c r="U176" s="14"/>
      <c r="V176" s="14"/>
      <c r="W176" s="14"/>
      <c r="X176" s="14"/>
      <c r="Y176" s="14"/>
      <c r="Z176" s="14"/>
      <c r="AA176" s="14"/>
      <c r="AB176" s="14"/>
    </row>
    <row r="177" spans="1:28" s="45" customFormat="1">
      <c r="A177" s="190"/>
      <c r="B177" s="191"/>
      <c r="C177" s="191"/>
      <c r="D177" s="191"/>
      <c r="E177" s="190"/>
      <c r="F177" s="231"/>
      <c r="G177" s="14"/>
      <c r="H177" s="14"/>
      <c r="I177" s="14"/>
      <c r="J177" s="14"/>
      <c r="K177" s="6"/>
      <c r="L177" s="14"/>
      <c r="M177" s="14"/>
      <c r="N177" s="14"/>
      <c r="O177" s="14"/>
      <c r="P177" s="14"/>
      <c r="Q177" s="14"/>
      <c r="R177" s="14"/>
      <c r="S177" s="14"/>
      <c r="T177" s="14"/>
      <c r="U177" s="14"/>
      <c r="V177" s="14"/>
      <c r="W177" s="14"/>
      <c r="X177" s="14"/>
      <c r="Y177" s="14"/>
      <c r="Z177" s="14"/>
      <c r="AA177" s="14"/>
      <c r="AB177" s="14"/>
    </row>
    <row r="178" spans="1:28" s="45" customFormat="1">
      <c r="A178" s="190"/>
      <c r="B178" s="191"/>
      <c r="C178" s="191"/>
      <c r="D178" s="191"/>
      <c r="E178" s="190"/>
      <c r="F178" s="231"/>
      <c r="G178" s="14"/>
      <c r="H178" s="14"/>
      <c r="I178" s="14"/>
      <c r="J178" s="14"/>
      <c r="K178" s="6"/>
      <c r="L178" s="14"/>
      <c r="M178" s="14"/>
      <c r="N178" s="14"/>
      <c r="O178" s="14"/>
      <c r="P178" s="14"/>
      <c r="Q178" s="14"/>
      <c r="R178" s="14"/>
      <c r="S178" s="14"/>
      <c r="T178" s="14"/>
      <c r="U178" s="14"/>
      <c r="V178" s="14"/>
      <c r="W178" s="14"/>
      <c r="X178" s="14"/>
      <c r="Y178" s="14"/>
      <c r="Z178" s="14"/>
      <c r="AA178" s="14"/>
      <c r="AB178" s="14"/>
    </row>
    <row r="179" spans="1:28" s="45" customFormat="1">
      <c r="A179" s="190"/>
      <c r="B179" s="191"/>
      <c r="C179" s="191"/>
      <c r="D179" s="191"/>
      <c r="E179" s="190"/>
      <c r="F179" s="231"/>
      <c r="G179" s="14"/>
      <c r="H179" s="14"/>
      <c r="I179" s="14"/>
      <c r="J179" s="14"/>
      <c r="K179" s="6"/>
      <c r="L179" s="14"/>
      <c r="M179" s="14"/>
      <c r="N179" s="14"/>
      <c r="O179" s="14"/>
      <c r="P179" s="14"/>
      <c r="Q179" s="14"/>
      <c r="R179" s="14"/>
      <c r="S179" s="14"/>
      <c r="T179" s="14"/>
      <c r="U179" s="14"/>
      <c r="V179" s="14"/>
      <c r="W179" s="14"/>
      <c r="X179" s="14"/>
      <c r="Y179" s="14"/>
      <c r="Z179" s="14"/>
      <c r="AA179" s="14"/>
      <c r="AB179" s="14"/>
    </row>
    <row r="180" spans="1:28" s="45" customFormat="1">
      <c r="A180" s="190"/>
      <c r="B180" s="191"/>
      <c r="C180" s="191"/>
      <c r="D180" s="191"/>
      <c r="E180" s="190"/>
      <c r="F180" s="231"/>
      <c r="G180" s="14"/>
      <c r="H180" s="14"/>
      <c r="I180" s="14"/>
      <c r="J180" s="14"/>
      <c r="K180" s="6"/>
      <c r="L180" s="14"/>
      <c r="M180" s="14"/>
      <c r="N180" s="14"/>
      <c r="O180" s="14"/>
      <c r="P180" s="14"/>
      <c r="Q180" s="14"/>
      <c r="R180" s="14"/>
      <c r="S180" s="14"/>
      <c r="T180" s="14"/>
      <c r="U180" s="14"/>
      <c r="V180" s="14"/>
      <c r="W180" s="14"/>
      <c r="X180" s="14"/>
      <c r="Y180" s="14"/>
      <c r="Z180" s="14"/>
      <c r="AA180" s="14"/>
      <c r="AB180" s="14"/>
    </row>
    <row r="181" spans="1:28" s="45" customFormat="1">
      <c r="A181" s="190"/>
      <c r="B181" s="191"/>
      <c r="C181" s="191"/>
      <c r="D181" s="191"/>
      <c r="E181" s="190"/>
      <c r="F181" s="231"/>
      <c r="G181" s="14"/>
      <c r="H181" s="14"/>
      <c r="I181" s="14"/>
      <c r="J181" s="14"/>
      <c r="K181" s="6"/>
      <c r="L181" s="14"/>
      <c r="M181" s="14"/>
      <c r="N181" s="14"/>
      <c r="O181" s="14"/>
      <c r="P181" s="14"/>
      <c r="Q181" s="14"/>
      <c r="R181" s="14"/>
      <c r="S181" s="14"/>
      <c r="T181" s="14"/>
      <c r="U181" s="14"/>
      <c r="V181" s="14"/>
      <c r="W181" s="14"/>
      <c r="X181" s="14"/>
      <c r="Y181" s="14"/>
      <c r="Z181" s="14"/>
      <c r="AA181" s="14"/>
      <c r="AB181" s="14"/>
    </row>
    <row r="182" spans="1:28" s="45" customFormat="1">
      <c r="A182" s="190"/>
      <c r="B182" s="191"/>
      <c r="C182" s="191"/>
      <c r="D182" s="191"/>
      <c r="E182" s="190"/>
      <c r="F182" s="231"/>
      <c r="G182" s="14"/>
      <c r="H182" s="14"/>
      <c r="I182" s="14"/>
      <c r="J182" s="14"/>
      <c r="K182" s="6"/>
      <c r="L182" s="14"/>
      <c r="M182" s="14"/>
      <c r="N182" s="14"/>
      <c r="O182" s="14"/>
      <c r="P182" s="14"/>
      <c r="Q182" s="14"/>
      <c r="R182" s="14"/>
      <c r="S182" s="14"/>
      <c r="T182" s="14"/>
      <c r="U182" s="14"/>
      <c r="V182" s="14"/>
      <c r="W182" s="14"/>
      <c r="X182" s="14"/>
      <c r="Y182" s="14"/>
      <c r="Z182" s="14"/>
      <c r="AA182" s="14"/>
      <c r="AB182" s="14"/>
    </row>
    <row r="183" spans="1:28" s="45" customFormat="1">
      <c r="A183" s="190"/>
      <c r="B183" s="191"/>
      <c r="C183" s="191"/>
      <c r="D183" s="191"/>
      <c r="E183" s="190"/>
      <c r="F183" s="231"/>
      <c r="G183" s="14"/>
      <c r="H183" s="14"/>
      <c r="I183" s="14"/>
      <c r="J183" s="14"/>
      <c r="K183" s="6"/>
      <c r="L183" s="14"/>
      <c r="M183" s="14"/>
      <c r="N183" s="14"/>
      <c r="O183" s="14"/>
      <c r="P183" s="14"/>
      <c r="Q183" s="14"/>
      <c r="R183" s="14"/>
      <c r="S183" s="14"/>
      <c r="T183" s="14"/>
      <c r="U183" s="14"/>
      <c r="V183" s="14"/>
      <c r="W183" s="14"/>
      <c r="X183" s="14"/>
      <c r="Y183" s="14"/>
      <c r="Z183" s="14"/>
      <c r="AA183" s="14"/>
      <c r="AB183" s="14"/>
    </row>
    <row r="184" spans="1:28" s="45" customFormat="1">
      <c r="A184" s="190"/>
      <c r="B184" s="191"/>
      <c r="C184" s="191"/>
      <c r="D184" s="191"/>
      <c r="E184" s="190"/>
      <c r="F184" s="231"/>
      <c r="G184" s="14"/>
      <c r="H184" s="14"/>
      <c r="I184" s="14"/>
      <c r="J184" s="14"/>
      <c r="K184" s="6"/>
      <c r="L184" s="14"/>
      <c r="M184" s="14"/>
      <c r="N184" s="14"/>
      <c r="O184" s="14"/>
      <c r="P184" s="14"/>
      <c r="Q184" s="14"/>
      <c r="R184" s="14"/>
      <c r="S184" s="14"/>
      <c r="T184" s="14"/>
      <c r="U184" s="14"/>
      <c r="V184" s="14"/>
      <c r="W184" s="14"/>
      <c r="X184" s="14"/>
      <c r="Y184" s="14"/>
      <c r="Z184" s="14"/>
      <c r="AA184" s="14"/>
      <c r="AB184" s="14"/>
    </row>
    <row r="185" spans="1:28" s="45" customFormat="1">
      <c r="A185" s="190"/>
      <c r="B185" s="191"/>
      <c r="C185" s="191"/>
      <c r="D185" s="191"/>
      <c r="E185" s="190"/>
      <c r="F185" s="231"/>
      <c r="G185" s="14"/>
      <c r="H185" s="14"/>
      <c r="I185" s="14"/>
      <c r="J185" s="14"/>
      <c r="K185" s="6"/>
      <c r="L185" s="14"/>
      <c r="M185" s="14"/>
      <c r="N185" s="14"/>
      <c r="O185" s="14"/>
      <c r="P185" s="14"/>
      <c r="Q185" s="14"/>
      <c r="R185" s="14"/>
      <c r="S185" s="14"/>
      <c r="T185" s="14"/>
      <c r="U185" s="14"/>
      <c r="V185" s="14"/>
      <c r="W185" s="14"/>
      <c r="X185" s="14"/>
      <c r="Y185" s="14"/>
      <c r="Z185" s="14"/>
      <c r="AA185" s="14"/>
      <c r="AB185" s="14"/>
    </row>
    <row r="186" spans="1:28" s="45" customFormat="1">
      <c r="A186" s="190"/>
      <c r="B186" s="191"/>
      <c r="C186" s="191"/>
      <c r="D186" s="191"/>
      <c r="E186" s="190"/>
      <c r="F186" s="231"/>
      <c r="G186" s="14"/>
      <c r="H186" s="14"/>
      <c r="I186" s="14"/>
      <c r="J186" s="14"/>
      <c r="K186" s="6"/>
      <c r="L186" s="14"/>
      <c r="M186" s="14"/>
      <c r="N186" s="14"/>
      <c r="O186" s="14"/>
      <c r="P186" s="14"/>
      <c r="Q186" s="14"/>
      <c r="R186" s="14"/>
      <c r="S186" s="14"/>
      <c r="T186" s="14"/>
      <c r="U186" s="14"/>
      <c r="V186" s="14"/>
      <c r="W186" s="14"/>
      <c r="X186" s="14"/>
      <c r="Y186" s="14"/>
      <c r="Z186" s="14"/>
      <c r="AA186" s="14"/>
      <c r="AB186" s="14"/>
    </row>
    <row r="187" spans="1:28" s="45" customFormat="1">
      <c r="A187" s="190"/>
      <c r="B187" s="191"/>
      <c r="C187" s="191"/>
      <c r="D187" s="191"/>
      <c r="E187" s="190"/>
      <c r="F187" s="231"/>
      <c r="G187" s="14"/>
      <c r="H187" s="14"/>
      <c r="I187" s="14"/>
      <c r="J187" s="14"/>
      <c r="K187" s="6"/>
      <c r="L187" s="14"/>
      <c r="M187" s="14"/>
      <c r="N187" s="14"/>
      <c r="O187" s="14"/>
      <c r="P187" s="14"/>
      <c r="Q187" s="14"/>
      <c r="R187" s="14"/>
      <c r="S187" s="14"/>
      <c r="T187" s="14"/>
      <c r="U187" s="14"/>
      <c r="V187" s="14"/>
      <c r="W187" s="14"/>
      <c r="X187" s="14"/>
      <c r="Y187" s="14"/>
      <c r="Z187" s="14"/>
      <c r="AA187" s="14"/>
      <c r="AB187" s="14"/>
    </row>
    <row r="188" spans="1:28" s="45" customFormat="1">
      <c r="A188" s="190"/>
      <c r="B188" s="191"/>
      <c r="C188" s="191"/>
      <c r="D188" s="191"/>
      <c r="E188" s="190"/>
      <c r="F188" s="231"/>
      <c r="G188" s="14"/>
      <c r="H188" s="14"/>
      <c r="I188" s="14"/>
      <c r="J188" s="14"/>
      <c r="K188" s="6"/>
      <c r="L188" s="14"/>
      <c r="M188" s="14"/>
      <c r="N188" s="14"/>
      <c r="O188" s="14"/>
      <c r="P188" s="14"/>
      <c r="Q188" s="14"/>
      <c r="R188" s="14"/>
      <c r="S188" s="14"/>
      <c r="T188" s="14"/>
      <c r="U188" s="14"/>
      <c r="V188" s="14"/>
      <c r="W188" s="14"/>
      <c r="X188" s="14"/>
      <c r="Y188" s="14"/>
      <c r="Z188" s="14"/>
      <c r="AA188" s="14"/>
      <c r="AB188" s="14"/>
    </row>
    <row r="189" spans="1:28" s="45" customFormat="1">
      <c r="A189" s="190"/>
      <c r="B189" s="191"/>
      <c r="C189" s="191"/>
      <c r="D189" s="191"/>
      <c r="E189" s="190"/>
      <c r="F189" s="231"/>
      <c r="G189" s="14"/>
      <c r="H189" s="14"/>
      <c r="I189" s="14"/>
      <c r="J189" s="14"/>
      <c r="K189" s="6"/>
      <c r="L189" s="14"/>
      <c r="M189" s="14"/>
      <c r="N189" s="14"/>
      <c r="O189" s="14"/>
      <c r="P189" s="14"/>
      <c r="Q189" s="14"/>
      <c r="R189" s="14"/>
      <c r="S189" s="14"/>
      <c r="T189" s="14"/>
      <c r="U189" s="14"/>
      <c r="V189" s="14"/>
      <c r="W189" s="14"/>
      <c r="X189" s="14"/>
      <c r="Y189" s="14"/>
      <c r="Z189" s="14"/>
      <c r="AA189" s="14"/>
      <c r="AB189" s="14"/>
    </row>
    <row r="190" spans="1:28" s="45" customFormat="1">
      <c r="A190" s="190"/>
      <c r="B190" s="191"/>
      <c r="C190" s="191"/>
      <c r="D190" s="191"/>
      <c r="E190" s="190"/>
      <c r="F190" s="231"/>
      <c r="G190" s="14"/>
      <c r="H190" s="14"/>
      <c r="I190" s="14"/>
      <c r="J190" s="14"/>
      <c r="K190" s="6"/>
      <c r="L190" s="14"/>
      <c r="M190" s="14"/>
      <c r="N190" s="14"/>
      <c r="O190" s="14"/>
      <c r="P190" s="14"/>
      <c r="Q190" s="14"/>
      <c r="R190" s="14"/>
      <c r="S190" s="14"/>
      <c r="T190" s="14"/>
      <c r="U190" s="14"/>
      <c r="V190" s="14"/>
      <c r="W190" s="14"/>
      <c r="X190" s="14"/>
      <c r="Y190" s="14"/>
      <c r="Z190" s="14"/>
      <c r="AA190" s="14"/>
      <c r="AB190" s="14"/>
    </row>
    <row r="191" spans="1:28" s="45" customFormat="1">
      <c r="A191" s="190"/>
      <c r="B191" s="191"/>
      <c r="C191" s="191"/>
      <c r="D191" s="191"/>
      <c r="E191" s="190"/>
      <c r="F191" s="231"/>
      <c r="G191" s="14"/>
      <c r="H191" s="14"/>
      <c r="I191" s="14"/>
      <c r="J191" s="14"/>
      <c r="K191" s="6"/>
      <c r="L191" s="14"/>
      <c r="M191" s="14"/>
      <c r="N191" s="14"/>
      <c r="O191" s="14"/>
      <c r="P191" s="14"/>
      <c r="Q191" s="14"/>
      <c r="R191" s="14"/>
      <c r="S191" s="14"/>
      <c r="T191" s="14"/>
      <c r="U191" s="14"/>
      <c r="V191" s="14"/>
      <c r="W191" s="14"/>
      <c r="X191" s="14"/>
      <c r="Y191" s="14"/>
      <c r="Z191" s="14"/>
      <c r="AA191" s="14"/>
      <c r="AB191" s="14"/>
    </row>
    <row r="192" spans="1:28" s="45" customFormat="1">
      <c r="A192" s="190"/>
      <c r="B192" s="191"/>
      <c r="C192" s="191"/>
      <c r="D192" s="191"/>
      <c r="E192" s="190"/>
      <c r="F192" s="231"/>
      <c r="G192" s="14"/>
      <c r="H192" s="14"/>
      <c r="I192" s="14"/>
      <c r="J192" s="14"/>
      <c r="K192" s="6"/>
      <c r="L192" s="14"/>
      <c r="M192" s="14"/>
      <c r="N192" s="14"/>
      <c r="O192" s="14"/>
      <c r="P192" s="14"/>
      <c r="Q192" s="14"/>
      <c r="R192" s="14"/>
      <c r="S192" s="14"/>
      <c r="T192" s="14"/>
      <c r="U192" s="14"/>
      <c r="V192" s="14"/>
      <c r="W192" s="14"/>
      <c r="X192" s="14"/>
      <c r="Y192" s="14"/>
      <c r="Z192" s="14"/>
      <c r="AA192" s="14"/>
      <c r="AB192" s="14"/>
    </row>
    <row r="193" spans="1:28" s="45" customFormat="1">
      <c r="A193" s="190"/>
      <c r="B193" s="191"/>
      <c r="C193" s="191"/>
      <c r="D193" s="191"/>
      <c r="E193" s="190"/>
      <c r="F193" s="231"/>
      <c r="G193" s="14"/>
      <c r="H193" s="14"/>
      <c r="I193" s="14"/>
      <c r="J193" s="14"/>
      <c r="K193" s="6"/>
      <c r="L193" s="14"/>
      <c r="M193" s="14"/>
      <c r="N193" s="14"/>
      <c r="O193" s="14"/>
      <c r="P193" s="14"/>
      <c r="Q193" s="14"/>
      <c r="R193" s="14"/>
      <c r="S193" s="14"/>
      <c r="T193" s="14"/>
      <c r="U193" s="14"/>
      <c r="V193" s="14"/>
      <c r="W193" s="14"/>
      <c r="X193" s="14"/>
      <c r="Y193" s="14"/>
      <c r="Z193" s="14"/>
      <c r="AA193" s="14"/>
      <c r="AB193" s="14"/>
    </row>
    <row r="194" spans="1:28" s="45" customFormat="1">
      <c r="A194" s="190"/>
      <c r="B194" s="191"/>
      <c r="C194" s="191"/>
      <c r="D194" s="191"/>
      <c r="E194" s="190"/>
      <c r="F194" s="231"/>
      <c r="G194" s="14"/>
      <c r="H194" s="14"/>
      <c r="I194" s="14"/>
      <c r="J194" s="14"/>
      <c r="K194" s="6"/>
      <c r="L194" s="14"/>
      <c r="M194" s="14"/>
      <c r="N194" s="14"/>
      <c r="O194" s="14"/>
      <c r="P194" s="14"/>
      <c r="Q194" s="14"/>
      <c r="R194" s="14"/>
      <c r="S194" s="14"/>
      <c r="T194" s="14"/>
      <c r="U194" s="14"/>
      <c r="V194" s="14"/>
      <c r="W194" s="14"/>
      <c r="X194" s="14"/>
      <c r="Y194" s="14"/>
      <c r="Z194" s="14"/>
      <c r="AA194" s="14"/>
      <c r="AB194" s="14"/>
    </row>
    <row r="195" spans="1:28" s="45" customFormat="1">
      <c r="A195" s="190"/>
      <c r="B195" s="191"/>
      <c r="C195" s="191"/>
      <c r="D195" s="191"/>
      <c r="E195" s="190"/>
      <c r="F195" s="231"/>
      <c r="G195" s="14"/>
      <c r="H195" s="14"/>
      <c r="I195" s="14"/>
      <c r="J195" s="14"/>
      <c r="K195" s="6"/>
      <c r="L195" s="14"/>
      <c r="M195" s="14"/>
      <c r="N195" s="14"/>
      <c r="O195" s="14"/>
      <c r="P195" s="14"/>
      <c r="Q195" s="14"/>
      <c r="R195" s="14"/>
      <c r="S195" s="14"/>
      <c r="T195" s="14"/>
      <c r="U195" s="14"/>
      <c r="V195" s="14"/>
      <c r="W195" s="14"/>
      <c r="X195" s="14"/>
      <c r="Y195" s="14"/>
      <c r="Z195" s="14"/>
      <c r="AA195" s="14"/>
      <c r="AB195" s="14"/>
    </row>
    <row r="196" spans="1:28" s="45" customFormat="1">
      <c r="A196" s="190"/>
      <c r="B196" s="191"/>
      <c r="C196" s="191"/>
      <c r="D196" s="191"/>
      <c r="E196" s="190"/>
      <c r="F196" s="231"/>
      <c r="G196" s="14"/>
      <c r="H196" s="14"/>
      <c r="I196" s="14"/>
      <c r="J196" s="14"/>
      <c r="K196" s="6"/>
      <c r="L196" s="14"/>
      <c r="M196" s="14"/>
      <c r="N196" s="14"/>
      <c r="O196" s="14"/>
      <c r="P196" s="14"/>
      <c r="Q196" s="14"/>
      <c r="R196" s="14"/>
      <c r="S196" s="14"/>
      <c r="T196" s="14"/>
      <c r="U196" s="14"/>
      <c r="V196" s="14"/>
      <c r="W196" s="14"/>
      <c r="X196" s="14"/>
      <c r="Y196" s="14"/>
      <c r="Z196" s="14"/>
      <c r="AA196" s="14"/>
      <c r="AB196" s="14"/>
    </row>
    <row r="197" spans="1:28" s="45" customFormat="1">
      <c r="A197" s="190"/>
      <c r="B197" s="191"/>
      <c r="C197" s="191"/>
      <c r="D197" s="191"/>
      <c r="E197" s="190"/>
      <c r="F197" s="231"/>
      <c r="G197" s="14"/>
      <c r="H197" s="14"/>
      <c r="I197" s="14"/>
      <c r="J197" s="14"/>
      <c r="K197" s="6"/>
      <c r="L197" s="14"/>
      <c r="M197" s="14"/>
      <c r="N197" s="14"/>
      <c r="O197" s="14"/>
      <c r="P197" s="14"/>
      <c r="Q197" s="14"/>
      <c r="R197" s="14"/>
      <c r="S197" s="14"/>
      <c r="T197" s="14"/>
      <c r="U197" s="14"/>
      <c r="V197" s="14"/>
      <c r="W197" s="14"/>
      <c r="X197" s="14"/>
      <c r="Y197" s="14"/>
      <c r="Z197" s="14"/>
      <c r="AA197" s="14"/>
      <c r="AB197" s="14"/>
    </row>
    <row r="198" spans="1:28" s="45" customFormat="1">
      <c r="A198" s="190"/>
      <c r="B198" s="191"/>
      <c r="C198" s="191"/>
      <c r="D198" s="191"/>
      <c r="E198" s="190"/>
      <c r="F198" s="231"/>
      <c r="G198" s="14"/>
      <c r="H198" s="14"/>
      <c r="I198" s="14"/>
      <c r="J198" s="14"/>
      <c r="K198" s="6"/>
      <c r="L198" s="14"/>
      <c r="M198" s="14"/>
      <c r="N198" s="14"/>
      <c r="O198" s="14"/>
      <c r="P198" s="14"/>
      <c r="Q198" s="14"/>
      <c r="R198" s="14"/>
      <c r="S198" s="14"/>
      <c r="T198" s="14"/>
      <c r="U198" s="14"/>
      <c r="V198" s="14"/>
      <c r="W198" s="14"/>
      <c r="X198" s="14"/>
      <c r="Y198" s="14"/>
      <c r="Z198" s="14"/>
      <c r="AA198" s="14"/>
      <c r="AB198" s="14"/>
    </row>
    <row r="199" spans="1:28" s="45" customFormat="1">
      <c r="A199" s="190"/>
      <c r="B199" s="191"/>
      <c r="C199" s="191"/>
      <c r="D199" s="191"/>
      <c r="E199" s="190"/>
      <c r="F199" s="231"/>
      <c r="G199" s="14"/>
      <c r="H199" s="14"/>
      <c r="I199" s="14"/>
      <c r="J199" s="14"/>
      <c r="K199" s="6"/>
      <c r="L199" s="14"/>
      <c r="M199" s="14"/>
      <c r="N199" s="14"/>
      <c r="O199" s="14"/>
      <c r="P199" s="14"/>
      <c r="Q199" s="14"/>
      <c r="R199" s="14"/>
      <c r="S199" s="14"/>
      <c r="T199" s="14"/>
      <c r="U199" s="14"/>
      <c r="V199" s="14"/>
      <c r="W199" s="14"/>
      <c r="X199" s="14"/>
      <c r="Y199" s="14"/>
      <c r="Z199" s="14"/>
      <c r="AA199" s="14"/>
      <c r="AB199" s="14"/>
    </row>
    <row r="200" spans="1:28" s="45" customFormat="1">
      <c r="A200" s="190"/>
      <c r="B200" s="191"/>
      <c r="C200" s="191"/>
      <c r="D200" s="191"/>
      <c r="E200" s="190"/>
      <c r="F200" s="231"/>
      <c r="G200" s="14"/>
      <c r="H200" s="14"/>
      <c r="I200" s="14"/>
      <c r="J200" s="14"/>
      <c r="K200" s="6"/>
      <c r="L200" s="14"/>
      <c r="M200" s="14"/>
      <c r="N200" s="14"/>
      <c r="O200" s="14"/>
      <c r="P200" s="14"/>
      <c r="Q200" s="14"/>
      <c r="R200" s="14"/>
      <c r="S200" s="14"/>
      <c r="T200" s="14"/>
      <c r="U200" s="14"/>
      <c r="V200" s="14"/>
      <c r="W200" s="14"/>
      <c r="X200" s="14"/>
      <c r="Y200" s="14"/>
      <c r="Z200" s="14"/>
      <c r="AA200" s="14"/>
      <c r="AB200" s="14"/>
    </row>
    <row r="201" spans="1:28" s="45" customFormat="1">
      <c r="A201" s="190"/>
      <c r="B201" s="191"/>
      <c r="C201" s="191"/>
      <c r="D201" s="191"/>
      <c r="E201" s="190"/>
      <c r="F201" s="231"/>
      <c r="G201" s="14"/>
      <c r="H201" s="14"/>
      <c r="I201" s="14"/>
      <c r="J201" s="14"/>
      <c r="K201" s="6"/>
      <c r="L201" s="14"/>
      <c r="M201" s="14"/>
      <c r="N201" s="14"/>
      <c r="O201" s="14"/>
      <c r="P201" s="14"/>
      <c r="Q201" s="14"/>
      <c r="R201" s="14"/>
      <c r="S201" s="14"/>
      <c r="T201" s="14"/>
      <c r="U201" s="14"/>
      <c r="V201" s="14"/>
      <c r="W201" s="14"/>
      <c r="X201" s="14"/>
      <c r="Y201" s="14"/>
      <c r="Z201" s="14"/>
      <c r="AA201" s="14"/>
      <c r="AB201" s="14"/>
    </row>
    <row r="202" spans="1:28" s="45" customFormat="1">
      <c r="A202" s="190"/>
      <c r="B202" s="191"/>
      <c r="C202" s="191"/>
      <c r="D202" s="191"/>
      <c r="E202" s="190"/>
      <c r="F202" s="231"/>
      <c r="G202" s="14"/>
      <c r="H202" s="14"/>
      <c r="I202" s="14"/>
      <c r="J202" s="14"/>
      <c r="K202" s="6"/>
      <c r="L202" s="14"/>
      <c r="M202" s="14"/>
      <c r="N202" s="14"/>
      <c r="O202" s="14"/>
      <c r="P202" s="14"/>
      <c r="Q202" s="14"/>
      <c r="R202" s="14"/>
      <c r="S202" s="14"/>
      <c r="T202" s="14"/>
      <c r="U202" s="14"/>
      <c r="V202" s="14"/>
      <c r="W202" s="14"/>
      <c r="X202" s="14"/>
      <c r="Y202" s="14"/>
      <c r="Z202" s="14"/>
      <c r="AA202" s="14"/>
      <c r="AB202" s="14"/>
    </row>
    <row r="203" spans="1:28" s="45" customFormat="1">
      <c r="A203" s="190"/>
      <c r="B203" s="191"/>
      <c r="C203" s="191"/>
      <c r="D203" s="191"/>
      <c r="E203" s="190"/>
      <c r="F203" s="231"/>
      <c r="G203" s="14"/>
      <c r="H203" s="14"/>
      <c r="I203" s="14"/>
      <c r="J203" s="14"/>
      <c r="K203" s="6"/>
      <c r="L203" s="14"/>
      <c r="M203" s="14"/>
      <c r="N203" s="14"/>
      <c r="O203" s="14"/>
      <c r="P203" s="14"/>
      <c r="Q203" s="14"/>
      <c r="R203" s="14"/>
      <c r="S203" s="14"/>
      <c r="T203" s="14"/>
      <c r="U203" s="14"/>
      <c r="V203" s="14"/>
      <c r="W203" s="14"/>
      <c r="X203" s="14"/>
      <c r="Y203" s="14"/>
      <c r="Z203" s="14"/>
      <c r="AA203" s="14"/>
      <c r="AB203" s="14"/>
    </row>
    <row r="204" spans="1:28" s="45" customFormat="1">
      <c r="A204" s="80"/>
      <c r="B204" s="81"/>
      <c r="C204" s="81"/>
      <c r="D204" s="81"/>
      <c r="E204" s="80"/>
      <c r="F204" s="234"/>
      <c r="G204"/>
      <c r="H204"/>
      <c r="I204"/>
      <c r="J204"/>
      <c r="K204" s="43"/>
    </row>
    <row r="205" spans="1:28" s="45" customFormat="1">
      <c r="A205" s="80"/>
      <c r="B205" s="81"/>
      <c r="C205" s="81"/>
      <c r="D205" s="81"/>
      <c r="E205" s="80"/>
      <c r="F205" s="234"/>
      <c r="G205"/>
      <c r="H205"/>
      <c r="I205"/>
      <c r="J205"/>
      <c r="K205" s="43"/>
    </row>
    <row r="206" spans="1:28" s="45" customFormat="1">
      <c r="A206" s="80"/>
      <c r="B206" s="81"/>
      <c r="C206" s="81"/>
      <c r="D206" s="81"/>
      <c r="E206" s="80"/>
      <c r="F206" s="234"/>
      <c r="G206"/>
      <c r="H206"/>
      <c r="I206"/>
      <c r="J206"/>
      <c r="K206" s="43"/>
    </row>
    <row r="207" spans="1:28" s="45" customFormat="1">
      <c r="A207" s="80"/>
      <c r="B207" s="81"/>
      <c r="C207" s="81"/>
      <c r="D207" s="81"/>
      <c r="E207" s="80"/>
      <c r="F207" s="234"/>
      <c r="G207"/>
      <c r="H207"/>
      <c r="I207"/>
      <c r="J207"/>
      <c r="K207" s="43"/>
    </row>
    <row r="208" spans="1:28" s="45" customFormat="1">
      <c r="A208" s="80"/>
      <c r="B208" s="81"/>
      <c r="C208" s="81"/>
      <c r="D208" s="81"/>
      <c r="E208" s="80"/>
      <c r="F208" s="234"/>
      <c r="G208"/>
      <c r="H208"/>
      <c r="I208"/>
      <c r="J208"/>
      <c r="K208" s="43"/>
    </row>
    <row r="209" spans="1:11" s="45" customFormat="1">
      <c r="A209" s="80"/>
      <c r="B209" s="81"/>
      <c r="C209" s="81"/>
      <c r="D209" s="81"/>
      <c r="E209" s="80"/>
      <c r="F209" s="234"/>
      <c r="G209"/>
      <c r="H209"/>
      <c r="I209"/>
      <c r="J209"/>
      <c r="K209" s="43"/>
    </row>
    <row r="210" spans="1:11" s="45" customFormat="1">
      <c r="A210" s="80"/>
      <c r="B210" s="81"/>
      <c r="C210" s="81"/>
      <c r="D210" s="81"/>
      <c r="E210" s="80"/>
      <c r="F210" s="234"/>
      <c r="G210"/>
      <c r="H210"/>
      <c r="I210"/>
      <c r="J210"/>
      <c r="K210" s="43"/>
    </row>
    <row r="211" spans="1:11" s="45" customFormat="1">
      <c r="A211" s="80"/>
      <c r="B211" s="81"/>
      <c r="C211" s="81"/>
      <c r="D211" s="81"/>
      <c r="E211" s="80"/>
      <c r="F211" s="234"/>
      <c r="G211"/>
      <c r="H211"/>
      <c r="I211"/>
      <c r="J211"/>
      <c r="K211" s="43"/>
    </row>
    <row r="212" spans="1:11" s="45" customFormat="1">
      <c r="A212" s="80"/>
      <c r="B212" s="81"/>
      <c r="C212" s="81"/>
      <c r="D212" s="81"/>
      <c r="E212" s="80"/>
      <c r="F212" s="234"/>
      <c r="G212"/>
      <c r="H212"/>
      <c r="I212"/>
      <c r="J212"/>
      <c r="K212" s="43"/>
    </row>
    <row r="213" spans="1:11" s="45" customFormat="1">
      <c r="A213" s="80"/>
      <c r="B213" s="81"/>
      <c r="C213" s="81"/>
      <c r="D213" s="81"/>
      <c r="E213" s="80"/>
      <c r="F213" s="234"/>
      <c r="G213"/>
      <c r="H213"/>
      <c r="I213"/>
      <c r="J213"/>
      <c r="K213" s="43"/>
    </row>
    <row r="214" spans="1:11" s="45" customFormat="1">
      <c r="A214" s="80"/>
      <c r="B214" s="81"/>
      <c r="C214" s="81"/>
      <c r="D214" s="81"/>
      <c r="E214" s="80"/>
      <c r="F214" s="234"/>
      <c r="G214"/>
      <c r="H214"/>
      <c r="I214"/>
      <c r="J214"/>
      <c r="K214" s="43"/>
    </row>
    <row r="215" spans="1:11" s="45" customFormat="1">
      <c r="A215" s="80"/>
      <c r="B215" s="81"/>
      <c r="C215" s="81"/>
      <c r="D215" s="81"/>
      <c r="E215" s="80"/>
      <c r="F215" s="234"/>
      <c r="G215"/>
      <c r="H215"/>
      <c r="I215"/>
      <c r="J215"/>
      <c r="K215" s="43"/>
    </row>
    <row r="216" spans="1:11" s="45" customFormat="1">
      <c r="A216" s="80"/>
      <c r="B216" s="81"/>
      <c r="C216" s="81"/>
      <c r="D216" s="81"/>
      <c r="E216" s="80"/>
      <c r="F216" s="234"/>
      <c r="G216"/>
      <c r="H216"/>
      <c r="I216"/>
      <c r="J216"/>
      <c r="K216" s="43"/>
    </row>
    <row r="217" spans="1:11" s="45" customFormat="1">
      <c r="A217" s="80"/>
      <c r="B217" s="81"/>
      <c r="C217" s="81"/>
      <c r="D217" s="81"/>
      <c r="E217" s="80"/>
      <c r="F217" s="234"/>
      <c r="G217"/>
      <c r="H217"/>
      <c r="I217"/>
      <c r="J217"/>
      <c r="K217" s="43"/>
    </row>
    <row r="218" spans="1:11" s="45" customFormat="1">
      <c r="A218" s="80"/>
      <c r="B218" s="81"/>
      <c r="C218" s="81"/>
      <c r="D218" s="81"/>
      <c r="E218" s="80"/>
      <c r="F218" s="234"/>
      <c r="G218"/>
      <c r="H218"/>
      <c r="I218"/>
      <c r="J218"/>
      <c r="K218" s="43"/>
    </row>
    <row r="219" spans="1:11" s="45" customFormat="1">
      <c r="A219" s="80"/>
      <c r="B219" s="81"/>
      <c r="C219" s="81"/>
      <c r="D219" s="81"/>
      <c r="E219" s="80"/>
      <c r="F219" s="234"/>
      <c r="G219"/>
      <c r="H219"/>
      <c r="I219"/>
      <c r="J219"/>
      <c r="K219" s="43"/>
    </row>
    <row r="220" spans="1:11" s="45" customFormat="1">
      <c r="A220" s="80"/>
      <c r="B220" s="81"/>
      <c r="C220" s="81"/>
      <c r="D220" s="81"/>
      <c r="E220" s="80"/>
      <c r="F220" s="234"/>
      <c r="G220"/>
      <c r="H220"/>
      <c r="I220"/>
      <c r="J220"/>
      <c r="K220" s="43"/>
    </row>
    <row r="221" spans="1:11" s="45" customFormat="1">
      <c r="A221" s="80"/>
      <c r="B221" s="81"/>
      <c r="C221" s="81"/>
      <c r="D221" s="81"/>
      <c r="E221" s="80"/>
      <c r="F221" s="234"/>
      <c r="G221"/>
      <c r="H221"/>
      <c r="I221"/>
      <c r="J221"/>
      <c r="K221" s="43"/>
    </row>
    <row r="222" spans="1:11" s="45" customFormat="1">
      <c r="A222" s="80"/>
      <c r="B222" s="81"/>
      <c r="C222" s="81"/>
      <c r="D222" s="81"/>
      <c r="E222" s="80"/>
      <c r="F222" s="234"/>
      <c r="G222"/>
      <c r="H222"/>
      <c r="I222"/>
      <c r="J222"/>
      <c r="K222" s="43"/>
    </row>
    <row r="223" spans="1:11" s="45" customFormat="1">
      <c r="A223" s="80"/>
      <c r="B223" s="81"/>
      <c r="C223" s="81"/>
      <c r="D223" s="81"/>
      <c r="E223" s="80"/>
      <c r="F223" s="234"/>
      <c r="G223"/>
      <c r="H223"/>
      <c r="I223"/>
      <c r="J223"/>
      <c r="K223" s="43"/>
    </row>
    <row r="224" spans="1:11" s="45" customFormat="1">
      <c r="A224" s="80"/>
      <c r="B224" s="81"/>
      <c r="C224" s="81"/>
      <c r="D224" s="81"/>
      <c r="E224" s="80"/>
      <c r="F224" s="234"/>
      <c r="G224"/>
      <c r="H224"/>
      <c r="I224"/>
      <c r="J224"/>
      <c r="K224" s="43"/>
    </row>
    <row r="225" spans="1:11" s="45" customFormat="1">
      <c r="A225" s="80"/>
      <c r="B225" s="81"/>
      <c r="C225" s="81"/>
      <c r="D225" s="81"/>
      <c r="E225" s="80"/>
      <c r="F225" s="234"/>
      <c r="G225"/>
      <c r="H225"/>
      <c r="I225"/>
      <c r="J225"/>
      <c r="K225" s="43"/>
    </row>
    <row r="226" spans="1:11" s="45" customFormat="1">
      <c r="A226" s="80"/>
      <c r="B226" s="81"/>
      <c r="C226" s="81"/>
      <c r="D226" s="81"/>
      <c r="E226" s="80"/>
      <c r="F226" s="234"/>
      <c r="G226"/>
      <c r="H226"/>
      <c r="I226"/>
      <c r="J226"/>
      <c r="K226" s="43"/>
    </row>
    <row r="227" spans="1:11" s="45" customFormat="1">
      <c r="A227" s="80"/>
      <c r="B227" s="81"/>
      <c r="C227" s="81"/>
      <c r="D227" s="81"/>
      <c r="E227" s="80"/>
      <c r="F227" s="234"/>
      <c r="G227"/>
      <c r="H227"/>
      <c r="I227"/>
      <c r="J227"/>
      <c r="K227" s="43"/>
    </row>
    <row r="228" spans="1:11" s="45" customFormat="1">
      <c r="A228" s="80"/>
      <c r="B228" s="81"/>
      <c r="C228" s="81"/>
      <c r="D228" s="81"/>
      <c r="E228" s="80"/>
      <c r="F228" s="234"/>
      <c r="G228"/>
      <c r="H228"/>
      <c r="I228"/>
      <c r="J228"/>
      <c r="K228" s="43"/>
    </row>
    <row r="229" spans="1:11" s="45" customFormat="1">
      <c r="A229" s="80"/>
      <c r="B229" s="81"/>
      <c r="C229" s="81"/>
      <c r="D229" s="81"/>
      <c r="E229" s="80"/>
      <c r="F229" s="234"/>
      <c r="G229"/>
      <c r="H229"/>
      <c r="I229"/>
      <c r="J229"/>
      <c r="K229" s="43"/>
    </row>
    <row r="230" spans="1:11" s="45" customFormat="1">
      <c r="A230" s="80"/>
      <c r="B230" s="81"/>
      <c r="C230" s="81"/>
      <c r="D230" s="81"/>
      <c r="E230" s="80"/>
      <c r="F230" s="234"/>
      <c r="G230"/>
      <c r="H230"/>
      <c r="I230"/>
      <c r="J230"/>
      <c r="K230" s="43"/>
    </row>
    <row r="231" spans="1:11" s="45" customFormat="1">
      <c r="A231" s="80"/>
      <c r="B231" s="81"/>
      <c r="C231" s="81"/>
      <c r="D231" s="81"/>
      <c r="E231" s="80"/>
      <c r="F231" s="234"/>
      <c r="G231"/>
      <c r="H231"/>
      <c r="I231"/>
      <c r="J231"/>
      <c r="K231" s="43"/>
    </row>
    <row r="232" spans="1:11" s="45" customFormat="1">
      <c r="A232" s="80"/>
      <c r="B232" s="81"/>
      <c r="C232" s="81"/>
      <c r="D232" s="81"/>
      <c r="E232" s="80"/>
      <c r="F232" s="234"/>
      <c r="G232"/>
      <c r="H232"/>
      <c r="I232"/>
      <c r="J232"/>
      <c r="K232" s="43"/>
    </row>
    <row r="233" spans="1:11" s="45" customFormat="1">
      <c r="A233" s="80"/>
      <c r="B233" s="81"/>
      <c r="C233" s="81"/>
      <c r="D233" s="81"/>
      <c r="E233" s="80"/>
      <c r="F233" s="234"/>
      <c r="G233"/>
      <c r="H233"/>
      <c r="I233"/>
      <c r="J233"/>
      <c r="K233" s="43"/>
    </row>
    <row r="234" spans="1:11" s="45" customFormat="1">
      <c r="A234" s="80"/>
      <c r="B234" s="81"/>
      <c r="C234" s="81"/>
      <c r="D234" s="81"/>
      <c r="E234" s="80"/>
      <c r="F234" s="234"/>
      <c r="G234"/>
      <c r="H234"/>
      <c r="I234"/>
      <c r="J234"/>
      <c r="K234" s="43"/>
    </row>
    <row r="235" spans="1:11" s="45" customFormat="1">
      <c r="A235" s="80"/>
      <c r="B235" s="81"/>
      <c r="C235" s="81"/>
      <c r="D235" s="81"/>
      <c r="E235" s="80"/>
      <c r="F235" s="234"/>
      <c r="G235"/>
      <c r="H235"/>
      <c r="I235"/>
      <c r="J235"/>
      <c r="K235" s="43"/>
    </row>
    <row r="236" spans="1:11" s="45" customFormat="1">
      <c r="A236" s="80"/>
      <c r="B236" s="81"/>
      <c r="C236" s="81"/>
      <c r="D236" s="81"/>
      <c r="E236" s="80"/>
      <c r="F236" s="234"/>
      <c r="G236"/>
      <c r="H236"/>
      <c r="I236"/>
      <c r="J236"/>
      <c r="K236" s="43"/>
    </row>
    <row r="237" spans="1:11" s="45" customFormat="1">
      <c r="A237" s="80"/>
      <c r="B237" s="81"/>
      <c r="C237" s="81"/>
      <c r="D237" s="81"/>
      <c r="E237" s="80"/>
      <c r="F237" s="234"/>
      <c r="G237"/>
      <c r="H237"/>
      <c r="I237"/>
      <c r="J237"/>
      <c r="K237" s="43"/>
    </row>
    <row r="238" spans="1:11" s="45" customFormat="1">
      <c r="A238" s="80"/>
      <c r="B238" s="81"/>
      <c r="C238" s="81"/>
      <c r="D238" s="81"/>
      <c r="E238" s="80"/>
      <c r="F238" s="234"/>
      <c r="G238"/>
      <c r="H238"/>
      <c r="I238"/>
      <c r="J238"/>
      <c r="K238" s="43"/>
    </row>
    <row r="239" spans="1:11" s="45" customFormat="1">
      <c r="A239" s="80"/>
      <c r="B239" s="81"/>
      <c r="C239" s="81"/>
      <c r="D239" s="81"/>
      <c r="E239" s="80"/>
      <c r="F239" s="234"/>
      <c r="G239"/>
      <c r="H239"/>
      <c r="I239"/>
      <c r="J239"/>
      <c r="K239" s="43"/>
    </row>
    <row r="240" spans="1:11" s="45" customFormat="1">
      <c r="A240" s="80"/>
      <c r="B240" s="81"/>
      <c r="C240" s="81"/>
      <c r="D240" s="81"/>
      <c r="E240" s="80"/>
      <c r="F240" s="234"/>
      <c r="G240"/>
      <c r="H240"/>
      <c r="I240"/>
      <c r="J240"/>
      <c r="K240" s="43"/>
    </row>
    <row r="241" spans="1:11" s="45" customFormat="1">
      <c r="A241" s="80"/>
      <c r="B241" s="81"/>
      <c r="C241" s="81"/>
      <c r="D241" s="81"/>
      <c r="E241" s="80"/>
      <c r="F241" s="234"/>
      <c r="G241"/>
      <c r="H241"/>
      <c r="I241"/>
      <c r="J241"/>
      <c r="K241" s="43"/>
    </row>
    <row r="242" spans="1:11" s="45" customFormat="1">
      <c r="A242" s="80"/>
      <c r="B242" s="81"/>
      <c r="C242" s="81"/>
      <c r="D242" s="81"/>
      <c r="E242" s="80"/>
      <c r="F242" s="234"/>
      <c r="G242"/>
      <c r="H242"/>
      <c r="I242"/>
      <c r="J242"/>
      <c r="K242" s="43"/>
    </row>
    <row r="243" spans="1:11" s="45" customFormat="1">
      <c r="A243" s="80"/>
      <c r="B243" s="81"/>
      <c r="C243" s="81"/>
      <c r="D243" s="81"/>
      <c r="E243" s="80"/>
      <c r="F243" s="234"/>
      <c r="G243"/>
      <c r="H243"/>
      <c r="I243"/>
      <c r="J243"/>
      <c r="K243" s="43"/>
    </row>
    <row r="244" spans="1:11" s="45" customFormat="1">
      <c r="A244" s="80"/>
      <c r="B244" s="81"/>
      <c r="C244" s="81"/>
      <c r="D244" s="81"/>
      <c r="E244" s="80"/>
      <c r="F244" s="234"/>
      <c r="G244"/>
      <c r="H244"/>
      <c r="I244"/>
      <c r="J244"/>
      <c r="K244" s="43"/>
    </row>
    <row r="245" spans="1:11" s="45" customFormat="1">
      <c r="A245" s="80"/>
      <c r="B245" s="81"/>
      <c r="C245" s="81"/>
      <c r="D245" s="81"/>
      <c r="E245" s="80"/>
      <c r="F245" s="234"/>
      <c r="G245"/>
      <c r="H245"/>
      <c r="I245"/>
      <c r="J245"/>
      <c r="K245" s="43"/>
    </row>
    <row r="246" spans="1:11" s="45" customFormat="1">
      <c r="A246" s="80"/>
      <c r="B246" s="81"/>
      <c r="C246" s="81"/>
      <c r="D246" s="81"/>
      <c r="E246" s="80"/>
      <c r="F246" s="234"/>
      <c r="G246"/>
      <c r="H246"/>
      <c r="I246"/>
      <c r="J246"/>
      <c r="K246" s="43"/>
    </row>
    <row r="247" spans="1:11" s="45" customFormat="1">
      <c r="A247" s="80"/>
      <c r="B247" s="81"/>
      <c r="C247" s="81"/>
      <c r="D247" s="81"/>
      <c r="E247" s="80"/>
      <c r="F247" s="234"/>
      <c r="G247"/>
      <c r="H247"/>
      <c r="I247"/>
      <c r="J247"/>
      <c r="K247" s="43"/>
    </row>
    <row r="248" spans="1:11" s="45" customFormat="1">
      <c r="A248" s="80"/>
      <c r="B248" s="81"/>
      <c r="C248" s="81"/>
      <c r="D248" s="81"/>
      <c r="E248" s="80"/>
      <c r="F248" s="234"/>
      <c r="G248"/>
      <c r="H248"/>
      <c r="I248"/>
      <c r="J248"/>
      <c r="K248" s="43"/>
    </row>
    <row r="249" spans="1:11" s="45" customFormat="1">
      <c r="A249" s="80"/>
      <c r="B249" s="81"/>
      <c r="C249" s="81"/>
      <c r="D249" s="81"/>
      <c r="E249" s="80"/>
      <c r="F249" s="234"/>
      <c r="G249"/>
      <c r="H249"/>
      <c r="I249"/>
      <c r="J249"/>
      <c r="K249" s="43"/>
    </row>
    <row r="250" spans="1:11" s="45" customFormat="1">
      <c r="A250" s="80"/>
      <c r="B250" s="81"/>
      <c r="C250" s="81"/>
      <c r="D250" s="81"/>
      <c r="E250" s="80"/>
      <c r="F250" s="234"/>
      <c r="G250"/>
      <c r="H250"/>
      <c r="I250"/>
      <c r="J250"/>
      <c r="K250" s="43"/>
    </row>
    <row r="251" spans="1:11" s="45" customFormat="1">
      <c r="A251" s="80"/>
      <c r="B251" s="81"/>
      <c r="C251" s="81"/>
      <c r="D251" s="81"/>
      <c r="E251" s="80"/>
      <c r="F251" s="234"/>
      <c r="G251"/>
      <c r="H251"/>
      <c r="I251"/>
      <c r="J251"/>
      <c r="K251" s="43"/>
    </row>
    <row r="252" spans="1:11" s="45" customFormat="1">
      <c r="A252" s="80"/>
      <c r="B252" s="81"/>
      <c r="C252" s="81"/>
      <c r="D252" s="81"/>
      <c r="E252" s="80"/>
      <c r="F252" s="234"/>
      <c r="G252"/>
      <c r="H252"/>
      <c r="I252"/>
      <c r="J252"/>
      <c r="K252" s="43"/>
    </row>
    <row r="253" spans="1:11" s="45" customFormat="1">
      <c r="A253" s="80"/>
      <c r="B253" s="81"/>
      <c r="C253" s="81"/>
      <c r="D253" s="81"/>
      <c r="E253" s="80"/>
      <c r="F253" s="234"/>
      <c r="G253"/>
      <c r="H253"/>
      <c r="I253"/>
      <c r="J253"/>
      <c r="K253" s="43"/>
    </row>
    <row r="254" spans="1:11" s="45" customFormat="1">
      <c r="A254" s="80"/>
      <c r="B254" s="81"/>
      <c r="C254" s="81"/>
      <c r="D254" s="81"/>
      <c r="E254" s="80"/>
      <c r="F254" s="234"/>
      <c r="G254"/>
      <c r="H254"/>
      <c r="I254"/>
      <c r="J254"/>
      <c r="K254" s="43"/>
    </row>
    <row r="255" spans="1:11" s="45" customFormat="1">
      <c r="A255" s="80"/>
      <c r="B255" s="81"/>
      <c r="C255" s="81"/>
      <c r="D255" s="81"/>
      <c r="E255" s="80"/>
      <c r="F255" s="234"/>
      <c r="G255"/>
      <c r="H255"/>
      <c r="I255"/>
      <c r="J255"/>
      <c r="K255" s="43"/>
    </row>
    <row r="256" spans="1:11" s="45" customFormat="1">
      <c r="A256" s="80"/>
      <c r="B256" s="81"/>
      <c r="C256" s="81"/>
      <c r="D256" s="81"/>
      <c r="E256" s="80"/>
      <c r="F256" s="234"/>
      <c r="G256"/>
      <c r="H256"/>
      <c r="I256"/>
      <c r="J256"/>
      <c r="K256" s="43"/>
    </row>
    <row r="257" spans="1:11" s="45" customFormat="1">
      <c r="A257" s="80"/>
      <c r="B257" s="81"/>
      <c r="C257" s="81"/>
      <c r="D257" s="81"/>
      <c r="E257" s="80"/>
      <c r="F257" s="234"/>
      <c r="G257"/>
      <c r="H257"/>
      <c r="I257"/>
      <c r="J257"/>
      <c r="K257" s="43"/>
    </row>
    <row r="258" spans="1:11" s="45" customFormat="1">
      <c r="A258" s="80"/>
      <c r="B258" s="81"/>
      <c r="C258" s="81"/>
      <c r="D258" s="81"/>
      <c r="E258" s="80"/>
      <c r="F258" s="234"/>
      <c r="G258"/>
      <c r="H258"/>
      <c r="I258"/>
      <c r="J258"/>
      <c r="K258" s="43"/>
    </row>
    <row r="259" spans="1:11" s="45" customFormat="1">
      <c r="A259" s="80"/>
      <c r="B259" s="81"/>
      <c r="C259" s="81"/>
      <c r="D259" s="81"/>
      <c r="E259" s="80"/>
      <c r="F259" s="234"/>
      <c r="G259"/>
      <c r="H259"/>
      <c r="I259"/>
      <c r="J259"/>
      <c r="K259" s="43"/>
    </row>
    <row r="260" spans="1:11" s="45" customFormat="1">
      <c r="A260" s="80"/>
      <c r="B260" s="81"/>
      <c r="C260" s="81"/>
      <c r="D260" s="81"/>
      <c r="E260" s="80"/>
      <c r="F260" s="234"/>
      <c r="G260"/>
      <c r="H260"/>
      <c r="I260"/>
      <c r="J260"/>
      <c r="K260" s="43"/>
    </row>
    <row r="261" spans="1:11" s="45" customFormat="1">
      <c r="A261" s="80"/>
      <c r="B261" s="81"/>
      <c r="C261" s="81"/>
      <c r="D261" s="81"/>
      <c r="E261" s="80"/>
      <c r="F261" s="234"/>
      <c r="G261"/>
      <c r="H261"/>
      <c r="I261"/>
      <c r="J261"/>
      <c r="K261" s="43"/>
    </row>
    <row r="262" spans="1:11" s="45" customFormat="1">
      <c r="A262" s="80"/>
      <c r="B262" s="81"/>
      <c r="C262" s="81"/>
      <c r="D262" s="81"/>
      <c r="E262" s="80"/>
      <c r="F262" s="234"/>
      <c r="G262"/>
      <c r="H262"/>
      <c r="I262"/>
      <c r="J262"/>
      <c r="K262" s="43"/>
    </row>
    <row r="263" spans="1:11" s="45" customFormat="1">
      <c r="A263" s="80"/>
      <c r="B263" s="81"/>
      <c r="C263" s="81"/>
      <c r="D263" s="81"/>
      <c r="E263" s="80"/>
      <c r="F263" s="234"/>
      <c r="G263"/>
      <c r="H263"/>
      <c r="I263"/>
      <c r="J263"/>
      <c r="K263" s="43"/>
    </row>
    <row r="264" spans="1:11" s="45" customFormat="1">
      <c r="A264" s="80"/>
      <c r="B264" s="81"/>
      <c r="C264" s="81"/>
      <c r="D264" s="81"/>
      <c r="E264" s="80"/>
      <c r="F264" s="234"/>
      <c r="G264"/>
      <c r="H264"/>
      <c r="I264"/>
      <c r="J264"/>
      <c r="K264" s="43"/>
    </row>
    <row r="265" spans="1:11" s="45" customFormat="1">
      <c r="A265" s="80"/>
      <c r="B265" s="81"/>
      <c r="C265" s="81"/>
      <c r="D265" s="81"/>
      <c r="E265" s="80"/>
      <c r="F265" s="234"/>
      <c r="G265"/>
      <c r="H265"/>
      <c r="I265"/>
      <c r="J265"/>
      <c r="K265" s="43"/>
    </row>
    <row r="266" spans="1:11" s="45" customFormat="1">
      <c r="A266" s="80"/>
      <c r="B266" s="81"/>
      <c r="C266" s="81"/>
      <c r="D266" s="81"/>
      <c r="E266" s="80"/>
      <c r="F266" s="234"/>
      <c r="G266"/>
      <c r="H266"/>
      <c r="I266"/>
      <c r="J266"/>
      <c r="K266" s="43"/>
    </row>
    <row r="267" spans="1:11" s="45" customFormat="1">
      <c r="A267" s="80"/>
      <c r="B267" s="81"/>
      <c r="C267" s="81"/>
      <c r="D267" s="81"/>
      <c r="E267" s="80"/>
      <c r="F267" s="234"/>
      <c r="G267"/>
      <c r="H267"/>
      <c r="I267"/>
      <c r="J267"/>
      <c r="K267" s="43"/>
    </row>
    <row r="268" spans="1:11" s="45" customFormat="1">
      <c r="A268" s="80"/>
      <c r="B268" s="81"/>
      <c r="C268" s="81"/>
      <c r="D268" s="81"/>
      <c r="E268" s="80"/>
      <c r="F268" s="234"/>
      <c r="G268"/>
      <c r="H268"/>
      <c r="I268"/>
      <c r="J268"/>
      <c r="K268" s="43"/>
    </row>
    <row r="269" spans="1:11" s="45" customFormat="1">
      <c r="A269" s="80"/>
      <c r="B269" s="81"/>
      <c r="C269" s="81"/>
      <c r="D269" s="81"/>
      <c r="E269" s="80"/>
      <c r="F269" s="234"/>
      <c r="G269"/>
      <c r="H269"/>
      <c r="I269"/>
      <c r="J269"/>
      <c r="K269" s="43"/>
    </row>
    <row r="270" spans="1:11" s="45" customFormat="1">
      <c r="A270" s="80"/>
      <c r="B270" s="81"/>
      <c r="C270" s="81"/>
      <c r="D270" s="81"/>
      <c r="E270" s="80"/>
      <c r="F270" s="234"/>
      <c r="G270"/>
      <c r="H270"/>
      <c r="I270"/>
      <c r="J270"/>
      <c r="K270" s="43"/>
    </row>
    <row r="271" spans="1:11" s="45" customFormat="1">
      <c r="A271" s="80"/>
      <c r="B271" s="81"/>
      <c r="C271" s="81"/>
      <c r="D271" s="81"/>
      <c r="E271" s="80"/>
      <c r="F271" s="234"/>
      <c r="G271"/>
      <c r="H271"/>
      <c r="I271"/>
      <c r="J271"/>
      <c r="K271" s="43"/>
    </row>
    <row r="272" spans="1:11" s="45" customFormat="1">
      <c r="A272" s="80"/>
      <c r="B272" s="81"/>
      <c r="C272" s="81"/>
      <c r="D272" s="81"/>
      <c r="E272" s="80"/>
      <c r="F272" s="234"/>
      <c r="G272"/>
      <c r="H272"/>
      <c r="I272"/>
      <c r="J272"/>
      <c r="K272" s="43"/>
    </row>
    <row r="273" spans="1:11" s="45" customFormat="1">
      <c r="A273" s="80"/>
      <c r="B273" s="81"/>
      <c r="C273" s="81"/>
      <c r="D273" s="81"/>
      <c r="E273" s="80"/>
      <c r="F273" s="234"/>
      <c r="G273"/>
      <c r="H273"/>
      <c r="I273"/>
      <c r="J273"/>
      <c r="K273" s="43"/>
    </row>
    <row r="274" spans="1:11" s="45" customFormat="1">
      <c r="A274" s="80"/>
      <c r="B274" s="81"/>
      <c r="C274" s="81"/>
      <c r="D274" s="81"/>
      <c r="E274" s="80"/>
      <c r="F274" s="234"/>
      <c r="G274"/>
      <c r="H274"/>
      <c r="I274"/>
      <c r="J274"/>
      <c r="K274" s="43"/>
    </row>
    <row r="275" spans="1:11" s="45" customFormat="1">
      <c r="A275" s="80"/>
      <c r="B275" s="81"/>
      <c r="C275" s="81"/>
      <c r="D275" s="81"/>
      <c r="E275" s="80"/>
      <c r="F275" s="234"/>
      <c r="G275"/>
      <c r="H275"/>
      <c r="I275"/>
      <c r="J275"/>
      <c r="K275" s="43"/>
    </row>
    <row r="276" spans="1:11" s="45" customFormat="1">
      <c r="A276" s="80"/>
      <c r="B276" s="81"/>
      <c r="C276" s="81"/>
      <c r="D276" s="81"/>
      <c r="E276" s="80"/>
      <c r="F276" s="234"/>
      <c r="G276"/>
      <c r="H276"/>
      <c r="I276"/>
      <c r="J276"/>
      <c r="K276" s="43"/>
    </row>
    <row r="277" spans="1:11">
      <c r="F277" s="234"/>
    </row>
    <row r="278" spans="1:11">
      <c r="F278" s="234"/>
    </row>
    <row r="279" spans="1:11">
      <c r="F279" s="234"/>
    </row>
    <row r="280" spans="1:11">
      <c r="F280" s="234"/>
    </row>
    <row r="281" spans="1:11">
      <c r="F281" s="234"/>
    </row>
    <row r="282" spans="1:11">
      <c r="F282" s="234"/>
    </row>
    <row r="283" spans="1:11">
      <c r="F283" s="234"/>
    </row>
    <row r="284" spans="1:11">
      <c r="F284" s="234"/>
    </row>
    <row r="285" spans="1:11">
      <c r="F285" s="234"/>
    </row>
    <row r="286" spans="1:11">
      <c r="F286" s="234"/>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H10:H59 B10:B59">
    <cfRule type="cellIs" dxfId="301" priority="1" stopIfTrue="1" operator="equal">
      <formula>0</formula>
    </cfRule>
  </conditionalFormatting>
  <conditionalFormatting sqref="D74">
    <cfRule type="expression" dxfId="300" priority="2" stopIfTrue="1">
      <formula>$D$84=""</formula>
    </cfRule>
  </conditionalFormatting>
  <conditionalFormatting sqref="E74">
    <cfRule type="expression" dxfId="299" priority="3" stopIfTrue="1">
      <formula>$D$84=""</formula>
    </cfRule>
  </conditionalFormatting>
  <conditionalFormatting sqref="D75">
    <cfRule type="expression" dxfId="298" priority="4" stopIfTrue="1">
      <formula>$D$85=""</formula>
    </cfRule>
  </conditionalFormatting>
  <conditionalFormatting sqref="E75">
    <cfRule type="expression" dxfId="297" priority="5" stopIfTrue="1">
      <formula>$D$85=""</formula>
    </cfRule>
  </conditionalFormatting>
  <conditionalFormatting sqref="C4:C5">
    <cfRule type="expression" dxfId="296" priority="6" stopIfTrue="1">
      <formula>$C$4="Start"</formula>
    </cfRule>
    <cfRule type="expression" dxfId="295" priority="7" stopIfTrue="1">
      <formula>$C$4="Stop"</formula>
    </cfRule>
    <cfRule type="expression" dxfId="294" priority="8" stopIfTrue="1">
      <formula>$C$4="Resume"</formula>
    </cfRule>
  </conditionalFormatting>
  <conditionalFormatting sqref="C7">
    <cfRule type="expression" dxfId="293" priority="9" stopIfTrue="1">
      <formula>$C$7="RESET"</formula>
    </cfRule>
  </conditionalFormatting>
  <conditionalFormatting sqref="C10:C59">
    <cfRule type="expression" dxfId="292" priority="10" stopIfTrue="1">
      <formula>H10="Yes"</formula>
    </cfRule>
  </conditionalFormatting>
  <conditionalFormatting sqref="D84:D85 A74">
    <cfRule type="expression" dxfId="291" priority="11" stopIfTrue="1">
      <formula>$D$84=""</formula>
    </cfRule>
  </conditionalFormatting>
  <conditionalFormatting sqref="A75">
    <cfRule type="expression" dxfId="290" priority="12" stopIfTrue="1">
      <formula>$D$85=""</formula>
    </cfRule>
  </conditionalFormatting>
  <conditionalFormatting sqref="F10:F59">
    <cfRule type="expression" dxfId="289" priority="13" stopIfTrue="1">
      <formula>H10="Yes"</formula>
    </cfRule>
  </conditionalFormatting>
  <conditionalFormatting sqref="B74:C74">
    <cfRule type="expression" dxfId="288" priority="14" stopIfTrue="1">
      <formula>$D$84=""</formula>
    </cfRule>
  </conditionalFormatting>
  <conditionalFormatting sqref="B75:C75">
    <cfRule type="expression" dxfId="287" priority="15" stopIfTrue="1">
      <formula>$D$85=""</formula>
    </cfRule>
  </conditionalFormatting>
  <dataValidations count="5">
    <dataValidation showInputMessage="1" showErrorMessage="1" sqref="C60:C61" xr:uid="{00000000-0002-0000-0500-000000000000}"/>
    <dataValidation type="list" showInputMessage="1" showErrorMessage="1" sqref="D64:D75" xr:uid="{00000000-0002-0000-0500-000001000000}">
      <formula1>$D$78:$D$85</formula1>
    </dataValidation>
    <dataValidation type="list" showInputMessage="1" showErrorMessage="1" errorTitle="Attention" error="Please enter an option from the drop-down menu." sqref="F10:F59" xr:uid="{00000000-0002-0000-05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500-000003000000}">
      <formula1>$D$7:$D$8</formula1>
    </dataValidation>
    <dataValidation type="list" showInputMessage="1" showErrorMessage="1" errorTitle="Attention" error="Please select an option from the drop-down menu." sqref="C10:C59" xr:uid="{00000000-0002-0000-0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11">
    <tabColor indexed="44"/>
    <pageSetUpPr fitToPage="1"/>
  </sheetPr>
  <dimension ref="A1:AT297"/>
  <sheetViews>
    <sheetView workbookViewId="0">
      <pane ySplit="9" topLeftCell="A10" activePane="bottomLeft" state="frozenSplit"/>
      <selection activeCell="B10" sqref="B10"/>
      <selection pane="bottomLeft" activeCell="E15" sqref="E15"/>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292</v>
      </c>
      <c r="B3" s="357">
        <f>Admin!C43</f>
        <v>3</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IF(Admin!F43="","",Admin!F43)</f>
        <v>Foram Jasani</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IF(Admin!G43="","",Admin!G43)</f>
        <v/>
      </c>
      <c r="C5" s="362" t="s">
        <v>109</v>
      </c>
      <c r="D5" s="358">
        <v>36</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IF(Admin!D43="","",Admin!D43)</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293</v>
      </c>
      <c r="B7" s="364" t="str">
        <f>IF(Admin!E43="","",Admin!E43)</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36</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c r="A10" s="20">
        <f>Admin!V43</f>
        <v>1</v>
      </c>
      <c r="B10" s="120" t="str">
        <f>IF(COUNTBLANK(A10)=1,"",VLOOKUP(A10,Tasks!$B$69:$D$118,2, FALSE))</f>
        <v>Creation of user account.</v>
      </c>
      <c r="C10" s="38" t="s">
        <v>100</v>
      </c>
      <c r="D10" s="176">
        <v>14</v>
      </c>
      <c r="E10" s="897" t="s">
        <v>329</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row>
    <row r="11" spans="1:35" ht="23">
      <c r="A11" s="21">
        <f>Admin!W43</f>
        <v>2</v>
      </c>
      <c r="B11" s="120" t="str">
        <f>IF(COUNTBLANK(A11)=1,"",VLOOKUP(A11,Tasks!$B$69:$D$118,2, FALSE))</f>
        <v>Walk through the entire process of finding a pet using a filtered search.</v>
      </c>
      <c r="C11" s="38" t="s">
        <v>100</v>
      </c>
      <c r="D11" s="176">
        <v>26</v>
      </c>
      <c r="E11" s="897" t="s">
        <v>330</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row>
    <row r="12" spans="1:35" ht="23">
      <c r="A12" s="21">
        <f>Admin!X43</f>
        <v>3</v>
      </c>
      <c r="B12" s="120" t="str">
        <f>IF(COUNTBLANK(A12)=1,"",VLOOKUP(A12,Tasks!$B$69:$D$118,2, FALSE))</f>
        <v>Finding the right pet sitter for the user’s pet.</v>
      </c>
      <c r="C12" s="38" t="s">
        <v>100</v>
      </c>
      <c r="D12" s="176">
        <v>34</v>
      </c>
      <c r="E12" s="897" t="s">
        <v>331</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row>
    <row r="13" spans="1:35" ht="27">
      <c r="A13" s="21">
        <f>Admin!Y43</f>
        <v>4</v>
      </c>
      <c r="B13" s="120" t="str">
        <f>IF(COUNTBLANK(A13)=1,"",VLOOKUP(A13,Tasks!$B$69:$D$118,2, FALSE))</f>
        <v>Navigating through user testimonials.</v>
      </c>
      <c r="C13" s="38" t="s">
        <v>100</v>
      </c>
      <c r="D13" s="896">
        <v>29</v>
      </c>
      <c r="E13" s="897" t="s">
        <v>332</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row>
    <row r="14" spans="1:35" ht="23">
      <c r="A14" s="21">
        <f>Admin!Z43</f>
        <v>5</v>
      </c>
      <c r="B14" s="120" t="str">
        <f>IF(COUNTBLANK(A14)=1,"",VLOOKUP(A14,Tasks!$B$69:$D$118,2, FALSE))</f>
        <v>Browsing through the favourited pets and pet sitters.</v>
      </c>
      <c r="C14" s="38" t="s">
        <v>100</v>
      </c>
      <c r="D14" s="176">
        <v>22</v>
      </c>
      <c r="E14" s="897" t="s">
        <v>333</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row>
    <row r="15" spans="1:35" ht="23">
      <c r="A15" s="21">
        <f>Admin!AA43</f>
        <v>6</v>
      </c>
      <c r="B15" s="120" t="str">
        <f>IF(COUNTBLANK(A15)=1,"",VLOOKUP(A15,Tasks!$B$69:$D$118,2, FALSE))</f>
        <v>Searching for suitable pet events.</v>
      </c>
      <c r="C15" s="38" t="s">
        <v>100</v>
      </c>
      <c r="D15" s="176">
        <v>36</v>
      </c>
      <c r="E15" s="897" t="s">
        <v>367</v>
      </c>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row>
    <row r="16" spans="1:35" ht="23" hidden="1">
      <c r="A16" s="21" t="str">
        <f>Admin!AB43</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row>
    <row r="17" spans="1:46" ht="23" hidden="1">
      <c r="A17" s="21" t="str">
        <f>Admin!AC43</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row>
    <row r="18" spans="1:46" ht="23" hidden="1">
      <c r="A18" s="21" t="str">
        <f>Admin!AD43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row>
    <row r="19" spans="1:46" ht="23" hidden="1">
      <c r="A19" s="21" t="str">
        <f>Admin!AE43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row>
    <row r="20" spans="1:46" ht="23" hidden="1">
      <c r="A20" s="21" t="str">
        <f>Admin!AF43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row>
    <row r="21" spans="1:46" ht="23" hidden="1">
      <c r="A21" s="21" t="str">
        <f>Admin!AG43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row>
    <row r="22" spans="1:46" ht="23" hidden="1">
      <c r="A22" s="21" t="str">
        <f>Admin!AH43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row>
    <row r="23" spans="1:46" ht="23" hidden="1">
      <c r="A23" s="21" t="str">
        <f>Admin!AI43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row>
    <row r="24" spans="1:46" ht="23" hidden="1">
      <c r="A24" s="21" t="str">
        <f>Admin!AJ43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row>
    <row r="25" spans="1:46" ht="23" hidden="1">
      <c r="A25" s="21" t="str">
        <f>Admin!AK43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row>
    <row r="26" spans="1:46" ht="23" hidden="1">
      <c r="A26" s="21" t="str">
        <f>Admin!AL43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row>
    <row r="27" spans="1:46" ht="23" hidden="1">
      <c r="A27" s="21" t="str">
        <f>Admin!AM43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row>
    <row r="28" spans="1:46" ht="23" hidden="1">
      <c r="A28" s="21" t="str">
        <f>Admin!AN43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row>
    <row r="29" spans="1:46" ht="23" hidden="1">
      <c r="A29" s="21" t="str">
        <f>Admin!AO43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row>
    <row r="30" spans="1:46" ht="23" hidden="1">
      <c r="A30" s="21" t="str">
        <f>Admin!AP43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row>
    <row r="31" spans="1:46" s="9" customFormat="1" ht="23" hidden="1">
      <c r="A31" s="21" t="str">
        <f>Admin!AQ43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c r="AG31"/>
      <c r="AH31"/>
      <c r="AI31"/>
      <c r="AJ31"/>
      <c r="AK31"/>
      <c r="AL31"/>
      <c r="AM31"/>
      <c r="AN31"/>
      <c r="AO31"/>
      <c r="AP31"/>
      <c r="AQ31"/>
      <c r="AR31"/>
      <c r="AS31"/>
      <c r="AT31"/>
    </row>
    <row r="32" spans="1:46" s="7" customFormat="1" ht="23" hidden="1">
      <c r="A32" s="21" t="str">
        <f>Admin!AR43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c r="AG32"/>
      <c r="AH32"/>
      <c r="AI32"/>
      <c r="AJ32"/>
      <c r="AK32"/>
      <c r="AL32"/>
      <c r="AM32"/>
      <c r="AN32"/>
      <c r="AO32"/>
      <c r="AP32"/>
      <c r="AQ32"/>
      <c r="AR32"/>
      <c r="AS32"/>
      <c r="AT32"/>
    </row>
    <row r="33" spans="1:46" s="7" customFormat="1" ht="23" hidden="1">
      <c r="A33" s="21" t="str">
        <f>Admin!AS43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c r="AG33"/>
      <c r="AH33"/>
      <c r="AI33"/>
      <c r="AJ33"/>
      <c r="AK33"/>
      <c r="AL33"/>
      <c r="AM33"/>
      <c r="AN33"/>
      <c r="AO33"/>
      <c r="AP33"/>
      <c r="AQ33"/>
      <c r="AR33"/>
      <c r="AS33"/>
      <c r="AT33"/>
    </row>
    <row r="34" spans="1:46" s="7" customFormat="1" ht="23" hidden="1">
      <c r="A34" s="21" t="str">
        <f>Admin!AT43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c r="AG34"/>
      <c r="AH34"/>
      <c r="AI34"/>
      <c r="AJ34"/>
      <c r="AK34"/>
      <c r="AL34"/>
      <c r="AM34"/>
      <c r="AN34"/>
      <c r="AO34"/>
      <c r="AP34"/>
      <c r="AQ34"/>
      <c r="AR34"/>
      <c r="AS34"/>
      <c r="AT34"/>
    </row>
    <row r="35" spans="1:46" s="7" customFormat="1" ht="23" hidden="1">
      <c r="A35" s="21" t="str">
        <f>Admin!AU43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c r="AG35"/>
      <c r="AH35"/>
      <c r="AI35"/>
      <c r="AJ35"/>
      <c r="AK35"/>
      <c r="AL35"/>
      <c r="AM35"/>
      <c r="AN35"/>
      <c r="AO35"/>
      <c r="AP35"/>
      <c r="AQ35"/>
      <c r="AR35"/>
      <c r="AS35"/>
      <c r="AT35"/>
    </row>
    <row r="36" spans="1:46" s="7" customFormat="1" ht="23" hidden="1">
      <c r="A36" s="21" t="str">
        <f>Admin!AV43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c r="AG36"/>
      <c r="AH36"/>
      <c r="AI36"/>
      <c r="AJ36"/>
      <c r="AK36"/>
      <c r="AL36"/>
      <c r="AM36"/>
      <c r="AN36"/>
      <c r="AO36"/>
      <c r="AP36"/>
      <c r="AQ36"/>
      <c r="AR36"/>
      <c r="AS36"/>
      <c r="AT36"/>
    </row>
    <row r="37" spans="1:46" s="7" customFormat="1" ht="23" hidden="1">
      <c r="A37" s="21" t="str">
        <f>Admin!AW43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c r="AG37"/>
      <c r="AH37"/>
      <c r="AI37"/>
      <c r="AJ37"/>
      <c r="AK37"/>
      <c r="AL37"/>
      <c r="AM37"/>
      <c r="AN37"/>
      <c r="AO37"/>
      <c r="AP37"/>
      <c r="AQ37"/>
      <c r="AR37"/>
      <c r="AS37"/>
      <c r="AT37"/>
    </row>
    <row r="38" spans="1:46" s="7" customFormat="1" ht="23" hidden="1">
      <c r="A38" s="21" t="str">
        <f>Admin!AX43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c r="AG38"/>
      <c r="AH38"/>
      <c r="AI38"/>
      <c r="AJ38"/>
      <c r="AK38"/>
      <c r="AL38"/>
      <c r="AM38"/>
      <c r="AN38"/>
      <c r="AO38"/>
      <c r="AP38"/>
      <c r="AQ38"/>
      <c r="AR38"/>
      <c r="AS38"/>
      <c r="AT38"/>
    </row>
    <row r="39" spans="1:46" s="7" customFormat="1" ht="23" hidden="1">
      <c r="A39" s="21" t="str">
        <f>Admin!AY43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c r="AG39"/>
      <c r="AH39"/>
      <c r="AI39"/>
      <c r="AJ39"/>
      <c r="AK39"/>
      <c r="AL39"/>
      <c r="AM39"/>
      <c r="AN39"/>
      <c r="AO39"/>
      <c r="AP39"/>
      <c r="AQ39"/>
      <c r="AR39"/>
      <c r="AS39"/>
      <c r="AT39"/>
    </row>
    <row r="40" spans="1:46" s="7" customFormat="1" ht="23" hidden="1">
      <c r="A40" s="21" t="str">
        <f>Admin!AZ43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c r="AG40"/>
      <c r="AH40"/>
      <c r="AI40"/>
      <c r="AJ40"/>
      <c r="AK40"/>
      <c r="AL40"/>
      <c r="AM40"/>
      <c r="AN40"/>
      <c r="AO40"/>
      <c r="AP40"/>
      <c r="AQ40"/>
      <c r="AR40"/>
      <c r="AS40"/>
      <c r="AT40"/>
    </row>
    <row r="41" spans="1:46" s="7" customFormat="1" ht="23" hidden="1">
      <c r="A41" s="21" t="str">
        <f>Admin!BA43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c r="AG41"/>
      <c r="AH41"/>
      <c r="AI41"/>
      <c r="AJ41"/>
      <c r="AK41"/>
      <c r="AL41"/>
      <c r="AM41"/>
      <c r="AN41"/>
      <c r="AO41"/>
      <c r="AP41"/>
      <c r="AQ41"/>
      <c r="AR41"/>
      <c r="AS41"/>
      <c r="AT41"/>
    </row>
    <row r="42" spans="1:46" s="7" customFormat="1" ht="23" hidden="1">
      <c r="A42" s="21" t="str">
        <f>Admin!BB43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c r="AG42"/>
      <c r="AH42"/>
      <c r="AI42"/>
      <c r="AJ42"/>
      <c r="AK42"/>
      <c r="AL42"/>
      <c r="AM42"/>
      <c r="AN42"/>
      <c r="AO42"/>
      <c r="AP42"/>
      <c r="AQ42"/>
      <c r="AR42"/>
      <c r="AS42"/>
      <c r="AT42"/>
    </row>
    <row r="43" spans="1:46" s="7" customFormat="1" ht="23" hidden="1">
      <c r="A43" s="21" t="str">
        <f>Admin!BC43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c r="AG43"/>
      <c r="AH43"/>
      <c r="AI43"/>
      <c r="AJ43"/>
      <c r="AK43"/>
      <c r="AL43"/>
      <c r="AM43"/>
      <c r="AN43"/>
      <c r="AO43"/>
      <c r="AP43"/>
      <c r="AQ43"/>
      <c r="AR43"/>
      <c r="AS43"/>
      <c r="AT43"/>
    </row>
    <row r="44" spans="1:46" s="7" customFormat="1" ht="23" hidden="1">
      <c r="A44" s="21" t="str">
        <f>Admin!BD43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c r="AG44"/>
      <c r="AH44"/>
      <c r="AI44"/>
      <c r="AJ44"/>
      <c r="AK44"/>
      <c r="AL44"/>
      <c r="AM44"/>
      <c r="AN44"/>
      <c r="AO44"/>
      <c r="AP44"/>
      <c r="AQ44"/>
      <c r="AR44"/>
      <c r="AS44"/>
      <c r="AT44"/>
    </row>
    <row r="45" spans="1:46" s="9" customFormat="1" ht="23" hidden="1">
      <c r="A45" s="21" t="str">
        <f>Admin!BE43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c r="AG45"/>
      <c r="AH45"/>
      <c r="AI45"/>
      <c r="AJ45"/>
      <c r="AK45"/>
      <c r="AL45"/>
      <c r="AM45"/>
      <c r="AN45"/>
      <c r="AO45"/>
      <c r="AP45"/>
      <c r="AQ45"/>
      <c r="AR45"/>
      <c r="AS45"/>
      <c r="AT45"/>
    </row>
    <row r="46" spans="1:46" s="7" customFormat="1" ht="23" hidden="1">
      <c r="A46" s="21" t="str">
        <f>Admin!BF43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c r="AG46"/>
      <c r="AH46"/>
      <c r="AI46"/>
      <c r="AJ46"/>
      <c r="AK46"/>
      <c r="AL46"/>
      <c r="AM46"/>
      <c r="AN46"/>
      <c r="AO46"/>
      <c r="AP46"/>
      <c r="AQ46"/>
      <c r="AR46"/>
      <c r="AS46"/>
      <c r="AT46"/>
    </row>
    <row r="47" spans="1:46" s="7" customFormat="1" ht="23" hidden="1">
      <c r="A47" s="21" t="str">
        <f>Admin!BG43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c r="AG47"/>
      <c r="AH47"/>
      <c r="AI47"/>
      <c r="AJ47"/>
      <c r="AK47"/>
      <c r="AL47"/>
      <c r="AM47"/>
      <c r="AN47"/>
      <c r="AO47"/>
      <c r="AP47"/>
      <c r="AQ47"/>
      <c r="AR47"/>
      <c r="AS47"/>
      <c r="AT47"/>
    </row>
    <row r="48" spans="1:46" s="7" customFormat="1" ht="23" hidden="1">
      <c r="A48" s="21" t="str">
        <f>Admin!BH43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c r="AG48"/>
      <c r="AH48"/>
      <c r="AI48"/>
      <c r="AJ48"/>
      <c r="AK48"/>
      <c r="AL48"/>
      <c r="AM48"/>
      <c r="AN48"/>
      <c r="AO48"/>
      <c r="AP48"/>
      <c r="AQ48"/>
      <c r="AR48"/>
      <c r="AS48"/>
      <c r="AT48"/>
    </row>
    <row r="49" spans="1:46" s="7" customFormat="1" ht="23" hidden="1">
      <c r="A49" s="21" t="str">
        <f>Admin!BI43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c r="AG49"/>
      <c r="AH49"/>
      <c r="AI49"/>
      <c r="AJ49"/>
      <c r="AK49"/>
      <c r="AL49"/>
      <c r="AM49"/>
      <c r="AN49"/>
      <c r="AO49"/>
      <c r="AP49"/>
      <c r="AQ49"/>
      <c r="AR49"/>
      <c r="AS49"/>
      <c r="AT49"/>
    </row>
    <row r="50" spans="1:46" s="7" customFormat="1" ht="23" hidden="1">
      <c r="A50" s="21" t="str">
        <f>Admin!BJ43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c r="AG50"/>
      <c r="AH50"/>
      <c r="AI50"/>
      <c r="AJ50"/>
      <c r="AK50"/>
      <c r="AL50"/>
      <c r="AM50"/>
      <c r="AN50"/>
      <c r="AO50"/>
      <c r="AP50"/>
      <c r="AQ50"/>
      <c r="AR50"/>
      <c r="AS50"/>
      <c r="AT50"/>
    </row>
    <row r="51" spans="1:46" s="7" customFormat="1" ht="23" hidden="1">
      <c r="A51" s="21" t="str">
        <f>Admin!BK43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c r="AG51"/>
      <c r="AH51"/>
      <c r="AI51"/>
      <c r="AJ51"/>
      <c r="AK51"/>
      <c r="AL51"/>
      <c r="AM51"/>
      <c r="AN51"/>
      <c r="AO51"/>
      <c r="AP51"/>
      <c r="AQ51"/>
      <c r="AR51"/>
      <c r="AS51"/>
      <c r="AT51"/>
    </row>
    <row r="52" spans="1:46" s="7" customFormat="1" ht="23" hidden="1">
      <c r="A52" s="21" t="str">
        <f>Admin!BL43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c r="AG52"/>
      <c r="AH52"/>
      <c r="AI52"/>
      <c r="AJ52"/>
      <c r="AK52"/>
      <c r="AL52"/>
      <c r="AM52"/>
      <c r="AN52"/>
      <c r="AO52"/>
      <c r="AP52"/>
      <c r="AQ52"/>
      <c r="AR52"/>
      <c r="AS52"/>
      <c r="AT52"/>
    </row>
    <row r="53" spans="1:46" s="7" customFormat="1" ht="23" hidden="1">
      <c r="A53" s="21" t="str">
        <f>Admin!BM43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c r="AG53"/>
      <c r="AH53"/>
      <c r="AI53"/>
      <c r="AJ53"/>
      <c r="AK53"/>
      <c r="AL53"/>
      <c r="AM53"/>
      <c r="AN53"/>
      <c r="AO53"/>
      <c r="AP53"/>
      <c r="AQ53"/>
      <c r="AR53"/>
      <c r="AS53"/>
      <c r="AT53"/>
    </row>
    <row r="54" spans="1:46" s="7" customFormat="1" ht="23" hidden="1">
      <c r="A54" s="21" t="str">
        <f>Admin!BN43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c r="AG54"/>
      <c r="AH54"/>
      <c r="AI54"/>
      <c r="AJ54"/>
      <c r="AK54"/>
      <c r="AL54"/>
      <c r="AM54"/>
      <c r="AN54"/>
      <c r="AO54"/>
      <c r="AP54"/>
      <c r="AQ54"/>
      <c r="AR54"/>
      <c r="AS54"/>
      <c r="AT54"/>
    </row>
    <row r="55" spans="1:46" s="7" customFormat="1" ht="23" hidden="1">
      <c r="A55" s="21" t="str">
        <f>Admin!BO43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c r="AG55"/>
      <c r="AH55"/>
      <c r="AI55"/>
      <c r="AJ55"/>
      <c r="AK55"/>
      <c r="AL55"/>
      <c r="AM55"/>
      <c r="AN55"/>
      <c r="AO55"/>
      <c r="AP55"/>
      <c r="AQ55"/>
      <c r="AR55"/>
      <c r="AS55"/>
      <c r="AT55"/>
    </row>
    <row r="56" spans="1:46" s="7" customFormat="1" ht="23" hidden="1">
      <c r="A56" s="21" t="str">
        <f>Admin!BP43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c r="AG56"/>
      <c r="AH56"/>
      <c r="AI56"/>
      <c r="AJ56"/>
      <c r="AK56"/>
      <c r="AL56"/>
      <c r="AM56"/>
      <c r="AN56"/>
      <c r="AO56"/>
      <c r="AP56"/>
      <c r="AQ56"/>
      <c r="AR56"/>
      <c r="AS56"/>
      <c r="AT56"/>
    </row>
    <row r="57" spans="1:46" s="7" customFormat="1" ht="23" hidden="1">
      <c r="A57" s="21" t="str">
        <f>Admin!BQ43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c r="AG57"/>
      <c r="AH57"/>
      <c r="AI57"/>
      <c r="AJ57"/>
      <c r="AK57"/>
      <c r="AL57"/>
      <c r="AM57"/>
      <c r="AN57"/>
      <c r="AO57"/>
      <c r="AP57"/>
      <c r="AQ57"/>
      <c r="AR57"/>
      <c r="AS57"/>
      <c r="AT57"/>
    </row>
    <row r="58" spans="1:46" s="7" customFormat="1" ht="23" hidden="1">
      <c r="A58" s="21" t="str">
        <f>Admin!BR43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c r="AG58"/>
      <c r="AH58"/>
      <c r="AI58"/>
      <c r="AJ58"/>
      <c r="AK58"/>
      <c r="AL58"/>
      <c r="AM58"/>
      <c r="AN58"/>
      <c r="AO58"/>
      <c r="AP58"/>
      <c r="AQ58"/>
      <c r="AR58"/>
      <c r="AS58"/>
      <c r="AT58"/>
    </row>
    <row r="59" spans="1:46" s="7" customFormat="1" ht="23" hidden="1">
      <c r="A59" s="21" t="str">
        <f>Admin!BS43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c r="AG63"/>
      <c r="AH63"/>
      <c r="AI63"/>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S64" s="14"/>
      <c r="T64" s="14"/>
      <c r="U64" s="14"/>
      <c r="V64" s="14"/>
      <c r="W64" s="14"/>
      <c r="X64" s="14"/>
      <c r="Y64" s="14"/>
      <c r="Z64" s="14"/>
      <c r="AA64" s="14"/>
      <c r="AB64" s="14"/>
      <c r="AC64" s="14"/>
      <c r="AD64" s="14"/>
      <c r="AE64" s="14"/>
      <c r="AF64"/>
      <c r="AG64"/>
      <c r="AH64"/>
      <c r="AI64"/>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S65" s="14"/>
      <c r="T65" s="14"/>
      <c r="U65" s="14"/>
      <c r="V65" s="14"/>
      <c r="W65" s="14"/>
      <c r="X65" s="14"/>
      <c r="Y65" s="14"/>
      <c r="Z65" s="14"/>
      <c r="AA65" s="14"/>
      <c r="AB65" s="14"/>
      <c r="AC65" s="14"/>
      <c r="AD65" s="14"/>
      <c r="AE65" s="14"/>
      <c r="AF65"/>
      <c r="AG65"/>
      <c r="AH65"/>
      <c r="AI65"/>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S66" s="14"/>
      <c r="T66" s="14"/>
      <c r="U66" s="14"/>
      <c r="V66" s="14"/>
      <c r="W66" s="14"/>
      <c r="X66" s="14"/>
      <c r="Y66" s="14"/>
      <c r="Z66" s="14"/>
      <c r="AA66" s="14"/>
      <c r="AB66" s="14"/>
      <c r="AC66" s="14"/>
      <c r="AD66" s="14"/>
      <c r="AE66" s="14"/>
      <c r="AF66"/>
      <c r="AG66"/>
      <c r="AH66"/>
      <c r="AI66"/>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S67" s="14"/>
      <c r="T67" s="14"/>
      <c r="U67" s="14"/>
      <c r="V67" s="14"/>
      <c r="W67" s="14"/>
      <c r="X67" s="14"/>
      <c r="Y67" s="14"/>
      <c r="Z67" s="14"/>
      <c r="AA67" s="14"/>
      <c r="AB67" s="14"/>
      <c r="AC67" s="14"/>
      <c r="AD67" s="14"/>
      <c r="AE67" s="14"/>
      <c r="AF67"/>
      <c r="AG67"/>
      <c r="AH67"/>
      <c r="AI67"/>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S68" s="14"/>
      <c r="T68" s="14"/>
      <c r="U68" s="14"/>
      <c r="V68" s="14"/>
      <c r="W68" s="14"/>
      <c r="X68" s="14"/>
      <c r="Y68" s="14"/>
      <c r="Z68" s="14"/>
      <c r="AA68" s="14"/>
      <c r="AB68" s="14"/>
      <c r="AC68" s="14"/>
      <c r="AD68" s="14"/>
      <c r="AE68" s="14"/>
      <c r="AF68"/>
      <c r="AG68"/>
      <c r="AH68"/>
      <c r="AI68"/>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S69" s="14"/>
      <c r="T69" s="14"/>
      <c r="U69" s="14"/>
      <c r="V69" s="14"/>
      <c r="W69" s="14"/>
      <c r="X69" s="14"/>
      <c r="Y69" s="14"/>
      <c r="Z69" s="14"/>
      <c r="AA69" s="14"/>
      <c r="AB69" s="14"/>
      <c r="AC69" s="14"/>
      <c r="AD69" s="14"/>
      <c r="AE69" s="14"/>
      <c r="AF69"/>
      <c r="AG69"/>
      <c r="AH69"/>
      <c r="AI69"/>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S70" s="14"/>
      <c r="T70" s="14"/>
      <c r="U70" s="14"/>
      <c r="V70" s="14"/>
      <c r="W70" s="14"/>
      <c r="X70" s="14"/>
      <c r="Y70" s="14"/>
      <c r="Z70" s="14"/>
      <c r="AA70" s="14"/>
      <c r="AB70" s="14"/>
      <c r="AC70" s="14"/>
      <c r="AD70" s="14"/>
      <c r="AE70" s="14"/>
      <c r="AF70"/>
      <c r="AG70"/>
      <c r="AH70"/>
      <c r="AI70"/>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S71" s="14"/>
      <c r="T71" s="14"/>
      <c r="U71" s="14"/>
      <c r="V71" s="14"/>
      <c r="W71" s="14"/>
      <c r="X71" s="14"/>
      <c r="Y71" s="14"/>
      <c r="Z71" s="14"/>
      <c r="AA71" s="14"/>
      <c r="AB71" s="14"/>
      <c r="AC71" s="14"/>
      <c r="AD71" s="14"/>
      <c r="AE71" s="14"/>
      <c r="AF71"/>
      <c r="AG71"/>
      <c r="AH71"/>
      <c r="AI71"/>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S72" s="14"/>
      <c r="T72" s="14"/>
      <c r="U72" s="14"/>
      <c r="V72" s="14"/>
      <c r="W72" s="14"/>
      <c r="X72" s="14"/>
      <c r="Y72" s="14"/>
      <c r="Z72" s="14"/>
      <c r="AA72" s="14"/>
      <c r="AB72" s="14"/>
      <c r="AC72" s="14"/>
      <c r="AD72" s="14"/>
      <c r="AE72" s="14"/>
      <c r="AF72"/>
      <c r="AG72"/>
      <c r="AH72"/>
      <c r="AI7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S73" s="14"/>
      <c r="T73" s="14"/>
      <c r="U73" s="14"/>
      <c r="V73" s="14"/>
      <c r="W73" s="14"/>
      <c r="X73" s="14"/>
      <c r="Y73" s="14"/>
      <c r="Z73" s="14"/>
      <c r="AA73" s="14"/>
      <c r="AB73" s="14"/>
      <c r="AC73" s="14"/>
      <c r="AD73" s="14"/>
      <c r="AE73" s="14"/>
      <c r="AF73"/>
      <c r="AG73"/>
      <c r="AH73"/>
      <c r="AI73"/>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S74" s="14"/>
      <c r="T74" s="14"/>
      <c r="U74" s="14"/>
      <c r="V74" s="14"/>
      <c r="W74" s="14"/>
      <c r="X74" s="14"/>
      <c r="Y74" s="14"/>
      <c r="Z74" s="14"/>
      <c r="AA74" s="14"/>
      <c r="AB74" s="14"/>
      <c r="AC74" s="14"/>
      <c r="AD74" s="14"/>
      <c r="AE74" s="14"/>
      <c r="AF74"/>
      <c r="AG74"/>
      <c r="AH74"/>
      <c r="AI74"/>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S75" s="14"/>
      <c r="T75" s="14"/>
      <c r="U75" s="14"/>
      <c r="V75" s="14"/>
      <c r="W75" s="14"/>
      <c r="X75" s="14"/>
      <c r="Y75" s="14"/>
      <c r="Z75" s="14"/>
      <c r="AA75" s="14"/>
      <c r="AB75" s="14"/>
      <c r="AC75" s="14"/>
      <c r="AD75" s="14"/>
      <c r="AE75" s="14"/>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c r="AG76"/>
      <c r="AH76"/>
      <c r="AI76"/>
      <c r="AJ76"/>
      <c r="AK76"/>
      <c r="AL76"/>
      <c r="AM76"/>
      <c r="AN76"/>
      <c r="AO76"/>
      <c r="AP76"/>
      <c r="AQ76"/>
      <c r="AR76"/>
      <c r="AS76"/>
      <c r="AT76"/>
    </row>
    <row r="77" spans="1:46" s="6" customFormat="1">
      <c r="A77" s="190"/>
      <c r="B77" s="478" t="s">
        <v>321</v>
      </c>
      <c r="C77" s="191"/>
      <c r="D77" s="191"/>
      <c r="E77" s="190"/>
      <c r="F77" s="231"/>
      <c r="J77" s="11"/>
      <c r="K77" s="11"/>
      <c r="L77" s="11"/>
      <c r="M77" s="11"/>
      <c r="N77" s="11"/>
      <c r="S77" s="14"/>
      <c r="T77" s="14"/>
      <c r="U77" s="14"/>
      <c r="V77" s="14"/>
      <c r="W77" s="14"/>
      <c r="X77" s="14"/>
      <c r="Y77" s="14"/>
      <c r="Z77" s="14"/>
      <c r="AA77" s="14"/>
      <c r="AB77" s="14"/>
      <c r="AC77" s="14"/>
      <c r="AD77" s="14"/>
      <c r="AE77" s="14"/>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c r="AG80"/>
      <c r="AH80"/>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c r="AG81"/>
      <c r="AH81"/>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c r="AG82"/>
      <c r="AH82"/>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c r="AG83"/>
      <c r="AH83"/>
      <c r="AI83"/>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row>
    <row r="97" spans="1:31">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row>
    <row r="98" spans="1:31">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row>
    <row r="99" spans="1:31">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row>
    <row r="100" spans="1:31">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row>
    <row r="101" spans="1:31">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row>
    <row r="102" spans="1:31">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row>
    <row r="103" spans="1:31">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row>
    <row r="104" spans="1:31">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row>
    <row r="105" spans="1:31">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row>
    <row r="106" spans="1:31">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row>
    <row r="107" spans="1:31">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row>
    <row r="108" spans="1:31">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row>
    <row r="109" spans="1:31">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row>
    <row r="110" spans="1:31">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row>
    <row r="111" spans="1:31">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row>
    <row r="112" spans="1:31">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row>
    <row r="113" spans="1:31">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row>
    <row r="114" spans="1:31">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row>
    <row r="115" spans="1:31">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row>
    <row r="116" spans="1:31">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row>
    <row r="117" spans="1:31">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row>
    <row r="118" spans="1:31">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row>
    <row r="119" spans="1:31">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row>
    <row r="120" spans="1:31">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row>
    <row r="121" spans="1:31">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row>
    <row r="122" spans="1:31">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row>
    <row r="123" spans="1:31">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row>
    <row r="124" spans="1:31">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row>
    <row r="125" spans="1:31">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row>
    <row r="126" spans="1:31">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row>
    <row r="127" spans="1:31">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row>
    <row r="128" spans="1:31">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row>
    <row r="129" spans="1:31">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row>
    <row r="130" spans="1:31">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row>
    <row r="131" spans="1:31">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row>
    <row r="132" spans="1:31">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row>
    <row r="133" spans="1:31">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row>
    <row r="134" spans="1:31">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row>
    <row r="135" spans="1:31">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row>
    <row r="136" spans="1:31">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row>
    <row r="137" spans="1:31">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row>
    <row r="138" spans="1:31">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row>
    <row r="139" spans="1:31">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row>
    <row r="140" spans="1:31">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row>
    <row r="141" spans="1:31">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row>
    <row r="142" spans="1:31">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row>
    <row r="143" spans="1:31">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row>
    <row r="144" spans="1:31">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row>
    <row r="145" spans="1:31">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row>
    <row r="146" spans="1:31">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row>
    <row r="147" spans="1:31">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row>
    <row r="148" spans="1:31">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row>
    <row r="149" spans="1:31">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row>
    <row r="150" spans="1:31">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row>
    <row r="151" spans="1:31">
      <c r="A151" s="76"/>
      <c r="B151" s="76"/>
      <c r="C151" s="76"/>
      <c r="D151" s="76"/>
      <c r="E151" s="76"/>
      <c r="F151" s="234"/>
    </row>
    <row r="152" spans="1:31">
      <c r="A152" s="76"/>
      <c r="B152" s="76"/>
      <c r="C152" s="76"/>
      <c r="D152" s="76"/>
      <c r="E152" s="76"/>
      <c r="F152" s="234"/>
    </row>
    <row r="153" spans="1:31">
      <c r="A153" s="76"/>
      <c r="B153" s="76"/>
      <c r="C153" s="76"/>
      <c r="D153" s="76"/>
      <c r="E153" s="76"/>
      <c r="F153" s="234"/>
    </row>
    <row r="154" spans="1:31">
      <c r="A154" s="76"/>
      <c r="B154" s="76"/>
      <c r="C154" s="76"/>
      <c r="D154" s="76"/>
      <c r="E154" s="76"/>
      <c r="F154" s="234"/>
    </row>
    <row r="155" spans="1:31">
      <c r="A155" s="76"/>
      <c r="B155" s="76"/>
      <c r="C155" s="76"/>
      <c r="D155" s="76"/>
      <c r="E155" s="76"/>
      <c r="F155" s="234"/>
    </row>
    <row r="156" spans="1:31">
      <c r="A156" s="76"/>
      <c r="B156" s="76"/>
      <c r="C156" s="76"/>
      <c r="D156" s="76"/>
      <c r="E156" s="76"/>
      <c r="F156" s="234"/>
    </row>
    <row r="157" spans="1:31">
      <c r="A157" s="76"/>
      <c r="B157" s="76"/>
      <c r="C157" s="76"/>
      <c r="D157" s="76"/>
      <c r="E157" s="76"/>
      <c r="F157" s="234"/>
    </row>
    <row r="158" spans="1:31">
      <c r="A158" s="76"/>
      <c r="B158" s="76"/>
      <c r="C158" s="76"/>
      <c r="D158" s="76"/>
      <c r="E158" s="76"/>
      <c r="F158" s="234"/>
    </row>
    <row r="159" spans="1:31">
      <c r="A159" s="76"/>
      <c r="B159" s="76"/>
      <c r="C159" s="76"/>
      <c r="D159" s="76"/>
      <c r="E159" s="76"/>
      <c r="F159" s="234"/>
    </row>
    <row r="160" spans="1:31">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86" priority="1" stopIfTrue="1" operator="equal">
      <formula>0</formula>
    </cfRule>
  </conditionalFormatting>
  <conditionalFormatting sqref="D74">
    <cfRule type="expression" dxfId="285" priority="2" stopIfTrue="1">
      <formula>$D$84=""</formula>
    </cfRule>
  </conditionalFormatting>
  <conditionalFormatting sqref="E74">
    <cfRule type="expression" dxfId="284" priority="3" stopIfTrue="1">
      <formula>$D$84=""</formula>
    </cfRule>
  </conditionalFormatting>
  <conditionalFormatting sqref="D75">
    <cfRule type="expression" dxfId="283" priority="4" stopIfTrue="1">
      <formula>$D$85=""</formula>
    </cfRule>
  </conditionalFormatting>
  <conditionalFormatting sqref="E75">
    <cfRule type="expression" dxfId="282" priority="5" stopIfTrue="1">
      <formula>$D$85=""</formula>
    </cfRule>
  </conditionalFormatting>
  <conditionalFormatting sqref="C4:C5">
    <cfRule type="expression" dxfId="281" priority="6" stopIfTrue="1">
      <formula>$C$4="Start"</formula>
    </cfRule>
    <cfRule type="expression" dxfId="280" priority="7" stopIfTrue="1">
      <formula>$C$4="Stop"</formula>
    </cfRule>
    <cfRule type="expression" dxfId="279" priority="8" stopIfTrue="1">
      <formula>$C$4="Resume"</formula>
    </cfRule>
  </conditionalFormatting>
  <conditionalFormatting sqref="C7">
    <cfRule type="expression" dxfId="278" priority="9" stopIfTrue="1">
      <formula>$C$7="RESET"</formula>
    </cfRule>
  </conditionalFormatting>
  <conditionalFormatting sqref="C10:C59">
    <cfRule type="expression" dxfId="277" priority="10" stopIfTrue="1">
      <formula>H10="Yes"</formula>
    </cfRule>
  </conditionalFormatting>
  <conditionalFormatting sqref="D84:D85 A74">
    <cfRule type="expression" dxfId="276" priority="11" stopIfTrue="1">
      <formula>$D$84=""</formula>
    </cfRule>
  </conditionalFormatting>
  <conditionalFormatting sqref="A75">
    <cfRule type="expression" dxfId="275" priority="12" stopIfTrue="1">
      <formula>$D$85=""</formula>
    </cfRule>
  </conditionalFormatting>
  <conditionalFormatting sqref="F10:F59">
    <cfRule type="expression" dxfId="274" priority="13" stopIfTrue="1">
      <formula>H10="Yes"</formula>
    </cfRule>
  </conditionalFormatting>
  <conditionalFormatting sqref="B74:C74">
    <cfRule type="expression" dxfId="273" priority="14" stopIfTrue="1">
      <formula>$D$84=""</formula>
    </cfRule>
  </conditionalFormatting>
  <conditionalFormatting sqref="B75:C75">
    <cfRule type="expression" dxfId="272" priority="15" stopIfTrue="1">
      <formula>$D$85=""</formula>
    </cfRule>
  </conditionalFormatting>
  <dataValidations count="5">
    <dataValidation showInputMessage="1" showErrorMessage="1" sqref="C60:C61" xr:uid="{00000000-0002-0000-0600-000000000000}"/>
    <dataValidation type="list" showInputMessage="1" showErrorMessage="1" sqref="D64:D75" xr:uid="{00000000-0002-0000-0600-000001000000}">
      <formula1>$D$78:$D$85</formula1>
    </dataValidation>
    <dataValidation type="list" showInputMessage="1" showErrorMessage="1" errorTitle="Attention" error="Please enter an option from the drop-down menu." sqref="F10:F59" xr:uid="{00000000-0002-0000-06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600-000003000000}">
      <formula1>$D$7:$D$8</formula1>
    </dataValidation>
    <dataValidation type="list" showInputMessage="1" showErrorMessage="1" errorTitle="Attention" error="Please select an option from the drop-down menu." sqref="C10:C59" xr:uid="{00000000-0002-0000-0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1111">
    <tabColor indexed="44"/>
    <pageSetUpPr fitToPage="1"/>
  </sheetPr>
  <dimension ref="A1:AT332"/>
  <sheetViews>
    <sheetView workbookViewId="0">
      <pane ySplit="9" topLeftCell="A10" activePane="bottomLeft" state="frozenSplit"/>
      <selection activeCell="B10" sqref="B10"/>
      <selection pane="bottomLeft" activeCell="E15" sqref="E15"/>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4"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c r="A3" s="356" t="s">
        <v>292</v>
      </c>
      <c r="B3" s="357">
        <f>Admin!C44</f>
        <v>4</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c r="A4" s="356" t="s">
        <v>198</v>
      </c>
      <c r="B4" s="357" t="str">
        <f>IF(Admin!F44="","",Admin!F44)</f>
        <v>Anupam Jagtap</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c r="A5" s="356" t="s">
        <v>104</v>
      </c>
      <c r="B5" s="357" t="str">
        <f>IF(Admin!G44="","",Admin!G44)</f>
        <v/>
      </c>
      <c r="C5" s="362" t="s">
        <v>109</v>
      </c>
      <c r="D5" s="358">
        <v>45</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c r="A6" s="356" t="s">
        <v>98</v>
      </c>
      <c r="B6" s="364" t="str">
        <f>IF(Admin!D44="","",Admin!D44)</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c r="A7" s="356" t="s">
        <v>293</v>
      </c>
      <c r="B7" s="364" t="str">
        <f>IF(Admin!E44="","",Admin!E44)</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c r="A8" s="374"/>
      <c r="B8" s="374"/>
      <c r="C8" s="375"/>
      <c r="D8" s="382">
        <f>IF(D5="tbd","Timer is running",D5)</f>
        <v>45</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7">
      <c r="A10" s="20">
        <f>Admin!V44</f>
        <v>1</v>
      </c>
      <c r="B10" s="120" t="str">
        <f>IF(COUNTBLANK(A10)=1,"",VLOOKUP(A10,Tasks!$B$69:$D$118,2, FALSE))</f>
        <v>Creation of user account.</v>
      </c>
      <c r="C10" s="38" t="s">
        <v>100</v>
      </c>
      <c r="D10" s="176">
        <v>10</v>
      </c>
      <c r="E10" s="897" t="s">
        <v>334</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3">
      <c r="A11" s="21">
        <f>Admin!W44</f>
        <v>2</v>
      </c>
      <c r="B11" s="120" t="str">
        <f>IF(COUNTBLANK(A11)=1,"",VLOOKUP(A11,Tasks!$B$69:$D$118,2, FALSE))</f>
        <v>Walk through the entire process of finding a pet using a filtered search.</v>
      </c>
      <c r="C11" s="38" t="s">
        <v>100</v>
      </c>
      <c r="D11" s="176">
        <v>32</v>
      </c>
      <c r="E11" s="897" t="s">
        <v>335</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3">
      <c r="A12" s="21">
        <f>Admin!X44</f>
        <v>3</v>
      </c>
      <c r="B12" s="120" t="str">
        <f>IF(COUNTBLANK(A12)=1,"",VLOOKUP(A12,Tasks!$B$69:$D$118,2, FALSE))</f>
        <v>Finding the right pet sitter for the user’s pet.</v>
      </c>
      <c r="C12" s="38" t="s">
        <v>100</v>
      </c>
      <c r="D12" s="896">
        <v>38</v>
      </c>
      <c r="E12" s="897" t="s">
        <v>336</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3">
      <c r="A13" s="21">
        <f>Admin!Y44</f>
        <v>4</v>
      </c>
      <c r="B13" s="120" t="str">
        <f>IF(COUNTBLANK(A13)=1,"",VLOOKUP(A13,Tasks!$B$69:$D$118,2, FALSE))</f>
        <v>Navigating through user testimonials.</v>
      </c>
      <c r="C13" s="38" t="s">
        <v>100</v>
      </c>
      <c r="D13" s="896">
        <v>27</v>
      </c>
      <c r="E13" s="897" t="s">
        <v>337</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3">
      <c r="A14" s="21">
        <f>Admin!Z44</f>
        <v>5</v>
      </c>
      <c r="B14" s="120" t="str">
        <f>IF(COUNTBLANK(A14)=1,"",VLOOKUP(A14,Tasks!$B$69:$D$118,2, FALSE))</f>
        <v>Browsing through the favourited pets and pet sitters.</v>
      </c>
      <c r="C14" s="38" t="s">
        <v>100</v>
      </c>
      <c r="D14" s="176">
        <v>17</v>
      </c>
      <c r="E14" s="897" t="s">
        <v>338</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3">
      <c r="A15" s="21">
        <f>Admin!AA44</f>
        <v>6</v>
      </c>
      <c r="B15" s="120" t="str">
        <f>IF(COUNTBLANK(A15)=1,"",VLOOKUP(A15,Tasks!$B$69:$D$118,2, FALSE))</f>
        <v>Searching for suitable pet events.</v>
      </c>
      <c r="C15" s="38" t="s">
        <v>100</v>
      </c>
      <c r="D15" s="176">
        <v>45</v>
      </c>
      <c r="E15" s="897" t="s">
        <v>368</v>
      </c>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3" hidden="1">
      <c r="A16" s="21" t="str">
        <f>Admin!AB44</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3" hidden="1">
      <c r="A17" s="21" t="str">
        <f>Admin!AC44</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3" hidden="1">
      <c r="A18" s="21" t="str">
        <f>Admin!AD44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3" hidden="1">
      <c r="A19" s="21" t="str">
        <f>Admin!AE44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3" hidden="1">
      <c r="A20" s="21" t="str">
        <f>Admin!AF44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3" hidden="1">
      <c r="A21" s="21" t="str">
        <f>Admin!AG44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3" hidden="1">
      <c r="A22" s="21" t="str">
        <f>Admin!AH44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3" hidden="1">
      <c r="A23" s="21" t="str">
        <f>Admin!AI44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3" hidden="1">
      <c r="A24" s="21" t="str">
        <f>Admin!AJ44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3" hidden="1">
      <c r="A25" s="21" t="str">
        <f>Admin!AK44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3" hidden="1">
      <c r="A26" s="21" t="str">
        <f>Admin!AL44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3" hidden="1">
      <c r="A27" s="21" t="str">
        <f>Admin!AM44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3" hidden="1">
      <c r="A28" s="21" t="str">
        <f>Admin!AN44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3" hidden="1">
      <c r="A29" s="21" t="str">
        <f>Admin!AO44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3" hidden="1">
      <c r="A30" s="21" t="str">
        <f>Admin!AP44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3" hidden="1">
      <c r="A31" s="21" t="str">
        <f>Admin!AQ44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3" hidden="1">
      <c r="A32" s="21" t="str">
        <f>Admin!AR44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3" hidden="1">
      <c r="A33" s="21" t="str">
        <f>Admin!AS44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3" hidden="1">
      <c r="A34" s="21" t="str">
        <f>Admin!AT44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3" hidden="1">
      <c r="A35" s="21" t="str">
        <f>Admin!AU44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3" hidden="1">
      <c r="A36" s="21" t="str">
        <f>Admin!AV44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3" hidden="1">
      <c r="A37" s="21" t="str">
        <f>Admin!AW44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3" hidden="1">
      <c r="A38" s="21" t="str">
        <f>Admin!AX44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3" hidden="1">
      <c r="A39" s="21" t="str">
        <f>Admin!AY44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3" hidden="1">
      <c r="A40" s="21" t="str">
        <f>Admin!AZ44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3" hidden="1">
      <c r="A41" s="21" t="str">
        <f>Admin!BA44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3" hidden="1">
      <c r="A42" s="21" t="str">
        <f>Admin!BB44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3" hidden="1">
      <c r="A43" s="21" t="str">
        <f>Admin!BC44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3" hidden="1">
      <c r="A44" s="21" t="str">
        <f>Admin!BD44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3" hidden="1">
      <c r="A45" s="21" t="str">
        <f>Admin!BE44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3" hidden="1">
      <c r="A46" s="21" t="str">
        <f>Admin!BF44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3" hidden="1">
      <c r="A47" s="21" t="str">
        <f>Admin!BG44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3" hidden="1">
      <c r="A48" s="21" t="str">
        <f>Admin!BH44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3" hidden="1">
      <c r="A49" s="21" t="str">
        <f>Admin!BI44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3" hidden="1">
      <c r="A50" s="21" t="str">
        <f>Admin!BJ44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3" hidden="1">
      <c r="A51" s="21" t="str">
        <f>Admin!BK44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3" hidden="1">
      <c r="A52" s="21" t="str">
        <f>Admin!BL44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3" hidden="1">
      <c r="A53" s="21" t="str">
        <f>Admin!BM44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3" hidden="1">
      <c r="A54" s="21" t="str">
        <f>Admin!BN44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3" hidden="1">
      <c r="A55" s="21" t="str">
        <f>Admin!BO44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3" hidden="1">
      <c r="A56" s="21" t="str">
        <f>Admin!BP44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3" hidden="1">
      <c r="A57" s="21" t="str">
        <f>Admin!BQ44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3" hidden="1">
      <c r="A58" s="21" t="str">
        <f>Admin!BR44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3" hidden="1">
      <c r="A59" s="21" t="str">
        <f>Admin!BS44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90"/>
      <c r="B77" s="478" t="s">
        <v>321</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6"/>
      <c r="B151" s="76"/>
      <c r="C151" s="76"/>
      <c r="D151" s="76"/>
      <c r="E151" s="76"/>
      <c r="F151" s="234"/>
    </row>
    <row r="152" spans="1:34">
      <c r="A152" s="76"/>
      <c r="B152" s="76"/>
      <c r="C152" s="76"/>
      <c r="D152" s="76"/>
      <c r="E152" s="76"/>
      <c r="F152" s="234"/>
    </row>
    <row r="153" spans="1:34">
      <c r="A153" s="76"/>
      <c r="B153" s="76"/>
      <c r="C153" s="76"/>
      <c r="D153" s="76"/>
      <c r="E153" s="76"/>
      <c r="F153" s="234"/>
    </row>
    <row r="154" spans="1:34">
      <c r="A154" s="76"/>
      <c r="B154" s="76"/>
      <c r="C154" s="76"/>
      <c r="D154" s="76"/>
      <c r="E154" s="76"/>
      <c r="F154" s="234"/>
    </row>
    <row r="155" spans="1:34">
      <c r="A155" s="76"/>
      <c r="B155" s="76"/>
      <c r="C155" s="76"/>
      <c r="D155" s="76"/>
      <c r="E155" s="76"/>
      <c r="F155" s="234"/>
    </row>
    <row r="156" spans="1:34">
      <c r="A156" s="76"/>
      <c r="B156" s="76"/>
      <c r="C156" s="76"/>
      <c r="D156" s="76"/>
      <c r="E156" s="76"/>
      <c r="F156" s="234"/>
    </row>
    <row r="157" spans="1:34">
      <c r="A157" s="76"/>
      <c r="B157" s="76"/>
      <c r="C157" s="76"/>
      <c r="D157" s="76"/>
      <c r="E157" s="76"/>
      <c r="F157" s="234"/>
    </row>
    <row r="158" spans="1:34">
      <c r="A158" s="76"/>
      <c r="B158" s="76"/>
      <c r="C158" s="76"/>
      <c r="D158" s="76"/>
      <c r="E158" s="76"/>
      <c r="F158" s="234"/>
    </row>
    <row r="159" spans="1:34">
      <c r="A159" s="76"/>
      <c r="B159" s="76"/>
      <c r="C159" s="76"/>
      <c r="D159" s="76"/>
      <c r="E159" s="76"/>
      <c r="F159" s="234"/>
    </row>
    <row r="160" spans="1:34">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71" priority="1" stopIfTrue="1" operator="equal">
      <formula>0</formula>
    </cfRule>
  </conditionalFormatting>
  <conditionalFormatting sqref="D74">
    <cfRule type="expression" dxfId="270" priority="2" stopIfTrue="1">
      <formula>$D$84=""</formula>
    </cfRule>
  </conditionalFormatting>
  <conditionalFormatting sqref="E74">
    <cfRule type="expression" dxfId="269" priority="3" stopIfTrue="1">
      <formula>$D$84=""</formula>
    </cfRule>
  </conditionalFormatting>
  <conditionalFormatting sqref="D75">
    <cfRule type="expression" dxfId="268" priority="4" stopIfTrue="1">
      <formula>$D$85=""</formula>
    </cfRule>
  </conditionalFormatting>
  <conditionalFormatting sqref="E75">
    <cfRule type="expression" dxfId="267" priority="5" stopIfTrue="1">
      <formula>$D$85=""</formula>
    </cfRule>
  </conditionalFormatting>
  <conditionalFormatting sqref="C4:C5">
    <cfRule type="expression" dxfId="266" priority="6" stopIfTrue="1">
      <formula>$C$4="Start"</formula>
    </cfRule>
    <cfRule type="expression" dxfId="265" priority="7" stopIfTrue="1">
      <formula>$C$4="Stop"</formula>
    </cfRule>
    <cfRule type="expression" dxfId="264" priority="8" stopIfTrue="1">
      <formula>$C$4="Resume"</formula>
    </cfRule>
  </conditionalFormatting>
  <conditionalFormatting sqref="C7">
    <cfRule type="expression" dxfId="263" priority="9" stopIfTrue="1">
      <formula>$C$7="RESET"</formula>
    </cfRule>
  </conditionalFormatting>
  <conditionalFormatting sqref="C10:C59">
    <cfRule type="expression" dxfId="262" priority="10" stopIfTrue="1">
      <formula>H10="Yes"</formula>
    </cfRule>
  </conditionalFormatting>
  <conditionalFormatting sqref="D84:D85 A74">
    <cfRule type="expression" dxfId="261" priority="11" stopIfTrue="1">
      <formula>$D$84=""</formula>
    </cfRule>
  </conditionalFormatting>
  <conditionalFormatting sqref="A75">
    <cfRule type="expression" dxfId="260" priority="12" stopIfTrue="1">
      <formula>$D$85=""</formula>
    </cfRule>
  </conditionalFormatting>
  <conditionalFormatting sqref="F10:F59">
    <cfRule type="expression" dxfId="259" priority="13" stopIfTrue="1">
      <formula>H10="Yes"</formula>
    </cfRule>
  </conditionalFormatting>
  <conditionalFormatting sqref="B74:C74">
    <cfRule type="expression" dxfId="258" priority="14" stopIfTrue="1">
      <formula>$D$84=""</formula>
    </cfRule>
  </conditionalFormatting>
  <conditionalFormatting sqref="B75:C75">
    <cfRule type="expression" dxfId="257" priority="15" stopIfTrue="1">
      <formula>$D$85=""</formula>
    </cfRule>
  </conditionalFormatting>
  <dataValidations count="5">
    <dataValidation showInputMessage="1" showErrorMessage="1" sqref="C60:C61" xr:uid="{00000000-0002-0000-0700-000000000000}"/>
    <dataValidation type="list" showInputMessage="1" showErrorMessage="1" sqref="D64:D75" xr:uid="{00000000-0002-0000-0700-000001000000}">
      <formula1>$D$78:$D$85</formula1>
    </dataValidation>
    <dataValidation type="list" showInputMessage="1" showErrorMessage="1" errorTitle="Attention" error="Please enter an option from the drop-down menu." sqref="F10:F59" xr:uid="{00000000-0002-0000-07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700-000003000000}">
      <formula1>$D$7:$D$8</formula1>
    </dataValidation>
    <dataValidation type="list" showInputMessage="1" showErrorMessage="1" errorTitle="Attention" error="Please select an option from the drop-down menu." sqref="C10:C59" xr:uid="{00000000-0002-0000-0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1111">
    <tabColor indexed="44"/>
    <pageSetUpPr fitToPage="1"/>
  </sheetPr>
  <dimension ref="A1:AT286"/>
  <sheetViews>
    <sheetView workbookViewId="0">
      <pane ySplit="9" topLeftCell="A10" activePane="bottomLeft" state="frozenSplit"/>
      <selection activeCell="B10" sqref="B10"/>
      <selection pane="bottomLeft" activeCell="E61" sqref="E61"/>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292</v>
      </c>
      <c r="B3" s="357">
        <f>Admin!C45</f>
        <v>5</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IF(Admin!F45="","",Admin!F45)</f>
        <v>Rohan Avachat</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IF(Admin!G45="","",Admin!G45)</f>
        <v/>
      </c>
      <c r="C5" s="362" t="s">
        <v>109</v>
      </c>
      <c r="D5" s="358">
        <v>36</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IF(Admin!D45="","",Admin!D45)</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293</v>
      </c>
      <c r="B7" s="364" t="str">
        <f>IF(Admin!E45="","",Admin!E45)</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36</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c r="A10" s="20">
        <f>Admin!V45</f>
        <v>1</v>
      </c>
      <c r="B10" s="120" t="str">
        <f>IF(COUNTBLANK(A10)=1,"",VLOOKUP(A10,Tasks!$B$69:$D$118,2, FALSE))</f>
        <v>Creation of user account.</v>
      </c>
      <c r="C10" s="38" t="s">
        <v>100</v>
      </c>
      <c r="D10" s="176">
        <v>12</v>
      </c>
      <c r="E10" s="897" t="s">
        <v>339</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7">
      <c r="A11" s="21">
        <f>Admin!W45</f>
        <v>2</v>
      </c>
      <c r="B11" s="120" t="str">
        <f>IF(COUNTBLANK(A11)=1,"",VLOOKUP(A11,Tasks!$B$69:$D$118,2, FALSE))</f>
        <v>Walk through the entire process of finding a pet using a filtered search.</v>
      </c>
      <c r="C11" s="38" t="s">
        <v>100</v>
      </c>
      <c r="D11" s="176">
        <v>46</v>
      </c>
      <c r="E11" s="897" t="s">
        <v>340</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3">
      <c r="A12" s="21">
        <f>Admin!X45</f>
        <v>3</v>
      </c>
      <c r="B12" s="120" t="str">
        <f>IF(COUNTBLANK(A12)=1,"",VLOOKUP(A12,Tasks!$B$69:$D$118,2, FALSE))</f>
        <v>Finding the right pet sitter for the user’s pet.</v>
      </c>
      <c r="C12" s="38" t="s">
        <v>100</v>
      </c>
      <c r="D12" s="176">
        <v>54</v>
      </c>
      <c r="E12" s="897" t="s">
        <v>341</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3">
      <c r="A13" s="21">
        <f>Admin!Y45</f>
        <v>4</v>
      </c>
      <c r="B13" s="120" t="str">
        <f>IF(COUNTBLANK(A13)=1,"",VLOOKUP(A13,Tasks!$B$69:$D$118,2, FALSE))</f>
        <v>Navigating through user testimonials.</v>
      </c>
      <c r="C13" s="38" t="s">
        <v>100</v>
      </c>
      <c r="D13" s="176">
        <v>33</v>
      </c>
      <c r="E13" s="897" t="s">
        <v>338</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3">
      <c r="A14" s="21">
        <f>Admin!Z45</f>
        <v>5</v>
      </c>
      <c r="B14" s="120" t="str">
        <f>IF(COUNTBLANK(A14)=1,"",VLOOKUP(A14,Tasks!$B$69:$D$118,2, FALSE))</f>
        <v>Browsing through the favourited pets and pet sitters.</v>
      </c>
      <c r="C14" s="38" t="s">
        <v>100</v>
      </c>
      <c r="D14" s="176">
        <v>29</v>
      </c>
      <c r="E14" s="897" t="s">
        <v>342</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3">
      <c r="A15" s="21">
        <f>Admin!AA45</f>
        <v>6</v>
      </c>
      <c r="B15" s="120" t="str">
        <f>IF(COUNTBLANK(A15)=1,"",VLOOKUP(A15,Tasks!$B$69:$D$118,2, FALSE))</f>
        <v>Searching for suitable pet events.</v>
      </c>
      <c r="C15" s="38" t="s">
        <v>100</v>
      </c>
      <c r="D15" s="176">
        <v>36</v>
      </c>
      <c r="E15" s="897" t="s">
        <v>369</v>
      </c>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3" hidden="1">
      <c r="A16" s="21" t="str">
        <f>Admin!AB45</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3" hidden="1">
      <c r="A17" s="21" t="str">
        <f>Admin!AC45</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3" hidden="1">
      <c r="A18" s="21" t="str">
        <f>Admin!AD45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3" hidden="1">
      <c r="A19" s="21" t="str">
        <f>Admin!AE45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3" hidden="1">
      <c r="A20" s="21" t="str">
        <f>Admin!AF45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3" hidden="1">
      <c r="A21" s="21" t="str">
        <f>Admin!AG45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3" hidden="1">
      <c r="A22" s="21" t="str">
        <f>Admin!AH45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3" hidden="1">
      <c r="A23" s="21" t="str">
        <f>Admin!AI45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3" hidden="1">
      <c r="A24" s="21" t="str">
        <f>Admin!AJ45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3" hidden="1">
      <c r="A25" s="21" t="str">
        <f>Admin!AK45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3" hidden="1">
      <c r="A26" s="21" t="str">
        <f>Admin!AL45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3" hidden="1">
      <c r="A27" s="21" t="str">
        <f>Admin!AM45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3" hidden="1">
      <c r="A28" s="21" t="str">
        <f>Admin!AN45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3" hidden="1">
      <c r="A29" s="21" t="str">
        <f>Admin!AO45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3" hidden="1">
      <c r="A30" s="21" t="str">
        <f>Admin!AP45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3" hidden="1">
      <c r="A31" s="21" t="str">
        <f>Admin!AQ45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3" hidden="1">
      <c r="A32" s="21" t="str">
        <f>Admin!AR45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3" hidden="1">
      <c r="A33" s="21" t="str">
        <f>Admin!AS45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3" hidden="1">
      <c r="A34" s="21" t="str">
        <f>Admin!AT45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3" hidden="1">
      <c r="A35" s="21" t="str">
        <f>Admin!AU45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3" hidden="1">
      <c r="A36" s="21" t="str">
        <f>Admin!AV45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3" hidden="1">
      <c r="A37" s="21" t="str">
        <f>Admin!AW45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3" hidden="1">
      <c r="A38" s="21" t="str">
        <f>Admin!AX45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3" hidden="1">
      <c r="A39" s="21" t="str">
        <f>Admin!AY45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3" hidden="1">
      <c r="A40" s="21" t="str">
        <f>Admin!AZ45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3" hidden="1">
      <c r="A41" s="21" t="str">
        <f>Admin!BA45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3" hidden="1">
      <c r="A42" s="21" t="str">
        <f>Admin!BB45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3" hidden="1">
      <c r="A43" s="21" t="str">
        <f>Admin!BC45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3" hidden="1">
      <c r="A44" s="21" t="str">
        <f>Admin!BD45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3" hidden="1">
      <c r="A45" s="21" t="str">
        <f>Admin!BE45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3" hidden="1">
      <c r="A46" s="21" t="str">
        <f>Admin!BF45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3" hidden="1">
      <c r="A47" s="21" t="str">
        <f>Admin!BG45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3" hidden="1">
      <c r="A48" s="21" t="str">
        <f>Admin!BH45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3" hidden="1">
      <c r="A49" s="21" t="str">
        <f>Admin!BI45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3" hidden="1">
      <c r="A50" s="21" t="str">
        <f>Admin!BJ45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3" hidden="1">
      <c r="A51" s="21" t="str">
        <f>Admin!BK45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3" hidden="1">
      <c r="A52" s="21" t="str">
        <f>Admin!BL45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3" hidden="1">
      <c r="A53" s="21" t="str">
        <f>Admin!BM45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3" hidden="1">
      <c r="A54" s="21" t="str">
        <f>Admin!BN45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3" hidden="1">
      <c r="A55" s="21" t="str">
        <f>Admin!BO45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3" hidden="1">
      <c r="A56" s="21" t="str">
        <f>Admin!BP45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3" hidden="1">
      <c r="A57" s="21" t="str">
        <f>Admin!BQ45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3" hidden="1">
      <c r="A58" s="21" t="str">
        <f>Admin!BR45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3" hidden="1">
      <c r="A59" s="21" t="str">
        <f>Admin!BS45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90"/>
      <c r="B77" s="478" t="s">
        <v>321</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6"/>
      <c r="B151" s="76"/>
      <c r="C151" s="76"/>
      <c r="D151" s="76"/>
      <c r="E151" s="76"/>
      <c r="F151" s="234"/>
    </row>
    <row r="152" spans="1:36">
      <c r="A152" s="76"/>
      <c r="B152" s="76"/>
      <c r="C152" s="76"/>
      <c r="D152" s="76"/>
      <c r="E152" s="76"/>
      <c r="F152" s="234"/>
    </row>
    <row r="153" spans="1:36">
      <c r="A153" s="76"/>
      <c r="B153" s="76"/>
      <c r="C153" s="76"/>
      <c r="D153" s="76"/>
      <c r="E153" s="76"/>
      <c r="F153" s="234"/>
    </row>
    <row r="154" spans="1:36">
      <c r="A154" s="76"/>
      <c r="B154" s="76"/>
      <c r="C154" s="76"/>
      <c r="D154" s="76"/>
      <c r="E154" s="76"/>
      <c r="F154" s="234"/>
    </row>
    <row r="155" spans="1:36">
      <c r="A155" s="76"/>
      <c r="B155" s="76"/>
      <c r="C155" s="76"/>
      <c r="D155" s="76"/>
      <c r="E155" s="76"/>
      <c r="F155" s="234"/>
    </row>
    <row r="156" spans="1:36">
      <c r="A156" s="76"/>
      <c r="B156" s="76"/>
      <c r="C156" s="76"/>
      <c r="D156" s="76"/>
      <c r="E156" s="76"/>
      <c r="F156" s="234"/>
    </row>
    <row r="157" spans="1:36">
      <c r="A157" s="76"/>
      <c r="B157" s="76"/>
      <c r="C157" s="76"/>
      <c r="D157" s="76"/>
      <c r="E157" s="76"/>
      <c r="F157" s="234"/>
    </row>
    <row r="158" spans="1:36">
      <c r="A158" s="76"/>
      <c r="B158" s="76"/>
      <c r="C158" s="76"/>
      <c r="D158" s="76"/>
      <c r="E158" s="76"/>
      <c r="F158" s="234"/>
    </row>
    <row r="159" spans="1:36">
      <c r="A159" s="76"/>
      <c r="B159" s="76"/>
      <c r="C159" s="76"/>
      <c r="D159" s="76"/>
      <c r="E159" s="76"/>
      <c r="F159" s="234"/>
    </row>
    <row r="160" spans="1:36">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F203" s="234"/>
    </row>
    <row r="204" spans="1: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56" priority="1" stopIfTrue="1" operator="equal">
      <formula>0</formula>
    </cfRule>
  </conditionalFormatting>
  <conditionalFormatting sqref="D74">
    <cfRule type="expression" dxfId="255" priority="2" stopIfTrue="1">
      <formula>$D$84=""</formula>
    </cfRule>
  </conditionalFormatting>
  <conditionalFormatting sqref="E74">
    <cfRule type="expression" dxfId="254" priority="3" stopIfTrue="1">
      <formula>$D$84=""</formula>
    </cfRule>
  </conditionalFormatting>
  <conditionalFormatting sqref="D75">
    <cfRule type="expression" dxfId="253" priority="4" stopIfTrue="1">
      <formula>$D$85=""</formula>
    </cfRule>
  </conditionalFormatting>
  <conditionalFormatting sqref="E75">
    <cfRule type="expression" dxfId="252" priority="5" stopIfTrue="1">
      <formula>$D$85=""</formula>
    </cfRule>
  </conditionalFormatting>
  <conditionalFormatting sqref="C4:C5">
    <cfRule type="expression" dxfId="251" priority="6" stopIfTrue="1">
      <formula>$C$4="Start"</formula>
    </cfRule>
    <cfRule type="expression" dxfId="250" priority="7" stopIfTrue="1">
      <formula>$C$4="Stop"</formula>
    </cfRule>
    <cfRule type="expression" dxfId="249" priority="8" stopIfTrue="1">
      <formula>$C$4="Resume"</formula>
    </cfRule>
  </conditionalFormatting>
  <conditionalFormatting sqref="C7">
    <cfRule type="expression" dxfId="248" priority="9" stopIfTrue="1">
      <formula>$C$7="RESET"</formula>
    </cfRule>
  </conditionalFormatting>
  <conditionalFormatting sqref="C10:C59">
    <cfRule type="expression" dxfId="247" priority="10" stopIfTrue="1">
      <formula>H10="Yes"</formula>
    </cfRule>
  </conditionalFormatting>
  <conditionalFormatting sqref="D84:D85 A74">
    <cfRule type="expression" dxfId="246" priority="11" stopIfTrue="1">
      <formula>$D$84=""</formula>
    </cfRule>
  </conditionalFormatting>
  <conditionalFormatting sqref="A75">
    <cfRule type="expression" dxfId="245" priority="12" stopIfTrue="1">
      <formula>$D$85=""</formula>
    </cfRule>
  </conditionalFormatting>
  <conditionalFormatting sqref="F10:F59">
    <cfRule type="expression" dxfId="244" priority="13" stopIfTrue="1">
      <formula>H10="Yes"</formula>
    </cfRule>
  </conditionalFormatting>
  <conditionalFormatting sqref="B74:C74">
    <cfRule type="expression" dxfId="243" priority="14" stopIfTrue="1">
      <formula>$D$84=""</formula>
    </cfRule>
  </conditionalFormatting>
  <conditionalFormatting sqref="B75:C75">
    <cfRule type="expression" dxfId="242" priority="15" stopIfTrue="1">
      <formula>$D$85=""</formula>
    </cfRule>
  </conditionalFormatting>
  <dataValidations count="5">
    <dataValidation showInputMessage="1" showErrorMessage="1" sqref="C60:C61" xr:uid="{00000000-0002-0000-0800-000000000000}"/>
    <dataValidation type="list" showInputMessage="1" showErrorMessage="1" sqref="D64:D75" xr:uid="{00000000-0002-0000-0800-000001000000}">
      <formula1>$D$78:$D$85</formula1>
    </dataValidation>
    <dataValidation type="list" showInputMessage="1" showErrorMessage="1" errorTitle="Attention" error="Please enter an option from the drop-down menu." sqref="F10:F59" xr:uid="{00000000-0002-0000-08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800-000003000000}">
      <formula1>$D$7:$D$8</formula1>
    </dataValidation>
    <dataValidation type="list" showInputMessage="1" showErrorMessage="1" errorTitle="Attention" error="Please select an option from the drop-down menu." sqref="C10:C59" xr:uid="{00000000-0002-0000-08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11111">
    <tabColor indexed="44"/>
    <pageSetUpPr fitToPage="1"/>
  </sheetPr>
  <dimension ref="A1:AT361"/>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4"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c r="A3" s="356" t="s">
        <v>292</v>
      </c>
      <c r="B3" s="357">
        <f>Admin!C46</f>
        <v>6</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c r="A4" s="356" t="s">
        <v>198</v>
      </c>
      <c r="B4" s="357" t="str">
        <f>IF(Admin!F46="","",Admin!F46)</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c r="A5" s="356" t="s">
        <v>104</v>
      </c>
      <c r="B5" s="357" t="str">
        <f>IF(Admin!G46="","",Admin!G46)</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c r="A6" s="356" t="s">
        <v>98</v>
      </c>
      <c r="B6" s="364" t="str">
        <f>IF(Admin!D46="","",Admin!D46)</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c r="A7" s="356" t="s">
        <v>293</v>
      </c>
      <c r="B7" s="364" t="str">
        <f>IF(Admin!E46="","",Admin!E46)</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3">
      <c r="A10" s="20">
        <f>Admin!V46</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3">
      <c r="A11" s="21">
        <f>Admin!W46</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3">
      <c r="A12" s="21">
        <f>Admin!X46</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3">
      <c r="A13" s="21">
        <f>Admin!Y46</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3">
      <c r="A14" s="21">
        <f>Admin!Z46</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3">
      <c r="A15" s="21">
        <f>Admin!AA46</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3">
      <c r="A16" s="21" t="str">
        <f>Admin!AB46</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3">
      <c r="A17" s="21" t="str">
        <f>Admin!AC46</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3">
      <c r="A18" s="21" t="str">
        <f>Admin!AD46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3">
      <c r="A19" s="21" t="str">
        <f>Admin!AE46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3">
      <c r="A20" s="21" t="str">
        <f>Admin!AF46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3">
      <c r="A21" s="21" t="str">
        <f>Admin!AG46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3">
      <c r="A22" s="21" t="str">
        <f>Admin!AH46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3">
      <c r="A23" s="21" t="str">
        <f>Admin!AI46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3">
      <c r="A24" s="21" t="str">
        <f>Admin!AJ46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3">
      <c r="A25" s="21" t="str">
        <f>Admin!AK46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3">
      <c r="A26" s="21" t="str">
        <f>Admin!AL46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3">
      <c r="A27" s="21" t="str">
        <f>Admin!AM46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3">
      <c r="A28" s="21" t="str">
        <f>Admin!AN46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3">
      <c r="A29" s="21" t="str">
        <f>Admin!AO46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3">
      <c r="A30" s="21" t="str">
        <f>Admin!AP46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3">
      <c r="A31" s="21" t="str">
        <f>Admin!AQ46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3">
      <c r="A32" s="21" t="str">
        <f>Admin!AR46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3">
      <c r="A33" s="21" t="str">
        <f>Admin!AS46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3">
      <c r="A34" s="21" t="str">
        <f>Admin!AT46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3">
      <c r="A35" s="21" t="str">
        <f>Admin!AU46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3">
      <c r="A36" s="21" t="str">
        <f>Admin!AV46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3">
      <c r="A37" s="21" t="str">
        <f>Admin!AW46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3">
      <c r="A38" s="21" t="str">
        <f>Admin!AX46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3">
      <c r="A39" s="21" t="str">
        <f>Admin!AY46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3">
      <c r="A40" s="21" t="str">
        <f>Admin!AZ46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3">
      <c r="A41" s="21" t="str">
        <f>Admin!BA46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3">
      <c r="A42" s="21" t="str">
        <f>Admin!BB46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3">
      <c r="A43" s="21" t="str">
        <f>Admin!BC46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3">
      <c r="A44" s="21" t="str">
        <f>Admin!BD46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3">
      <c r="A45" s="21" t="str">
        <f>Admin!BE46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3">
      <c r="A46" s="21" t="str">
        <f>Admin!BF46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3">
      <c r="A47" s="21" t="str">
        <f>Admin!BG46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3">
      <c r="A48" s="21" t="str">
        <f>Admin!BH46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3">
      <c r="A49" s="21" t="str">
        <f>Admin!BI46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3">
      <c r="A50" s="21" t="str">
        <f>Admin!BJ46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3">
      <c r="A51" s="21" t="str">
        <f>Admin!BK46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3">
      <c r="A52" s="21" t="str">
        <f>Admin!BL46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3">
      <c r="A53" s="21" t="str">
        <f>Admin!BM46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3">
      <c r="A54" s="21" t="str">
        <f>Admin!BN46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3">
      <c r="A55" s="21" t="str">
        <f>Admin!BO46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3">
      <c r="A56" s="21" t="str">
        <f>Admin!BP46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3">
      <c r="A57" s="21" t="str">
        <f>Admin!BQ46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3">
      <c r="A58" s="21" t="str">
        <f>Admin!BR46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3">
      <c r="A59" s="21" t="str">
        <f>Admin!BS46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6"/>
      <c r="B151" s="76"/>
      <c r="C151" s="76"/>
      <c r="D151" s="76"/>
      <c r="E151" s="76"/>
      <c r="F151" s="234"/>
    </row>
    <row r="152" spans="1:34">
      <c r="A152" s="76"/>
      <c r="B152" s="76"/>
      <c r="C152" s="76"/>
      <c r="D152" s="76"/>
      <c r="E152" s="76"/>
      <c r="F152" s="234"/>
    </row>
    <row r="153" spans="1:34">
      <c r="A153" s="76"/>
      <c r="B153" s="76"/>
      <c r="C153" s="76"/>
      <c r="D153" s="76"/>
      <c r="E153" s="76"/>
      <c r="F153" s="234"/>
    </row>
    <row r="154" spans="1:34">
      <c r="A154" s="76"/>
      <c r="B154" s="76"/>
      <c r="C154" s="76"/>
      <c r="D154" s="76"/>
      <c r="E154" s="76"/>
      <c r="F154" s="234"/>
    </row>
    <row r="155" spans="1:34">
      <c r="A155" s="76"/>
      <c r="B155" s="76"/>
      <c r="C155" s="76"/>
      <c r="D155" s="76"/>
      <c r="E155" s="76"/>
      <c r="F155" s="234"/>
    </row>
    <row r="156" spans="1:34">
      <c r="A156" s="76"/>
      <c r="B156" s="76"/>
      <c r="C156" s="76"/>
      <c r="D156" s="76"/>
      <c r="E156" s="76"/>
      <c r="F156" s="234"/>
    </row>
    <row r="157" spans="1:34">
      <c r="A157" s="76"/>
      <c r="B157" s="76"/>
      <c r="C157" s="76"/>
      <c r="D157" s="76"/>
      <c r="E157" s="76"/>
      <c r="F157" s="234"/>
    </row>
    <row r="158" spans="1:34">
      <c r="A158" s="76"/>
      <c r="B158" s="76"/>
      <c r="C158" s="76"/>
      <c r="D158" s="76"/>
      <c r="E158" s="76"/>
      <c r="F158" s="234"/>
    </row>
    <row r="159" spans="1:34">
      <c r="A159" s="76"/>
      <c r="B159" s="76"/>
      <c r="C159" s="76"/>
      <c r="D159" s="76"/>
      <c r="E159" s="76"/>
      <c r="F159" s="234"/>
    </row>
    <row r="160" spans="1:34">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41" priority="1" stopIfTrue="1" operator="equal">
      <formula>0</formula>
    </cfRule>
  </conditionalFormatting>
  <conditionalFormatting sqref="D74">
    <cfRule type="expression" dxfId="240" priority="2" stopIfTrue="1">
      <formula>$D$84=""</formula>
    </cfRule>
  </conditionalFormatting>
  <conditionalFormatting sqref="E74">
    <cfRule type="expression" dxfId="239" priority="3" stopIfTrue="1">
      <formula>$D$84=""</formula>
    </cfRule>
  </conditionalFormatting>
  <conditionalFormatting sqref="D75">
    <cfRule type="expression" dxfId="238" priority="4" stopIfTrue="1">
      <formula>$D$85=""</formula>
    </cfRule>
  </conditionalFormatting>
  <conditionalFormatting sqref="E75">
    <cfRule type="expression" dxfId="237" priority="5" stopIfTrue="1">
      <formula>$D$85=""</formula>
    </cfRule>
  </conditionalFormatting>
  <conditionalFormatting sqref="C4:C5">
    <cfRule type="expression" dxfId="236" priority="6" stopIfTrue="1">
      <formula>$C$4="Start"</formula>
    </cfRule>
    <cfRule type="expression" dxfId="235" priority="7" stopIfTrue="1">
      <formula>$C$4="Stop"</formula>
    </cfRule>
    <cfRule type="expression" dxfId="234" priority="8" stopIfTrue="1">
      <formula>$C$4="Resume"</formula>
    </cfRule>
  </conditionalFormatting>
  <conditionalFormatting sqref="C7">
    <cfRule type="expression" dxfId="233" priority="9" stopIfTrue="1">
      <formula>$C$7="RESET"</formula>
    </cfRule>
  </conditionalFormatting>
  <conditionalFormatting sqref="C10:C59">
    <cfRule type="expression" dxfId="232" priority="10" stopIfTrue="1">
      <formula>H10="Yes"</formula>
    </cfRule>
  </conditionalFormatting>
  <conditionalFormatting sqref="D84:D85 A74">
    <cfRule type="expression" dxfId="231" priority="11" stopIfTrue="1">
      <formula>$D$84=""</formula>
    </cfRule>
  </conditionalFormatting>
  <conditionalFormatting sqref="A75">
    <cfRule type="expression" dxfId="230" priority="12" stopIfTrue="1">
      <formula>$D$85=""</formula>
    </cfRule>
  </conditionalFormatting>
  <conditionalFormatting sqref="F10:F59">
    <cfRule type="expression" dxfId="229" priority="13" stopIfTrue="1">
      <formula>H10="Yes"</formula>
    </cfRule>
  </conditionalFormatting>
  <conditionalFormatting sqref="B74:C74">
    <cfRule type="expression" dxfId="228" priority="14" stopIfTrue="1">
      <formula>$D$84=""</formula>
    </cfRule>
  </conditionalFormatting>
  <conditionalFormatting sqref="B75:C75">
    <cfRule type="expression" dxfId="227" priority="15" stopIfTrue="1">
      <formula>$D$85=""</formula>
    </cfRule>
  </conditionalFormatting>
  <dataValidations count="5">
    <dataValidation showInputMessage="1" showErrorMessage="1" sqref="C60:C61" xr:uid="{00000000-0002-0000-0900-000000000000}"/>
    <dataValidation type="list" showInputMessage="1" showErrorMessage="1" sqref="D64:D75" xr:uid="{00000000-0002-0000-0900-000001000000}">
      <formula1>$D$78:$D$85</formula1>
    </dataValidation>
    <dataValidation type="list" showInputMessage="1" showErrorMessage="1" errorTitle="Attention" error="Please enter an option from the drop-down menu." sqref="F10:F59" xr:uid="{00000000-0002-0000-09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900-000003000000}">
      <formula1>$D$7:$D$8</formula1>
    </dataValidation>
    <dataValidation type="list" showInputMessage="1" showErrorMessage="1" errorTitle="Attention" error="Please select an option from the drop-down menu." sqref="C10:C59" xr:uid="{00000000-0002-0000-09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1111111">
    <tabColor indexed="44"/>
    <pageSetUpPr fitToPage="1"/>
  </sheetPr>
  <dimension ref="A1:AT339"/>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292</v>
      </c>
      <c r="B3" s="357">
        <f>Admin!C47</f>
        <v>7</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IF(Admin!F47="","",Admin!F47)</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IF(Admin!G47="","",Admin!G47)</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IF(Admin!D47="","",Admin!D47)</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293</v>
      </c>
      <c r="B7" s="364" t="str">
        <f>IF(Admin!E47="","",Admin!E47)</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c r="A10" s="20">
        <f>Admin!V47</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3">
      <c r="A11" s="21">
        <f>Admin!W47</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3">
      <c r="A12" s="21">
        <f>Admin!X47</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3">
      <c r="A13" s="21">
        <f>Admin!Y47</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3">
      <c r="A14" s="21">
        <f>Admin!Z47</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3">
      <c r="A15" s="21">
        <f>Admin!AA47</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3">
      <c r="A16" s="21" t="str">
        <f>Admin!AB47</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3">
      <c r="A17" s="21" t="str">
        <f>Admin!AC47</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3">
      <c r="A18" s="21" t="str">
        <f>Admin!AD47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3">
      <c r="A19" s="21" t="str">
        <f>Admin!AE47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3">
      <c r="A20" s="21" t="str">
        <f>Admin!AF47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3">
      <c r="A21" s="21" t="str">
        <f>Admin!AG47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3">
      <c r="A22" s="21" t="str">
        <f>Admin!AH47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3">
      <c r="A23" s="21" t="str">
        <f>Admin!AI47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3">
      <c r="A24" s="21" t="str">
        <f>Admin!AJ47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3">
      <c r="A25" s="21" t="str">
        <f>Admin!AK47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3">
      <c r="A26" s="21" t="str">
        <f>Admin!AL47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3">
      <c r="A27" s="21" t="str">
        <f>Admin!AM47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3">
      <c r="A28" s="21" t="str">
        <f>Admin!AN47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3">
      <c r="A29" s="21" t="str">
        <f>Admin!AO47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3">
      <c r="A30" s="21" t="str">
        <f>Admin!AP47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3">
      <c r="A31" s="21" t="str">
        <f>Admin!AQ47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3">
      <c r="A32" s="21" t="str">
        <f>Admin!AR47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3">
      <c r="A33" s="21" t="str">
        <f>Admin!AS47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3">
      <c r="A34" s="21" t="str">
        <f>Admin!AT47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3">
      <c r="A35" s="21" t="str">
        <f>Admin!AU47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3">
      <c r="A36" s="21" t="str">
        <f>Admin!AV47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3">
      <c r="A37" s="21" t="str">
        <f>Admin!AW47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3">
      <c r="A38" s="21" t="str">
        <f>Admin!AX47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3">
      <c r="A39" s="21" t="str">
        <f>Admin!AY47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3">
      <c r="A40" s="21" t="str">
        <f>Admin!AZ47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3">
      <c r="A41" s="21" t="str">
        <f>Admin!BA47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3">
      <c r="A42" s="21" t="str">
        <f>Admin!BB47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3">
      <c r="A43" s="21" t="str">
        <f>Admin!BC47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3">
      <c r="A44" s="21" t="str">
        <f>Admin!BD47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3">
      <c r="A45" s="21" t="str">
        <f>Admin!BE47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3">
      <c r="A46" s="21" t="str">
        <f>Admin!BF47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3">
      <c r="A47" s="21" t="str">
        <f>Admin!BG47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3">
      <c r="A48" s="21" t="str">
        <f>Admin!BH47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3">
      <c r="A49" s="21" t="str">
        <f>Admin!BI47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3">
      <c r="A50" s="21" t="str">
        <f>Admin!BJ47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3">
      <c r="A51" s="21" t="str">
        <f>Admin!BK47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3">
      <c r="A52" s="21" t="str">
        <f>Admin!BL47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3">
      <c r="A53" s="21" t="str">
        <f>Admin!BM47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3">
      <c r="A54" s="21" t="str">
        <f>Admin!BN47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3">
      <c r="A55" s="21" t="str">
        <f>Admin!BO47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3">
      <c r="A56" s="21" t="str">
        <f>Admin!BP47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3">
      <c r="A57" s="21" t="str">
        <f>Admin!BQ47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3">
      <c r="A58" s="21" t="str">
        <f>Admin!BR47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3">
      <c r="A59" s="21" t="str">
        <f>Admin!BS47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26" priority="1" stopIfTrue="1" operator="equal">
      <formula>0</formula>
    </cfRule>
  </conditionalFormatting>
  <conditionalFormatting sqref="D74">
    <cfRule type="expression" dxfId="225" priority="2" stopIfTrue="1">
      <formula>$D$84=""</formula>
    </cfRule>
  </conditionalFormatting>
  <conditionalFormatting sqref="E74">
    <cfRule type="expression" dxfId="224" priority="3" stopIfTrue="1">
      <formula>$D$84=""</formula>
    </cfRule>
  </conditionalFormatting>
  <conditionalFormatting sqref="D75">
    <cfRule type="expression" dxfId="223" priority="4" stopIfTrue="1">
      <formula>$D$85=""</formula>
    </cfRule>
  </conditionalFormatting>
  <conditionalFormatting sqref="E75">
    <cfRule type="expression" dxfId="222" priority="5" stopIfTrue="1">
      <formula>$D$85=""</formula>
    </cfRule>
  </conditionalFormatting>
  <conditionalFormatting sqref="C4:C5">
    <cfRule type="expression" dxfId="221" priority="6" stopIfTrue="1">
      <formula>$C$4="Start"</formula>
    </cfRule>
    <cfRule type="expression" dxfId="220" priority="7" stopIfTrue="1">
      <formula>$C$4="Stop"</formula>
    </cfRule>
    <cfRule type="expression" dxfId="219" priority="8" stopIfTrue="1">
      <formula>$C$4="Resume"</formula>
    </cfRule>
  </conditionalFormatting>
  <conditionalFormatting sqref="C7">
    <cfRule type="expression" dxfId="218" priority="9" stopIfTrue="1">
      <formula>$C$7="RESET"</formula>
    </cfRule>
  </conditionalFormatting>
  <conditionalFormatting sqref="C10:C59">
    <cfRule type="expression" dxfId="217" priority="10" stopIfTrue="1">
      <formula>H10="Yes"</formula>
    </cfRule>
  </conditionalFormatting>
  <conditionalFormatting sqref="D84:D85 A74">
    <cfRule type="expression" dxfId="216" priority="11" stopIfTrue="1">
      <formula>$D$84=""</formula>
    </cfRule>
  </conditionalFormatting>
  <conditionalFormatting sqref="A75">
    <cfRule type="expression" dxfId="215" priority="12" stopIfTrue="1">
      <formula>$D$85=""</formula>
    </cfRule>
  </conditionalFormatting>
  <conditionalFormatting sqref="F10:F59">
    <cfRule type="expression" dxfId="214" priority="13" stopIfTrue="1">
      <formula>H10="Yes"</formula>
    </cfRule>
  </conditionalFormatting>
  <conditionalFormatting sqref="B74:C74">
    <cfRule type="expression" dxfId="213" priority="14" stopIfTrue="1">
      <formula>$D$84=""</formula>
    </cfRule>
  </conditionalFormatting>
  <conditionalFormatting sqref="B75:C75">
    <cfRule type="expression" dxfId="212" priority="15" stopIfTrue="1">
      <formula>$D$85=""</formula>
    </cfRule>
  </conditionalFormatting>
  <dataValidations count="5">
    <dataValidation showInputMessage="1" showErrorMessage="1" sqref="C60:C61" xr:uid="{00000000-0002-0000-0A00-000000000000}"/>
    <dataValidation type="list" showInputMessage="1" showErrorMessage="1" sqref="D64:D75" xr:uid="{00000000-0002-0000-0A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A00-000002000000}">
      <formula1>$D$7:$D$8</formula1>
    </dataValidation>
    <dataValidation type="list" showInputMessage="1" showErrorMessage="1" errorTitle="Attention" error="Please enter an option from the drop-down menu." sqref="F10:F59" xr:uid="{00000000-0002-0000-0A00-000003000000}">
      <formula1>$F$78:$F$85</formula1>
    </dataValidation>
    <dataValidation type="list" showInputMessage="1" showErrorMessage="1" errorTitle="Attention" error="Please select an option from the drop-down menu." sqref="C10:C59" xr:uid="{00000000-0002-0000-0A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292</v>
      </c>
      <c r="B3" s="357">
        <f>Admin!C48</f>
        <v>8</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IF(Admin!F48="","",Admin!F48)</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IF(Admin!G48="","",Admin!G48)</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IF(Admin!D48="","",Admin!D48)</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293</v>
      </c>
      <c r="B7" s="364" t="str">
        <f>IF(Admin!E48="","",Admin!E48)</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c r="A10" s="20">
        <f>Admin!V48</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3">
      <c r="A11" s="21">
        <f>Admin!W48</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3">
      <c r="A12" s="21">
        <f>Admin!X48</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3">
      <c r="A13" s="21">
        <f>Admin!Y48</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3">
      <c r="A14" s="21">
        <f>Admin!Z48</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3">
      <c r="A15" s="21">
        <f>Admin!AA48</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3">
      <c r="A16" s="21" t="str">
        <f>Admin!AB48</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3">
      <c r="A17" s="21" t="str">
        <f>Admin!AC48</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3">
      <c r="A18" s="21" t="str">
        <f>Admin!AD48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3">
      <c r="A19" s="21" t="str">
        <f>Admin!AE48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3">
      <c r="A20" s="21" t="str">
        <f>Admin!AF48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3">
      <c r="A21" s="21" t="str">
        <f>Admin!AG48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3">
      <c r="A22" s="21" t="str">
        <f>Admin!AH48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3">
      <c r="A23" s="21" t="str">
        <f>Admin!AI48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3">
      <c r="A24" s="21" t="str">
        <f>Admin!AJ48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3">
      <c r="A25" s="21" t="str">
        <f>Admin!AK48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3">
      <c r="A26" s="21" t="str">
        <f>Admin!AL48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3">
      <c r="A27" s="21" t="str">
        <f>Admin!AM48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3">
      <c r="A28" s="21" t="str">
        <f>Admin!AN48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3">
      <c r="A29" s="21" t="str">
        <f>Admin!AO48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3">
      <c r="A30" s="21" t="str">
        <f>Admin!AP48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3">
      <c r="A31" s="21" t="str">
        <f>Admin!AQ48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3">
      <c r="A32" s="21" t="str">
        <f>Admin!AR48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3">
      <c r="A33" s="21" t="str">
        <f>Admin!AS48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3">
      <c r="A34" s="21" t="str">
        <f>Admin!AT48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3">
      <c r="A35" s="21" t="str">
        <f>Admin!AU48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3">
      <c r="A36" s="21" t="str">
        <f>Admin!AV48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3">
      <c r="A37" s="21" t="str">
        <f>Admin!AW48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3">
      <c r="A38" s="21" t="str">
        <f>Admin!AX48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3">
      <c r="A39" s="21" t="str">
        <f>Admin!AY48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3">
      <c r="A40" s="21" t="str">
        <f>Admin!AZ48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3">
      <c r="A41" s="21" t="str">
        <f>Admin!BA48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3">
      <c r="A42" s="21" t="str">
        <f>Admin!BB48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3">
      <c r="A43" s="21" t="str">
        <f>Admin!BC48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3">
      <c r="A44" s="21" t="str">
        <f>Admin!BD48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3">
      <c r="A45" s="21" t="str">
        <f>Admin!BE48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3">
      <c r="A46" s="21" t="str">
        <f>Admin!BF48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3">
      <c r="A47" s="21" t="str">
        <f>Admin!BG48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3">
      <c r="A48" s="21" t="str">
        <f>Admin!BH48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3">
      <c r="A49" s="21" t="str">
        <f>Admin!BI48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3">
      <c r="A50" s="21" t="str">
        <f>Admin!BJ48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3">
      <c r="A51" s="21" t="str">
        <f>Admin!BK48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3">
      <c r="A52" s="21" t="str">
        <f>Admin!BL48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3">
      <c r="A53" s="21" t="str">
        <f>Admin!BM48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3">
      <c r="A54" s="21" t="str">
        <f>Admin!BN48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3">
      <c r="A55" s="21" t="str">
        <f>Admin!BO48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3">
      <c r="A56" s="21" t="str">
        <f>Admin!BP48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3">
      <c r="A57" s="21" t="str">
        <f>Admin!BQ48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3">
      <c r="A58" s="21" t="str">
        <f>Admin!BR48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3">
      <c r="A59" s="21" t="str">
        <f>Admin!BS48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11" priority="1" stopIfTrue="1" operator="equal">
      <formula>0</formula>
    </cfRule>
  </conditionalFormatting>
  <conditionalFormatting sqref="D74">
    <cfRule type="expression" dxfId="210" priority="2" stopIfTrue="1">
      <formula>$D$84=""</formula>
    </cfRule>
  </conditionalFormatting>
  <conditionalFormatting sqref="E74">
    <cfRule type="expression" dxfId="209" priority="3" stopIfTrue="1">
      <formula>$D$84=""</formula>
    </cfRule>
  </conditionalFormatting>
  <conditionalFormatting sqref="D75">
    <cfRule type="expression" dxfId="208" priority="4" stopIfTrue="1">
      <formula>$D$85=""</formula>
    </cfRule>
  </conditionalFormatting>
  <conditionalFormatting sqref="E75">
    <cfRule type="expression" dxfId="207" priority="5" stopIfTrue="1">
      <formula>$D$85=""</formula>
    </cfRule>
  </conditionalFormatting>
  <conditionalFormatting sqref="C4:C5">
    <cfRule type="expression" dxfId="206" priority="6" stopIfTrue="1">
      <formula>$C$4="Start"</formula>
    </cfRule>
    <cfRule type="expression" dxfId="205" priority="7" stopIfTrue="1">
      <formula>$C$4="Stop"</formula>
    </cfRule>
    <cfRule type="expression" dxfId="204" priority="8" stopIfTrue="1">
      <formula>$C$4="Resume"</formula>
    </cfRule>
  </conditionalFormatting>
  <conditionalFormatting sqref="C7">
    <cfRule type="expression" dxfId="203" priority="9" stopIfTrue="1">
      <formula>$C$7="RESET"</formula>
    </cfRule>
  </conditionalFormatting>
  <conditionalFormatting sqref="C10:C59">
    <cfRule type="expression" dxfId="202" priority="10" stopIfTrue="1">
      <formula>H10="Yes"</formula>
    </cfRule>
  </conditionalFormatting>
  <conditionalFormatting sqref="D84:D85 A74">
    <cfRule type="expression" dxfId="201" priority="11" stopIfTrue="1">
      <formula>$D$84=""</formula>
    </cfRule>
  </conditionalFormatting>
  <conditionalFormatting sqref="A75">
    <cfRule type="expression" dxfId="200" priority="12" stopIfTrue="1">
      <formula>$D$85=""</formula>
    </cfRule>
  </conditionalFormatting>
  <conditionalFormatting sqref="F10:F59">
    <cfRule type="expression" dxfId="199" priority="13" stopIfTrue="1">
      <formula>H10="Yes"</formula>
    </cfRule>
  </conditionalFormatting>
  <conditionalFormatting sqref="B74:C74">
    <cfRule type="expression" dxfId="198" priority="14" stopIfTrue="1">
      <formula>$D$84=""</formula>
    </cfRule>
  </conditionalFormatting>
  <conditionalFormatting sqref="B75:C75">
    <cfRule type="expression" dxfId="197" priority="15" stopIfTrue="1">
      <formula>$D$85=""</formula>
    </cfRule>
  </conditionalFormatting>
  <dataValidations count="5">
    <dataValidation showInputMessage="1" showErrorMessage="1" sqref="C60:C61" xr:uid="{00000000-0002-0000-0B00-000000000000}"/>
    <dataValidation type="list" showInputMessage="1" showErrorMessage="1" sqref="D64:D75" xr:uid="{00000000-0002-0000-0B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B00-000002000000}">
      <formula1>$D$7:$D$8</formula1>
    </dataValidation>
    <dataValidation type="list" showInputMessage="1" showErrorMessage="1" errorTitle="Attention" error="Please enter an option from the drop-down menu." sqref="F10:F59" xr:uid="{00000000-0002-0000-0B00-000003000000}">
      <formula1>$F$78:$F$85</formula1>
    </dataValidation>
    <dataValidation type="list" showInputMessage="1" showErrorMessage="1" errorTitle="Attention" error="Please select an option from the drop-down menu." sqref="C10:C59" xr:uid="{00000000-0002-0000-0B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292</v>
      </c>
      <c r="B3" s="357">
        <f>Admin!C49</f>
        <v>9</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IF(Admin!F49="","",Admin!F49)</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IF(Admin!G49="","",Admin!G49)</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IF(Admin!D49="","",Admin!D49)</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293</v>
      </c>
      <c r="B7" s="364" t="str">
        <f>IF(Admin!E49="","",Admin!E49)</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c r="A10" s="20">
        <f>Admin!V49</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3">
      <c r="A11" s="21">
        <f>Admin!W49</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3">
      <c r="A12" s="21">
        <f>Admin!X49</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3">
      <c r="A13" s="21">
        <f>Admin!Y49</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3">
      <c r="A14" s="21">
        <f>Admin!Z49</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3">
      <c r="A15" s="21">
        <f>Admin!AA49</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3">
      <c r="A16" s="21" t="str">
        <f>Admin!AB49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3">
      <c r="A17" s="21" t="str">
        <f>Admin!AC49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3">
      <c r="A18" s="21" t="str">
        <f>Admin!AD49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3">
      <c r="A19" s="21" t="str">
        <f>Admin!AE49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3">
      <c r="A20" s="21" t="str">
        <f>Admin!AF49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3">
      <c r="A21" s="21" t="str">
        <f>Admin!AG49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3">
      <c r="A22" s="21" t="str">
        <f>Admin!AH49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3">
      <c r="A23" s="21" t="str">
        <f>Admin!AI49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3">
      <c r="A24" s="21" t="str">
        <f>Admin!AJ49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3">
      <c r="A25" s="21" t="str">
        <f>Admin!AK49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3">
      <c r="A26" s="21" t="str">
        <f>Admin!AL49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3">
      <c r="A27" s="21" t="str">
        <f>Admin!AM49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3">
      <c r="A28" s="21" t="str">
        <f>Admin!AN49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3">
      <c r="A29" s="21" t="str">
        <f>Admin!AO49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3">
      <c r="A30" s="21" t="str">
        <f>Admin!AP49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3">
      <c r="A31" s="21" t="str">
        <f>Admin!AQ49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3">
      <c r="A32" s="21" t="str">
        <f>Admin!AR49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3">
      <c r="A33" s="21" t="str">
        <f>Admin!AS49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3">
      <c r="A34" s="21" t="str">
        <f>Admin!AT49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3">
      <c r="A35" s="21" t="str">
        <f>Admin!AU49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3">
      <c r="A36" s="21" t="str">
        <f>Admin!AV49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3">
      <c r="A37" s="21" t="str">
        <f>Admin!AW49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3">
      <c r="A38" s="21" t="str">
        <f>Admin!AX49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3">
      <c r="A39" s="21" t="str">
        <f>Admin!AY49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3">
      <c r="A40" s="21" t="str">
        <f>Admin!AZ49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3">
      <c r="A41" s="21" t="str">
        <f>Admin!BA49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3">
      <c r="A42" s="21" t="str">
        <f>Admin!BB49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3">
      <c r="A43" s="21" t="str">
        <f>Admin!BC49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3">
      <c r="A44" s="21" t="str">
        <f>Admin!BD49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3">
      <c r="A45" s="21" t="str">
        <f>Admin!BE49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3">
      <c r="A46" s="21" t="str">
        <f>Admin!BF49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3">
      <c r="A47" s="21" t="str">
        <f>Admin!BG49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3">
      <c r="A48" s="21" t="str">
        <f>Admin!BH49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3">
      <c r="A49" s="21" t="str">
        <f>Admin!BI49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3">
      <c r="A50" s="21" t="str">
        <f>Admin!BJ49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3">
      <c r="A51" s="21" t="str">
        <f>Admin!BK49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3">
      <c r="A52" s="21" t="str">
        <f>Admin!BL49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3">
      <c r="A53" s="21" t="str">
        <f>Admin!BM49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3">
      <c r="A54" s="21" t="str">
        <f>Admin!BN49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3">
      <c r="A55" s="21" t="str">
        <f>Admin!BO49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3">
      <c r="A56" s="21" t="str">
        <f>Admin!BP49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3">
      <c r="A57" s="21" t="str">
        <f>Admin!BQ49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3">
      <c r="A58" s="21" t="str">
        <f>Admin!BR49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3">
      <c r="A59" s="21" t="str">
        <f>Admin!BS49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6"/>
      <c r="B151" s="76"/>
      <c r="C151" s="76"/>
      <c r="D151" s="76"/>
      <c r="E151" s="76"/>
      <c r="F151" s="234"/>
    </row>
    <row r="152" spans="1:36">
      <c r="A152" s="76"/>
      <c r="B152" s="76"/>
      <c r="C152" s="76"/>
      <c r="D152" s="76"/>
      <c r="E152" s="76"/>
      <c r="F152" s="234"/>
    </row>
    <row r="153" spans="1:36">
      <c r="A153" s="76"/>
      <c r="B153" s="76"/>
      <c r="C153" s="76"/>
      <c r="D153" s="76"/>
      <c r="E153" s="76"/>
      <c r="F153" s="234"/>
    </row>
    <row r="154" spans="1:36">
      <c r="A154" s="76"/>
      <c r="B154" s="76"/>
      <c r="C154" s="76"/>
      <c r="D154" s="76"/>
      <c r="E154" s="76"/>
      <c r="F154" s="234"/>
    </row>
    <row r="155" spans="1:36">
      <c r="A155" s="76"/>
      <c r="B155" s="76"/>
      <c r="C155" s="76"/>
      <c r="D155" s="76"/>
      <c r="E155" s="76"/>
      <c r="F155" s="234"/>
    </row>
    <row r="156" spans="1:36">
      <c r="A156" s="76"/>
      <c r="B156" s="76"/>
      <c r="C156" s="76"/>
      <c r="D156" s="76"/>
      <c r="E156" s="76"/>
      <c r="F156" s="234"/>
    </row>
    <row r="157" spans="1:36">
      <c r="A157" s="76"/>
      <c r="B157" s="76"/>
      <c r="C157" s="76"/>
      <c r="D157" s="76"/>
      <c r="E157" s="76"/>
      <c r="F157" s="234"/>
    </row>
    <row r="158" spans="1:36">
      <c r="A158" s="76"/>
      <c r="B158" s="76"/>
      <c r="C158" s="76"/>
      <c r="D158" s="76"/>
      <c r="E158" s="76"/>
      <c r="F158" s="234"/>
    </row>
    <row r="159" spans="1:36">
      <c r="A159" s="76"/>
      <c r="B159" s="76"/>
      <c r="C159" s="76"/>
      <c r="D159" s="76"/>
      <c r="E159" s="76"/>
      <c r="F159" s="234"/>
    </row>
    <row r="160" spans="1:36">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F203" s="234"/>
    </row>
    <row r="204" spans="1: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96" priority="1" stopIfTrue="1" operator="equal">
      <formula>0</formula>
    </cfRule>
  </conditionalFormatting>
  <conditionalFormatting sqref="D74">
    <cfRule type="expression" dxfId="195" priority="2" stopIfTrue="1">
      <formula>$D$84=""</formula>
    </cfRule>
  </conditionalFormatting>
  <conditionalFormatting sqref="E74">
    <cfRule type="expression" dxfId="194" priority="3" stopIfTrue="1">
      <formula>$D$84=""</formula>
    </cfRule>
  </conditionalFormatting>
  <conditionalFormatting sqref="D75">
    <cfRule type="expression" dxfId="193" priority="4" stopIfTrue="1">
      <formula>$D$85=""</formula>
    </cfRule>
  </conditionalFormatting>
  <conditionalFormatting sqref="E75">
    <cfRule type="expression" dxfId="192" priority="5" stopIfTrue="1">
      <formula>$D$85=""</formula>
    </cfRule>
  </conditionalFormatting>
  <conditionalFormatting sqref="C4:C5">
    <cfRule type="expression" dxfId="191" priority="6" stopIfTrue="1">
      <formula>$C$4="Start"</formula>
    </cfRule>
    <cfRule type="expression" dxfId="190" priority="7" stopIfTrue="1">
      <formula>$C$4="Stop"</formula>
    </cfRule>
    <cfRule type="expression" dxfId="189" priority="8" stopIfTrue="1">
      <formula>$C$4="Resume"</formula>
    </cfRule>
  </conditionalFormatting>
  <conditionalFormatting sqref="C7">
    <cfRule type="expression" dxfId="188" priority="9" stopIfTrue="1">
      <formula>$C$7="RESET"</formula>
    </cfRule>
  </conditionalFormatting>
  <conditionalFormatting sqref="C10:C59">
    <cfRule type="expression" dxfId="187" priority="10" stopIfTrue="1">
      <formula>H10="Yes"</formula>
    </cfRule>
  </conditionalFormatting>
  <conditionalFormatting sqref="D84:D85 A74">
    <cfRule type="expression" dxfId="186" priority="11" stopIfTrue="1">
      <formula>$D$84=""</formula>
    </cfRule>
  </conditionalFormatting>
  <conditionalFormatting sqref="A75">
    <cfRule type="expression" dxfId="185" priority="12" stopIfTrue="1">
      <formula>$D$85=""</formula>
    </cfRule>
  </conditionalFormatting>
  <conditionalFormatting sqref="F10:F59">
    <cfRule type="expression" dxfId="184" priority="13" stopIfTrue="1">
      <formula>H10="Yes"</formula>
    </cfRule>
  </conditionalFormatting>
  <conditionalFormatting sqref="B74:C74">
    <cfRule type="expression" dxfId="183" priority="14" stopIfTrue="1">
      <formula>$D$84=""</formula>
    </cfRule>
  </conditionalFormatting>
  <conditionalFormatting sqref="B75:C75">
    <cfRule type="expression" dxfId="182" priority="15" stopIfTrue="1">
      <formula>$D$85=""</formula>
    </cfRule>
  </conditionalFormatting>
  <dataValidations count="5">
    <dataValidation showInputMessage="1" showErrorMessage="1" sqref="C60:C61" xr:uid="{00000000-0002-0000-0C00-000000000000}"/>
    <dataValidation type="list" showInputMessage="1" showErrorMessage="1" sqref="D64:D75" xr:uid="{00000000-0002-0000-0C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C00-000002000000}">
      <formula1>$D$7:$D$8</formula1>
    </dataValidation>
    <dataValidation type="list" showInputMessage="1" showErrorMessage="1" errorTitle="Attention" error="Please enter an option from the drop-down menu." sqref="F10:F59" xr:uid="{00000000-0002-0000-0C00-000003000000}">
      <formula1>$F$78:$F$85</formula1>
    </dataValidation>
    <dataValidation type="list" showInputMessage="1" showErrorMessage="1" errorTitle="Attention" error="Please select an option from the drop-down menu." sqref="C10:C59" xr:uid="{00000000-0002-0000-0C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111111111">
    <tabColor indexed="44"/>
    <pageSetUpPr fitToPage="1"/>
  </sheetPr>
  <dimension ref="A1:AT658"/>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292</v>
      </c>
      <c r="B3" s="357">
        <f>Admin!C50</f>
        <v>10</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IF(Admin!F50="","",Admin!F50)</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IF(Admin!G50="","",Admin!G50)</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IF(Admin!D50="","",Admin!D50)</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293</v>
      </c>
      <c r="B7" s="364" t="str">
        <f>IF(Admin!E50="","",Admin!E50)</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c r="A10" s="20">
        <f>Admin!V50</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6" ht="23">
      <c r="A11" s="21">
        <f>Admin!W50</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6" ht="23">
      <c r="A12" s="21">
        <f>Admin!X50</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6" ht="23">
      <c r="A13" s="21">
        <f>Admin!Y50</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6" ht="23">
      <c r="A14" s="21">
        <f>Admin!Z50</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6" ht="23">
      <c r="A15" s="21">
        <f>Admin!AA50</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6" ht="23">
      <c r="A16" s="21" t="str">
        <f>Admin!AB50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3">
      <c r="A17" s="21" t="str">
        <f>Admin!AC50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3">
      <c r="A18" s="21" t="str">
        <f>Admin!AD50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3">
      <c r="A19" s="21" t="str">
        <f>Admin!AE50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3">
      <c r="A20" s="21" t="str">
        <f>Admin!AF50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3">
      <c r="A21" s="21" t="str">
        <f>Admin!AG50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3">
      <c r="A22" s="21" t="str">
        <f>Admin!AH50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3">
      <c r="A23" s="21" t="str">
        <f>Admin!AI50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3">
      <c r="A24" s="21" t="str">
        <f>Admin!AJ50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3">
      <c r="A25" s="21" t="str">
        <f>Admin!AK50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3">
      <c r="A26" s="21" t="str">
        <f>Admin!AL50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3">
      <c r="A27" s="21" t="str">
        <f>Admin!AM50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3">
      <c r="A28" s="21" t="str">
        <f>Admin!AN50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3">
      <c r="A29" s="21" t="str">
        <f>Admin!AO50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3">
      <c r="A30" s="21" t="str">
        <f>Admin!AP50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3">
      <c r="A31" s="21" t="str">
        <f>Admin!AQ50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3">
      <c r="A32" s="21" t="str">
        <f>Admin!AR50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3">
      <c r="A33" s="21" t="str">
        <f>Admin!AS50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3">
      <c r="A34" s="21" t="str">
        <f>Admin!AT50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3">
      <c r="A35" s="21" t="str">
        <f>Admin!AU50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3">
      <c r="A36" s="21" t="str">
        <f>Admin!AV50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3">
      <c r="A37" s="21" t="str">
        <f>Admin!AW50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3">
      <c r="A38" s="21" t="str">
        <f>Admin!AX50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3">
      <c r="A39" s="21" t="str">
        <f>Admin!AY50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3">
      <c r="A40" s="21" t="str">
        <f>Admin!AZ50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3">
      <c r="A41" s="21" t="str">
        <f>Admin!BA50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3">
      <c r="A42" s="21" t="str">
        <f>Admin!BB50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3">
      <c r="A43" s="21" t="str">
        <f>Admin!BC50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3">
      <c r="A44" s="21" t="str">
        <f>Admin!BD50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3">
      <c r="A45" s="21" t="str">
        <f>Admin!BE50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3">
      <c r="A46" s="21" t="str">
        <f>Admin!BF50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3">
      <c r="A47" s="21" t="str">
        <f>Admin!BG50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3">
      <c r="A48" s="21" t="str">
        <f>Admin!BH50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3">
      <c r="A49" s="21" t="str">
        <f>Admin!BI50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3">
      <c r="A50" s="21" t="str">
        <f>Admin!BJ50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3">
      <c r="A51" s="21" t="str">
        <f>Admin!BK50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3">
      <c r="A52" s="21" t="str">
        <f>Admin!BL50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3">
      <c r="A53" s="21" t="str">
        <f>Admin!BM50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3">
      <c r="A54" s="21" t="str">
        <f>Admin!BN50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3">
      <c r="A55" s="21" t="str">
        <f>Admin!BO50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3">
      <c r="A56" s="21" t="str">
        <f>Admin!BP50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3">
      <c r="A57" s="21" t="str">
        <f>Admin!BQ50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3">
      <c r="A58" s="21" t="str">
        <f>Admin!BR50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3">
      <c r="A59" s="21" t="str">
        <f>Admin!BS50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row r="381" spans="1:5">
      <c r="A381" s="76"/>
      <c r="B381" s="76"/>
      <c r="C381" s="76"/>
      <c r="D381" s="76"/>
      <c r="E381" s="76"/>
    </row>
    <row r="382" spans="1:5">
      <c r="A382" s="76"/>
      <c r="B382" s="76"/>
      <c r="C382" s="76"/>
      <c r="D382" s="76"/>
      <c r="E382" s="76"/>
    </row>
    <row r="383" spans="1:5">
      <c r="A383" s="76"/>
      <c r="B383" s="76"/>
      <c r="C383" s="76"/>
      <c r="D383" s="76"/>
      <c r="E383" s="76"/>
    </row>
    <row r="384" spans="1:5">
      <c r="A384" s="76"/>
      <c r="B384" s="76"/>
      <c r="C384" s="76"/>
      <c r="D384" s="76"/>
      <c r="E384" s="76"/>
    </row>
    <row r="385" spans="1:5">
      <c r="A385" s="76"/>
      <c r="B385" s="76"/>
      <c r="C385" s="76"/>
      <c r="D385" s="76"/>
      <c r="E385" s="76"/>
    </row>
    <row r="386" spans="1:5">
      <c r="A386" s="76"/>
      <c r="B386" s="76"/>
      <c r="C386" s="76"/>
      <c r="D386" s="76"/>
      <c r="E386" s="76"/>
    </row>
    <row r="387" spans="1:5">
      <c r="A387" s="76"/>
      <c r="B387" s="76"/>
      <c r="C387" s="76"/>
      <c r="D387" s="76"/>
      <c r="E387" s="76"/>
    </row>
    <row r="388" spans="1:5">
      <c r="A388" s="76"/>
      <c r="B388" s="76"/>
      <c r="C388" s="76"/>
      <c r="D388" s="76"/>
      <c r="E388" s="76"/>
    </row>
    <row r="389" spans="1:5">
      <c r="A389" s="76"/>
      <c r="B389" s="76"/>
      <c r="C389" s="76"/>
      <c r="D389" s="76"/>
      <c r="E389" s="76"/>
    </row>
    <row r="390" spans="1:5">
      <c r="A390" s="76"/>
      <c r="B390" s="76"/>
      <c r="C390" s="76"/>
      <c r="D390" s="76"/>
      <c r="E390" s="76"/>
    </row>
    <row r="391" spans="1:5">
      <c r="A391" s="76"/>
      <c r="B391" s="76"/>
      <c r="C391" s="76"/>
      <c r="D391" s="76"/>
      <c r="E391" s="76"/>
    </row>
    <row r="392" spans="1:5">
      <c r="A392" s="76"/>
      <c r="B392" s="76"/>
      <c r="C392" s="76"/>
      <c r="D392" s="76"/>
      <c r="E392" s="76"/>
    </row>
    <row r="393" spans="1:5">
      <c r="A393" s="76"/>
      <c r="B393" s="76"/>
      <c r="C393" s="76"/>
      <c r="D393" s="76"/>
      <c r="E393" s="76"/>
    </row>
    <row r="394" spans="1:5">
      <c r="A394" s="76"/>
      <c r="B394" s="76"/>
      <c r="C394" s="76"/>
      <c r="D394" s="76"/>
      <c r="E394" s="76"/>
    </row>
    <row r="395" spans="1:5">
      <c r="A395" s="76"/>
      <c r="B395" s="76"/>
      <c r="C395" s="76"/>
      <c r="D395" s="76"/>
      <c r="E395" s="76"/>
    </row>
    <row r="396" spans="1:5">
      <c r="A396" s="76"/>
      <c r="B396" s="76"/>
      <c r="C396" s="76"/>
      <c r="D396" s="76"/>
      <c r="E396" s="76"/>
    </row>
    <row r="397" spans="1:5">
      <c r="A397" s="76"/>
      <c r="B397" s="76"/>
      <c r="C397" s="76"/>
      <c r="D397" s="76"/>
      <c r="E397" s="76"/>
    </row>
    <row r="398" spans="1:5">
      <c r="A398" s="76"/>
      <c r="B398" s="76"/>
      <c r="C398" s="76"/>
      <c r="D398" s="76"/>
      <c r="E398" s="76"/>
    </row>
    <row r="399" spans="1:5">
      <c r="A399" s="76"/>
      <c r="B399" s="76"/>
      <c r="C399" s="76"/>
      <c r="D399" s="76"/>
      <c r="E399" s="76"/>
    </row>
    <row r="400" spans="1:5">
      <c r="A400" s="76"/>
      <c r="B400" s="76"/>
      <c r="C400" s="76"/>
      <c r="D400" s="76"/>
      <c r="E400" s="76"/>
    </row>
    <row r="401" spans="1:5">
      <c r="A401" s="76"/>
      <c r="B401" s="76"/>
      <c r="C401" s="76"/>
      <c r="D401" s="76"/>
      <c r="E401" s="76"/>
    </row>
    <row r="402" spans="1:5">
      <c r="A402" s="76"/>
      <c r="B402" s="76"/>
      <c r="C402" s="76"/>
      <c r="D402" s="76"/>
      <c r="E402" s="76"/>
    </row>
    <row r="403" spans="1:5">
      <c r="A403" s="76"/>
      <c r="B403" s="76"/>
      <c r="C403" s="76"/>
      <c r="D403" s="76"/>
      <c r="E403" s="76"/>
    </row>
    <row r="404" spans="1:5">
      <c r="A404" s="76"/>
      <c r="B404" s="76"/>
      <c r="C404" s="76"/>
      <c r="D404" s="76"/>
      <c r="E404" s="76"/>
    </row>
    <row r="405" spans="1:5">
      <c r="A405" s="76"/>
      <c r="B405" s="76"/>
      <c r="C405" s="76"/>
      <c r="D405" s="76"/>
      <c r="E405" s="76"/>
    </row>
    <row r="406" spans="1:5">
      <c r="A406" s="76"/>
      <c r="B406" s="76"/>
      <c r="C406" s="76"/>
      <c r="D406" s="76"/>
      <c r="E406" s="76"/>
    </row>
    <row r="407" spans="1:5">
      <c r="A407" s="76"/>
      <c r="B407" s="76"/>
      <c r="C407" s="76"/>
      <c r="D407" s="76"/>
      <c r="E407" s="76"/>
    </row>
    <row r="408" spans="1:5">
      <c r="A408" s="76"/>
      <c r="B408" s="76"/>
      <c r="C408" s="76"/>
      <c r="D408" s="76"/>
      <c r="E408" s="76"/>
    </row>
    <row r="409" spans="1:5">
      <c r="A409" s="76"/>
      <c r="B409" s="76"/>
      <c r="C409" s="76"/>
      <c r="D409" s="76"/>
      <c r="E409" s="76"/>
    </row>
    <row r="410" spans="1:5">
      <c r="A410" s="76"/>
      <c r="B410" s="76"/>
      <c r="C410" s="76"/>
      <c r="D410" s="76"/>
      <c r="E410" s="76"/>
    </row>
    <row r="411" spans="1:5">
      <c r="A411" s="76"/>
      <c r="B411" s="76"/>
      <c r="C411" s="76"/>
      <c r="D411" s="76"/>
      <c r="E411" s="76"/>
    </row>
    <row r="412" spans="1:5">
      <c r="A412" s="76"/>
      <c r="B412" s="76"/>
      <c r="C412" s="76"/>
      <c r="D412" s="76"/>
      <c r="E412" s="76"/>
    </row>
    <row r="413" spans="1:5">
      <c r="A413" s="76"/>
      <c r="B413" s="76"/>
      <c r="C413" s="76"/>
      <c r="D413" s="76"/>
      <c r="E413" s="76"/>
    </row>
    <row r="414" spans="1:5">
      <c r="A414" s="76"/>
      <c r="B414" s="76"/>
      <c r="C414" s="76"/>
      <c r="D414" s="76"/>
      <c r="E414" s="76"/>
    </row>
    <row r="415" spans="1:5">
      <c r="A415" s="76"/>
      <c r="B415" s="76"/>
      <c r="C415" s="76"/>
      <c r="D415" s="76"/>
      <c r="E415" s="76"/>
    </row>
    <row r="416" spans="1:5">
      <c r="A416" s="76"/>
      <c r="B416" s="76"/>
      <c r="C416" s="76"/>
      <c r="D416" s="76"/>
      <c r="E416" s="76"/>
    </row>
    <row r="417" spans="1:5">
      <c r="A417" s="76"/>
      <c r="B417" s="76"/>
      <c r="C417" s="76"/>
      <c r="D417" s="76"/>
      <c r="E417" s="76"/>
    </row>
    <row r="418" spans="1:5">
      <c r="A418" s="76"/>
      <c r="B418" s="76"/>
      <c r="C418" s="76"/>
      <c r="D418" s="76"/>
      <c r="E418" s="76"/>
    </row>
    <row r="419" spans="1:5">
      <c r="A419" s="76"/>
      <c r="B419" s="76"/>
      <c r="C419" s="76"/>
      <c r="D419" s="76"/>
      <c r="E419" s="76"/>
    </row>
    <row r="420" spans="1:5">
      <c r="A420" s="76"/>
      <c r="B420" s="76"/>
      <c r="C420" s="76"/>
      <c r="D420" s="76"/>
      <c r="E420" s="76"/>
    </row>
    <row r="421" spans="1:5">
      <c r="A421" s="76"/>
      <c r="B421" s="76"/>
      <c r="C421" s="76"/>
      <c r="D421" s="76"/>
      <c r="E421" s="76"/>
    </row>
    <row r="422" spans="1:5">
      <c r="A422" s="76"/>
      <c r="B422" s="76"/>
      <c r="C422" s="76"/>
      <c r="D422" s="76"/>
      <c r="E422" s="76"/>
    </row>
    <row r="423" spans="1:5">
      <c r="A423" s="76"/>
      <c r="B423" s="76"/>
      <c r="C423" s="76"/>
      <c r="D423" s="76"/>
      <c r="E423" s="76"/>
    </row>
    <row r="424" spans="1:5">
      <c r="A424" s="76"/>
      <c r="B424" s="76"/>
      <c r="C424" s="76"/>
      <c r="D424" s="76"/>
      <c r="E424" s="76"/>
    </row>
    <row r="425" spans="1:5">
      <c r="A425" s="76"/>
      <c r="B425" s="76"/>
      <c r="C425" s="76"/>
      <c r="D425" s="76"/>
      <c r="E425" s="76"/>
    </row>
    <row r="426" spans="1:5">
      <c r="A426" s="76"/>
      <c r="B426" s="76"/>
      <c r="C426" s="76"/>
      <c r="D426" s="76"/>
      <c r="E426" s="76"/>
    </row>
    <row r="427" spans="1:5">
      <c r="A427" s="76"/>
      <c r="B427" s="76"/>
      <c r="C427" s="76"/>
      <c r="D427" s="76"/>
      <c r="E427" s="76"/>
    </row>
    <row r="428" spans="1:5">
      <c r="A428" s="76"/>
      <c r="B428" s="76"/>
      <c r="C428" s="76"/>
      <c r="D428" s="76"/>
      <c r="E428" s="76"/>
    </row>
    <row r="429" spans="1:5">
      <c r="A429" s="76"/>
      <c r="B429" s="76"/>
      <c r="C429" s="76"/>
      <c r="D429" s="76"/>
      <c r="E429" s="76"/>
    </row>
    <row r="430" spans="1:5">
      <c r="A430" s="76"/>
      <c r="B430" s="76"/>
      <c r="C430" s="76"/>
      <c r="D430" s="76"/>
      <c r="E430" s="76"/>
    </row>
    <row r="431" spans="1:5">
      <c r="A431" s="76"/>
      <c r="B431" s="76"/>
      <c r="C431" s="76"/>
      <c r="D431" s="76"/>
      <c r="E431" s="76"/>
    </row>
    <row r="432" spans="1:5">
      <c r="A432" s="76"/>
      <c r="B432" s="76"/>
      <c r="C432" s="76"/>
      <c r="D432" s="76"/>
      <c r="E432" s="76"/>
    </row>
    <row r="433" spans="1:5">
      <c r="A433" s="76"/>
      <c r="B433" s="76"/>
      <c r="C433" s="76"/>
      <c r="D433" s="76"/>
      <c r="E433" s="76"/>
    </row>
    <row r="434" spans="1:5">
      <c r="A434" s="76"/>
      <c r="B434" s="76"/>
      <c r="C434" s="76"/>
      <c r="D434" s="76"/>
      <c r="E434" s="76"/>
    </row>
    <row r="435" spans="1:5">
      <c r="A435" s="76"/>
      <c r="B435" s="76"/>
      <c r="C435" s="76"/>
      <c r="D435" s="76"/>
      <c r="E435" s="76"/>
    </row>
    <row r="436" spans="1:5">
      <c r="A436" s="76"/>
      <c r="B436" s="76"/>
      <c r="C436" s="76"/>
      <c r="D436" s="76"/>
      <c r="E436" s="76"/>
    </row>
    <row r="437" spans="1:5">
      <c r="A437" s="76"/>
      <c r="B437" s="76"/>
      <c r="C437" s="76"/>
      <c r="D437" s="76"/>
      <c r="E437" s="76"/>
    </row>
    <row r="438" spans="1:5">
      <c r="A438" s="76"/>
      <c r="B438" s="76"/>
      <c r="C438" s="76"/>
      <c r="D438" s="76"/>
      <c r="E438" s="76"/>
    </row>
    <row r="439" spans="1:5">
      <c r="A439" s="76"/>
      <c r="B439" s="76"/>
      <c r="C439" s="76"/>
      <c r="D439" s="76"/>
      <c r="E439" s="76"/>
    </row>
    <row r="440" spans="1:5">
      <c r="A440" s="76"/>
      <c r="B440" s="76"/>
      <c r="C440" s="76"/>
      <c r="D440" s="76"/>
      <c r="E440" s="76"/>
    </row>
    <row r="441" spans="1:5">
      <c r="A441" s="76"/>
      <c r="B441" s="76"/>
      <c r="C441" s="76"/>
      <c r="D441" s="76"/>
      <c r="E441" s="76"/>
    </row>
    <row r="442" spans="1:5">
      <c r="A442" s="76"/>
      <c r="B442" s="76"/>
      <c r="C442" s="76"/>
      <c r="D442" s="76"/>
      <c r="E442" s="76"/>
    </row>
    <row r="443" spans="1:5">
      <c r="A443" s="76"/>
      <c r="B443" s="76"/>
      <c r="C443" s="76"/>
      <c r="D443" s="76"/>
      <c r="E443" s="76"/>
    </row>
    <row r="444" spans="1:5">
      <c r="A444" s="76"/>
      <c r="B444" s="76"/>
      <c r="C444" s="76"/>
      <c r="D444" s="76"/>
      <c r="E444" s="76"/>
    </row>
    <row r="445" spans="1:5">
      <c r="A445" s="76"/>
      <c r="B445" s="76"/>
      <c r="C445" s="76"/>
      <c r="D445" s="76"/>
      <c r="E445" s="76"/>
    </row>
    <row r="446" spans="1:5">
      <c r="A446" s="76"/>
      <c r="B446" s="76"/>
      <c r="C446" s="76"/>
      <c r="D446" s="76"/>
      <c r="E446" s="76"/>
    </row>
    <row r="447" spans="1:5">
      <c r="A447" s="76"/>
      <c r="B447" s="76"/>
      <c r="C447" s="76"/>
      <c r="D447" s="76"/>
      <c r="E447" s="76"/>
    </row>
    <row r="448" spans="1:5">
      <c r="A448" s="76"/>
      <c r="B448" s="76"/>
      <c r="C448" s="76"/>
      <c r="D448" s="76"/>
      <c r="E448" s="76"/>
    </row>
    <row r="449" spans="1:5">
      <c r="A449" s="76"/>
      <c r="B449" s="76"/>
      <c r="C449" s="76"/>
      <c r="D449" s="76"/>
      <c r="E449" s="76"/>
    </row>
    <row r="450" spans="1:5">
      <c r="A450" s="76"/>
      <c r="B450" s="76"/>
      <c r="C450" s="76"/>
      <c r="D450" s="76"/>
      <c r="E450" s="76"/>
    </row>
    <row r="451" spans="1:5">
      <c r="A451" s="76"/>
      <c r="B451" s="76"/>
      <c r="C451" s="76"/>
      <c r="D451" s="76"/>
      <c r="E451" s="76"/>
    </row>
    <row r="452" spans="1:5">
      <c r="A452" s="76"/>
      <c r="B452" s="76"/>
      <c r="C452" s="76"/>
      <c r="D452" s="76"/>
      <c r="E452" s="76"/>
    </row>
    <row r="453" spans="1:5">
      <c r="A453" s="76"/>
      <c r="B453" s="76"/>
      <c r="C453" s="76"/>
      <c r="D453" s="76"/>
      <c r="E453" s="76"/>
    </row>
    <row r="454" spans="1:5">
      <c r="A454" s="76"/>
      <c r="B454" s="76"/>
      <c r="C454" s="76"/>
      <c r="D454" s="76"/>
      <c r="E454" s="76"/>
    </row>
    <row r="455" spans="1:5">
      <c r="A455" s="76"/>
      <c r="B455" s="76"/>
      <c r="C455" s="76"/>
      <c r="D455" s="76"/>
      <c r="E455" s="76"/>
    </row>
    <row r="456" spans="1:5">
      <c r="A456" s="76"/>
      <c r="B456" s="76"/>
      <c r="C456" s="76"/>
      <c r="D456" s="76"/>
      <c r="E456" s="76"/>
    </row>
    <row r="457" spans="1:5">
      <c r="A457" s="76"/>
      <c r="B457" s="76"/>
      <c r="C457" s="76"/>
      <c r="D457" s="76"/>
      <c r="E457" s="76"/>
    </row>
    <row r="458" spans="1:5">
      <c r="A458" s="76"/>
      <c r="B458" s="76"/>
      <c r="C458" s="76"/>
      <c r="D458" s="76"/>
      <c r="E458" s="76"/>
    </row>
    <row r="459" spans="1:5">
      <c r="A459" s="76"/>
      <c r="B459" s="76"/>
      <c r="C459" s="76"/>
      <c r="D459" s="76"/>
      <c r="E459" s="76"/>
    </row>
    <row r="460" spans="1:5">
      <c r="A460" s="76"/>
      <c r="B460" s="76"/>
      <c r="C460" s="76"/>
      <c r="D460" s="76"/>
      <c r="E460" s="76"/>
    </row>
    <row r="461" spans="1:5">
      <c r="A461" s="76"/>
      <c r="B461" s="76"/>
      <c r="C461" s="76"/>
      <c r="D461" s="76"/>
      <c r="E461" s="76"/>
    </row>
    <row r="462" spans="1:5">
      <c r="A462" s="76"/>
      <c r="B462" s="76"/>
      <c r="C462" s="76"/>
      <c r="D462" s="76"/>
      <c r="E462" s="76"/>
    </row>
    <row r="463" spans="1:5">
      <c r="A463" s="76"/>
      <c r="B463" s="76"/>
      <c r="C463" s="76"/>
      <c r="D463" s="76"/>
      <c r="E463" s="76"/>
    </row>
    <row r="464" spans="1:5">
      <c r="A464" s="76"/>
      <c r="B464" s="76"/>
      <c r="C464" s="76"/>
      <c r="D464" s="76"/>
      <c r="E464" s="76"/>
    </row>
    <row r="465" spans="1:5">
      <c r="A465" s="76"/>
      <c r="B465" s="76"/>
      <c r="C465" s="76"/>
      <c r="D465" s="76"/>
      <c r="E465" s="76"/>
    </row>
    <row r="466" spans="1:5">
      <c r="A466" s="76"/>
      <c r="B466" s="76"/>
      <c r="C466" s="76"/>
      <c r="D466" s="76"/>
      <c r="E466" s="76"/>
    </row>
    <row r="467" spans="1:5">
      <c r="A467" s="76"/>
      <c r="B467" s="76"/>
      <c r="C467" s="76"/>
      <c r="D467" s="76"/>
      <c r="E467" s="76"/>
    </row>
    <row r="468" spans="1:5">
      <c r="A468" s="76"/>
      <c r="B468" s="76"/>
      <c r="C468" s="76"/>
      <c r="D468" s="76"/>
      <c r="E468" s="76"/>
    </row>
    <row r="469" spans="1:5">
      <c r="A469" s="76"/>
      <c r="B469" s="76"/>
      <c r="C469" s="76"/>
      <c r="D469" s="76"/>
      <c r="E469" s="76"/>
    </row>
    <row r="470" spans="1:5">
      <c r="A470" s="76"/>
      <c r="B470" s="76"/>
      <c r="C470" s="76"/>
      <c r="D470" s="76"/>
      <c r="E470" s="76"/>
    </row>
    <row r="471" spans="1:5">
      <c r="A471" s="76"/>
      <c r="B471" s="76"/>
      <c r="C471" s="76"/>
      <c r="D471" s="76"/>
      <c r="E471" s="76"/>
    </row>
    <row r="472" spans="1:5">
      <c r="A472" s="76"/>
      <c r="B472" s="76"/>
      <c r="C472" s="76"/>
      <c r="D472" s="76"/>
      <c r="E472" s="76"/>
    </row>
    <row r="473" spans="1:5">
      <c r="A473" s="76"/>
      <c r="B473" s="76"/>
      <c r="C473" s="76"/>
      <c r="D473" s="76"/>
      <c r="E473" s="76"/>
    </row>
    <row r="474" spans="1:5">
      <c r="A474" s="76"/>
      <c r="B474" s="76"/>
      <c r="C474" s="76"/>
      <c r="D474" s="76"/>
      <c r="E474" s="76"/>
    </row>
    <row r="475" spans="1:5">
      <c r="A475" s="76"/>
      <c r="B475" s="76"/>
      <c r="C475" s="76"/>
      <c r="D475" s="76"/>
      <c r="E475" s="76"/>
    </row>
    <row r="476" spans="1:5">
      <c r="A476" s="76"/>
      <c r="B476" s="76"/>
      <c r="C476" s="76"/>
      <c r="D476" s="76"/>
      <c r="E476" s="76"/>
    </row>
    <row r="477" spans="1:5">
      <c r="A477" s="76"/>
      <c r="B477" s="76"/>
      <c r="C477" s="76"/>
      <c r="D477" s="76"/>
      <c r="E477" s="76"/>
    </row>
    <row r="478" spans="1:5">
      <c r="A478" s="76"/>
      <c r="B478" s="76"/>
      <c r="C478" s="76"/>
      <c r="D478" s="76"/>
      <c r="E478" s="76"/>
    </row>
    <row r="479" spans="1:5">
      <c r="A479" s="76"/>
      <c r="B479" s="76"/>
      <c r="C479" s="76"/>
      <c r="D479" s="76"/>
      <c r="E479" s="76"/>
    </row>
    <row r="480" spans="1:5">
      <c r="A480" s="76"/>
      <c r="B480" s="76"/>
      <c r="C480" s="76"/>
      <c r="D480" s="76"/>
      <c r="E480" s="76"/>
    </row>
    <row r="481" spans="1:5">
      <c r="A481" s="76"/>
      <c r="B481" s="76"/>
      <c r="C481" s="76"/>
      <c r="D481" s="76"/>
      <c r="E481" s="76"/>
    </row>
    <row r="482" spans="1:5">
      <c r="A482" s="76"/>
      <c r="B482" s="76"/>
      <c r="C482" s="76"/>
      <c r="D482" s="76"/>
      <c r="E482" s="76"/>
    </row>
    <row r="483" spans="1:5">
      <c r="A483" s="76"/>
      <c r="B483" s="76"/>
      <c r="C483" s="76"/>
      <c r="D483" s="76"/>
      <c r="E483" s="76"/>
    </row>
    <row r="484" spans="1:5">
      <c r="A484" s="76"/>
      <c r="B484" s="76"/>
      <c r="C484" s="76"/>
      <c r="D484" s="76"/>
      <c r="E484" s="76"/>
    </row>
    <row r="485" spans="1:5">
      <c r="A485" s="76"/>
      <c r="B485" s="76"/>
      <c r="C485" s="76"/>
      <c r="D485" s="76"/>
      <c r="E485" s="76"/>
    </row>
    <row r="486" spans="1:5">
      <c r="A486" s="76"/>
      <c r="B486" s="76"/>
      <c r="C486" s="76"/>
      <c r="D486" s="76"/>
      <c r="E486" s="76"/>
    </row>
    <row r="487" spans="1:5">
      <c r="A487" s="76"/>
      <c r="B487" s="76"/>
      <c r="C487" s="76"/>
      <c r="D487" s="76"/>
      <c r="E487" s="76"/>
    </row>
    <row r="488" spans="1:5">
      <c r="A488" s="76"/>
      <c r="B488" s="76"/>
      <c r="C488" s="76"/>
      <c r="D488" s="76"/>
      <c r="E488" s="76"/>
    </row>
    <row r="489" spans="1:5">
      <c r="A489" s="76"/>
      <c r="B489" s="76"/>
      <c r="C489" s="76"/>
      <c r="D489" s="76"/>
      <c r="E489" s="76"/>
    </row>
    <row r="490" spans="1:5">
      <c r="A490" s="76"/>
      <c r="B490" s="76"/>
      <c r="C490" s="76"/>
      <c r="D490" s="76"/>
      <c r="E490" s="76"/>
    </row>
    <row r="491" spans="1:5">
      <c r="A491" s="76"/>
      <c r="B491" s="76"/>
      <c r="C491" s="76"/>
      <c r="D491" s="76"/>
      <c r="E491" s="76"/>
    </row>
    <row r="492" spans="1:5">
      <c r="A492" s="76"/>
      <c r="B492" s="76"/>
      <c r="C492" s="76"/>
      <c r="D492" s="76"/>
      <c r="E492" s="76"/>
    </row>
    <row r="493" spans="1:5">
      <c r="A493" s="76"/>
      <c r="B493" s="76"/>
      <c r="C493" s="76"/>
      <c r="D493" s="76"/>
      <c r="E493" s="76"/>
    </row>
    <row r="494" spans="1:5">
      <c r="A494" s="76"/>
      <c r="B494" s="76"/>
      <c r="C494" s="76"/>
      <c r="D494" s="76"/>
      <c r="E494" s="76"/>
    </row>
    <row r="495" spans="1:5">
      <c r="A495" s="76"/>
      <c r="B495" s="76"/>
      <c r="C495" s="76"/>
      <c r="D495" s="76"/>
      <c r="E495" s="76"/>
    </row>
    <row r="496" spans="1:5">
      <c r="A496" s="76"/>
      <c r="B496" s="76"/>
      <c r="C496" s="76"/>
      <c r="D496" s="76"/>
      <c r="E496" s="76"/>
    </row>
    <row r="497" spans="1:5">
      <c r="A497" s="76"/>
      <c r="B497" s="76"/>
      <c r="C497" s="76"/>
      <c r="D497" s="76"/>
      <c r="E497" s="76"/>
    </row>
    <row r="498" spans="1:5">
      <c r="A498" s="76"/>
      <c r="B498" s="76"/>
      <c r="C498" s="76"/>
      <c r="D498" s="76"/>
      <c r="E498" s="76"/>
    </row>
    <row r="499" spans="1:5">
      <c r="A499" s="76"/>
      <c r="B499" s="76"/>
      <c r="C499" s="76"/>
      <c r="D499" s="76"/>
      <c r="E499" s="76"/>
    </row>
    <row r="500" spans="1:5">
      <c r="A500" s="76"/>
      <c r="B500" s="76"/>
      <c r="C500" s="76"/>
      <c r="D500" s="76"/>
      <c r="E500" s="76"/>
    </row>
    <row r="501" spans="1:5">
      <c r="A501" s="76"/>
      <c r="B501" s="76"/>
      <c r="C501" s="76"/>
      <c r="D501" s="76"/>
      <c r="E501" s="76"/>
    </row>
    <row r="502" spans="1:5">
      <c r="A502" s="76"/>
      <c r="B502" s="76"/>
      <c r="C502" s="76"/>
      <c r="D502" s="76"/>
      <c r="E502" s="76"/>
    </row>
    <row r="503" spans="1:5">
      <c r="A503" s="76"/>
      <c r="B503" s="76"/>
      <c r="C503" s="76"/>
      <c r="D503" s="76"/>
      <c r="E503" s="76"/>
    </row>
    <row r="504" spans="1:5">
      <c r="A504" s="76"/>
      <c r="B504" s="76"/>
      <c r="C504" s="76"/>
      <c r="D504" s="76"/>
      <c r="E504" s="76"/>
    </row>
    <row r="505" spans="1:5">
      <c r="A505" s="76"/>
      <c r="B505" s="76"/>
      <c r="C505" s="76"/>
      <c r="D505" s="76"/>
      <c r="E505" s="76"/>
    </row>
    <row r="506" spans="1:5">
      <c r="A506" s="76"/>
      <c r="B506" s="76"/>
      <c r="C506" s="76"/>
      <c r="D506" s="76"/>
      <c r="E506" s="76"/>
    </row>
    <row r="507" spans="1:5">
      <c r="A507" s="76"/>
      <c r="B507" s="76"/>
      <c r="C507" s="76"/>
      <c r="D507" s="76"/>
      <c r="E507" s="76"/>
    </row>
    <row r="508" spans="1:5">
      <c r="A508" s="76"/>
      <c r="B508" s="76"/>
      <c r="C508" s="76"/>
      <c r="D508" s="76"/>
      <c r="E508" s="76"/>
    </row>
    <row r="509" spans="1:5">
      <c r="A509" s="76"/>
      <c r="B509" s="76"/>
      <c r="C509" s="76"/>
      <c r="D509" s="76"/>
      <c r="E509" s="76"/>
    </row>
    <row r="510" spans="1:5">
      <c r="A510" s="76"/>
      <c r="B510" s="76"/>
      <c r="C510" s="76"/>
      <c r="D510" s="76"/>
      <c r="E510" s="76"/>
    </row>
    <row r="511" spans="1:5">
      <c r="A511" s="76"/>
      <c r="B511" s="76"/>
      <c r="C511" s="76"/>
      <c r="D511" s="76"/>
      <c r="E511" s="76"/>
    </row>
    <row r="512" spans="1:5">
      <c r="A512" s="76"/>
      <c r="B512" s="76"/>
      <c r="C512" s="76"/>
      <c r="D512" s="76"/>
      <c r="E512" s="76"/>
    </row>
    <row r="513" spans="1:5">
      <c r="A513" s="76"/>
      <c r="B513" s="76"/>
      <c r="C513" s="76"/>
      <c r="D513" s="76"/>
      <c r="E513" s="76"/>
    </row>
    <row r="514" spans="1:5">
      <c r="A514" s="76"/>
      <c r="B514" s="76"/>
      <c r="C514" s="76"/>
      <c r="D514" s="76"/>
      <c r="E514" s="76"/>
    </row>
    <row r="515" spans="1:5">
      <c r="A515" s="76"/>
      <c r="B515" s="76"/>
      <c r="C515" s="76"/>
      <c r="D515" s="76"/>
      <c r="E515" s="76"/>
    </row>
    <row r="516" spans="1:5">
      <c r="A516" s="76"/>
      <c r="B516" s="76"/>
      <c r="C516" s="76"/>
      <c r="D516" s="76"/>
      <c r="E516" s="76"/>
    </row>
    <row r="517" spans="1:5">
      <c r="A517" s="76"/>
      <c r="B517" s="76"/>
      <c r="C517" s="76"/>
      <c r="D517" s="76"/>
      <c r="E517" s="76"/>
    </row>
    <row r="518" spans="1:5">
      <c r="A518" s="76"/>
      <c r="B518" s="76"/>
      <c r="C518" s="76"/>
      <c r="D518" s="76"/>
      <c r="E518" s="76"/>
    </row>
    <row r="519" spans="1:5">
      <c r="A519" s="76"/>
      <c r="B519" s="76"/>
      <c r="C519" s="76"/>
      <c r="D519" s="76"/>
      <c r="E519" s="76"/>
    </row>
    <row r="520" spans="1:5">
      <c r="A520" s="76"/>
      <c r="B520" s="76"/>
      <c r="C520" s="76"/>
      <c r="D520" s="76"/>
      <c r="E520" s="76"/>
    </row>
    <row r="521" spans="1:5">
      <c r="A521" s="76"/>
      <c r="B521" s="76"/>
      <c r="C521" s="76"/>
      <c r="D521" s="76"/>
      <c r="E521" s="76"/>
    </row>
    <row r="522" spans="1:5">
      <c r="A522" s="76"/>
      <c r="B522" s="76"/>
      <c r="C522" s="76"/>
      <c r="D522" s="76"/>
      <c r="E522" s="76"/>
    </row>
    <row r="523" spans="1:5">
      <c r="A523" s="76"/>
      <c r="B523" s="76"/>
      <c r="C523" s="76"/>
      <c r="D523" s="76"/>
      <c r="E523" s="76"/>
    </row>
    <row r="524" spans="1:5">
      <c r="A524" s="76"/>
      <c r="B524" s="76"/>
      <c r="C524" s="76"/>
      <c r="D524" s="76"/>
      <c r="E524" s="76"/>
    </row>
    <row r="525" spans="1:5">
      <c r="A525" s="76"/>
      <c r="B525" s="76"/>
      <c r="C525" s="76"/>
      <c r="D525" s="76"/>
      <c r="E525" s="76"/>
    </row>
    <row r="526" spans="1:5">
      <c r="A526" s="76"/>
      <c r="B526" s="76"/>
      <c r="C526" s="76"/>
      <c r="D526" s="76"/>
      <c r="E526" s="76"/>
    </row>
    <row r="527" spans="1:5">
      <c r="A527" s="76"/>
      <c r="B527" s="76"/>
      <c r="C527" s="76"/>
      <c r="D527" s="76"/>
      <c r="E527" s="76"/>
    </row>
    <row r="528" spans="1:5">
      <c r="A528" s="76"/>
      <c r="B528" s="76"/>
      <c r="C528" s="76"/>
      <c r="D528" s="76"/>
      <c r="E528" s="76"/>
    </row>
    <row r="529" spans="1:5">
      <c r="A529" s="76"/>
      <c r="B529" s="76"/>
      <c r="C529" s="76"/>
      <c r="D529" s="76"/>
      <c r="E529" s="76"/>
    </row>
    <row r="530" spans="1:5">
      <c r="A530" s="76"/>
      <c r="B530" s="76"/>
      <c r="C530" s="76"/>
      <c r="D530" s="76"/>
      <c r="E530" s="76"/>
    </row>
    <row r="531" spans="1:5">
      <c r="A531" s="76"/>
      <c r="B531" s="76"/>
      <c r="C531" s="76"/>
      <c r="D531" s="76"/>
      <c r="E531" s="76"/>
    </row>
    <row r="532" spans="1:5">
      <c r="A532" s="76"/>
      <c r="B532" s="76"/>
      <c r="C532" s="76"/>
      <c r="D532" s="76"/>
      <c r="E532" s="76"/>
    </row>
    <row r="533" spans="1:5">
      <c r="A533" s="76"/>
      <c r="B533" s="76"/>
      <c r="C533" s="76"/>
      <c r="D533" s="76"/>
      <c r="E533" s="76"/>
    </row>
    <row r="534" spans="1:5">
      <c r="A534" s="76"/>
      <c r="B534" s="76"/>
      <c r="C534" s="76"/>
      <c r="D534" s="76"/>
      <c r="E534" s="76"/>
    </row>
    <row r="535" spans="1:5">
      <c r="A535" s="76"/>
      <c r="B535" s="76"/>
      <c r="C535" s="76"/>
      <c r="D535" s="76"/>
      <c r="E535" s="76"/>
    </row>
    <row r="536" spans="1:5">
      <c r="A536" s="76"/>
      <c r="B536" s="76"/>
      <c r="C536" s="76"/>
      <c r="D536" s="76"/>
      <c r="E536" s="76"/>
    </row>
    <row r="537" spans="1:5">
      <c r="A537" s="76"/>
      <c r="B537" s="76"/>
      <c r="C537" s="76"/>
      <c r="D537" s="76"/>
      <c r="E537" s="76"/>
    </row>
    <row r="538" spans="1:5">
      <c r="A538" s="76"/>
      <c r="B538" s="76"/>
      <c r="C538" s="76"/>
      <c r="D538" s="76"/>
      <c r="E538" s="76"/>
    </row>
    <row r="539" spans="1:5">
      <c r="A539" s="76"/>
      <c r="B539" s="76"/>
      <c r="C539" s="76"/>
      <c r="D539" s="76"/>
      <c r="E539" s="76"/>
    </row>
    <row r="540" spans="1:5">
      <c r="A540" s="76"/>
      <c r="B540" s="76"/>
      <c r="C540" s="76"/>
      <c r="D540" s="76"/>
      <c r="E540" s="76"/>
    </row>
    <row r="541" spans="1:5">
      <c r="A541" s="76"/>
      <c r="B541" s="76"/>
      <c r="C541" s="76"/>
      <c r="D541" s="76"/>
      <c r="E541" s="76"/>
    </row>
    <row r="542" spans="1:5">
      <c r="A542" s="76"/>
      <c r="B542" s="76"/>
      <c r="C542" s="76"/>
      <c r="D542" s="76"/>
      <c r="E542" s="76"/>
    </row>
    <row r="543" spans="1:5">
      <c r="A543" s="76"/>
      <c r="B543" s="76"/>
      <c r="C543" s="76"/>
      <c r="D543" s="76"/>
      <c r="E543" s="76"/>
    </row>
    <row r="544" spans="1:5">
      <c r="A544" s="76"/>
      <c r="B544" s="76"/>
      <c r="C544" s="76"/>
      <c r="D544" s="76"/>
      <c r="E544" s="76"/>
    </row>
    <row r="545" spans="1:5">
      <c r="A545" s="76"/>
      <c r="B545" s="76"/>
      <c r="C545" s="76"/>
      <c r="D545" s="76"/>
      <c r="E545" s="76"/>
    </row>
    <row r="546" spans="1:5">
      <c r="A546" s="76"/>
      <c r="B546" s="76"/>
      <c r="C546" s="76"/>
      <c r="D546" s="76"/>
      <c r="E546" s="76"/>
    </row>
    <row r="547" spans="1:5">
      <c r="A547" s="76"/>
      <c r="B547" s="76"/>
      <c r="C547" s="76"/>
      <c r="D547" s="76"/>
      <c r="E547" s="76"/>
    </row>
    <row r="548" spans="1:5">
      <c r="A548" s="76"/>
      <c r="B548" s="76"/>
      <c r="C548" s="76"/>
      <c r="D548" s="76"/>
      <c r="E548" s="76"/>
    </row>
    <row r="549" spans="1:5">
      <c r="A549" s="76"/>
      <c r="B549" s="76"/>
      <c r="C549" s="76"/>
      <c r="D549" s="76"/>
      <c r="E549" s="76"/>
    </row>
    <row r="550" spans="1:5">
      <c r="A550" s="76"/>
      <c r="B550" s="76"/>
      <c r="C550" s="76"/>
      <c r="D550" s="76"/>
      <c r="E550" s="76"/>
    </row>
    <row r="551" spans="1:5">
      <c r="A551" s="76"/>
      <c r="B551" s="76"/>
      <c r="C551" s="76"/>
      <c r="D551" s="76"/>
      <c r="E551" s="76"/>
    </row>
    <row r="552" spans="1:5">
      <c r="A552" s="76"/>
      <c r="B552" s="76"/>
      <c r="C552" s="76"/>
      <c r="D552" s="76"/>
      <c r="E552" s="76"/>
    </row>
    <row r="553" spans="1:5">
      <c r="A553" s="76"/>
      <c r="B553" s="76"/>
      <c r="C553" s="76"/>
      <c r="D553" s="76"/>
      <c r="E553" s="76"/>
    </row>
    <row r="554" spans="1:5">
      <c r="A554" s="76"/>
      <c r="B554" s="76"/>
      <c r="C554" s="76"/>
      <c r="D554" s="76"/>
      <c r="E554" s="76"/>
    </row>
    <row r="555" spans="1:5">
      <c r="A555" s="76"/>
      <c r="B555" s="76"/>
      <c r="C555" s="76"/>
      <c r="D555" s="76"/>
      <c r="E555" s="76"/>
    </row>
    <row r="556" spans="1:5">
      <c r="A556" s="76"/>
      <c r="B556" s="76"/>
      <c r="C556" s="76"/>
      <c r="D556" s="76"/>
      <c r="E556" s="76"/>
    </row>
    <row r="557" spans="1:5">
      <c r="A557" s="76"/>
      <c r="B557" s="76"/>
      <c r="C557" s="76"/>
      <c r="D557" s="76"/>
      <c r="E557" s="76"/>
    </row>
    <row r="558" spans="1:5">
      <c r="A558" s="76"/>
      <c r="B558" s="76"/>
      <c r="C558" s="76"/>
      <c r="D558" s="76"/>
      <c r="E558" s="76"/>
    </row>
    <row r="559" spans="1:5">
      <c r="A559" s="76"/>
      <c r="B559" s="76"/>
      <c r="C559" s="76"/>
      <c r="D559" s="76"/>
      <c r="E559" s="76"/>
    </row>
    <row r="560" spans="1:5">
      <c r="A560" s="76"/>
      <c r="B560" s="76"/>
      <c r="C560" s="76"/>
      <c r="D560" s="76"/>
      <c r="E560" s="76"/>
    </row>
    <row r="561" spans="1:5">
      <c r="A561" s="76"/>
      <c r="B561" s="76"/>
      <c r="C561" s="76"/>
      <c r="D561" s="76"/>
      <c r="E561" s="76"/>
    </row>
    <row r="562" spans="1:5">
      <c r="A562" s="76"/>
      <c r="B562" s="76"/>
      <c r="C562" s="76"/>
      <c r="D562" s="76"/>
      <c r="E562" s="76"/>
    </row>
    <row r="563" spans="1:5">
      <c r="A563" s="76"/>
      <c r="B563" s="76"/>
      <c r="C563" s="76"/>
      <c r="D563" s="76"/>
      <c r="E563" s="76"/>
    </row>
    <row r="564" spans="1:5">
      <c r="A564" s="76"/>
      <c r="B564" s="76"/>
      <c r="C564" s="76"/>
      <c r="D564" s="76"/>
      <c r="E564" s="76"/>
    </row>
    <row r="565" spans="1:5">
      <c r="A565" s="76"/>
      <c r="B565" s="76"/>
      <c r="C565" s="76"/>
      <c r="D565" s="76"/>
      <c r="E565" s="76"/>
    </row>
    <row r="566" spans="1:5">
      <c r="A566" s="76"/>
      <c r="B566" s="76"/>
      <c r="C566" s="76"/>
      <c r="D566" s="76"/>
      <c r="E566" s="76"/>
    </row>
    <row r="567" spans="1:5">
      <c r="A567" s="76"/>
      <c r="B567" s="76"/>
      <c r="C567" s="76"/>
      <c r="D567" s="76"/>
      <c r="E567" s="76"/>
    </row>
    <row r="568" spans="1:5">
      <c r="A568" s="76"/>
      <c r="B568" s="76"/>
      <c r="C568" s="76"/>
      <c r="D568" s="76"/>
      <c r="E568" s="76"/>
    </row>
    <row r="569" spans="1:5">
      <c r="A569" s="76"/>
      <c r="B569" s="76"/>
      <c r="C569" s="76"/>
      <c r="D569" s="76"/>
      <c r="E569" s="76"/>
    </row>
    <row r="570" spans="1:5">
      <c r="A570" s="76"/>
      <c r="B570" s="76"/>
      <c r="C570" s="76"/>
      <c r="D570" s="76"/>
      <c r="E570" s="76"/>
    </row>
    <row r="571" spans="1:5">
      <c r="A571" s="76"/>
      <c r="B571" s="76"/>
      <c r="C571" s="76"/>
      <c r="D571" s="76"/>
      <c r="E571" s="76"/>
    </row>
    <row r="572" spans="1:5">
      <c r="A572" s="76"/>
      <c r="B572" s="76"/>
      <c r="C572" s="76"/>
      <c r="D572" s="76"/>
      <c r="E572" s="76"/>
    </row>
    <row r="573" spans="1:5">
      <c r="A573" s="76"/>
      <c r="B573" s="76"/>
      <c r="C573" s="76"/>
      <c r="D573" s="76"/>
      <c r="E573" s="76"/>
    </row>
    <row r="574" spans="1:5">
      <c r="A574" s="76"/>
      <c r="B574" s="76"/>
      <c r="C574" s="76"/>
      <c r="D574" s="76"/>
      <c r="E574" s="76"/>
    </row>
    <row r="575" spans="1:5">
      <c r="A575" s="76"/>
      <c r="B575" s="76"/>
      <c r="C575" s="76"/>
      <c r="D575" s="76"/>
      <c r="E575" s="76"/>
    </row>
    <row r="576" spans="1:5">
      <c r="A576" s="76"/>
      <c r="B576" s="76"/>
      <c r="C576" s="76"/>
      <c r="D576" s="76"/>
      <c r="E576" s="76"/>
    </row>
    <row r="577" spans="1:5">
      <c r="A577" s="76"/>
      <c r="B577" s="76"/>
      <c r="C577" s="76"/>
      <c r="D577" s="76"/>
      <c r="E577" s="76"/>
    </row>
    <row r="578" spans="1:5">
      <c r="A578" s="76"/>
      <c r="B578" s="76"/>
      <c r="C578" s="76"/>
      <c r="D578" s="76"/>
      <c r="E578" s="76"/>
    </row>
    <row r="579" spans="1:5">
      <c r="A579" s="76"/>
      <c r="B579" s="76"/>
      <c r="C579" s="76"/>
      <c r="D579" s="76"/>
      <c r="E579" s="76"/>
    </row>
    <row r="580" spans="1:5">
      <c r="A580" s="76"/>
      <c r="B580" s="76"/>
      <c r="C580" s="76"/>
      <c r="D580" s="76"/>
      <c r="E580" s="76"/>
    </row>
    <row r="581" spans="1:5">
      <c r="A581" s="76"/>
      <c r="B581" s="76"/>
      <c r="C581" s="76"/>
      <c r="D581" s="76"/>
      <c r="E581" s="76"/>
    </row>
    <row r="582" spans="1:5">
      <c r="A582" s="76"/>
      <c r="B582" s="76"/>
      <c r="C582" s="76"/>
      <c r="D582" s="76"/>
      <c r="E582" s="76"/>
    </row>
    <row r="583" spans="1:5">
      <c r="A583" s="76"/>
      <c r="B583" s="76"/>
      <c r="C583" s="76"/>
      <c r="D583" s="76"/>
      <c r="E583" s="76"/>
    </row>
    <row r="584" spans="1:5">
      <c r="A584" s="76"/>
      <c r="B584" s="76"/>
      <c r="C584" s="76"/>
      <c r="D584" s="76"/>
      <c r="E584" s="76"/>
    </row>
    <row r="585" spans="1:5">
      <c r="A585" s="76"/>
      <c r="B585" s="76"/>
      <c r="C585" s="76"/>
      <c r="D585" s="76"/>
      <c r="E585" s="76"/>
    </row>
    <row r="586" spans="1:5">
      <c r="A586" s="76"/>
      <c r="B586" s="76"/>
      <c r="C586" s="76"/>
      <c r="D586" s="76"/>
      <c r="E586" s="76"/>
    </row>
    <row r="587" spans="1:5">
      <c r="A587" s="76"/>
      <c r="B587" s="76"/>
      <c r="C587" s="76"/>
      <c r="D587" s="76"/>
      <c r="E587" s="76"/>
    </row>
    <row r="588" spans="1:5">
      <c r="A588" s="76"/>
      <c r="B588" s="76"/>
      <c r="C588" s="76"/>
      <c r="D588" s="76"/>
      <c r="E588" s="76"/>
    </row>
    <row r="589" spans="1:5">
      <c r="A589" s="76"/>
      <c r="B589" s="76"/>
      <c r="C589" s="76"/>
      <c r="D589" s="76"/>
      <c r="E589" s="76"/>
    </row>
    <row r="590" spans="1:5">
      <c r="A590" s="76"/>
      <c r="B590" s="76"/>
      <c r="C590" s="76"/>
      <c r="D590" s="76"/>
      <c r="E590" s="76"/>
    </row>
    <row r="591" spans="1:5">
      <c r="A591" s="76"/>
      <c r="B591" s="76"/>
      <c r="C591" s="76"/>
      <c r="D591" s="76"/>
      <c r="E591" s="76"/>
    </row>
    <row r="592" spans="1:5">
      <c r="A592" s="76"/>
      <c r="B592" s="76"/>
      <c r="C592" s="76"/>
      <c r="D592" s="76"/>
      <c r="E592" s="76"/>
    </row>
    <row r="593" spans="1:5">
      <c r="A593" s="76"/>
      <c r="B593" s="76"/>
      <c r="C593" s="76"/>
      <c r="D593" s="76"/>
      <c r="E593" s="76"/>
    </row>
    <row r="594" spans="1:5">
      <c r="A594" s="76"/>
      <c r="B594" s="76"/>
      <c r="C594" s="76"/>
      <c r="D594" s="76"/>
      <c r="E594" s="76"/>
    </row>
    <row r="595" spans="1:5">
      <c r="A595" s="76"/>
      <c r="B595" s="76"/>
      <c r="C595" s="76"/>
      <c r="D595" s="76"/>
      <c r="E595" s="76"/>
    </row>
    <row r="596" spans="1:5">
      <c r="A596" s="76"/>
      <c r="B596" s="76"/>
      <c r="C596" s="76"/>
      <c r="D596" s="76"/>
      <c r="E596" s="76"/>
    </row>
    <row r="597" spans="1:5">
      <c r="A597" s="76"/>
      <c r="B597" s="76"/>
      <c r="C597" s="76"/>
      <c r="D597" s="76"/>
      <c r="E597" s="76"/>
    </row>
    <row r="598" spans="1:5">
      <c r="A598" s="76"/>
      <c r="B598" s="76"/>
      <c r="C598" s="76"/>
      <c r="D598" s="76"/>
      <c r="E598" s="76"/>
    </row>
    <row r="599" spans="1:5">
      <c r="A599" s="76"/>
      <c r="B599" s="76"/>
      <c r="C599" s="76"/>
      <c r="D599" s="76"/>
      <c r="E599" s="76"/>
    </row>
    <row r="600" spans="1:5">
      <c r="A600" s="76"/>
      <c r="B600" s="76"/>
      <c r="C600" s="76"/>
      <c r="D600" s="76"/>
      <c r="E600" s="76"/>
    </row>
    <row r="601" spans="1:5">
      <c r="A601" s="76"/>
      <c r="B601" s="76"/>
      <c r="C601" s="76"/>
      <c r="D601" s="76"/>
      <c r="E601" s="76"/>
    </row>
    <row r="602" spans="1:5">
      <c r="A602" s="76"/>
      <c r="B602" s="76"/>
      <c r="C602" s="76"/>
      <c r="D602" s="76"/>
      <c r="E602" s="76"/>
    </row>
    <row r="603" spans="1:5">
      <c r="A603" s="76"/>
      <c r="B603" s="76"/>
      <c r="C603" s="76"/>
      <c r="D603" s="76"/>
      <c r="E603" s="76"/>
    </row>
    <row r="604" spans="1:5">
      <c r="A604" s="76"/>
      <c r="B604" s="76"/>
      <c r="C604" s="76"/>
      <c r="D604" s="76"/>
      <c r="E604" s="76"/>
    </row>
    <row r="605" spans="1:5">
      <c r="A605" s="76"/>
      <c r="B605" s="76"/>
      <c r="C605" s="76"/>
      <c r="D605" s="76"/>
      <c r="E605" s="76"/>
    </row>
    <row r="606" spans="1:5">
      <c r="A606" s="76"/>
      <c r="B606" s="76"/>
      <c r="C606" s="76"/>
      <c r="D606" s="76"/>
      <c r="E606" s="76"/>
    </row>
    <row r="607" spans="1:5">
      <c r="A607" s="76"/>
      <c r="B607" s="76"/>
      <c r="C607" s="76"/>
      <c r="D607" s="76"/>
      <c r="E607" s="76"/>
    </row>
    <row r="608" spans="1:5">
      <c r="A608" s="76"/>
      <c r="B608" s="76"/>
      <c r="C608" s="76"/>
      <c r="D608" s="76"/>
      <c r="E608" s="76"/>
    </row>
    <row r="609" spans="1:5">
      <c r="A609" s="76"/>
      <c r="B609" s="76"/>
      <c r="C609" s="76"/>
      <c r="D609" s="76"/>
      <c r="E609" s="76"/>
    </row>
    <row r="610" spans="1:5">
      <c r="A610" s="76"/>
      <c r="B610" s="76"/>
      <c r="C610" s="76"/>
      <c r="D610" s="76"/>
      <c r="E610" s="76"/>
    </row>
    <row r="611" spans="1:5">
      <c r="A611" s="76"/>
      <c r="B611" s="76"/>
      <c r="C611" s="76"/>
      <c r="D611" s="76"/>
      <c r="E611" s="76"/>
    </row>
    <row r="612" spans="1:5">
      <c r="A612" s="76"/>
      <c r="B612" s="76"/>
      <c r="C612" s="76"/>
      <c r="D612" s="76"/>
      <c r="E612" s="76"/>
    </row>
    <row r="613" spans="1:5">
      <c r="A613" s="76"/>
      <c r="B613" s="76"/>
      <c r="C613" s="76"/>
      <c r="D613" s="76"/>
      <c r="E613" s="76"/>
    </row>
    <row r="614" spans="1:5">
      <c r="A614" s="76"/>
      <c r="B614" s="76"/>
      <c r="C614" s="76"/>
      <c r="D614" s="76"/>
      <c r="E614" s="76"/>
    </row>
    <row r="615" spans="1:5">
      <c r="A615" s="76"/>
      <c r="B615" s="76"/>
      <c r="C615" s="76"/>
      <c r="D615" s="76"/>
      <c r="E615" s="76"/>
    </row>
    <row r="616" spans="1:5">
      <c r="A616" s="76"/>
      <c r="B616" s="76"/>
      <c r="C616" s="76"/>
      <c r="D616" s="76"/>
      <c r="E616" s="76"/>
    </row>
    <row r="617" spans="1:5">
      <c r="A617" s="76"/>
      <c r="B617" s="76"/>
      <c r="C617" s="76"/>
      <c r="D617" s="76"/>
      <c r="E617" s="76"/>
    </row>
    <row r="618" spans="1:5">
      <c r="A618" s="76"/>
      <c r="B618" s="76"/>
      <c r="C618" s="76"/>
      <c r="D618" s="76"/>
      <c r="E618" s="76"/>
    </row>
    <row r="619" spans="1:5">
      <c r="A619" s="76"/>
      <c r="B619" s="76"/>
      <c r="C619" s="76"/>
      <c r="D619" s="76"/>
      <c r="E619" s="76"/>
    </row>
    <row r="620" spans="1:5">
      <c r="A620" s="76"/>
      <c r="B620" s="76"/>
      <c r="C620" s="76"/>
      <c r="D620" s="76"/>
      <c r="E620" s="76"/>
    </row>
    <row r="621" spans="1:5">
      <c r="A621" s="76"/>
      <c r="B621" s="76"/>
      <c r="C621" s="76"/>
      <c r="D621" s="76"/>
      <c r="E621" s="76"/>
    </row>
    <row r="622" spans="1:5">
      <c r="A622" s="76"/>
      <c r="B622" s="76"/>
      <c r="C622" s="76"/>
      <c r="D622" s="76"/>
      <c r="E622" s="76"/>
    </row>
    <row r="623" spans="1:5">
      <c r="A623" s="76"/>
      <c r="B623" s="76"/>
      <c r="C623" s="76"/>
      <c r="D623" s="76"/>
      <c r="E623" s="76"/>
    </row>
    <row r="624" spans="1:5">
      <c r="A624" s="76"/>
      <c r="B624" s="76"/>
      <c r="C624" s="76"/>
      <c r="D624" s="76"/>
      <c r="E624" s="76"/>
    </row>
    <row r="625" spans="1:5">
      <c r="A625" s="76"/>
      <c r="B625" s="76"/>
      <c r="C625" s="76"/>
      <c r="D625" s="76"/>
      <c r="E625" s="76"/>
    </row>
    <row r="626" spans="1:5">
      <c r="A626" s="76"/>
      <c r="B626" s="76"/>
      <c r="C626" s="76"/>
      <c r="D626" s="76"/>
      <c r="E626" s="76"/>
    </row>
    <row r="627" spans="1:5">
      <c r="A627" s="76"/>
      <c r="B627" s="76"/>
      <c r="C627" s="76"/>
      <c r="D627" s="76"/>
      <c r="E627" s="76"/>
    </row>
    <row r="628" spans="1:5">
      <c r="A628" s="76"/>
      <c r="B628" s="76"/>
      <c r="C628" s="76"/>
      <c r="D628" s="76"/>
      <c r="E628" s="76"/>
    </row>
    <row r="629" spans="1:5">
      <c r="A629" s="76"/>
      <c r="B629" s="76"/>
      <c r="C629" s="76"/>
      <c r="D629" s="76"/>
      <c r="E629" s="76"/>
    </row>
    <row r="630" spans="1:5">
      <c r="A630" s="76"/>
      <c r="B630" s="76"/>
      <c r="C630" s="76"/>
      <c r="D630" s="76"/>
      <c r="E630" s="76"/>
    </row>
    <row r="631" spans="1:5">
      <c r="A631" s="76"/>
      <c r="B631" s="76"/>
      <c r="C631" s="76"/>
      <c r="D631" s="76"/>
      <c r="E631" s="76"/>
    </row>
    <row r="632" spans="1:5">
      <c r="A632" s="76"/>
      <c r="B632" s="76"/>
      <c r="C632" s="76"/>
      <c r="D632" s="76"/>
      <c r="E632" s="76"/>
    </row>
    <row r="633" spans="1:5">
      <c r="A633" s="76"/>
      <c r="B633" s="76"/>
      <c r="C633" s="76"/>
      <c r="D633" s="76"/>
      <c r="E633" s="76"/>
    </row>
    <row r="634" spans="1:5">
      <c r="A634" s="76"/>
      <c r="B634" s="76"/>
      <c r="C634" s="76"/>
      <c r="D634" s="76"/>
      <c r="E634" s="76"/>
    </row>
    <row r="635" spans="1:5">
      <c r="A635" s="76"/>
      <c r="B635" s="76"/>
      <c r="C635" s="76"/>
      <c r="D635" s="76"/>
      <c r="E635" s="76"/>
    </row>
    <row r="636" spans="1:5">
      <c r="A636" s="76"/>
      <c r="B636" s="76"/>
      <c r="C636" s="76"/>
      <c r="D636" s="76"/>
      <c r="E636" s="76"/>
    </row>
    <row r="637" spans="1:5">
      <c r="A637" s="76"/>
      <c r="B637" s="76"/>
      <c r="C637" s="76"/>
      <c r="D637" s="76"/>
      <c r="E637" s="76"/>
    </row>
    <row r="638" spans="1:5">
      <c r="A638" s="76"/>
      <c r="B638" s="76"/>
      <c r="C638" s="76"/>
      <c r="D638" s="76"/>
      <c r="E638" s="76"/>
    </row>
    <row r="639" spans="1:5">
      <c r="A639" s="76"/>
      <c r="B639" s="76"/>
      <c r="C639" s="76"/>
      <c r="D639" s="76"/>
      <c r="E639" s="76"/>
    </row>
    <row r="640" spans="1:5">
      <c r="A640" s="76"/>
      <c r="B640" s="76"/>
      <c r="C640" s="76"/>
      <c r="D640" s="76"/>
      <c r="E640" s="76"/>
    </row>
    <row r="641" spans="1:5">
      <c r="A641" s="76"/>
      <c r="B641" s="76"/>
      <c r="C641" s="76"/>
      <c r="D641" s="76"/>
      <c r="E641" s="76"/>
    </row>
    <row r="642" spans="1:5">
      <c r="A642" s="76"/>
      <c r="B642" s="76"/>
      <c r="C642" s="76"/>
      <c r="D642" s="76"/>
      <c r="E642" s="76"/>
    </row>
    <row r="643" spans="1:5">
      <c r="A643" s="76"/>
      <c r="B643" s="76"/>
      <c r="C643" s="76"/>
      <c r="D643" s="76"/>
      <c r="E643" s="76"/>
    </row>
    <row r="644" spans="1:5">
      <c r="A644" s="76"/>
      <c r="B644" s="76"/>
      <c r="C644" s="76"/>
      <c r="D644" s="76"/>
      <c r="E644" s="76"/>
    </row>
    <row r="645" spans="1:5">
      <c r="A645" s="76"/>
      <c r="B645" s="76"/>
      <c r="C645" s="76"/>
      <c r="D645" s="76"/>
      <c r="E645" s="76"/>
    </row>
    <row r="646" spans="1:5">
      <c r="A646" s="76"/>
      <c r="B646" s="76"/>
      <c r="C646" s="76"/>
      <c r="D646" s="76"/>
      <c r="E646" s="76"/>
    </row>
    <row r="647" spans="1:5">
      <c r="A647" s="76"/>
      <c r="B647" s="76"/>
      <c r="C647" s="76"/>
      <c r="D647" s="76"/>
      <c r="E647" s="76"/>
    </row>
    <row r="648" spans="1:5">
      <c r="A648" s="76"/>
      <c r="B648" s="76"/>
      <c r="C648" s="76"/>
      <c r="D648" s="76"/>
      <c r="E648" s="76"/>
    </row>
    <row r="649" spans="1:5">
      <c r="A649" s="76"/>
      <c r="B649" s="76"/>
      <c r="C649" s="76"/>
      <c r="D649" s="76"/>
      <c r="E649" s="76"/>
    </row>
    <row r="650" spans="1:5">
      <c r="A650" s="76"/>
      <c r="B650" s="76"/>
      <c r="C650" s="76"/>
      <c r="D650" s="76"/>
      <c r="E650" s="76"/>
    </row>
    <row r="651" spans="1:5">
      <c r="A651" s="76"/>
      <c r="B651" s="76"/>
      <c r="C651" s="76"/>
      <c r="D651" s="76"/>
      <c r="E651" s="76"/>
    </row>
    <row r="652" spans="1:5">
      <c r="A652" s="76"/>
      <c r="B652" s="76"/>
      <c r="C652" s="76"/>
      <c r="D652" s="76"/>
      <c r="E652" s="76"/>
    </row>
    <row r="653" spans="1:5">
      <c r="A653" s="76"/>
      <c r="B653" s="76"/>
      <c r="C653" s="76"/>
      <c r="D653" s="76"/>
      <c r="E653" s="76"/>
    </row>
    <row r="654" spans="1:5">
      <c r="A654" s="76"/>
      <c r="B654" s="76"/>
      <c r="C654" s="76"/>
      <c r="D654" s="76"/>
      <c r="E654" s="76"/>
    </row>
    <row r="655" spans="1:5">
      <c r="A655" s="76"/>
      <c r="B655" s="76"/>
      <c r="C655" s="76"/>
      <c r="D655" s="76"/>
      <c r="E655" s="76"/>
    </row>
    <row r="656" spans="1:5">
      <c r="A656" s="76"/>
      <c r="B656" s="76"/>
      <c r="C656" s="76"/>
      <c r="D656" s="76"/>
      <c r="E656" s="76"/>
    </row>
    <row r="657" spans="1:5">
      <c r="A657" s="76"/>
      <c r="B657" s="76"/>
      <c r="C657" s="76"/>
      <c r="D657" s="76"/>
      <c r="E657" s="76"/>
    </row>
    <row r="658" spans="1:5">
      <c r="A658" s="76"/>
      <c r="B658" s="76"/>
      <c r="C658" s="76"/>
      <c r="D658" s="76"/>
      <c r="E658"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81" priority="1" stopIfTrue="1" operator="equal">
      <formula>0</formula>
    </cfRule>
  </conditionalFormatting>
  <conditionalFormatting sqref="D74">
    <cfRule type="expression" dxfId="180" priority="2" stopIfTrue="1">
      <formula>$D$84=""</formula>
    </cfRule>
  </conditionalFormatting>
  <conditionalFormatting sqref="E74">
    <cfRule type="expression" dxfId="179" priority="3" stopIfTrue="1">
      <formula>$D$84=""</formula>
    </cfRule>
  </conditionalFormatting>
  <conditionalFormatting sqref="D75">
    <cfRule type="expression" dxfId="178" priority="4" stopIfTrue="1">
      <formula>$D$85=""</formula>
    </cfRule>
  </conditionalFormatting>
  <conditionalFormatting sqref="E75">
    <cfRule type="expression" dxfId="177" priority="5" stopIfTrue="1">
      <formula>$D$85=""</formula>
    </cfRule>
  </conditionalFormatting>
  <conditionalFormatting sqref="C4:C5">
    <cfRule type="expression" dxfId="176" priority="6" stopIfTrue="1">
      <formula>$C$4="Start"</formula>
    </cfRule>
    <cfRule type="expression" dxfId="175" priority="7" stopIfTrue="1">
      <formula>$C$4="Stop"</formula>
    </cfRule>
    <cfRule type="expression" dxfId="174" priority="8" stopIfTrue="1">
      <formula>$C$4="Resume"</formula>
    </cfRule>
  </conditionalFormatting>
  <conditionalFormatting sqref="C7">
    <cfRule type="expression" dxfId="173" priority="9" stopIfTrue="1">
      <formula>$C$7="RESET"</formula>
    </cfRule>
  </conditionalFormatting>
  <conditionalFormatting sqref="C10:C59">
    <cfRule type="expression" dxfId="172" priority="10" stopIfTrue="1">
      <formula>H10="Yes"</formula>
    </cfRule>
  </conditionalFormatting>
  <conditionalFormatting sqref="D84:D85 A74">
    <cfRule type="expression" dxfId="171" priority="11" stopIfTrue="1">
      <formula>$D$84=""</formula>
    </cfRule>
  </conditionalFormatting>
  <conditionalFormatting sqref="A75">
    <cfRule type="expression" dxfId="170" priority="12" stopIfTrue="1">
      <formula>$D$85=""</formula>
    </cfRule>
  </conditionalFormatting>
  <conditionalFormatting sqref="F10:F59">
    <cfRule type="expression" dxfId="169" priority="13" stopIfTrue="1">
      <formula>H10="Yes"</formula>
    </cfRule>
  </conditionalFormatting>
  <conditionalFormatting sqref="B74:C74">
    <cfRule type="expression" dxfId="168" priority="14" stopIfTrue="1">
      <formula>$D$84=""</formula>
    </cfRule>
  </conditionalFormatting>
  <conditionalFormatting sqref="B75:C75">
    <cfRule type="expression" dxfId="167" priority="15" stopIfTrue="1">
      <formula>$D$85=""</formula>
    </cfRule>
  </conditionalFormatting>
  <dataValidations count="5">
    <dataValidation showInputMessage="1" showErrorMessage="1" sqref="C60:C61" xr:uid="{00000000-0002-0000-0D00-000000000000}"/>
    <dataValidation type="list" showInputMessage="1" showErrorMessage="1" sqref="D64:D75" xr:uid="{00000000-0002-0000-0D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D00-000002000000}">
      <formula1>$D$7:$D$8</formula1>
    </dataValidation>
    <dataValidation type="list" showInputMessage="1" showErrorMessage="1" errorTitle="Attention" error="Please enter an option from the drop-down menu." sqref="F10:F59" xr:uid="{00000000-0002-0000-0D00-000003000000}">
      <formula1>$F$78:$F$85</formula1>
    </dataValidation>
    <dataValidation type="list" showInputMessage="1" showErrorMessage="1" errorTitle="Attention" error="Please select an option from the drop-down menu." sqref="C10:C59" xr:uid="{00000000-0002-0000-0D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1111111111">
    <tabColor indexed="44"/>
    <pageSetUpPr fitToPage="1"/>
  </sheetPr>
  <dimension ref="A1:AT337"/>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Admin!C51</f>
        <v>11</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IF(Admin!F51="","",Admin!F51)</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IF(Admin!G51="","",Admin!G51)</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IF(Admin!D51="","",Admin!D51)</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IF(Admin!E51="","",Admin!E51)</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Admin!V51</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Admin!W51</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Admin!X51</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Admin!Y51</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Admin!Z51</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f>Admin!AA51</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Admin!AB51</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Admin!AC51</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66" priority="1" stopIfTrue="1" operator="equal">
      <formula>0</formula>
    </cfRule>
  </conditionalFormatting>
  <conditionalFormatting sqref="D74">
    <cfRule type="expression" dxfId="165" priority="2" stopIfTrue="1">
      <formula>$D$84=""</formula>
    </cfRule>
  </conditionalFormatting>
  <conditionalFormatting sqref="E74">
    <cfRule type="expression" dxfId="164" priority="3" stopIfTrue="1">
      <formula>$D$84=""</formula>
    </cfRule>
  </conditionalFormatting>
  <conditionalFormatting sqref="D75">
    <cfRule type="expression" dxfId="163" priority="4" stopIfTrue="1">
      <formula>$D$85=""</formula>
    </cfRule>
  </conditionalFormatting>
  <conditionalFormatting sqref="E75">
    <cfRule type="expression" dxfId="162" priority="5" stopIfTrue="1">
      <formula>$D$85=""</formula>
    </cfRule>
  </conditionalFormatting>
  <conditionalFormatting sqref="C4:C5">
    <cfRule type="expression" dxfId="161" priority="6" stopIfTrue="1">
      <formula>$C$4="Start"</formula>
    </cfRule>
    <cfRule type="expression" dxfId="160" priority="7" stopIfTrue="1">
      <formula>$C$4="Stop"</formula>
    </cfRule>
    <cfRule type="expression" dxfId="159" priority="8" stopIfTrue="1">
      <formula>$C$4="Resume"</formula>
    </cfRule>
  </conditionalFormatting>
  <conditionalFormatting sqref="C7">
    <cfRule type="expression" dxfId="158" priority="9" stopIfTrue="1">
      <formula>$C$7="RESET"</formula>
    </cfRule>
  </conditionalFormatting>
  <conditionalFormatting sqref="C10:C59">
    <cfRule type="expression" dxfId="157" priority="10" stopIfTrue="1">
      <formula>H10="Yes"</formula>
    </cfRule>
  </conditionalFormatting>
  <conditionalFormatting sqref="D84:D85 A74">
    <cfRule type="expression" dxfId="156" priority="11" stopIfTrue="1">
      <formula>$D$84=""</formula>
    </cfRule>
  </conditionalFormatting>
  <conditionalFormatting sqref="A75">
    <cfRule type="expression" dxfId="155" priority="12" stopIfTrue="1">
      <formula>$D$85=""</formula>
    </cfRule>
  </conditionalFormatting>
  <conditionalFormatting sqref="F10:F59">
    <cfRule type="expression" dxfId="154" priority="13" stopIfTrue="1">
      <formula>H10="Yes"</formula>
    </cfRule>
  </conditionalFormatting>
  <conditionalFormatting sqref="B74:C74">
    <cfRule type="expression" dxfId="153" priority="14" stopIfTrue="1">
      <formula>$D$84=""</formula>
    </cfRule>
  </conditionalFormatting>
  <conditionalFormatting sqref="B75:C75">
    <cfRule type="expression" dxfId="152" priority="15" stopIfTrue="1">
      <formula>$D$85=""</formula>
    </cfRule>
  </conditionalFormatting>
  <dataValidations count="5">
    <dataValidation showInputMessage="1" showErrorMessage="1" sqref="C60:C61" xr:uid="{00000000-0002-0000-0E00-000000000000}"/>
    <dataValidation type="list" showInputMessage="1" showErrorMessage="1" sqref="D64:D75" xr:uid="{00000000-0002-0000-0E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E00-000002000000}">
      <formula1>$D$7:$D$8</formula1>
    </dataValidation>
    <dataValidation type="list" showInputMessage="1" showErrorMessage="1" errorTitle="Attention" error="Please enter an option from the drop-down menu." sqref="F10:F59" xr:uid="{00000000-0002-0000-0E00-000003000000}">
      <formula1>$F$78:$F$85</formula1>
    </dataValidation>
    <dataValidation type="list" showInputMessage="1" showErrorMessage="1" errorTitle="Attention" error="Please select an option from the drop-down menu." sqref="C10:C59" xr:uid="{00000000-0002-0000-0E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11111111111">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Admin!C52</f>
        <v>12</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IF(Admin!F52="","",Admin!F52)</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IF(Admin!G52="","",Admin!G52)</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IF(Admin!D52="","",Admin!D52)</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IF(Admin!E52="","",Admin!E52)</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Admin!V52</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Admin!W52</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Admin!X52</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Admin!Y52</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Admin!Z52</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f>Admin!AA52</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Admin!AB52</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Admin!AC52</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51" priority="1" stopIfTrue="1" operator="equal">
      <formula>0</formula>
    </cfRule>
  </conditionalFormatting>
  <conditionalFormatting sqref="D74">
    <cfRule type="expression" dxfId="150" priority="2" stopIfTrue="1">
      <formula>$D$84=""</formula>
    </cfRule>
  </conditionalFormatting>
  <conditionalFormatting sqref="E74">
    <cfRule type="expression" dxfId="149" priority="3" stopIfTrue="1">
      <formula>$D$84=""</formula>
    </cfRule>
  </conditionalFormatting>
  <conditionalFormatting sqref="D75">
    <cfRule type="expression" dxfId="148" priority="4" stopIfTrue="1">
      <formula>$D$85=""</formula>
    </cfRule>
  </conditionalFormatting>
  <conditionalFormatting sqref="E75">
    <cfRule type="expression" dxfId="147" priority="5" stopIfTrue="1">
      <formula>$D$85=""</formula>
    </cfRule>
  </conditionalFormatting>
  <conditionalFormatting sqref="C4:C5">
    <cfRule type="expression" dxfId="146" priority="6" stopIfTrue="1">
      <formula>$C$4="Start"</formula>
    </cfRule>
    <cfRule type="expression" dxfId="145" priority="7" stopIfTrue="1">
      <formula>$C$4="Stop"</formula>
    </cfRule>
    <cfRule type="expression" dxfId="144" priority="8" stopIfTrue="1">
      <formula>$C$4="Resume"</formula>
    </cfRule>
  </conditionalFormatting>
  <conditionalFormatting sqref="C7">
    <cfRule type="expression" dxfId="143" priority="9" stopIfTrue="1">
      <formula>$C$7="RESET"</formula>
    </cfRule>
  </conditionalFormatting>
  <conditionalFormatting sqref="C10:C59">
    <cfRule type="expression" dxfId="142" priority="10" stopIfTrue="1">
      <formula>H10="Yes"</formula>
    </cfRule>
  </conditionalFormatting>
  <conditionalFormatting sqref="D84:D85 A74">
    <cfRule type="expression" dxfId="141" priority="11" stopIfTrue="1">
      <formula>$D$84=""</formula>
    </cfRule>
  </conditionalFormatting>
  <conditionalFormatting sqref="A75">
    <cfRule type="expression" dxfId="140" priority="12" stopIfTrue="1">
      <formula>$D$85=""</formula>
    </cfRule>
  </conditionalFormatting>
  <conditionalFormatting sqref="F10:F59">
    <cfRule type="expression" dxfId="139" priority="13" stopIfTrue="1">
      <formula>H10="Yes"</formula>
    </cfRule>
  </conditionalFormatting>
  <conditionalFormatting sqref="B74:C74">
    <cfRule type="expression" dxfId="138" priority="14" stopIfTrue="1">
      <formula>$D$84=""</formula>
    </cfRule>
  </conditionalFormatting>
  <conditionalFormatting sqref="B75:C75">
    <cfRule type="expression" dxfId="137" priority="15" stopIfTrue="1">
      <formula>$D$85=""</formula>
    </cfRule>
  </conditionalFormatting>
  <dataValidations count="5">
    <dataValidation showInputMessage="1" showErrorMessage="1" sqref="C60:C61" xr:uid="{00000000-0002-0000-0F00-000000000000}"/>
    <dataValidation type="list" showInputMessage="1" showErrorMessage="1" sqref="D64:D75" xr:uid="{00000000-0002-0000-0F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F00-000002000000}">
      <formula1>$D$7:$D$8</formula1>
    </dataValidation>
    <dataValidation type="list" showInputMessage="1" showErrorMessage="1" errorTitle="Attention" error="Please enter an option from the drop-down menu." sqref="F10:F59" xr:uid="{00000000-0002-0000-0F00-000003000000}">
      <formula1>$F$78:$F$85</formula1>
    </dataValidation>
    <dataValidation type="list" showInputMessage="1" showErrorMessage="1" errorTitle="Attention" error="Please select an option from the drop-down menu." sqref="C10:C59" xr:uid="{00000000-0002-0000-0F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11111111112">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Admin!C53</f>
        <v>13</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IF(Admin!F53="","",Admin!F53)</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IF(Admin!G53="","",Admin!G53)</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IF(Admin!D53="","",Admin!D53)</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IF(Admin!E53="","",Admin!E53)</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Admin!V53</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Admin!W53</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Admin!X53</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Admin!Y53</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Admin!Z53</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f>Admin!AA53</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Admin!AB53</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Admin!AC53</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36" priority="1" stopIfTrue="1" operator="equal">
      <formula>0</formula>
    </cfRule>
  </conditionalFormatting>
  <conditionalFormatting sqref="D74">
    <cfRule type="expression" dxfId="135" priority="2" stopIfTrue="1">
      <formula>$D$84=""</formula>
    </cfRule>
  </conditionalFormatting>
  <conditionalFormatting sqref="E74">
    <cfRule type="expression" dxfId="134" priority="3" stopIfTrue="1">
      <formula>$D$84=""</formula>
    </cfRule>
  </conditionalFormatting>
  <conditionalFormatting sqref="D75">
    <cfRule type="expression" dxfId="133" priority="4" stopIfTrue="1">
      <formula>$D$85=""</formula>
    </cfRule>
  </conditionalFormatting>
  <conditionalFormatting sqref="E75">
    <cfRule type="expression" dxfId="132" priority="5" stopIfTrue="1">
      <formula>$D$85=""</formula>
    </cfRule>
  </conditionalFormatting>
  <conditionalFormatting sqref="C4:C5">
    <cfRule type="expression" dxfId="131" priority="6" stopIfTrue="1">
      <formula>$C$4="Start"</formula>
    </cfRule>
    <cfRule type="expression" dxfId="130" priority="7" stopIfTrue="1">
      <formula>$C$4="Stop"</formula>
    </cfRule>
    <cfRule type="expression" dxfId="129" priority="8" stopIfTrue="1">
      <formula>$C$4="Resume"</formula>
    </cfRule>
  </conditionalFormatting>
  <conditionalFormatting sqref="C7">
    <cfRule type="expression" dxfId="128" priority="9" stopIfTrue="1">
      <formula>$C$7="RESET"</formula>
    </cfRule>
  </conditionalFormatting>
  <conditionalFormatting sqref="C10:C59">
    <cfRule type="expression" dxfId="127" priority="10" stopIfTrue="1">
      <formula>H10="Yes"</formula>
    </cfRule>
  </conditionalFormatting>
  <conditionalFormatting sqref="D84:D85 A74">
    <cfRule type="expression" dxfId="126" priority="11" stopIfTrue="1">
      <formula>$D$84=""</formula>
    </cfRule>
  </conditionalFormatting>
  <conditionalFormatting sqref="A75">
    <cfRule type="expression" dxfId="125" priority="12" stopIfTrue="1">
      <formula>$D$85=""</formula>
    </cfRule>
  </conditionalFormatting>
  <conditionalFormatting sqref="F10:F59">
    <cfRule type="expression" dxfId="124" priority="13" stopIfTrue="1">
      <formula>H10="Yes"</formula>
    </cfRule>
  </conditionalFormatting>
  <conditionalFormatting sqref="B74:C74">
    <cfRule type="expression" dxfId="123" priority="14" stopIfTrue="1">
      <formula>$D$84=""</formula>
    </cfRule>
  </conditionalFormatting>
  <conditionalFormatting sqref="B75:C75">
    <cfRule type="expression" dxfId="122" priority="15" stopIfTrue="1">
      <formula>$D$85=""</formula>
    </cfRule>
  </conditionalFormatting>
  <dataValidations count="5">
    <dataValidation showInputMessage="1" showErrorMessage="1" sqref="C60:C61" xr:uid="{00000000-0002-0000-1000-000000000000}"/>
    <dataValidation type="list" showInputMessage="1" showErrorMessage="1" sqref="D64:D75" xr:uid="{00000000-0002-0000-10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000-000002000000}">
      <formula1>$D$7:$D$8</formula1>
    </dataValidation>
    <dataValidation type="list" showInputMessage="1" showErrorMessage="1" errorTitle="Attention" error="Please enter an option from the drop-down menu." sqref="F10:F59" xr:uid="{00000000-0002-0000-1000-000003000000}">
      <formula1>$F$78:$F$85</formula1>
    </dataValidation>
    <dataValidation type="list" showInputMessage="1" showErrorMessage="1" errorTitle="Attention" error="Please select an option from the drop-down menu." sqref="C10:C59" xr:uid="{00000000-0002-0000-10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11111111113">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Admin!C54</f>
        <v>14</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IF(Admin!F54="","",Admin!F54)</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IF(Admin!G54="","",Admin!G54)</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IF(Admin!D54="","",Admin!D54)</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IF(Admin!E54="","",Admin!E54)</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Admin!V54</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Admin!W54</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Admin!X54</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Admin!Y54</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Admin!Z54</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f>Admin!AA54</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Admin!AB54</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Admin!AC54</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21" priority="1" stopIfTrue="1" operator="equal">
      <formula>0</formula>
    </cfRule>
  </conditionalFormatting>
  <conditionalFormatting sqref="D74">
    <cfRule type="expression" dxfId="120" priority="2" stopIfTrue="1">
      <formula>$D$84=""</formula>
    </cfRule>
  </conditionalFormatting>
  <conditionalFormatting sqref="E74">
    <cfRule type="expression" dxfId="119" priority="3" stopIfTrue="1">
      <formula>$D$84=""</formula>
    </cfRule>
  </conditionalFormatting>
  <conditionalFormatting sqref="D75">
    <cfRule type="expression" dxfId="118" priority="4" stopIfTrue="1">
      <formula>$D$85=""</formula>
    </cfRule>
  </conditionalFormatting>
  <conditionalFormatting sqref="E75">
    <cfRule type="expression" dxfId="117" priority="5" stopIfTrue="1">
      <formula>$D$85=""</formula>
    </cfRule>
  </conditionalFormatting>
  <conditionalFormatting sqref="C4:C5">
    <cfRule type="expression" dxfId="116" priority="6" stopIfTrue="1">
      <formula>$C$4="Start"</formula>
    </cfRule>
    <cfRule type="expression" dxfId="115" priority="7" stopIfTrue="1">
      <formula>$C$4="Stop"</formula>
    </cfRule>
    <cfRule type="expression" dxfId="114" priority="8" stopIfTrue="1">
      <formula>$C$4="Resume"</formula>
    </cfRule>
  </conditionalFormatting>
  <conditionalFormatting sqref="C7">
    <cfRule type="expression" dxfId="113" priority="9" stopIfTrue="1">
      <formula>$C$7="RESET"</formula>
    </cfRule>
  </conditionalFormatting>
  <conditionalFormatting sqref="C10:C59">
    <cfRule type="expression" dxfId="112" priority="10" stopIfTrue="1">
      <formula>H10="Yes"</formula>
    </cfRule>
  </conditionalFormatting>
  <conditionalFormatting sqref="D84:D85 A74">
    <cfRule type="expression" dxfId="111" priority="11" stopIfTrue="1">
      <formula>$D$84=""</formula>
    </cfRule>
  </conditionalFormatting>
  <conditionalFormatting sqref="A75">
    <cfRule type="expression" dxfId="110" priority="12" stopIfTrue="1">
      <formula>$D$85=""</formula>
    </cfRule>
  </conditionalFormatting>
  <conditionalFormatting sqref="F10:F59">
    <cfRule type="expression" dxfId="109" priority="13" stopIfTrue="1">
      <formula>H10="Yes"</formula>
    </cfRule>
  </conditionalFormatting>
  <conditionalFormatting sqref="B74:C74">
    <cfRule type="expression" dxfId="108" priority="14" stopIfTrue="1">
      <formula>$D$84=""</formula>
    </cfRule>
  </conditionalFormatting>
  <conditionalFormatting sqref="B75:C75">
    <cfRule type="expression" dxfId="107" priority="15" stopIfTrue="1">
      <formula>$D$85=""</formula>
    </cfRule>
  </conditionalFormatting>
  <dataValidations count="5">
    <dataValidation showInputMessage="1" showErrorMessage="1" sqref="C60:C61" xr:uid="{00000000-0002-0000-1100-000000000000}"/>
    <dataValidation type="list" showInputMessage="1" showErrorMessage="1" sqref="D64:D75" xr:uid="{00000000-0002-0000-11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100-000002000000}">
      <formula1>$D$7:$D$8</formula1>
    </dataValidation>
    <dataValidation type="list" showInputMessage="1" showErrorMessage="1" errorTitle="Attention" error="Please enter an option from the drop-down menu." sqref="F10:F59" xr:uid="{00000000-0002-0000-1100-000003000000}">
      <formula1>$F$78:$F$85</formula1>
    </dataValidation>
    <dataValidation type="list" showInputMessage="1" showErrorMessage="1" errorTitle="Attention" error="Please select an option from the drop-down menu." sqref="C10:C59" xr:uid="{00000000-0002-0000-11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11111111114">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Admin!C55</f>
        <v>15</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IF(Admin!F55="","",Admin!F55)</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IF(Admin!G55="","",Admin!G55)</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IF(Admin!D55="","",Admin!D55)</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IF(Admin!E55="","",Admin!E55)</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Admin!V55</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Admin!W55</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Admin!X55</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Admin!Y55</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Admin!Z55</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f>Admin!AA55</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Admin!AB55</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Admin!AC55</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06" priority="1" stopIfTrue="1" operator="equal">
      <formula>0</formula>
    </cfRule>
  </conditionalFormatting>
  <conditionalFormatting sqref="D74">
    <cfRule type="expression" dxfId="105" priority="2" stopIfTrue="1">
      <formula>$D$84=""</formula>
    </cfRule>
  </conditionalFormatting>
  <conditionalFormatting sqref="E74">
    <cfRule type="expression" dxfId="104" priority="3" stopIfTrue="1">
      <formula>$D$84=""</formula>
    </cfRule>
  </conditionalFormatting>
  <conditionalFormatting sqref="D75">
    <cfRule type="expression" dxfId="103" priority="4" stopIfTrue="1">
      <formula>$D$85=""</formula>
    </cfRule>
  </conditionalFormatting>
  <conditionalFormatting sqref="E75">
    <cfRule type="expression" dxfId="102" priority="5" stopIfTrue="1">
      <formula>$D$85=""</formula>
    </cfRule>
  </conditionalFormatting>
  <conditionalFormatting sqref="C4:C5">
    <cfRule type="expression" dxfId="101" priority="6" stopIfTrue="1">
      <formula>$C$4="Start"</formula>
    </cfRule>
    <cfRule type="expression" dxfId="100" priority="7" stopIfTrue="1">
      <formula>$C$4="Stop"</formula>
    </cfRule>
    <cfRule type="expression" dxfId="99" priority="8" stopIfTrue="1">
      <formula>$C$4="Resume"</formula>
    </cfRule>
  </conditionalFormatting>
  <conditionalFormatting sqref="C7">
    <cfRule type="expression" dxfId="98" priority="9" stopIfTrue="1">
      <formula>$C$7="RESET"</formula>
    </cfRule>
  </conditionalFormatting>
  <conditionalFormatting sqref="C10:C59">
    <cfRule type="expression" dxfId="97" priority="10" stopIfTrue="1">
      <formula>H10="Yes"</formula>
    </cfRule>
  </conditionalFormatting>
  <conditionalFormatting sqref="D84:D85 A74">
    <cfRule type="expression" dxfId="96" priority="11" stopIfTrue="1">
      <formula>$D$84=""</formula>
    </cfRule>
  </conditionalFormatting>
  <conditionalFormatting sqref="A75">
    <cfRule type="expression" dxfId="95" priority="12" stopIfTrue="1">
      <formula>$D$85=""</formula>
    </cfRule>
  </conditionalFormatting>
  <conditionalFormatting sqref="F10:F59">
    <cfRule type="expression" dxfId="94" priority="13" stopIfTrue="1">
      <formula>H10="Yes"</formula>
    </cfRule>
  </conditionalFormatting>
  <conditionalFormatting sqref="B74:C74">
    <cfRule type="expression" dxfId="93" priority="14" stopIfTrue="1">
      <formula>$D$84=""</formula>
    </cfRule>
  </conditionalFormatting>
  <conditionalFormatting sqref="B75:C75">
    <cfRule type="expression" dxfId="92" priority="15" stopIfTrue="1">
      <formula>$D$85=""</formula>
    </cfRule>
  </conditionalFormatting>
  <dataValidations count="5">
    <dataValidation showInputMessage="1" showErrorMessage="1" sqref="C60:C61" xr:uid="{00000000-0002-0000-1200-000000000000}"/>
    <dataValidation type="list" showInputMessage="1" showErrorMessage="1" sqref="D64:D75" xr:uid="{00000000-0002-0000-12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200-000002000000}">
      <formula1>$D$7:$D$8</formula1>
    </dataValidation>
    <dataValidation type="list" showInputMessage="1" showErrorMessage="1" errorTitle="Attention" error="Please enter an option from the drop-down menu." sqref="F10:F59" xr:uid="{00000000-0002-0000-1200-000003000000}">
      <formula1>$F$78:$F$85</formula1>
    </dataValidation>
    <dataValidation type="list" showInputMessage="1" showErrorMessage="1" errorTitle="Attention" error="Please select an option from the drop-down menu." sqref="C10:C59" xr:uid="{00000000-0002-0000-12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11111111115">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Admin!C56</f>
        <v>16</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IF(Admin!F56="","",Admin!F56)</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IF(Admin!G56="","",Admin!G56)</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IF(Admin!D56="","",Admin!D56)</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IF(Admin!E56="","",Admin!E56)</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Admin!V56</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Admin!W56</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Admin!X56</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Admin!Y56</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Admin!Z56</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f>Admin!AA56</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Admin!AB56</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Admin!AC56</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91" priority="1" stopIfTrue="1" operator="equal">
      <formula>0</formula>
    </cfRule>
  </conditionalFormatting>
  <conditionalFormatting sqref="D74">
    <cfRule type="expression" dxfId="90" priority="2" stopIfTrue="1">
      <formula>$D$84=""</formula>
    </cfRule>
  </conditionalFormatting>
  <conditionalFormatting sqref="E74">
    <cfRule type="expression" dxfId="89" priority="3" stopIfTrue="1">
      <formula>$D$84=""</formula>
    </cfRule>
  </conditionalFormatting>
  <conditionalFormatting sqref="D75">
    <cfRule type="expression" dxfId="88" priority="4" stopIfTrue="1">
      <formula>$D$85=""</formula>
    </cfRule>
  </conditionalFormatting>
  <conditionalFormatting sqref="E75">
    <cfRule type="expression" dxfId="87" priority="5" stopIfTrue="1">
      <formula>$D$85=""</formula>
    </cfRule>
  </conditionalFormatting>
  <conditionalFormatting sqref="C4:C5">
    <cfRule type="expression" dxfId="86" priority="6" stopIfTrue="1">
      <formula>$C$4="Start"</formula>
    </cfRule>
    <cfRule type="expression" dxfId="85" priority="7" stopIfTrue="1">
      <formula>$C$4="Stop"</formula>
    </cfRule>
    <cfRule type="expression" dxfId="84" priority="8" stopIfTrue="1">
      <formula>$C$4="Resume"</formula>
    </cfRule>
  </conditionalFormatting>
  <conditionalFormatting sqref="C7">
    <cfRule type="expression" dxfId="83" priority="9" stopIfTrue="1">
      <formula>$C$7="RESET"</formula>
    </cfRule>
  </conditionalFormatting>
  <conditionalFormatting sqref="C10:C59">
    <cfRule type="expression" dxfId="82" priority="10" stopIfTrue="1">
      <formula>H10="Yes"</formula>
    </cfRule>
  </conditionalFormatting>
  <conditionalFormatting sqref="D84:D85 A74">
    <cfRule type="expression" dxfId="81" priority="11" stopIfTrue="1">
      <formula>$D$84=""</formula>
    </cfRule>
  </conditionalFormatting>
  <conditionalFormatting sqref="A75">
    <cfRule type="expression" dxfId="80" priority="12" stopIfTrue="1">
      <formula>$D$85=""</formula>
    </cfRule>
  </conditionalFormatting>
  <conditionalFormatting sqref="F10:F59">
    <cfRule type="expression" dxfId="79" priority="13" stopIfTrue="1">
      <formula>H10="Yes"</formula>
    </cfRule>
  </conditionalFormatting>
  <conditionalFormatting sqref="B74:C74">
    <cfRule type="expression" dxfId="78" priority="14" stopIfTrue="1">
      <formula>$D$84=""</formula>
    </cfRule>
  </conditionalFormatting>
  <conditionalFormatting sqref="B75:C75">
    <cfRule type="expression" dxfId="77" priority="15" stopIfTrue="1">
      <formula>$D$85=""</formula>
    </cfRule>
  </conditionalFormatting>
  <dataValidations count="5">
    <dataValidation showInputMessage="1" showErrorMessage="1" sqref="C60:C61" xr:uid="{00000000-0002-0000-1300-000000000000}"/>
    <dataValidation type="list" showInputMessage="1" showErrorMessage="1" sqref="D64:D75" xr:uid="{00000000-0002-0000-13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300-000002000000}">
      <formula1>$D$7:$D$8</formula1>
    </dataValidation>
    <dataValidation type="list" showInputMessage="1" showErrorMessage="1" errorTitle="Attention" error="Please enter an option from the drop-down menu." sqref="F10:F59" xr:uid="{00000000-0002-0000-1300-000003000000}">
      <formula1>$F$78:$F$85</formula1>
    </dataValidation>
    <dataValidation type="list" showInputMessage="1" showErrorMessage="1" errorTitle="Attention" error="Please select an option from the drop-down menu." sqref="C10:C59" xr:uid="{00000000-0002-0000-13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11111111116">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Admin!C57</f>
        <v>17</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IF(Admin!F57="","",Admin!F57)</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IF(Admin!G57="","",Admin!G57)</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IF(Admin!D57="","",Admin!D57)</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IF(Admin!E57="","",Admin!E57)</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Admin!V57</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Admin!W57</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Admin!X57</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Admin!Y57</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Admin!Z57</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f>Admin!AA57</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Admin!AB57</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Admin!AC57</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76" priority="1" stopIfTrue="1" operator="equal">
      <formula>0</formula>
    </cfRule>
  </conditionalFormatting>
  <conditionalFormatting sqref="D74">
    <cfRule type="expression" dxfId="75" priority="2" stopIfTrue="1">
      <formula>$D$84=""</formula>
    </cfRule>
  </conditionalFormatting>
  <conditionalFormatting sqref="E74">
    <cfRule type="expression" dxfId="74" priority="3" stopIfTrue="1">
      <formula>$D$84=""</formula>
    </cfRule>
  </conditionalFormatting>
  <conditionalFormatting sqref="D75">
    <cfRule type="expression" dxfId="73" priority="4" stopIfTrue="1">
      <formula>$D$85=""</formula>
    </cfRule>
  </conditionalFormatting>
  <conditionalFormatting sqref="E75">
    <cfRule type="expression" dxfId="72" priority="5" stopIfTrue="1">
      <formula>$D$85=""</formula>
    </cfRule>
  </conditionalFormatting>
  <conditionalFormatting sqref="C4:C5">
    <cfRule type="expression" dxfId="71" priority="6" stopIfTrue="1">
      <formula>$C$4="Start"</formula>
    </cfRule>
    <cfRule type="expression" dxfId="70" priority="7" stopIfTrue="1">
      <formula>$C$4="Stop"</formula>
    </cfRule>
    <cfRule type="expression" dxfId="69" priority="8" stopIfTrue="1">
      <formula>$C$4="Resume"</formula>
    </cfRule>
  </conditionalFormatting>
  <conditionalFormatting sqref="C7">
    <cfRule type="expression" dxfId="68" priority="9" stopIfTrue="1">
      <formula>$C$7="RESET"</formula>
    </cfRule>
  </conditionalFormatting>
  <conditionalFormatting sqref="C10:C59">
    <cfRule type="expression" dxfId="67" priority="10" stopIfTrue="1">
      <formula>H10="Yes"</formula>
    </cfRule>
  </conditionalFormatting>
  <conditionalFormatting sqref="D84:D85 A74">
    <cfRule type="expression" dxfId="66" priority="11" stopIfTrue="1">
      <formula>$D$84=""</formula>
    </cfRule>
  </conditionalFormatting>
  <conditionalFormatting sqref="A75">
    <cfRule type="expression" dxfId="65" priority="12" stopIfTrue="1">
      <formula>$D$85=""</formula>
    </cfRule>
  </conditionalFormatting>
  <conditionalFormatting sqref="F10:F59">
    <cfRule type="expression" dxfId="64" priority="13" stopIfTrue="1">
      <formula>H10="Yes"</formula>
    </cfRule>
  </conditionalFormatting>
  <conditionalFormatting sqref="B74:C74">
    <cfRule type="expression" dxfId="63" priority="14" stopIfTrue="1">
      <formula>$D$84=""</formula>
    </cfRule>
  </conditionalFormatting>
  <conditionalFormatting sqref="B75:C75">
    <cfRule type="expression" dxfId="62" priority="15" stopIfTrue="1">
      <formula>$D$85=""</formula>
    </cfRule>
  </conditionalFormatting>
  <dataValidations count="5">
    <dataValidation showInputMessage="1" showErrorMessage="1" sqref="C60:C61" xr:uid="{00000000-0002-0000-1400-000000000000}"/>
    <dataValidation type="list" showInputMessage="1" showErrorMessage="1" sqref="D64:D75" xr:uid="{00000000-0002-0000-1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400-000002000000}">
      <formula1>$D$7:$D$8</formula1>
    </dataValidation>
    <dataValidation type="list" showInputMessage="1" showErrorMessage="1" errorTitle="Attention" error="Please enter an option from the drop-down menu." sqref="F10:F59" xr:uid="{00000000-0002-0000-1400-000003000000}">
      <formula1>$F$78:$F$85</formula1>
    </dataValidation>
    <dataValidation type="list" showInputMessage="1" showErrorMessage="1" errorTitle="Attention" error="Please select an option from the drop-down menu." sqref="C10:C59" xr:uid="{00000000-0002-0000-14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11111111117">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Admin!C58</f>
        <v>18</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IF(Admin!F58="","",Admin!F58)</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IF(Admin!G58="","",Admin!G58)</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IF(Admin!D58="","",Admin!D58)</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IF(Admin!E58="","",Admin!E58)</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Admin!V58</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Admin!W58</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Admin!X58</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Admin!Y58</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Admin!Z58</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f>Admin!AA58</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Admin!AB58</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Admin!AC58</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61" priority="1" stopIfTrue="1" operator="equal">
      <formula>0</formula>
    </cfRule>
  </conditionalFormatting>
  <conditionalFormatting sqref="D74">
    <cfRule type="expression" dxfId="60" priority="2" stopIfTrue="1">
      <formula>$D$84=""</formula>
    </cfRule>
  </conditionalFormatting>
  <conditionalFormatting sqref="E74">
    <cfRule type="expression" dxfId="59" priority="3" stopIfTrue="1">
      <formula>$D$84=""</formula>
    </cfRule>
  </conditionalFormatting>
  <conditionalFormatting sqref="D75">
    <cfRule type="expression" dxfId="58" priority="4" stopIfTrue="1">
      <formula>$D$85=""</formula>
    </cfRule>
  </conditionalFormatting>
  <conditionalFormatting sqref="E75">
    <cfRule type="expression" dxfId="57" priority="5" stopIfTrue="1">
      <formula>$D$85=""</formula>
    </cfRule>
  </conditionalFormatting>
  <conditionalFormatting sqref="C4:C5">
    <cfRule type="expression" dxfId="56" priority="6" stopIfTrue="1">
      <formula>$C$4="Start"</formula>
    </cfRule>
    <cfRule type="expression" dxfId="55" priority="7" stopIfTrue="1">
      <formula>$C$4="Stop"</formula>
    </cfRule>
    <cfRule type="expression" dxfId="54" priority="8" stopIfTrue="1">
      <formula>$C$4="Resume"</formula>
    </cfRule>
  </conditionalFormatting>
  <conditionalFormatting sqref="C7">
    <cfRule type="expression" dxfId="53" priority="9" stopIfTrue="1">
      <formula>$C$7="RESET"</formula>
    </cfRule>
  </conditionalFormatting>
  <conditionalFormatting sqref="C10:C59">
    <cfRule type="expression" dxfId="52" priority="10" stopIfTrue="1">
      <formula>H10="Yes"</formula>
    </cfRule>
  </conditionalFormatting>
  <conditionalFormatting sqref="D84:D85 A74">
    <cfRule type="expression" dxfId="51" priority="11" stopIfTrue="1">
      <formula>$D$84=""</formula>
    </cfRule>
  </conditionalFormatting>
  <conditionalFormatting sqref="A75">
    <cfRule type="expression" dxfId="50" priority="12" stopIfTrue="1">
      <formula>$D$85=""</formula>
    </cfRule>
  </conditionalFormatting>
  <conditionalFormatting sqref="F10:F59">
    <cfRule type="expression" dxfId="49" priority="13" stopIfTrue="1">
      <formula>H10="Yes"</formula>
    </cfRule>
  </conditionalFormatting>
  <conditionalFormatting sqref="B74:C74">
    <cfRule type="expression" dxfId="48" priority="14" stopIfTrue="1">
      <formula>$D$84=""</formula>
    </cfRule>
  </conditionalFormatting>
  <conditionalFormatting sqref="B75:C75">
    <cfRule type="expression" dxfId="47" priority="15" stopIfTrue="1">
      <formula>$D$85=""</formula>
    </cfRule>
  </conditionalFormatting>
  <dataValidations count="5">
    <dataValidation showInputMessage="1" showErrorMessage="1" sqref="C60:C61" xr:uid="{00000000-0002-0000-1500-000000000000}"/>
    <dataValidation type="list" showInputMessage="1" showErrorMessage="1" sqref="D64:D75" xr:uid="{00000000-0002-0000-15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500-000002000000}">
      <formula1>$D$7:$D$8</formula1>
    </dataValidation>
    <dataValidation type="list" showInputMessage="1" showErrorMessage="1" errorTitle="Attention" error="Please enter an option from the drop-down menu." sqref="F10:F59" xr:uid="{00000000-0002-0000-1500-000003000000}">
      <formula1>$F$78:$F$85</formula1>
    </dataValidation>
    <dataValidation type="list" showInputMessage="1" showErrorMessage="1" errorTitle="Attention" error="Please select an option from the drop-down menu." sqref="C10:C59" xr:uid="{00000000-0002-0000-1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11111111118">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Admin!C59</f>
        <v>19</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IF(Admin!F59="","",Admin!F59)</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IF(Admin!G59="","",Admin!G59)</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IF(Admin!D59="","",Admin!D59)</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IF(Admin!E59="","",Admin!E59)</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Admin!V59</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Admin!W59</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Admin!X59</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Admin!Y59</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Admin!Z59</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f>Admin!AA59</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46" priority="1" stopIfTrue="1" operator="equal">
      <formula>0</formula>
    </cfRule>
  </conditionalFormatting>
  <conditionalFormatting sqref="D74">
    <cfRule type="expression" dxfId="45" priority="2" stopIfTrue="1">
      <formula>$D$84=""</formula>
    </cfRule>
  </conditionalFormatting>
  <conditionalFormatting sqref="E74">
    <cfRule type="expression" dxfId="44" priority="3" stopIfTrue="1">
      <formula>$D$84=""</formula>
    </cfRule>
  </conditionalFormatting>
  <conditionalFormatting sqref="D75">
    <cfRule type="expression" dxfId="43" priority="4" stopIfTrue="1">
      <formula>$D$85=""</formula>
    </cfRule>
  </conditionalFormatting>
  <conditionalFormatting sqref="E75">
    <cfRule type="expression" dxfId="42" priority="5" stopIfTrue="1">
      <formula>$D$85=""</formula>
    </cfRule>
  </conditionalFormatting>
  <conditionalFormatting sqref="C4:C5">
    <cfRule type="expression" dxfId="41" priority="6" stopIfTrue="1">
      <formula>$C$4="Start"</formula>
    </cfRule>
    <cfRule type="expression" dxfId="40" priority="7" stopIfTrue="1">
      <formula>$C$4="Stop"</formula>
    </cfRule>
    <cfRule type="expression" dxfId="39" priority="8" stopIfTrue="1">
      <formula>$C$4="Resume"</formula>
    </cfRule>
  </conditionalFormatting>
  <conditionalFormatting sqref="C7">
    <cfRule type="expression" dxfId="38" priority="9" stopIfTrue="1">
      <formula>$C$7="RESET"</formula>
    </cfRule>
  </conditionalFormatting>
  <conditionalFormatting sqref="C10:C59">
    <cfRule type="expression" dxfId="37" priority="10" stopIfTrue="1">
      <formula>H10="Yes"</formula>
    </cfRule>
  </conditionalFormatting>
  <conditionalFormatting sqref="D84:D85 A74">
    <cfRule type="expression" dxfId="36" priority="11" stopIfTrue="1">
      <formula>$D$84=""</formula>
    </cfRule>
  </conditionalFormatting>
  <conditionalFormatting sqref="A75">
    <cfRule type="expression" dxfId="35" priority="12" stopIfTrue="1">
      <formula>$D$85=""</formula>
    </cfRule>
  </conditionalFormatting>
  <conditionalFormatting sqref="F10:F59">
    <cfRule type="expression" dxfId="34" priority="13" stopIfTrue="1">
      <formula>H10="Yes"</formula>
    </cfRule>
  </conditionalFormatting>
  <conditionalFormatting sqref="B74:C74">
    <cfRule type="expression" dxfId="33" priority="14" stopIfTrue="1">
      <formula>$D$84=""</formula>
    </cfRule>
  </conditionalFormatting>
  <conditionalFormatting sqref="B75:C75">
    <cfRule type="expression" dxfId="32" priority="15" stopIfTrue="1">
      <formula>$D$85=""</formula>
    </cfRule>
  </conditionalFormatting>
  <dataValidations count="5">
    <dataValidation showInputMessage="1" showErrorMessage="1" sqref="C60:C61" xr:uid="{00000000-0002-0000-1600-000000000000}"/>
    <dataValidation type="list" showInputMessage="1" showErrorMessage="1" sqref="D64:D75" xr:uid="{00000000-0002-0000-16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600-000002000000}">
      <formula1>$D$7:$D$8</formula1>
    </dataValidation>
    <dataValidation type="list" showInputMessage="1" showErrorMessage="1" errorTitle="Attention" error="Please enter an option from the drop-down menu." sqref="F10:F59" xr:uid="{00000000-0002-0000-1600-000003000000}">
      <formula1>$F$78:$F$85</formula1>
    </dataValidation>
    <dataValidation type="list" showInputMessage="1" showErrorMessage="1" errorTitle="Attention" error="Please select an option from the drop-down menu." sqref="C10:C59" xr:uid="{00000000-0002-0000-1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11111111119">
    <tabColor indexed="44"/>
    <pageSetUpPr fitToPage="1"/>
  </sheetPr>
  <dimension ref="A1:AT380"/>
  <sheetViews>
    <sheetView workbookViewId="0">
      <pane ySplit="9" topLeftCell="A10" activePane="bottomLeft" state="frozenSplit"/>
      <selection activeCell="B10" sqref="B10"/>
      <selection pane="bottomLeft" activeCell="I28" sqref="I28"/>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9" width="10.69140625" style="43" customWidth="1"/>
  </cols>
  <sheetData>
    <row r="1" spans="1:35" ht="21.75" customHeight="1">
      <c r="A1" s="381" t="str">
        <f>Admin!D81</f>
        <v>Usability Datalogger v5.1.1</v>
      </c>
      <c r="B1" s="351"/>
      <c r="C1" s="343"/>
      <c r="D1" s="344"/>
      <c r="E1" s="345"/>
      <c r="F1" s="346"/>
      <c r="G1" s="347"/>
      <c r="H1" s="347"/>
      <c r="I1" s="348"/>
      <c r="J1" s="349"/>
      <c r="K1" s="349"/>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8"/>
      <c r="J2" s="349"/>
      <c r="K2" s="349"/>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Admin!C60</f>
        <v>20</v>
      </c>
      <c r="C3" s="353"/>
      <c r="D3" s="358"/>
      <c r="E3" s="351"/>
      <c r="F3" s="346"/>
      <c r="G3" s="347"/>
      <c r="H3" s="347"/>
      <c r="I3" s="348"/>
      <c r="J3" s="349"/>
      <c r="K3" s="349"/>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IF(Admin!F60="","",Admin!F60)</f>
        <v/>
      </c>
      <c r="C4" s="359" t="s">
        <v>95</v>
      </c>
      <c r="D4" s="408" t="s">
        <v>110</v>
      </c>
      <c r="E4" s="360" t="s">
        <v>107</v>
      </c>
      <c r="F4" s="361"/>
      <c r="G4" s="347"/>
      <c r="H4" s="347"/>
      <c r="I4" s="348"/>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IF(Admin!G60="","",Admin!G60)</f>
        <v/>
      </c>
      <c r="C5" s="362" t="s">
        <v>109</v>
      </c>
      <c r="D5" s="358">
        <v>0</v>
      </c>
      <c r="E5" s="360" t="s">
        <v>108</v>
      </c>
      <c r="F5" s="363"/>
      <c r="G5" s="347"/>
      <c r="H5" s="347"/>
      <c r="I5" s="348"/>
      <c r="J5" s="349"/>
      <c r="K5" s="349"/>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IF(Admin!D60="","",Admin!D60)</f>
        <v/>
      </c>
      <c r="C6" s="365"/>
      <c r="D6" s="366"/>
      <c r="E6" s="367"/>
      <c r="F6" s="346"/>
      <c r="G6" s="347"/>
      <c r="H6" s="347"/>
      <c r="I6" s="348"/>
      <c r="J6" s="349"/>
      <c r="K6" s="349"/>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IF(Admin!E60="","",Admin!E60)</f>
        <v/>
      </c>
      <c r="C7" s="368"/>
      <c r="D7" s="382" t="s">
        <v>100</v>
      </c>
      <c r="E7" s="369"/>
      <c r="F7" s="370"/>
      <c r="G7" s="347"/>
      <c r="H7" s="347"/>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71"/>
      <c r="J8" s="372"/>
      <c r="K8" s="372"/>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Admin!V60</f>
        <v>1</v>
      </c>
      <c r="B10" s="120" t="str">
        <f>IF(COUNTBLANK(A10)=1,"",VLOOKUP(A10,Tasks!$B$69:$D$118,2, FALSE))</f>
        <v>Creation of user account.</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Admin!W60</f>
        <v>2</v>
      </c>
      <c r="B11" s="120" t="str">
        <f>IF(COUNTBLANK(A11)=1,"",VLOOKUP(A11,Tasks!$B$69:$D$118,2, FALSE))</f>
        <v>Walk through the entire process of finding a pet using a filtered search.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Admin!X60</f>
        <v>3</v>
      </c>
      <c r="B12" s="120" t="str">
        <f>IF(COUNTBLANK(A12)=1,"",VLOOKUP(A12,Tasks!$B$69:$D$118,2, FALSE))</f>
        <v>Finding the right pet sitter for the user’s pet.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Admin!Y60</f>
        <v>4</v>
      </c>
      <c r="B13" s="120" t="str">
        <f>IF(COUNTBLANK(A13)=1,"",VLOOKUP(A13,Tasks!$B$69:$D$118,2, FALSE))</f>
        <v>Navigating through user testimonials.</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Admin!Z60</f>
        <v>5</v>
      </c>
      <c r="B14" s="120" t="str">
        <f>IF(COUNTBLANK(A14)=1,"",VLOOKUP(A14,Tasks!$B$69:$D$118,2, FALSE))</f>
        <v>Browsing through the favourited pets and pet sitters.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f>Admin!AA60</f>
        <v>6</v>
      </c>
      <c r="B15" s="120" t="str">
        <f>IF(COUNTBLANK(A15)=1,"",VLOOKUP(A15,Tasks!$B$69:$D$118,2, FALSE))</f>
        <v>Searching for suitable pet events.</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Admin!AB60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Admin!AC60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Admin!AD60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Admin!AE60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Admin!AF60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Admin!AG60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Admin!AH60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Admin!AI60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Admin!AJ60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Admin!AK60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Admin!AL60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Admin!AM60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Admin!AN60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Admin!AO60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Admin!AP60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Admin!AQ60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Admin!AR60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Admin!AS60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Admin!AT60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Admin!AU60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Admin!AV60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Admin!AW60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Admin!AX60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Admin!AY60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Admin!AZ60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Admin!BA60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Admin!BB60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Admin!BC60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Admin!BD60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Admin!BE60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Admin!BF60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Admin!BG60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Admin!BH60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Admin!BI60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Admin!BJ60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Admin!BK60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Admin!BL60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Admin!BM60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Admin!BN60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Admin!BO60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Admin!BP60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Admin!BQ60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Admin!BR60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Admin!BS60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6" t="str">
        <f>Admin!BV44</f>
        <v>Using this product enables me to accomplish tasks more quickly.</v>
      </c>
      <c r="C64" s="916"/>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6" t="str">
        <f>Admin!BV45</f>
        <v>Using this product improves my current performance.</v>
      </c>
      <c r="C65" s="916"/>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6" t="str">
        <f>Admin!BV46</f>
        <v>Using this product increases my productivity.</v>
      </c>
      <c r="C66" s="916"/>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6" t="str">
        <f>Admin!BV47</f>
        <v>Using this product makes me more effective.</v>
      </c>
      <c r="C67" s="916"/>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6" t="str">
        <f>Admin!BV48</f>
        <v>Using this product makes it easier to do my work.</v>
      </c>
      <c r="C68" s="916"/>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6" t="str">
        <f>Admin!BV49</f>
        <v>I find this product useful.</v>
      </c>
      <c r="C69" s="916"/>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6" t="str">
        <f>Admin!BV50</f>
        <v>Learning to operate this product was easy for me.</v>
      </c>
      <c r="C70" s="916"/>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6" t="str">
        <f>Admin!BV51</f>
        <v>I found it easy to get this product to do what I want it to do.</v>
      </c>
      <c r="C71" s="916"/>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6" t="str">
        <f>Admin!BV52</f>
        <v>My interaction with this product was clear and understandable.</v>
      </c>
      <c r="C72" s="916"/>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7" t="str">
        <f>Admin!BV53</f>
        <v>I found this product to be flexible to interact with.</v>
      </c>
      <c r="C73" s="917"/>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6" t="str">
        <f>IF(Admin!BY44="SUS","",Admin!BV54)</f>
        <v>It was easy for me to become skillful at using the system.</v>
      </c>
      <c r="C74" s="916"/>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6" t="str">
        <f>IF(Admin!BY44="SUS","",Admin!BV55)</f>
        <v>I found the system easy to use.</v>
      </c>
      <c r="C75" s="916"/>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6"/>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6"/>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6"/>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6"/>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6"/>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6"/>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6"/>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6"/>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6"/>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6"/>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6"/>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6"/>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6"/>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6"/>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6"/>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6"/>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6"/>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6"/>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6"/>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6"/>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6"/>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6"/>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6"/>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6"/>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6"/>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6"/>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6"/>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6"/>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6"/>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6"/>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6"/>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6"/>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6"/>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6"/>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6"/>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6"/>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6"/>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6"/>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6"/>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6"/>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6"/>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6"/>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6"/>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6"/>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6"/>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6"/>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6"/>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6"/>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6"/>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6"/>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6"/>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6"/>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6"/>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6"/>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6"/>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6"/>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6"/>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6"/>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6"/>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6"/>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6"/>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31" priority="1" stopIfTrue="1" operator="equal">
      <formula>0</formula>
    </cfRule>
  </conditionalFormatting>
  <conditionalFormatting sqref="D74">
    <cfRule type="expression" dxfId="30" priority="2" stopIfTrue="1">
      <formula>$D$84=""</formula>
    </cfRule>
  </conditionalFormatting>
  <conditionalFormatting sqref="E74">
    <cfRule type="expression" dxfId="29" priority="3" stopIfTrue="1">
      <formula>$D$84=""</formula>
    </cfRule>
  </conditionalFormatting>
  <conditionalFormatting sqref="D75">
    <cfRule type="expression" dxfId="28" priority="4" stopIfTrue="1">
      <formula>$D$85=""</formula>
    </cfRule>
  </conditionalFormatting>
  <conditionalFormatting sqref="E75">
    <cfRule type="expression" dxfId="27" priority="5" stopIfTrue="1">
      <formula>$D$85=""</formula>
    </cfRule>
  </conditionalFormatting>
  <conditionalFormatting sqref="C4:C5">
    <cfRule type="expression" dxfId="26" priority="6" stopIfTrue="1">
      <formula>$C$4="Start"</formula>
    </cfRule>
    <cfRule type="expression" dxfId="25" priority="7" stopIfTrue="1">
      <formula>$C$4="Stop"</formula>
    </cfRule>
    <cfRule type="expression" dxfId="24" priority="8" stopIfTrue="1">
      <formula>$C$4="Resume"</formula>
    </cfRule>
  </conditionalFormatting>
  <conditionalFormatting sqref="C7">
    <cfRule type="expression" dxfId="23" priority="9" stopIfTrue="1">
      <formula>$C$7="RESET"</formula>
    </cfRule>
  </conditionalFormatting>
  <conditionalFormatting sqref="C10:C59">
    <cfRule type="expression" dxfId="22" priority="10" stopIfTrue="1">
      <formula>H10="Yes"</formula>
    </cfRule>
  </conditionalFormatting>
  <conditionalFormatting sqref="D84:D85 A74">
    <cfRule type="expression" dxfId="21" priority="11" stopIfTrue="1">
      <formula>$D$84=""</formula>
    </cfRule>
  </conditionalFormatting>
  <conditionalFormatting sqref="A75">
    <cfRule type="expression" dxfId="20" priority="12" stopIfTrue="1">
      <formula>$D$85=""</formula>
    </cfRule>
  </conditionalFormatting>
  <conditionalFormatting sqref="F10:F59">
    <cfRule type="expression" dxfId="19" priority="13" stopIfTrue="1">
      <formula>H10="Yes"</formula>
    </cfRule>
  </conditionalFormatting>
  <conditionalFormatting sqref="B74:C74">
    <cfRule type="expression" dxfId="18" priority="14" stopIfTrue="1">
      <formula>$D$84=""</formula>
    </cfRule>
  </conditionalFormatting>
  <conditionalFormatting sqref="B75:C75">
    <cfRule type="expression" dxfId="17" priority="15" stopIfTrue="1">
      <formula>$D$85=""</formula>
    </cfRule>
  </conditionalFormatting>
  <dataValidations count="5">
    <dataValidation showInputMessage="1" showErrorMessage="1" sqref="C60:C61" xr:uid="{00000000-0002-0000-1700-000000000000}"/>
    <dataValidation type="list" showInputMessage="1" showErrorMessage="1" sqref="D64:D75" xr:uid="{00000000-0002-0000-17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700-000002000000}">
      <formula1>$D$7:$D$8</formula1>
    </dataValidation>
    <dataValidation type="list" showInputMessage="1" showErrorMessage="1" errorTitle="Attention" error="Please enter an option from the drop-down menu." sqref="F10:F59" xr:uid="{00000000-0002-0000-1700-000003000000}">
      <formula1>$F$78:$F$85</formula1>
    </dataValidation>
    <dataValidation type="list" showInputMessage="1" showErrorMessage="1" errorTitle="Attention" error="Please select an option from the drop-down menu." sqref="C10:C59" xr:uid="{00000000-0002-0000-1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
    <tabColor indexed="55"/>
  </sheetPr>
  <dimension ref="A1:DF276"/>
  <sheetViews>
    <sheetView workbookViewId="0">
      <selection activeCell="AD44" sqref="AD44"/>
    </sheetView>
  </sheetViews>
  <sheetFormatPr defaultColWidth="10.69140625" defaultRowHeight="13.5"/>
  <cols>
    <col min="1" max="3" width="5.53515625" style="1" customWidth="1"/>
    <col min="4" max="23" width="5.53515625" style="2" customWidth="1"/>
    <col min="24" max="31" width="7.53515625" style="2" customWidth="1"/>
    <col min="32" max="45" width="3.3828125" style="2" customWidth="1"/>
    <col min="46" max="46" width="10.15234375" style="2" customWidth="1"/>
    <col min="47" max="47" width="9.3046875" style="2" customWidth="1"/>
    <col min="48" max="49" width="8.53515625" style="2" customWidth="1"/>
    <col min="50" max="53" width="7.3828125" style="2" customWidth="1"/>
    <col min="54" max="54" width="3.84375" style="2" customWidth="1"/>
    <col min="55" max="55" width="3.15234375" style="2" customWidth="1"/>
    <col min="56" max="56" width="6.53515625" style="2" customWidth="1"/>
    <col min="57" max="76" width="5.15234375" style="2" customWidth="1"/>
    <col min="77" max="77" width="5.15234375" style="1" customWidth="1"/>
    <col min="78" max="78" width="5.15234375" style="2" customWidth="1"/>
    <col min="79" max="79" width="5.15234375" style="166" customWidth="1"/>
    <col min="80" max="16384" width="10.69140625" style="2"/>
  </cols>
  <sheetData>
    <row r="1" spans="1:79" s="394" customFormat="1" ht="23">
      <c r="A1" s="381" t="str">
        <f>Admin!D81</f>
        <v>Usability Datalogger v5.1.1</v>
      </c>
      <c r="B1" s="381"/>
      <c r="C1" s="381"/>
      <c r="E1" s="391"/>
      <c r="F1" s="397"/>
      <c r="G1" s="397"/>
      <c r="I1" s="398"/>
      <c r="S1" s="381"/>
      <c r="BY1" s="397"/>
      <c r="CA1" s="398"/>
    </row>
    <row r="2" spans="1:79" s="394" customFormat="1">
      <c r="E2" s="392"/>
      <c r="F2" s="248"/>
      <c r="G2" s="248"/>
      <c r="H2" s="248"/>
      <c r="I2" s="399"/>
      <c r="J2" s="393"/>
      <c r="K2" s="393"/>
      <c r="L2" s="393"/>
      <c r="M2" s="393"/>
      <c r="N2" s="393"/>
      <c r="O2" s="393"/>
      <c r="P2" s="393"/>
      <c r="Q2" s="393"/>
      <c r="R2" s="393"/>
      <c r="S2" s="393"/>
      <c r="T2" s="393"/>
      <c r="U2" s="393"/>
      <c r="V2" s="393"/>
      <c r="W2" s="393"/>
      <c r="X2" s="393"/>
      <c r="BY2" s="397"/>
      <c r="CA2" s="398"/>
    </row>
    <row r="3" spans="1:79" s="394" customFormat="1" ht="15">
      <c r="B3" s="400" t="s">
        <v>236</v>
      </c>
      <c r="E3" s="392"/>
      <c r="F3" s="248"/>
      <c r="G3" s="248"/>
      <c r="H3" s="248"/>
      <c r="I3" s="399"/>
      <c r="J3" s="393"/>
      <c r="K3" s="393"/>
      <c r="L3" s="393"/>
      <c r="M3" s="393"/>
      <c r="N3" s="393"/>
      <c r="O3" s="393"/>
      <c r="P3" s="393"/>
      <c r="Q3" s="393"/>
      <c r="R3" s="393"/>
      <c r="S3" s="393"/>
      <c r="T3" s="393"/>
      <c r="U3" s="393"/>
      <c r="V3" s="393"/>
      <c r="W3" s="393"/>
      <c r="X3" s="393"/>
      <c r="BY3" s="397"/>
      <c r="CA3" s="398"/>
    </row>
    <row r="4" spans="1:79" s="394" customFormat="1">
      <c r="B4" s="393" t="s">
        <v>16</v>
      </c>
      <c r="E4" s="392"/>
      <c r="F4" s="248"/>
      <c r="G4" s="248"/>
      <c r="H4" s="248"/>
      <c r="I4" s="399"/>
      <c r="J4" s="393"/>
      <c r="K4" s="393"/>
      <c r="L4" s="393"/>
      <c r="M4" s="393"/>
      <c r="N4" s="393"/>
      <c r="O4" s="393"/>
      <c r="P4" s="393"/>
      <c r="Q4" s="393"/>
      <c r="R4" s="393"/>
      <c r="S4" s="393"/>
      <c r="T4" s="393"/>
      <c r="U4" s="393"/>
      <c r="V4" s="393"/>
      <c r="W4" s="393"/>
      <c r="X4" s="393"/>
      <c r="BY4" s="397"/>
      <c r="CA4" s="398"/>
    </row>
    <row r="5" spans="1:79" s="394" customFormat="1">
      <c r="D5" s="404"/>
      <c r="E5" s="392"/>
      <c r="F5" s="248"/>
      <c r="G5" s="248"/>
      <c r="H5" s="248"/>
      <c r="I5" s="399"/>
      <c r="J5" s="393"/>
      <c r="K5" s="393"/>
      <c r="L5" s="393"/>
      <c r="M5" s="393"/>
      <c r="N5" s="393"/>
      <c r="O5" s="393"/>
      <c r="P5" s="393"/>
      <c r="Q5" s="393"/>
      <c r="R5" s="393"/>
      <c r="S5" s="393"/>
      <c r="T5" s="393"/>
      <c r="U5" s="393"/>
      <c r="V5" s="393"/>
      <c r="W5" s="393"/>
      <c r="X5" s="393"/>
      <c r="BY5" s="397"/>
      <c r="CA5" s="398"/>
    </row>
    <row r="6" spans="1:79" s="396" customFormat="1" ht="14" thickBot="1">
      <c r="E6" s="395"/>
      <c r="F6" s="401"/>
      <c r="G6" s="401"/>
      <c r="H6" s="401"/>
      <c r="I6" s="402"/>
      <c r="BY6" s="401"/>
      <c r="CA6" s="402"/>
    </row>
    <row r="7" spans="1:79" s="26" customFormat="1">
      <c r="E7" s="15"/>
      <c r="F7" s="16"/>
      <c r="G7" s="16"/>
      <c r="H7" s="16"/>
      <c r="I7" s="27"/>
      <c r="BY7" s="16"/>
      <c r="CA7" s="27"/>
    </row>
    <row r="8" spans="1:79" s="6" customFormat="1" ht="15">
      <c r="A8" s="426" t="s">
        <v>126</v>
      </c>
      <c r="B8" s="426"/>
      <c r="C8" s="426"/>
      <c r="D8" s="17"/>
      <c r="E8" s="17"/>
      <c r="G8" s="17"/>
      <c r="H8" s="17"/>
      <c r="I8" s="17"/>
      <c r="J8" s="48"/>
      <c r="K8" s="17"/>
      <c r="L8" s="17"/>
      <c r="M8" s="17"/>
      <c r="N8" s="17"/>
      <c r="O8" s="17"/>
      <c r="P8" s="17"/>
      <c r="Q8" s="17"/>
      <c r="R8" s="17"/>
      <c r="S8" s="17"/>
      <c r="T8" s="17"/>
      <c r="U8" s="17"/>
      <c r="V8" s="17"/>
      <c r="W8" s="17"/>
      <c r="X8" s="123"/>
      <c r="Y8" s="42" t="str">
        <f>IF(Admin!$E66="","",Admin!$E66)</f>
        <v>Pass</v>
      </c>
      <c r="Z8" s="42" t="str">
        <f>IF(Admin!$E67="","",Admin!$E67)</f>
        <v>Pass</v>
      </c>
      <c r="AA8" s="42" t="str">
        <f>IF(Admin!$E68="","",Admin!$E68)</f>
        <v>Pass</v>
      </c>
      <c r="AB8" s="42" t="str">
        <f>IF(Admin!$E69="","",Admin!$E69)</f>
        <v>Fail</v>
      </c>
      <c r="AC8" s="42" t="str">
        <f>IF(Admin!$E70="","",Admin!$E70)</f>
        <v>Fail</v>
      </c>
      <c r="AD8" s="42" t="str">
        <f>IF(Admin!$E71="","",Admin!$E71)</f>
        <v/>
      </c>
      <c r="AE8" s="42" t="str">
        <f>IF(Admin!$E72="","",Admin!$E72)</f>
        <v/>
      </c>
      <c r="AF8" s="49"/>
      <c r="AG8" s="49"/>
      <c r="AH8" s="49"/>
      <c r="AI8" s="49"/>
      <c r="AJ8" s="49"/>
      <c r="AK8" s="49"/>
      <c r="AL8" s="49"/>
      <c r="AM8" s="49"/>
      <c r="AN8" s="49"/>
      <c r="AO8" s="49"/>
      <c r="AP8" s="49"/>
      <c r="AQ8" s="49"/>
      <c r="AR8" s="49"/>
      <c r="AS8" s="49"/>
      <c r="AT8" s="121">
        <f>IF(SUM(AT10:AT59)&gt;0,1,0)</f>
        <v>0</v>
      </c>
      <c r="AU8" s="57" t="s">
        <v>101</v>
      </c>
      <c r="AV8" s="57"/>
      <c r="AW8" s="57"/>
      <c r="AX8" s="57" t="s">
        <v>199</v>
      </c>
      <c r="AY8" s="57" t="s">
        <v>141</v>
      </c>
      <c r="AZ8" s="63" t="s">
        <v>255</v>
      </c>
      <c r="BA8" s="64" t="s">
        <v>256</v>
      </c>
      <c r="BB8" s="50"/>
      <c r="BD8" s="14"/>
      <c r="BE8" s="426" t="s">
        <v>200</v>
      </c>
      <c r="BF8" s="426"/>
      <c r="BG8" s="426"/>
      <c r="BH8" s="17"/>
      <c r="BI8" s="17"/>
      <c r="BK8" s="17"/>
      <c r="BL8" s="17"/>
      <c r="BM8" s="17"/>
      <c r="BN8" s="48"/>
      <c r="BO8" s="17"/>
      <c r="BP8" s="17"/>
      <c r="BQ8" s="17"/>
      <c r="BR8" s="17"/>
      <c r="BS8" s="17"/>
      <c r="BT8" s="17"/>
      <c r="BU8" s="17"/>
      <c r="BV8" s="17"/>
      <c r="BW8" s="17"/>
      <c r="BX8" s="17"/>
      <c r="BY8" s="17"/>
      <c r="BZ8" s="17"/>
      <c r="CA8" s="17"/>
    </row>
    <row r="9" spans="1:79" s="26" customFormat="1">
      <c r="A9" s="33" t="s">
        <v>96</v>
      </c>
      <c r="B9" s="39" t="s">
        <v>301</v>
      </c>
      <c r="C9" s="39" t="s">
        <v>302</v>
      </c>
      <c r="D9" s="39" t="s">
        <v>195</v>
      </c>
      <c r="E9" s="39" t="s">
        <v>196</v>
      </c>
      <c r="F9" s="177" t="s">
        <v>197</v>
      </c>
      <c r="G9" s="39" t="s">
        <v>86</v>
      </c>
      <c r="H9" s="39" t="s">
        <v>87</v>
      </c>
      <c r="I9" s="39" t="s">
        <v>88</v>
      </c>
      <c r="J9" s="39" t="s">
        <v>89</v>
      </c>
      <c r="K9" s="39" t="s">
        <v>90</v>
      </c>
      <c r="L9" s="39" t="s">
        <v>91</v>
      </c>
      <c r="M9" s="39" t="s">
        <v>92</v>
      </c>
      <c r="N9" s="39" t="s">
        <v>93</v>
      </c>
      <c r="O9" s="40" t="s">
        <v>94</v>
      </c>
      <c r="P9" s="40" t="s">
        <v>19</v>
      </c>
      <c r="Q9" s="40" t="s">
        <v>20</v>
      </c>
      <c r="R9" s="40" t="s">
        <v>21</v>
      </c>
      <c r="S9" s="40" t="s">
        <v>22</v>
      </c>
      <c r="T9" s="40" t="s">
        <v>7</v>
      </c>
      <c r="U9" s="40" t="s">
        <v>8</v>
      </c>
      <c r="V9" s="40" t="s">
        <v>135</v>
      </c>
      <c r="W9" s="40" t="s">
        <v>136</v>
      </c>
      <c r="X9" s="125" t="s">
        <v>100</v>
      </c>
      <c r="Y9" s="32" t="str">
        <f>IF(Admin!$D66="","",Admin!$D66)</f>
        <v>Easy</v>
      </c>
      <c r="Z9" s="32" t="str">
        <f>IF(Admin!$D67="","",Admin!$D67)</f>
        <v>Medium</v>
      </c>
      <c r="AA9" s="32" t="str">
        <f>IF(Admin!$D68="","",Admin!$D68)</f>
        <v>Hard</v>
      </c>
      <c r="AB9" s="32" t="str">
        <f>IF(Admin!$D69="","",Admin!$D69)</f>
        <v>Assist</v>
      </c>
      <c r="AC9" s="32" t="str">
        <f>IF(Admin!$D70="","",Admin!$D70)</f>
        <v>Fail</v>
      </c>
      <c r="AD9" s="32" t="str">
        <f>IF(Admin!$D71="","",Admin!$D71)</f>
        <v/>
      </c>
      <c r="AE9" s="32" t="str">
        <f>IF(Admin!$D72="","",Admin!$D72)</f>
        <v/>
      </c>
      <c r="AF9" s="51" t="s">
        <v>153</v>
      </c>
      <c r="AG9" s="52"/>
      <c r="AH9" s="52"/>
      <c r="AI9" s="52"/>
      <c r="AJ9" s="52"/>
      <c r="AK9" s="52"/>
      <c r="AL9" s="52"/>
      <c r="AM9" s="55" t="s">
        <v>27</v>
      </c>
      <c r="AN9" s="53"/>
      <c r="AO9" s="53"/>
      <c r="AP9" s="53"/>
      <c r="AQ9" s="53"/>
      <c r="AR9" s="52"/>
      <c r="AS9" s="54"/>
      <c r="AT9" s="62" t="s">
        <v>253</v>
      </c>
      <c r="AU9" s="62" t="s">
        <v>102</v>
      </c>
      <c r="AV9" s="62" t="s">
        <v>139</v>
      </c>
      <c r="AW9" s="62" t="s">
        <v>103</v>
      </c>
      <c r="AX9" s="62" t="s">
        <v>140</v>
      </c>
      <c r="AY9" s="62" t="s">
        <v>142</v>
      </c>
      <c r="AZ9" s="65" t="s">
        <v>257</v>
      </c>
      <c r="BA9" s="62" t="s">
        <v>141</v>
      </c>
      <c r="BB9" s="56"/>
      <c r="BC9" s="6"/>
      <c r="BD9" s="14"/>
      <c r="BE9" s="33" t="s">
        <v>96</v>
      </c>
      <c r="BF9" s="39" t="s">
        <v>301</v>
      </c>
      <c r="BG9" s="39" t="s">
        <v>302</v>
      </c>
      <c r="BH9" s="39" t="s">
        <v>195</v>
      </c>
      <c r="BI9" s="39" t="s">
        <v>196</v>
      </c>
      <c r="BJ9" s="177" t="s">
        <v>197</v>
      </c>
      <c r="BK9" s="39" t="s">
        <v>86</v>
      </c>
      <c r="BL9" s="39" t="s">
        <v>87</v>
      </c>
      <c r="BM9" s="39" t="s">
        <v>88</v>
      </c>
      <c r="BN9" s="39" t="s">
        <v>89</v>
      </c>
      <c r="BO9" s="39" t="s">
        <v>90</v>
      </c>
      <c r="BP9" s="39" t="s">
        <v>91</v>
      </c>
      <c r="BQ9" s="39" t="s">
        <v>92</v>
      </c>
      <c r="BR9" s="39" t="s">
        <v>93</v>
      </c>
      <c r="BS9" s="40" t="s">
        <v>94</v>
      </c>
      <c r="BT9" s="40" t="s">
        <v>19</v>
      </c>
      <c r="BU9" s="40" t="s">
        <v>20</v>
      </c>
      <c r="BV9" s="40" t="s">
        <v>21</v>
      </c>
      <c r="BW9" s="40" t="s">
        <v>22</v>
      </c>
      <c r="BX9" s="40" t="s">
        <v>7</v>
      </c>
      <c r="BY9" s="40" t="s">
        <v>8</v>
      </c>
      <c r="BZ9" s="40" t="s">
        <v>135</v>
      </c>
      <c r="CA9" s="40" t="s">
        <v>136</v>
      </c>
    </row>
    <row r="10" spans="1:79" s="26" customFormat="1">
      <c r="A10" s="34">
        <v>1</v>
      </c>
      <c r="B10" s="41" t="str">
        <f>IF($BF$116="No","-",BF10)</f>
        <v>-</v>
      </c>
      <c r="C10" s="41" t="str">
        <f>IF($BG$116="No","-",BG10)</f>
        <v>-</v>
      </c>
      <c r="D10" s="41" t="str">
        <f>IF($BH$116="No","-",BH10)</f>
        <v>-</v>
      </c>
      <c r="E10" s="41" t="str">
        <f>IF($BI$116="No","-",BI10)</f>
        <v>-</v>
      </c>
      <c r="F10" s="41" t="str">
        <f>IF($BJ$116="No","-",BJ10)</f>
        <v>-</v>
      </c>
      <c r="G10" s="41" t="str">
        <f>IF($BK$116="No","-",BK10)</f>
        <v>-</v>
      </c>
      <c r="H10" s="41" t="str">
        <f>IF($BL$116="No","-",BL10)</f>
        <v>-</v>
      </c>
      <c r="I10" s="41" t="str">
        <f>IF($BM$116="No","-",BM10)</f>
        <v>-</v>
      </c>
      <c r="J10" s="41" t="str">
        <f>IF($BN$116="No","-",BN10)</f>
        <v>-</v>
      </c>
      <c r="K10" s="41" t="str">
        <f>IF($BO$116="No","-",BO10)</f>
        <v>-</v>
      </c>
      <c r="L10" s="41" t="str">
        <f>IF($BP$116="No","-",BP10)</f>
        <v>-</v>
      </c>
      <c r="M10" s="41" t="str">
        <f>IF($BQ$116="No","-",BQ10)</f>
        <v>-</v>
      </c>
      <c r="N10" s="41" t="str">
        <f>IF($BR$116="No","-",BR10)</f>
        <v>-</v>
      </c>
      <c r="O10" s="41" t="str">
        <f>IF($BS$116="No","-",BS10)</f>
        <v>-</v>
      </c>
      <c r="P10" s="41" t="str">
        <f>IF($BT$116="No","-",BT10)</f>
        <v>-</v>
      </c>
      <c r="Q10" s="41" t="str">
        <f>IF($BU$116="No","-",BU10)</f>
        <v>-</v>
      </c>
      <c r="R10" s="41" t="str">
        <f>IF($BV$116="No","-",BV10)</f>
        <v>-</v>
      </c>
      <c r="S10" s="41" t="str">
        <f>IF($BW$116="No","-",BW10)</f>
        <v>-</v>
      </c>
      <c r="T10" s="41" t="str">
        <f>IF($BX$116="No","-",BX10)</f>
        <v>-</v>
      </c>
      <c r="U10" s="41" t="str">
        <f>IF($BY$116="No","-",BY10)</f>
        <v>-</v>
      </c>
      <c r="V10" s="41" t="str">
        <f>IF($BZ$116="No","-",BZ10)</f>
        <v>-</v>
      </c>
      <c r="W10" s="41" t="str">
        <f>IF($CA$116="No","-",CA10)</f>
        <v>-</v>
      </c>
      <c r="X10" s="125">
        <v>1</v>
      </c>
      <c r="Y10" s="126" t="str">
        <f t="shared" ref="Y10:AE10" si="0">IF(COUNTIF($B$10:$W$10,Y9)=0,"",COUNTIF($B$10:$W$10,Y9))</f>
        <v/>
      </c>
      <c r="Z10" s="126" t="str">
        <f t="shared" si="0"/>
        <v/>
      </c>
      <c r="AA10" s="126" t="str">
        <f t="shared" si="0"/>
        <v/>
      </c>
      <c r="AB10" s="126" t="str">
        <f t="shared" si="0"/>
        <v/>
      </c>
      <c r="AC10" s="126" t="str">
        <f t="shared" si="0"/>
        <v/>
      </c>
      <c r="AD10" s="126" t="str">
        <f t="shared" si="0"/>
        <v/>
      </c>
      <c r="AE10" s="425" t="str">
        <f t="shared" si="0"/>
        <v/>
      </c>
      <c r="AF10" s="127" t="str">
        <f t="shared" ref="AF10:AF28" si="1">IF($Y$8="Pass",Y10,"")</f>
        <v/>
      </c>
      <c r="AG10" s="128" t="str">
        <f t="shared" ref="AG10:AG28" si="2">IF($Z$8="Pass",Z10,"")</f>
        <v/>
      </c>
      <c r="AH10" s="128" t="str">
        <f t="shared" ref="AH10:AH28" si="3">IF($AA$8="Pass",AA10,"")</f>
        <v/>
      </c>
      <c r="AI10" s="128" t="str">
        <f t="shared" ref="AI10:AI28" si="4">IF($AB$8="Pass",AB10,"")</f>
        <v/>
      </c>
      <c r="AJ10" s="128" t="str">
        <f>IF($AC$8="Pass",AC10,"")</f>
        <v/>
      </c>
      <c r="AK10" s="128" t="str">
        <f t="shared" ref="AK10:AK41" si="5">IF($AD$8="Pass",AD10,"")</f>
        <v/>
      </c>
      <c r="AL10" s="128" t="str">
        <f t="shared" ref="AL10:AL28" si="6">IF($AE$8="Pass",AE10,"")</f>
        <v/>
      </c>
      <c r="AM10" s="127" t="str">
        <f t="shared" ref="AM10:AM59" si="7">IF($Y$8="Fail",Y10,"")</f>
        <v/>
      </c>
      <c r="AN10" s="128" t="str">
        <f t="shared" ref="AN10:AN28" si="8">IF($Z$8="Fail",Z10,"")</f>
        <v/>
      </c>
      <c r="AO10" s="128" t="str">
        <f t="shared" ref="AO10:AO28" si="9">IF($AA$8="Fail",AA10,"")</f>
        <v/>
      </c>
      <c r="AP10" s="128" t="str">
        <f>IF($AB$8="Fail",AB10,"")</f>
        <v/>
      </c>
      <c r="AQ10" s="128" t="str">
        <f>IF($AC$8="Fail",AC10,"")</f>
        <v/>
      </c>
      <c r="AR10" s="128" t="str">
        <f t="shared" ref="AR10:AR41" si="10">IF($AD$8="Fail",AD10,"")</f>
        <v/>
      </c>
      <c r="AS10" s="129" t="str">
        <f t="shared" ref="AS10:AS28" si="11">IF($AE$8="Fail",AE10,"")</f>
        <v/>
      </c>
      <c r="AT10" s="130" t="str">
        <f>IF(COUNTBLANK(AF10:AL10)=7,"",SUM(AF10:AL10)/SUM(Y10:AE10))</f>
        <v/>
      </c>
      <c r="AU10" s="130" t="str">
        <f>IF(COUNTBLANK(AF10:AL10)=7,"",(SUM(AF10:AL10)+1)/(SUM(Y10:AE10)+2))</f>
        <v/>
      </c>
      <c r="AV10" s="131" t="str">
        <f>IF(COUNTBLANK(AU10)=1,"",(AU10*(1-AU10)))</f>
        <v/>
      </c>
      <c r="AW10" s="131" t="str">
        <f>IF(COUNTBLANK(AV10)=1,"",SQRT(AV10))</f>
        <v/>
      </c>
      <c r="AX10" s="131" t="str">
        <f>IF(COUNTBLANK(Y10:AE10)=7,"",AW10/(SQRT(SUM(Y10:AE10))))</f>
        <v/>
      </c>
      <c r="AY10" s="429" t="str">
        <f>IF(COUNTBLANK(AX10)=1,"",AX10*1.96)</f>
        <v/>
      </c>
      <c r="AZ10" s="134" t="str">
        <f>IF(COUNTBLANK(AT10)=1,"",(IF(AT10=1,AT10-AU10,AY10)))</f>
        <v/>
      </c>
      <c r="BA10" s="132" t="str">
        <f>IF(COUNTBLANK(AT10)=1,"",AY10)</f>
        <v/>
      </c>
      <c r="BB10" s="133"/>
      <c r="BC10" s="6"/>
      <c r="BD10" s="14"/>
      <c r="BE10" s="34">
        <v>1</v>
      </c>
      <c r="BF10" s="41" t="str">
        <f>VLOOKUP($BE10,Pilot1!$A$10:$C$59,3, FALSE)</f>
        <v>-</v>
      </c>
      <c r="BG10" s="41" t="str">
        <f>VLOOKUP($BE10,Pilot2!$A$10:$C$59,3, FALSE)</f>
        <v>-</v>
      </c>
      <c r="BH10" s="41" t="str">
        <f>VLOOKUP($BE10,'P1'!$A$10:$C$59,3, FALSE)</f>
        <v>-</v>
      </c>
      <c r="BI10" s="41" t="str">
        <f>VLOOKUP($BE10,'P2'!$A$10:$C$59,3, FALSE)</f>
        <v>-</v>
      </c>
      <c r="BJ10" s="41" t="str">
        <f>VLOOKUP($BE10,'P3'!$A$10:$C$59,3, FALSE)</f>
        <v>-</v>
      </c>
      <c r="BK10" s="41" t="str">
        <f>VLOOKUP($BE10,'P4'!$A$10:$C$59,3, FALSE)</f>
        <v>-</v>
      </c>
      <c r="BL10" s="41" t="str">
        <f>VLOOKUP($BE10,'P5'!$A$10:$C$59,3, FALSE)</f>
        <v>-</v>
      </c>
      <c r="BM10" s="41" t="str">
        <f>VLOOKUP($BE10,'P6'!$A$10:$C$59,3, FALSE)</f>
        <v>-</v>
      </c>
      <c r="BN10" s="41" t="str">
        <f>VLOOKUP($BE10,'P7'!$A$10:$C$59,3, FALSE)</f>
        <v>-</v>
      </c>
      <c r="BO10" s="41" t="str">
        <f>VLOOKUP($BE10,'P8'!$A$10:$C$59,3, FALSE)</f>
        <v>-</v>
      </c>
      <c r="BP10" s="41" t="str">
        <f>VLOOKUP($BE10,'P9'!$A$10:$C$59,3, FALSE)</f>
        <v>-</v>
      </c>
      <c r="BQ10" s="41" t="str">
        <f>VLOOKUP($BE10,'P10'!$A$10:$C$59,3, FALSE)</f>
        <v>-</v>
      </c>
      <c r="BR10" s="41" t="str">
        <f>VLOOKUP($BE10,'P11'!$A$10:$C$59,3, FALSE)</f>
        <v>-</v>
      </c>
      <c r="BS10" s="41" t="str">
        <f>VLOOKUP($BE10,'P12'!$A$10:$C$59,3, FALSE)</f>
        <v>-</v>
      </c>
      <c r="BT10" s="41" t="str">
        <f>VLOOKUP($BE10,'P13'!$A$10:$C$59,3, FALSE)</f>
        <v>-</v>
      </c>
      <c r="BU10" s="41" t="str">
        <f>VLOOKUP($BE10,'P14'!$A$10:$C$59,3, FALSE)</f>
        <v>-</v>
      </c>
      <c r="BV10" s="41" t="str">
        <f>VLOOKUP($BE10,'P15'!$A$10:$C$59,3, FALSE)</f>
        <v>-</v>
      </c>
      <c r="BW10" s="41" t="str">
        <f>VLOOKUP($BE10,'P16'!$A$10:$C$59,3, FALSE)</f>
        <v>-</v>
      </c>
      <c r="BX10" s="41" t="str">
        <f>VLOOKUP($BE10,'P17'!$A$10:$C$59,3, FALSE)</f>
        <v>-</v>
      </c>
      <c r="BY10" s="41" t="str">
        <f>VLOOKUP($BE10,'P18'!$A$10:$C$59,3, FALSE)</f>
        <v>-</v>
      </c>
      <c r="BZ10" s="41" t="str">
        <f>VLOOKUP($BE10,'P19'!$A$10:$C$59,3, FALSE)</f>
        <v>-</v>
      </c>
      <c r="CA10" s="41" t="str">
        <f>VLOOKUP($BE10,'P20'!$A$10:$C$59,3, FALSE)</f>
        <v>-</v>
      </c>
    </row>
    <row r="11" spans="1:79" s="26" customFormat="1">
      <c r="A11" s="34">
        <v>2</v>
      </c>
      <c r="B11" s="41" t="str">
        <f t="shared" ref="B11:B59" si="12">IF($BF$116="No","-",BF11)</f>
        <v>-</v>
      </c>
      <c r="C11" s="41" t="str">
        <f t="shared" ref="C11:C59" si="13">IF($BG$116="No","-",BG11)</f>
        <v>-</v>
      </c>
      <c r="D11" s="41" t="str">
        <f t="shared" ref="D11:D59" si="14">IF($BH$116="No","-",BH11)</f>
        <v>-</v>
      </c>
      <c r="E11" s="41" t="str">
        <f t="shared" ref="E11:E59" si="15">IF($BI$116="No","-",BI11)</f>
        <v>-</v>
      </c>
      <c r="F11" s="41" t="str">
        <f t="shared" ref="F11:F59" si="16">IF($BJ$116="No","-",BJ11)</f>
        <v>-</v>
      </c>
      <c r="G11" s="41" t="str">
        <f t="shared" ref="G11:G59" si="17">IF($BK$116="No","-",BK11)</f>
        <v>-</v>
      </c>
      <c r="H11" s="41" t="str">
        <f t="shared" ref="H11:H59" si="18">IF($BL$116="No","-",BL11)</f>
        <v>-</v>
      </c>
      <c r="I11" s="41" t="str">
        <f t="shared" ref="I11:I59" si="19">IF($BM$116="No","-",BM11)</f>
        <v>-</v>
      </c>
      <c r="J11" s="41" t="str">
        <f t="shared" ref="J11:J59" si="20">IF($BN$116="No","-",BN11)</f>
        <v>-</v>
      </c>
      <c r="K11" s="41" t="str">
        <f t="shared" ref="K11:K59" si="21">IF($BO$116="No","-",BO11)</f>
        <v>-</v>
      </c>
      <c r="L11" s="41" t="str">
        <f t="shared" ref="L11:L59" si="22">IF($BP$116="No","-",BP11)</f>
        <v>-</v>
      </c>
      <c r="M11" s="41" t="str">
        <f t="shared" ref="M11:M59" si="23">IF($BQ$116="No","-",BQ11)</f>
        <v>-</v>
      </c>
      <c r="N11" s="41" t="str">
        <f t="shared" ref="N11:N59" si="24">IF($BR$116="No","-",BR11)</f>
        <v>-</v>
      </c>
      <c r="O11" s="41" t="str">
        <f t="shared" ref="O11:O59" si="25">IF($BS$116="No","-",BS11)</f>
        <v>-</v>
      </c>
      <c r="P11" s="41" t="str">
        <f t="shared" ref="P11:P59" si="26">IF($BT$116="No","-",BT11)</f>
        <v>-</v>
      </c>
      <c r="Q11" s="41" t="str">
        <f t="shared" ref="Q11:Q59" si="27">IF($BU$116="No","-",BU11)</f>
        <v>-</v>
      </c>
      <c r="R11" s="41" t="str">
        <f t="shared" ref="R11:R59" si="28">IF($BV$116="No","-",BV11)</f>
        <v>-</v>
      </c>
      <c r="S11" s="41" t="str">
        <f t="shared" ref="S11:S59" si="29">IF($BW$116="No","-",BW11)</f>
        <v>-</v>
      </c>
      <c r="T11" s="41" t="str">
        <f t="shared" ref="T11:T59" si="30">IF($BX$116="No","-",BX11)</f>
        <v>-</v>
      </c>
      <c r="U11" s="41" t="str">
        <f t="shared" ref="U11:U59" si="31">IF($BY$116="No","-",BY11)</f>
        <v>-</v>
      </c>
      <c r="V11" s="41" t="str">
        <f t="shared" ref="V11:V59" si="32">IF($BZ$116="No","-",BZ11)</f>
        <v>-</v>
      </c>
      <c r="W11" s="41" t="str">
        <f t="shared" ref="W11:W59" si="33">IF($CA$116="No","-",CA11)</f>
        <v>-</v>
      </c>
      <c r="X11" s="125">
        <v>2</v>
      </c>
      <c r="Y11" s="126" t="str">
        <f t="shared" ref="Y11:AE11" si="34">IF(COUNTIF($B$11:$W$11,Y9)=0,"",COUNTIF($B$11:$W$11,Y9))</f>
        <v/>
      </c>
      <c r="Z11" s="126" t="str">
        <f t="shared" si="34"/>
        <v/>
      </c>
      <c r="AA11" s="126" t="str">
        <f t="shared" si="34"/>
        <v/>
      </c>
      <c r="AB11" s="126" t="str">
        <f t="shared" si="34"/>
        <v/>
      </c>
      <c r="AC11" s="126" t="str">
        <f t="shared" si="34"/>
        <v/>
      </c>
      <c r="AD11" s="126" t="str">
        <f>IF(COUNTIF($B$11:$W$11,AD9)=0,"",COUNTIF($B$11:$W$11,AD9))</f>
        <v/>
      </c>
      <c r="AE11" s="425" t="str">
        <f t="shared" si="34"/>
        <v/>
      </c>
      <c r="AF11" s="127" t="str">
        <f t="shared" si="1"/>
        <v/>
      </c>
      <c r="AG11" s="128" t="str">
        <f t="shared" si="2"/>
        <v/>
      </c>
      <c r="AH11" s="128" t="str">
        <f t="shared" si="3"/>
        <v/>
      </c>
      <c r="AI11" s="128" t="str">
        <f t="shared" si="4"/>
        <v/>
      </c>
      <c r="AJ11" s="128" t="str">
        <f t="shared" ref="AJ11:AJ59" si="35">IF($AC$8="Pass",AC11,"")</f>
        <v/>
      </c>
      <c r="AK11" s="128" t="str">
        <f t="shared" si="5"/>
        <v/>
      </c>
      <c r="AL11" s="128" t="str">
        <f t="shared" si="6"/>
        <v/>
      </c>
      <c r="AM11" s="127" t="str">
        <f t="shared" si="7"/>
        <v/>
      </c>
      <c r="AN11" s="128" t="str">
        <f t="shared" si="8"/>
        <v/>
      </c>
      <c r="AO11" s="128" t="str">
        <f t="shared" si="9"/>
        <v/>
      </c>
      <c r="AP11" s="128" t="str">
        <f t="shared" ref="AP11:AP59" si="36">IF($AB$8="Fail",AB11,"")</f>
        <v/>
      </c>
      <c r="AQ11" s="128" t="str">
        <f t="shared" ref="AQ11:AQ59" si="37">IF($AC$8="Fail",AC11,"")</f>
        <v/>
      </c>
      <c r="AR11" s="128" t="str">
        <f t="shared" si="10"/>
        <v/>
      </c>
      <c r="AS11" s="129" t="str">
        <f t="shared" si="11"/>
        <v/>
      </c>
      <c r="AT11" s="130" t="str">
        <f t="shared" ref="AT11:AT59" si="38">IF(COUNTBLANK(AF11:AL11)=7,"",SUM(AF11:AL11)/SUM(Y11:AE11))</f>
        <v/>
      </c>
      <c r="AU11" s="130" t="str">
        <f t="shared" ref="AU11:AU59" si="39">IF(COUNTBLANK(AF11:AL11)=7,"",(SUM(AF11:AL11)+1)/(SUM(Y11:AE11)+2))</f>
        <v/>
      </c>
      <c r="AV11" s="131" t="str">
        <f t="shared" ref="AV11:AV59" si="40">IF(COUNTBLANK(AU11)=1,"",(AU11*(1-AU11)))</f>
        <v/>
      </c>
      <c r="AW11" s="131" t="str">
        <f t="shared" ref="AW11:AW59" si="41">IF(COUNTBLANK(AV11)=1,"",SQRT(AV11))</f>
        <v/>
      </c>
      <c r="AX11" s="131" t="str">
        <f t="shared" ref="AX11:AX59" si="42">IF(COUNTBLANK(Y11:AE11)=7,"",AW11/(SQRT(SUM(Y11:AE11))))</f>
        <v/>
      </c>
      <c r="AY11" s="131" t="str">
        <f t="shared" ref="AY11:AY59" si="43">IF(COUNTBLANK(AX11)=1,"",AX11*1.96)</f>
        <v/>
      </c>
      <c r="AZ11" s="134" t="str">
        <f t="shared" ref="AZ11:AZ28" si="44">IF(COUNTBLANK(AT11)=1,"",(IF(AT11=1,AT11-AU11,AY11)))</f>
        <v/>
      </c>
      <c r="BA11" s="132" t="str">
        <f t="shared" ref="BA11:BA28" si="45">IF(COUNTBLANK(AT11)=1,"",AY11)</f>
        <v/>
      </c>
      <c r="BB11" s="133"/>
      <c r="BC11" s="6"/>
      <c r="BD11" s="14"/>
      <c r="BE11" s="34">
        <v>2</v>
      </c>
      <c r="BF11" s="41" t="str">
        <f>VLOOKUP($BE11,Pilot1!$A$10:$C$59,3, FALSE)</f>
        <v>-</v>
      </c>
      <c r="BG11" s="41" t="str">
        <f>VLOOKUP($BE11,Pilot2!$A$10:$C$59,3, FALSE)</f>
        <v>-</v>
      </c>
      <c r="BH11" s="41" t="str">
        <f>VLOOKUP($BE11,'P1'!$A$10:$C$59,3, FALSE)</f>
        <v>-</v>
      </c>
      <c r="BI11" s="41" t="str">
        <f>VLOOKUP($BE11,'P2'!$A$10:$C$59,3, FALSE)</f>
        <v>-</v>
      </c>
      <c r="BJ11" s="41" t="str">
        <f>VLOOKUP($BE11,'P3'!$A$10:$C$59,3, FALSE)</f>
        <v>-</v>
      </c>
      <c r="BK11" s="41" t="str">
        <f>VLOOKUP($BE11,'P4'!$A$10:$C$59,3, FALSE)</f>
        <v>-</v>
      </c>
      <c r="BL11" s="41" t="str">
        <f>VLOOKUP($BE11,'P5'!$A$10:$C$59,3, FALSE)</f>
        <v>-</v>
      </c>
      <c r="BM11" s="41" t="str">
        <f>VLOOKUP($BE11,'P6'!$A$10:$C$59,3, FALSE)</f>
        <v>-</v>
      </c>
      <c r="BN11" s="41" t="str">
        <f>VLOOKUP($BE11,'P7'!$A$10:$C$59,3, FALSE)</f>
        <v>-</v>
      </c>
      <c r="BO11" s="41" t="str">
        <f>VLOOKUP($BE11,'P8'!$A$10:$C$59,3, FALSE)</f>
        <v>-</v>
      </c>
      <c r="BP11" s="41" t="str">
        <f>VLOOKUP($BE11,'P9'!$A$10:$C$59,3, FALSE)</f>
        <v>-</v>
      </c>
      <c r="BQ11" s="41" t="str">
        <f>VLOOKUP($BE11,'P10'!$A$10:$C$59,3, FALSE)</f>
        <v>-</v>
      </c>
      <c r="BR11" s="41" t="str">
        <f>VLOOKUP($BE11,'P11'!$A$10:$C$59,3, FALSE)</f>
        <v>-</v>
      </c>
      <c r="BS11" s="41" t="str">
        <f>VLOOKUP($BE11,'P12'!$A$10:$C$59,3, FALSE)</f>
        <v>-</v>
      </c>
      <c r="BT11" s="41" t="str">
        <f>VLOOKUP($BE11,'P13'!$A$10:$C$59,3, FALSE)</f>
        <v>-</v>
      </c>
      <c r="BU11" s="41" t="str">
        <f>VLOOKUP($BE11,'P14'!$A$10:$C$59,3, FALSE)</f>
        <v>-</v>
      </c>
      <c r="BV11" s="41" t="str">
        <f>VLOOKUP($BE11,'P15'!$A$10:$C$59,3, FALSE)</f>
        <v>-</v>
      </c>
      <c r="BW11" s="41" t="str">
        <f>VLOOKUP($BE11,'P16'!$A$10:$C$59,3, FALSE)</f>
        <v>-</v>
      </c>
      <c r="BX11" s="41" t="str">
        <f>VLOOKUP($BE11,'P17'!$A$10:$C$59,3, FALSE)</f>
        <v>-</v>
      </c>
      <c r="BY11" s="41" t="str">
        <f>VLOOKUP($BE11,'P18'!$A$10:$C$59,3, FALSE)</f>
        <v>-</v>
      </c>
      <c r="BZ11" s="41" t="str">
        <f>VLOOKUP($BE11,'P19'!$A$10:$C$59,3, FALSE)</f>
        <v>-</v>
      </c>
      <c r="CA11" s="41" t="str">
        <f>VLOOKUP($BE11,'P20'!$A$10:$C$59,3, FALSE)</f>
        <v>-</v>
      </c>
    </row>
    <row r="12" spans="1:79" s="26" customFormat="1">
      <c r="A12" s="34">
        <v>3</v>
      </c>
      <c r="B12" s="41" t="str">
        <f t="shared" si="12"/>
        <v>-</v>
      </c>
      <c r="C12" s="41" t="str">
        <f t="shared" si="13"/>
        <v>-</v>
      </c>
      <c r="D12" s="41" t="str">
        <f t="shared" si="14"/>
        <v>-</v>
      </c>
      <c r="E12" s="41" t="str">
        <f t="shared" si="15"/>
        <v>-</v>
      </c>
      <c r="F12" s="41" t="str">
        <f t="shared" si="16"/>
        <v>-</v>
      </c>
      <c r="G12" s="41" t="str">
        <f t="shared" si="17"/>
        <v>-</v>
      </c>
      <c r="H12" s="41" t="str">
        <f t="shared" si="18"/>
        <v>-</v>
      </c>
      <c r="I12" s="41" t="str">
        <f t="shared" si="19"/>
        <v>-</v>
      </c>
      <c r="J12" s="41" t="str">
        <f t="shared" si="20"/>
        <v>-</v>
      </c>
      <c r="K12" s="41" t="str">
        <f t="shared" si="21"/>
        <v>-</v>
      </c>
      <c r="L12" s="41" t="str">
        <f t="shared" si="22"/>
        <v>-</v>
      </c>
      <c r="M12" s="41" t="str">
        <f t="shared" si="23"/>
        <v>-</v>
      </c>
      <c r="N12" s="41" t="str">
        <f t="shared" si="24"/>
        <v>-</v>
      </c>
      <c r="O12" s="41" t="str">
        <f t="shared" si="25"/>
        <v>-</v>
      </c>
      <c r="P12" s="41" t="str">
        <f t="shared" si="26"/>
        <v>-</v>
      </c>
      <c r="Q12" s="41" t="str">
        <f t="shared" si="27"/>
        <v>-</v>
      </c>
      <c r="R12" s="41" t="str">
        <f t="shared" si="28"/>
        <v>-</v>
      </c>
      <c r="S12" s="41" t="str">
        <f t="shared" si="29"/>
        <v>-</v>
      </c>
      <c r="T12" s="41" t="str">
        <f t="shared" si="30"/>
        <v>-</v>
      </c>
      <c r="U12" s="41" t="str">
        <f t="shared" si="31"/>
        <v>-</v>
      </c>
      <c r="V12" s="41" t="str">
        <f t="shared" si="32"/>
        <v>-</v>
      </c>
      <c r="W12" s="41" t="str">
        <f t="shared" si="33"/>
        <v>-</v>
      </c>
      <c r="X12" s="125">
        <v>3</v>
      </c>
      <c r="Y12" s="126" t="str">
        <f t="shared" ref="Y12:AE12" si="46">IF(COUNTIF($B$12:$W$12,Y9)=0,"",COUNTIF($B$12:$W$12,Y9))</f>
        <v/>
      </c>
      <c r="Z12" s="126" t="str">
        <f t="shared" si="46"/>
        <v/>
      </c>
      <c r="AA12" s="126" t="str">
        <f t="shared" si="46"/>
        <v/>
      </c>
      <c r="AB12" s="126" t="str">
        <f t="shared" si="46"/>
        <v/>
      </c>
      <c r="AC12" s="126" t="str">
        <f t="shared" si="46"/>
        <v/>
      </c>
      <c r="AD12" s="126" t="str">
        <f>IF(COUNTIF($B$12:$W$12,AD9)=0,"",COUNTIF($B$12:$W$12,AD9))</f>
        <v/>
      </c>
      <c r="AE12" s="425" t="str">
        <f t="shared" si="46"/>
        <v/>
      </c>
      <c r="AF12" s="127" t="str">
        <f t="shared" si="1"/>
        <v/>
      </c>
      <c r="AG12" s="128" t="str">
        <f t="shared" si="2"/>
        <v/>
      </c>
      <c r="AH12" s="128" t="str">
        <f t="shared" si="3"/>
        <v/>
      </c>
      <c r="AI12" s="128" t="str">
        <f t="shared" si="4"/>
        <v/>
      </c>
      <c r="AJ12" s="128" t="str">
        <f t="shared" si="35"/>
        <v/>
      </c>
      <c r="AK12" s="128" t="str">
        <f t="shared" si="5"/>
        <v/>
      </c>
      <c r="AL12" s="128" t="str">
        <f t="shared" si="6"/>
        <v/>
      </c>
      <c r="AM12" s="127" t="str">
        <f t="shared" si="7"/>
        <v/>
      </c>
      <c r="AN12" s="128" t="str">
        <f t="shared" si="8"/>
        <v/>
      </c>
      <c r="AO12" s="128" t="str">
        <f t="shared" si="9"/>
        <v/>
      </c>
      <c r="AP12" s="128" t="str">
        <f t="shared" si="36"/>
        <v/>
      </c>
      <c r="AQ12" s="128" t="str">
        <f t="shared" si="37"/>
        <v/>
      </c>
      <c r="AR12" s="128" t="str">
        <f t="shared" si="10"/>
        <v/>
      </c>
      <c r="AS12" s="129" t="str">
        <f t="shared" si="11"/>
        <v/>
      </c>
      <c r="AT12" s="130" t="str">
        <f t="shared" si="38"/>
        <v/>
      </c>
      <c r="AU12" s="130" t="str">
        <f t="shared" si="39"/>
        <v/>
      </c>
      <c r="AV12" s="131" t="str">
        <f t="shared" si="40"/>
        <v/>
      </c>
      <c r="AW12" s="131" t="str">
        <f t="shared" si="41"/>
        <v/>
      </c>
      <c r="AX12" s="131" t="str">
        <f t="shared" si="42"/>
        <v/>
      </c>
      <c r="AY12" s="131" t="str">
        <f t="shared" si="43"/>
        <v/>
      </c>
      <c r="AZ12" s="134" t="str">
        <f t="shared" si="44"/>
        <v/>
      </c>
      <c r="BA12" s="132" t="str">
        <f t="shared" si="45"/>
        <v/>
      </c>
      <c r="BB12" s="133"/>
      <c r="BC12" s="6"/>
      <c r="BD12" s="14"/>
      <c r="BE12" s="34">
        <v>3</v>
      </c>
      <c r="BF12" s="41" t="str">
        <f>VLOOKUP($BE12,Pilot1!$A$10:$C$59,3, FALSE)</f>
        <v>-</v>
      </c>
      <c r="BG12" s="41" t="str">
        <f>VLOOKUP($BE12,Pilot2!$A$10:$C$59,3, FALSE)</f>
        <v>-</v>
      </c>
      <c r="BH12" s="41" t="str">
        <f>VLOOKUP($BE12,'P1'!$A$10:$C$59,3, FALSE)</f>
        <v>-</v>
      </c>
      <c r="BI12" s="41" t="str">
        <f>VLOOKUP($BE12,'P2'!$A$10:$C$59,3, FALSE)</f>
        <v>-</v>
      </c>
      <c r="BJ12" s="41" t="str">
        <f>VLOOKUP($BE12,'P3'!$A$10:$C$59,3, FALSE)</f>
        <v>-</v>
      </c>
      <c r="BK12" s="41" t="str">
        <f>VLOOKUP($BE12,'P4'!$A$10:$C$59,3, FALSE)</f>
        <v>-</v>
      </c>
      <c r="BL12" s="41" t="str">
        <f>VLOOKUP($BE12,'P5'!$A$10:$C$59,3, FALSE)</f>
        <v>-</v>
      </c>
      <c r="BM12" s="41" t="str">
        <f>VLOOKUP($BE12,'P6'!$A$10:$C$59,3, FALSE)</f>
        <v>-</v>
      </c>
      <c r="BN12" s="41" t="str">
        <f>VLOOKUP($BE12,'P7'!$A$10:$C$59,3, FALSE)</f>
        <v>-</v>
      </c>
      <c r="BO12" s="41" t="str">
        <f>VLOOKUP($BE12,'P8'!$A$10:$C$59,3, FALSE)</f>
        <v>-</v>
      </c>
      <c r="BP12" s="41" t="str">
        <f>VLOOKUP($BE12,'P9'!$A$10:$C$59,3, FALSE)</f>
        <v>-</v>
      </c>
      <c r="BQ12" s="41" t="str">
        <f>VLOOKUP($BE12,'P10'!$A$10:$C$59,3, FALSE)</f>
        <v>-</v>
      </c>
      <c r="BR12" s="41" t="str">
        <f>VLOOKUP($BE12,'P11'!$A$10:$C$59,3, FALSE)</f>
        <v>-</v>
      </c>
      <c r="BS12" s="41" t="str">
        <f>VLOOKUP($BE12,'P12'!$A$10:$C$59,3, FALSE)</f>
        <v>-</v>
      </c>
      <c r="BT12" s="41" t="str">
        <f>VLOOKUP($BE12,'P13'!$A$10:$C$59,3, FALSE)</f>
        <v>-</v>
      </c>
      <c r="BU12" s="41" t="str">
        <f>VLOOKUP($BE12,'P14'!$A$10:$C$59,3, FALSE)</f>
        <v>-</v>
      </c>
      <c r="BV12" s="41" t="str">
        <f>VLOOKUP($BE12,'P15'!$A$10:$C$59,3, FALSE)</f>
        <v>-</v>
      </c>
      <c r="BW12" s="41" t="str">
        <f>VLOOKUP($BE12,'P16'!$A$10:$C$59,3, FALSE)</f>
        <v>-</v>
      </c>
      <c r="BX12" s="41" t="str">
        <f>VLOOKUP($BE12,'P17'!$A$10:$C$59,3, FALSE)</f>
        <v>-</v>
      </c>
      <c r="BY12" s="41" t="str">
        <f>VLOOKUP($BE12,'P18'!$A$10:$C$59,3, FALSE)</f>
        <v>-</v>
      </c>
      <c r="BZ12" s="41" t="str">
        <f>VLOOKUP($BE12,'P19'!$A$10:$C$59,3, FALSE)</f>
        <v>-</v>
      </c>
      <c r="CA12" s="41" t="str">
        <f>VLOOKUP($BE12,'P20'!$A$10:$C$59,3, FALSE)</f>
        <v>-</v>
      </c>
    </row>
    <row r="13" spans="1:79" s="26" customFormat="1">
      <c r="A13" s="34">
        <v>4</v>
      </c>
      <c r="B13" s="41" t="str">
        <f t="shared" si="12"/>
        <v>-</v>
      </c>
      <c r="C13" s="41" t="str">
        <f t="shared" si="13"/>
        <v>-</v>
      </c>
      <c r="D13" s="41" t="str">
        <f t="shared" si="14"/>
        <v>-</v>
      </c>
      <c r="E13" s="41" t="str">
        <f t="shared" si="15"/>
        <v>-</v>
      </c>
      <c r="F13" s="41" t="str">
        <f t="shared" si="16"/>
        <v>-</v>
      </c>
      <c r="G13" s="41" t="str">
        <f t="shared" si="17"/>
        <v>-</v>
      </c>
      <c r="H13" s="41" t="str">
        <f t="shared" si="18"/>
        <v>-</v>
      </c>
      <c r="I13" s="41" t="str">
        <f t="shared" si="19"/>
        <v>-</v>
      </c>
      <c r="J13" s="41" t="str">
        <f t="shared" si="20"/>
        <v>-</v>
      </c>
      <c r="K13" s="41" t="str">
        <f t="shared" si="21"/>
        <v>-</v>
      </c>
      <c r="L13" s="41" t="str">
        <f t="shared" si="22"/>
        <v>-</v>
      </c>
      <c r="M13" s="41" t="str">
        <f t="shared" si="23"/>
        <v>-</v>
      </c>
      <c r="N13" s="41" t="str">
        <f t="shared" si="24"/>
        <v>-</v>
      </c>
      <c r="O13" s="41" t="str">
        <f t="shared" si="25"/>
        <v>-</v>
      </c>
      <c r="P13" s="41" t="str">
        <f t="shared" si="26"/>
        <v>-</v>
      </c>
      <c r="Q13" s="41" t="str">
        <f t="shared" si="27"/>
        <v>-</v>
      </c>
      <c r="R13" s="41" t="str">
        <f t="shared" si="28"/>
        <v>-</v>
      </c>
      <c r="S13" s="41" t="str">
        <f t="shared" si="29"/>
        <v>-</v>
      </c>
      <c r="T13" s="41" t="str">
        <f t="shared" si="30"/>
        <v>-</v>
      </c>
      <c r="U13" s="41" t="str">
        <f t="shared" si="31"/>
        <v>-</v>
      </c>
      <c r="V13" s="41" t="str">
        <f t="shared" si="32"/>
        <v>-</v>
      </c>
      <c r="W13" s="41" t="str">
        <f t="shared" si="33"/>
        <v>-</v>
      </c>
      <c r="X13" s="125">
        <v>4</v>
      </c>
      <c r="Y13" s="126" t="str">
        <f t="shared" ref="Y13:AE13" si="47">IF(COUNTIF($B$13:$W$13,Y9)=0,"",COUNTIF($B$13:$W$13,Y9))</f>
        <v/>
      </c>
      <c r="Z13" s="126" t="str">
        <f t="shared" si="47"/>
        <v/>
      </c>
      <c r="AA13" s="126" t="str">
        <f t="shared" si="47"/>
        <v/>
      </c>
      <c r="AB13" s="126" t="str">
        <f t="shared" si="47"/>
        <v/>
      </c>
      <c r="AC13" s="126" t="str">
        <f t="shared" si="47"/>
        <v/>
      </c>
      <c r="AD13" s="126" t="str">
        <f>IF(COUNTIF($B$13:$W$13,AD9)=0,"",COUNTIF($B$13:$W$13,AD9))</f>
        <v/>
      </c>
      <c r="AE13" s="425" t="str">
        <f t="shared" si="47"/>
        <v/>
      </c>
      <c r="AF13" s="127" t="str">
        <f t="shared" si="1"/>
        <v/>
      </c>
      <c r="AG13" s="128" t="str">
        <f t="shared" si="2"/>
        <v/>
      </c>
      <c r="AH13" s="128" t="str">
        <f t="shared" si="3"/>
        <v/>
      </c>
      <c r="AI13" s="128" t="str">
        <f t="shared" si="4"/>
        <v/>
      </c>
      <c r="AJ13" s="128" t="str">
        <f t="shared" si="35"/>
        <v/>
      </c>
      <c r="AK13" s="128" t="str">
        <f t="shared" si="5"/>
        <v/>
      </c>
      <c r="AL13" s="128" t="str">
        <f t="shared" si="6"/>
        <v/>
      </c>
      <c r="AM13" s="127" t="str">
        <f t="shared" si="7"/>
        <v/>
      </c>
      <c r="AN13" s="128" t="str">
        <f t="shared" si="8"/>
        <v/>
      </c>
      <c r="AO13" s="128" t="str">
        <f t="shared" si="9"/>
        <v/>
      </c>
      <c r="AP13" s="128" t="str">
        <f t="shared" si="36"/>
        <v/>
      </c>
      <c r="AQ13" s="128" t="str">
        <f t="shared" si="37"/>
        <v/>
      </c>
      <c r="AR13" s="128" t="str">
        <f t="shared" si="10"/>
        <v/>
      </c>
      <c r="AS13" s="129" t="str">
        <f t="shared" si="11"/>
        <v/>
      </c>
      <c r="AT13" s="130" t="str">
        <f t="shared" si="38"/>
        <v/>
      </c>
      <c r="AU13" s="130" t="str">
        <f t="shared" si="39"/>
        <v/>
      </c>
      <c r="AV13" s="131" t="str">
        <f t="shared" si="40"/>
        <v/>
      </c>
      <c r="AW13" s="131" t="str">
        <f t="shared" si="41"/>
        <v/>
      </c>
      <c r="AX13" s="131" t="str">
        <f t="shared" si="42"/>
        <v/>
      </c>
      <c r="AY13" s="131" t="str">
        <f t="shared" si="43"/>
        <v/>
      </c>
      <c r="AZ13" s="134" t="str">
        <f t="shared" si="44"/>
        <v/>
      </c>
      <c r="BA13" s="132" t="str">
        <f t="shared" si="45"/>
        <v/>
      </c>
      <c r="BB13" s="133"/>
      <c r="BC13" s="6"/>
      <c r="BD13" s="14"/>
      <c r="BE13" s="34">
        <v>4</v>
      </c>
      <c r="BF13" s="41" t="str">
        <f>VLOOKUP($BE13,Pilot1!$A$10:$C$59,3, FALSE)</f>
        <v>-</v>
      </c>
      <c r="BG13" s="41" t="str">
        <f>VLOOKUP($BE13,Pilot2!$A$10:$C$59,3, FALSE)</f>
        <v>-</v>
      </c>
      <c r="BH13" s="41" t="str">
        <f>VLOOKUP($BE13,'P1'!$A$10:$C$59,3, FALSE)</f>
        <v>-</v>
      </c>
      <c r="BI13" s="41" t="str">
        <f>VLOOKUP($BE13,'P2'!$A$10:$C$59,3, FALSE)</f>
        <v>-</v>
      </c>
      <c r="BJ13" s="41" t="str">
        <f>VLOOKUP($BE13,'P3'!$A$10:$C$59,3, FALSE)</f>
        <v>-</v>
      </c>
      <c r="BK13" s="41" t="str">
        <f>VLOOKUP($BE13,'P4'!$A$10:$C$59,3, FALSE)</f>
        <v>-</v>
      </c>
      <c r="BL13" s="41" t="str">
        <f>VLOOKUP($BE13,'P5'!$A$10:$C$59,3, FALSE)</f>
        <v>-</v>
      </c>
      <c r="BM13" s="41" t="str">
        <f>VLOOKUP($BE13,'P6'!$A$10:$C$59,3, FALSE)</f>
        <v>-</v>
      </c>
      <c r="BN13" s="41" t="str">
        <f>VLOOKUP($BE13,'P7'!$A$10:$C$59,3, FALSE)</f>
        <v>-</v>
      </c>
      <c r="BO13" s="41" t="str">
        <f>VLOOKUP($BE13,'P8'!$A$10:$C$59,3, FALSE)</f>
        <v>-</v>
      </c>
      <c r="BP13" s="41" t="str">
        <f>VLOOKUP($BE13,'P9'!$A$10:$C$59,3, FALSE)</f>
        <v>-</v>
      </c>
      <c r="BQ13" s="41" t="str">
        <f>VLOOKUP($BE13,'P10'!$A$10:$C$59,3, FALSE)</f>
        <v>-</v>
      </c>
      <c r="BR13" s="41" t="str">
        <f>VLOOKUP($BE13,'P11'!$A$10:$C$59,3, FALSE)</f>
        <v>-</v>
      </c>
      <c r="BS13" s="41" t="str">
        <f>VLOOKUP($BE13,'P12'!$A$10:$C$59,3, FALSE)</f>
        <v>-</v>
      </c>
      <c r="BT13" s="41" t="str">
        <f>VLOOKUP($BE13,'P13'!$A$10:$C$59,3, FALSE)</f>
        <v>-</v>
      </c>
      <c r="BU13" s="41" t="str">
        <f>VLOOKUP($BE13,'P14'!$A$10:$C$59,3, FALSE)</f>
        <v>-</v>
      </c>
      <c r="BV13" s="41" t="str">
        <f>VLOOKUP($BE13,'P15'!$A$10:$C$59,3, FALSE)</f>
        <v>-</v>
      </c>
      <c r="BW13" s="41" t="str">
        <f>VLOOKUP($BE13,'P16'!$A$10:$C$59,3, FALSE)</f>
        <v>-</v>
      </c>
      <c r="BX13" s="41" t="str">
        <f>VLOOKUP($BE13,'P17'!$A$10:$C$59,3, FALSE)</f>
        <v>-</v>
      </c>
      <c r="BY13" s="41" t="str">
        <f>VLOOKUP($BE13,'P18'!$A$10:$C$59,3, FALSE)</f>
        <v>-</v>
      </c>
      <c r="BZ13" s="41" t="str">
        <f>VLOOKUP($BE13,'P19'!$A$10:$C$59,3, FALSE)</f>
        <v>-</v>
      </c>
      <c r="CA13" s="41" t="str">
        <f>VLOOKUP($BE13,'P20'!$A$10:$C$59,3, FALSE)</f>
        <v>-</v>
      </c>
    </row>
    <row r="14" spans="1:79" s="26" customFormat="1">
      <c r="A14" s="34">
        <v>5</v>
      </c>
      <c r="B14" s="41" t="str">
        <f t="shared" si="12"/>
        <v>-</v>
      </c>
      <c r="C14" s="41" t="str">
        <f t="shared" si="13"/>
        <v>-</v>
      </c>
      <c r="D14" s="41" t="str">
        <f t="shared" si="14"/>
        <v>-</v>
      </c>
      <c r="E14" s="41" t="str">
        <f t="shared" si="15"/>
        <v>-</v>
      </c>
      <c r="F14" s="41" t="str">
        <f t="shared" si="16"/>
        <v>-</v>
      </c>
      <c r="G14" s="41" t="str">
        <f t="shared" si="17"/>
        <v>-</v>
      </c>
      <c r="H14" s="41" t="str">
        <f t="shared" si="18"/>
        <v>-</v>
      </c>
      <c r="I14" s="41" t="str">
        <f t="shared" si="19"/>
        <v>-</v>
      </c>
      <c r="J14" s="41" t="str">
        <f t="shared" si="20"/>
        <v>-</v>
      </c>
      <c r="K14" s="41" t="str">
        <f t="shared" si="21"/>
        <v>-</v>
      </c>
      <c r="L14" s="41" t="str">
        <f t="shared" si="22"/>
        <v>-</v>
      </c>
      <c r="M14" s="41" t="str">
        <f t="shared" si="23"/>
        <v>-</v>
      </c>
      <c r="N14" s="41" t="str">
        <f t="shared" si="24"/>
        <v>-</v>
      </c>
      <c r="O14" s="41" t="str">
        <f t="shared" si="25"/>
        <v>-</v>
      </c>
      <c r="P14" s="41" t="str">
        <f t="shared" si="26"/>
        <v>-</v>
      </c>
      <c r="Q14" s="41" t="str">
        <f t="shared" si="27"/>
        <v>-</v>
      </c>
      <c r="R14" s="41" t="str">
        <f t="shared" si="28"/>
        <v>-</v>
      </c>
      <c r="S14" s="41" t="str">
        <f t="shared" si="29"/>
        <v>-</v>
      </c>
      <c r="T14" s="41" t="str">
        <f t="shared" si="30"/>
        <v>-</v>
      </c>
      <c r="U14" s="41" t="str">
        <f t="shared" si="31"/>
        <v>-</v>
      </c>
      <c r="V14" s="41" t="str">
        <f t="shared" si="32"/>
        <v>-</v>
      </c>
      <c r="W14" s="41" t="str">
        <f t="shared" si="33"/>
        <v>-</v>
      </c>
      <c r="X14" s="125">
        <v>5</v>
      </c>
      <c r="Y14" s="126" t="str">
        <f t="shared" ref="Y14:AE14" si="48">IF(COUNTIF($B$14:$W$14,Y9)=0,"",COUNTIF($B$14:$W$14,Y9))</f>
        <v/>
      </c>
      <c r="Z14" s="126" t="str">
        <f t="shared" si="48"/>
        <v/>
      </c>
      <c r="AA14" s="126" t="str">
        <f t="shared" si="48"/>
        <v/>
      </c>
      <c r="AB14" s="126" t="str">
        <f t="shared" si="48"/>
        <v/>
      </c>
      <c r="AC14" s="126" t="str">
        <f t="shared" si="48"/>
        <v/>
      </c>
      <c r="AD14" s="126" t="str">
        <f>IF(COUNTIF($B$14:$W$14,AD9)=0,"",COUNTIF($B$14:$W$14,AD9))</f>
        <v/>
      </c>
      <c r="AE14" s="425" t="str">
        <f t="shared" si="48"/>
        <v/>
      </c>
      <c r="AF14" s="127" t="str">
        <f t="shared" si="1"/>
        <v/>
      </c>
      <c r="AG14" s="128" t="str">
        <f t="shared" si="2"/>
        <v/>
      </c>
      <c r="AH14" s="128" t="str">
        <f t="shared" si="3"/>
        <v/>
      </c>
      <c r="AI14" s="128" t="str">
        <f t="shared" si="4"/>
        <v/>
      </c>
      <c r="AJ14" s="128" t="str">
        <f t="shared" si="35"/>
        <v/>
      </c>
      <c r="AK14" s="128" t="str">
        <f t="shared" si="5"/>
        <v/>
      </c>
      <c r="AL14" s="128" t="str">
        <f t="shared" si="6"/>
        <v/>
      </c>
      <c r="AM14" s="127" t="str">
        <f t="shared" si="7"/>
        <v/>
      </c>
      <c r="AN14" s="128" t="str">
        <f t="shared" si="8"/>
        <v/>
      </c>
      <c r="AO14" s="128" t="str">
        <f t="shared" si="9"/>
        <v/>
      </c>
      <c r="AP14" s="128" t="str">
        <f t="shared" si="36"/>
        <v/>
      </c>
      <c r="AQ14" s="128" t="str">
        <f t="shared" si="37"/>
        <v/>
      </c>
      <c r="AR14" s="128" t="str">
        <f t="shared" si="10"/>
        <v/>
      </c>
      <c r="AS14" s="129" t="str">
        <f t="shared" si="11"/>
        <v/>
      </c>
      <c r="AT14" s="130" t="str">
        <f t="shared" si="38"/>
        <v/>
      </c>
      <c r="AU14" s="130" t="str">
        <f t="shared" si="39"/>
        <v/>
      </c>
      <c r="AV14" s="131" t="str">
        <f t="shared" si="40"/>
        <v/>
      </c>
      <c r="AW14" s="131" t="str">
        <f t="shared" si="41"/>
        <v/>
      </c>
      <c r="AX14" s="131" t="str">
        <f t="shared" si="42"/>
        <v/>
      </c>
      <c r="AY14" s="131" t="str">
        <f t="shared" si="43"/>
        <v/>
      </c>
      <c r="AZ14" s="134" t="str">
        <f t="shared" si="44"/>
        <v/>
      </c>
      <c r="BA14" s="132" t="str">
        <f t="shared" si="45"/>
        <v/>
      </c>
      <c r="BB14" s="133"/>
      <c r="BC14" s="6"/>
      <c r="BD14" s="14"/>
      <c r="BE14" s="34">
        <v>5</v>
      </c>
      <c r="BF14" s="41" t="str">
        <f>VLOOKUP($BE14,Pilot1!$A$10:$C$59,3, FALSE)</f>
        <v>-</v>
      </c>
      <c r="BG14" s="41" t="str">
        <f>VLOOKUP($BE14,Pilot2!$A$10:$C$59,3, FALSE)</f>
        <v>-</v>
      </c>
      <c r="BH14" s="41" t="str">
        <f>VLOOKUP($BE14,'P1'!$A$10:$C$59,3, FALSE)</f>
        <v>-</v>
      </c>
      <c r="BI14" s="41" t="str">
        <f>VLOOKUP($BE14,'P2'!$A$10:$C$59,3, FALSE)</f>
        <v>-</v>
      </c>
      <c r="BJ14" s="41" t="str">
        <f>VLOOKUP($BE14,'P3'!$A$10:$C$59,3, FALSE)</f>
        <v>-</v>
      </c>
      <c r="BK14" s="41" t="str">
        <f>VLOOKUP($BE14,'P4'!$A$10:$C$59,3, FALSE)</f>
        <v>-</v>
      </c>
      <c r="BL14" s="41" t="str">
        <f>VLOOKUP($BE14,'P5'!$A$10:$C$59,3, FALSE)</f>
        <v>-</v>
      </c>
      <c r="BM14" s="41" t="str">
        <f>VLOOKUP($BE14,'P6'!$A$10:$C$59,3, FALSE)</f>
        <v>-</v>
      </c>
      <c r="BN14" s="41" t="str">
        <f>VLOOKUP($BE14,'P7'!$A$10:$C$59,3, FALSE)</f>
        <v>-</v>
      </c>
      <c r="BO14" s="41" t="str">
        <f>VLOOKUP($BE14,'P8'!$A$10:$C$59,3, FALSE)</f>
        <v>-</v>
      </c>
      <c r="BP14" s="41" t="str">
        <f>VLOOKUP($BE14,'P9'!$A$10:$C$59,3, FALSE)</f>
        <v>-</v>
      </c>
      <c r="BQ14" s="41" t="str">
        <f>VLOOKUP($BE14,'P10'!$A$10:$C$59,3, FALSE)</f>
        <v>-</v>
      </c>
      <c r="BR14" s="41" t="str">
        <f>VLOOKUP($BE14,'P11'!$A$10:$C$59,3, FALSE)</f>
        <v>-</v>
      </c>
      <c r="BS14" s="41" t="str">
        <f>VLOOKUP($BE14,'P12'!$A$10:$C$59,3, FALSE)</f>
        <v>-</v>
      </c>
      <c r="BT14" s="41" t="str">
        <f>VLOOKUP($BE14,'P13'!$A$10:$C$59,3, FALSE)</f>
        <v>-</v>
      </c>
      <c r="BU14" s="41" t="str">
        <f>VLOOKUP($BE14,'P14'!$A$10:$C$59,3, FALSE)</f>
        <v>-</v>
      </c>
      <c r="BV14" s="41" t="str">
        <f>VLOOKUP($BE14,'P15'!$A$10:$C$59,3, FALSE)</f>
        <v>-</v>
      </c>
      <c r="BW14" s="41" t="str">
        <f>VLOOKUP($BE14,'P16'!$A$10:$C$59,3, FALSE)</f>
        <v>-</v>
      </c>
      <c r="BX14" s="41" t="str">
        <f>VLOOKUP($BE14,'P17'!$A$10:$C$59,3, FALSE)</f>
        <v>-</v>
      </c>
      <c r="BY14" s="41" t="str">
        <f>VLOOKUP($BE14,'P18'!$A$10:$C$59,3, FALSE)</f>
        <v>-</v>
      </c>
      <c r="BZ14" s="41" t="str">
        <f>VLOOKUP($BE14,'P19'!$A$10:$C$59,3, FALSE)</f>
        <v>-</v>
      </c>
      <c r="CA14" s="41" t="str">
        <f>VLOOKUP($BE14,'P20'!$A$10:$C$59,3, FALSE)</f>
        <v>-</v>
      </c>
    </row>
    <row r="15" spans="1:79" s="26" customFormat="1">
      <c r="A15" s="34">
        <v>6</v>
      </c>
      <c r="B15" s="41" t="str">
        <f t="shared" si="12"/>
        <v>-</v>
      </c>
      <c r="C15" s="41" t="str">
        <f t="shared" si="13"/>
        <v>-</v>
      </c>
      <c r="D15" s="41" t="str">
        <f t="shared" si="14"/>
        <v>-</v>
      </c>
      <c r="E15" s="41" t="str">
        <f t="shared" si="15"/>
        <v>-</v>
      </c>
      <c r="F15" s="41" t="str">
        <f t="shared" si="16"/>
        <v>-</v>
      </c>
      <c r="G15" s="41" t="str">
        <f t="shared" si="17"/>
        <v>-</v>
      </c>
      <c r="H15" s="41" t="str">
        <f t="shared" si="18"/>
        <v>-</v>
      </c>
      <c r="I15" s="41" t="str">
        <f t="shared" si="19"/>
        <v>-</v>
      </c>
      <c r="J15" s="41" t="str">
        <f t="shared" si="20"/>
        <v>-</v>
      </c>
      <c r="K15" s="41" t="str">
        <f t="shared" si="21"/>
        <v>-</v>
      </c>
      <c r="L15" s="41" t="str">
        <f t="shared" si="22"/>
        <v>-</v>
      </c>
      <c r="M15" s="41" t="str">
        <f t="shared" si="23"/>
        <v>-</v>
      </c>
      <c r="N15" s="41" t="str">
        <f t="shared" si="24"/>
        <v>-</v>
      </c>
      <c r="O15" s="41" t="str">
        <f t="shared" si="25"/>
        <v>-</v>
      </c>
      <c r="P15" s="41" t="str">
        <f t="shared" si="26"/>
        <v>-</v>
      </c>
      <c r="Q15" s="41" t="str">
        <f t="shared" si="27"/>
        <v>-</v>
      </c>
      <c r="R15" s="41" t="str">
        <f t="shared" si="28"/>
        <v>-</v>
      </c>
      <c r="S15" s="41" t="str">
        <f t="shared" si="29"/>
        <v>-</v>
      </c>
      <c r="T15" s="41" t="str">
        <f t="shared" si="30"/>
        <v>-</v>
      </c>
      <c r="U15" s="41" t="str">
        <f t="shared" si="31"/>
        <v>-</v>
      </c>
      <c r="V15" s="41" t="str">
        <f t="shared" si="32"/>
        <v>-</v>
      </c>
      <c r="W15" s="41" t="str">
        <f t="shared" si="33"/>
        <v>-</v>
      </c>
      <c r="X15" s="125">
        <v>6</v>
      </c>
      <c r="Y15" s="126" t="str">
        <f t="shared" ref="Y15:AE15" si="49">IF(COUNTIF($B$15:$W$15,Y9)=0,"",COUNTIF($B$15:$W$15,Y9))</f>
        <v/>
      </c>
      <c r="Z15" s="126" t="str">
        <f t="shared" si="49"/>
        <v/>
      </c>
      <c r="AA15" s="126" t="str">
        <f t="shared" si="49"/>
        <v/>
      </c>
      <c r="AB15" s="126" t="str">
        <f t="shared" si="49"/>
        <v/>
      </c>
      <c r="AC15" s="126" t="str">
        <f t="shared" si="49"/>
        <v/>
      </c>
      <c r="AD15" s="126" t="str">
        <f>IF(COUNTIF($B$15:$W$15,AD9)=0,"",COUNTIF($B$15:$W$15,AD9))</f>
        <v/>
      </c>
      <c r="AE15" s="425" t="str">
        <f t="shared" si="49"/>
        <v/>
      </c>
      <c r="AF15" s="127" t="str">
        <f t="shared" si="1"/>
        <v/>
      </c>
      <c r="AG15" s="128" t="str">
        <f t="shared" si="2"/>
        <v/>
      </c>
      <c r="AH15" s="128" t="str">
        <f t="shared" si="3"/>
        <v/>
      </c>
      <c r="AI15" s="128" t="str">
        <f t="shared" si="4"/>
        <v/>
      </c>
      <c r="AJ15" s="128" t="str">
        <f t="shared" si="35"/>
        <v/>
      </c>
      <c r="AK15" s="128" t="str">
        <f t="shared" si="5"/>
        <v/>
      </c>
      <c r="AL15" s="128" t="str">
        <f t="shared" si="6"/>
        <v/>
      </c>
      <c r="AM15" s="127" t="str">
        <f t="shared" si="7"/>
        <v/>
      </c>
      <c r="AN15" s="128" t="str">
        <f t="shared" si="8"/>
        <v/>
      </c>
      <c r="AO15" s="128" t="str">
        <f t="shared" si="9"/>
        <v/>
      </c>
      <c r="AP15" s="128" t="str">
        <f t="shared" si="36"/>
        <v/>
      </c>
      <c r="AQ15" s="128" t="str">
        <f t="shared" si="37"/>
        <v/>
      </c>
      <c r="AR15" s="128" t="str">
        <f t="shared" si="10"/>
        <v/>
      </c>
      <c r="AS15" s="129" t="str">
        <f t="shared" si="11"/>
        <v/>
      </c>
      <c r="AT15" s="130" t="str">
        <f t="shared" si="38"/>
        <v/>
      </c>
      <c r="AU15" s="130" t="str">
        <f t="shared" si="39"/>
        <v/>
      </c>
      <c r="AV15" s="131" t="str">
        <f t="shared" si="40"/>
        <v/>
      </c>
      <c r="AW15" s="131" t="str">
        <f t="shared" si="41"/>
        <v/>
      </c>
      <c r="AX15" s="131" t="str">
        <f t="shared" si="42"/>
        <v/>
      </c>
      <c r="AY15" s="131" t="str">
        <f t="shared" si="43"/>
        <v/>
      </c>
      <c r="AZ15" s="134" t="str">
        <f t="shared" si="44"/>
        <v/>
      </c>
      <c r="BA15" s="132" t="str">
        <f t="shared" si="45"/>
        <v/>
      </c>
      <c r="BB15" s="133"/>
      <c r="BC15" s="6"/>
      <c r="BD15" s="14"/>
      <c r="BE15" s="34">
        <v>6</v>
      </c>
      <c r="BF15" s="41" t="str">
        <f>VLOOKUP($BE15,Pilot1!$A$10:$C$59,3, FALSE)</f>
        <v>-</v>
      </c>
      <c r="BG15" s="41" t="str">
        <f>VLOOKUP($BE15,Pilot2!$A$10:$C$59,3, FALSE)</f>
        <v>-</v>
      </c>
      <c r="BH15" s="41" t="str">
        <f>VLOOKUP($BE15,'P1'!$A$10:$C$59,3, FALSE)</f>
        <v>-</v>
      </c>
      <c r="BI15" s="41" t="str">
        <f>VLOOKUP($BE15,'P2'!$A$10:$C$59,3, FALSE)</f>
        <v>-</v>
      </c>
      <c r="BJ15" s="41" t="str">
        <f>VLOOKUP($BE15,'P3'!$A$10:$C$59,3, FALSE)</f>
        <v>-</v>
      </c>
      <c r="BK15" s="41" t="str">
        <f>VLOOKUP($BE15,'P4'!$A$10:$C$59,3, FALSE)</f>
        <v>-</v>
      </c>
      <c r="BL15" s="41" t="str">
        <f>VLOOKUP($BE15,'P5'!$A$10:$C$59,3, FALSE)</f>
        <v>-</v>
      </c>
      <c r="BM15" s="41" t="str">
        <f>VLOOKUP($BE15,'P6'!$A$10:$C$59,3, FALSE)</f>
        <v>-</v>
      </c>
      <c r="BN15" s="41" t="str">
        <f>VLOOKUP($BE15,'P7'!$A$10:$C$59,3, FALSE)</f>
        <v>-</v>
      </c>
      <c r="BO15" s="41" t="str">
        <f>VLOOKUP($BE15,'P8'!$A$10:$C$59,3, FALSE)</f>
        <v>-</v>
      </c>
      <c r="BP15" s="41" t="str">
        <f>VLOOKUP($BE15,'P9'!$A$10:$C$59,3, FALSE)</f>
        <v>-</v>
      </c>
      <c r="BQ15" s="41" t="str">
        <f>VLOOKUP($BE15,'P10'!$A$10:$C$59,3, FALSE)</f>
        <v>-</v>
      </c>
      <c r="BR15" s="41" t="str">
        <f>VLOOKUP($BE15,'P11'!$A$10:$C$59,3, FALSE)</f>
        <v>-</v>
      </c>
      <c r="BS15" s="41" t="str">
        <f>VLOOKUP($BE15,'P12'!$A$10:$C$59,3, FALSE)</f>
        <v>-</v>
      </c>
      <c r="BT15" s="41" t="str">
        <f>VLOOKUP($BE15,'P13'!$A$10:$C$59,3, FALSE)</f>
        <v>-</v>
      </c>
      <c r="BU15" s="41" t="str">
        <f>VLOOKUP($BE15,'P14'!$A$10:$C$59,3, FALSE)</f>
        <v>-</v>
      </c>
      <c r="BV15" s="41" t="str">
        <f>VLOOKUP($BE15,'P15'!$A$10:$C$59,3, FALSE)</f>
        <v>-</v>
      </c>
      <c r="BW15" s="41" t="str">
        <f>VLOOKUP($BE15,'P16'!$A$10:$C$59,3, FALSE)</f>
        <v>-</v>
      </c>
      <c r="BX15" s="41" t="str">
        <f>VLOOKUP($BE15,'P17'!$A$10:$C$59,3, FALSE)</f>
        <v>-</v>
      </c>
      <c r="BY15" s="41" t="str">
        <f>VLOOKUP($BE15,'P18'!$A$10:$C$59,3, FALSE)</f>
        <v>-</v>
      </c>
      <c r="BZ15" s="41" t="str">
        <f>VLOOKUP($BE15,'P19'!$A$10:$C$59,3, FALSE)</f>
        <v>-</v>
      </c>
      <c r="CA15" s="41" t="str">
        <f>VLOOKUP($BE15,'P20'!$A$10:$C$59,3, FALSE)</f>
        <v>-</v>
      </c>
    </row>
    <row r="16" spans="1:79" s="26" customFormat="1">
      <c r="A16" s="34">
        <v>7</v>
      </c>
      <c r="B16" s="41" t="str">
        <f t="shared" si="12"/>
        <v>-</v>
      </c>
      <c r="C16" s="41" t="str">
        <f t="shared" si="13"/>
        <v>-</v>
      </c>
      <c r="D16" s="41" t="e">
        <f t="shared" si="14"/>
        <v>#N/A</v>
      </c>
      <c r="E16" s="41" t="e">
        <f t="shared" si="15"/>
        <v>#N/A</v>
      </c>
      <c r="F16" s="41" t="e">
        <f t="shared" si="16"/>
        <v>#N/A</v>
      </c>
      <c r="G16" s="41" t="e">
        <f t="shared" si="17"/>
        <v>#N/A</v>
      </c>
      <c r="H16" s="41" t="e">
        <f t="shared" si="18"/>
        <v>#N/A</v>
      </c>
      <c r="I16" s="41" t="str">
        <f t="shared" si="19"/>
        <v>-</v>
      </c>
      <c r="J16" s="41" t="str">
        <f t="shared" si="20"/>
        <v>-</v>
      </c>
      <c r="K16" s="41" t="str">
        <f t="shared" si="21"/>
        <v>-</v>
      </c>
      <c r="L16" s="41" t="str">
        <f t="shared" si="22"/>
        <v>-</v>
      </c>
      <c r="M16" s="41" t="str">
        <f t="shared" si="23"/>
        <v>-</v>
      </c>
      <c r="N16" s="41" t="str">
        <f t="shared" si="24"/>
        <v>-</v>
      </c>
      <c r="O16" s="41" t="str">
        <f t="shared" si="25"/>
        <v>-</v>
      </c>
      <c r="P16" s="41" t="str">
        <f t="shared" si="26"/>
        <v>-</v>
      </c>
      <c r="Q16" s="41" t="str">
        <f t="shared" si="27"/>
        <v>-</v>
      </c>
      <c r="R16" s="41" t="str">
        <f t="shared" si="28"/>
        <v>-</v>
      </c>
      <c r="S16" s="41" t="str">
        <f t="shared" si="29"/>
        <v>-</v>
      </c>
      <c r="T16" s="41" t="str">
        <f t="shared" si="30"/>
        <v>-</v>
      </c>
      <c r="U16" s="41" t="str">
        <f t="shared" si="31"/>
        <v>-</v>
      </c>
      <c r="V16" s="41" t="str">
        <f t="shared" si="32"/>
        <v>-</v>
      </c>
      <c r="W16" s="41" t="str">
        <f t="shared" si="33"/>
        <v>-</v>
      </c>
      <c r="X16" s="125">
        <v>7</v>
      </c>
      <c r="Y16" s="126" t="str">
        <f t="shared" ref="Y16:AE16" si="50">IF(COUNTIF($B$16:$W$16,Y9)=0,"",COUNTIF($B$16:$W$16,Y9))</f>
        <v/>
      </c>
      <c r="Z16" s="126" t="str">
        <f t="shared" si="50"/>
        <v/>
      </c>
      <c r="AA16" s="126" t="str">
        <f t="shared" si="50"/>
        <v/>
      </c>
      <c r="AB16" s="126" t="str">
        <f t="shared" si="50"/>
        <v/>
      </c>
      <c r="AC16" s="126" t="str">
        <f t="shared" si="50"/>
        <v/>
      </c>
      <c r="AD16" s="126" t="str">
        <f>IF(COUNTIF($B$16:$W$16,AD9)=0,"",COUNTIF($B$16:$W$16,AD9))</f>
        <v/>
      </c>
      <c r="AE16" s="425" t="str">
        <f t="shared" si="50"/>
        <v/>
      </c>
      <c r="AF16" s="127" t="str">
        <f t="shared" si="1"/>
        <v/>
      </c>
      <c r="AG16" s="128" t="str">
        <f t="shared" si="2"/>
        <v/>
      </c>
      <c r="AH16" s="128" t="str">
        <f t="shared" si="3"/>
        <v/>
      </c>
      <c r="AI16" s="128" t="str">
        <f t="shared" si="4"/>
        <v/>
      </c>
      <c r="AJ16" s="128" t="str">
        <f t="shared" si="35"/>
        <v/>
      </c>
      <c r="AK16" s="128" t="str">
        <f t="shared" si="5"/>
        <v/>
      </c>
      <c r="AL16" s="128" t="str">
        <f t="shared" si="6"/>
        <v/>
      </c>
      <c r="AM16" s="127" t="str">
        <f t="shared" si="7"/>
        <v/>
      </c>
      <c r="AN16" s="128" t="str">
        <f t="shared" si="8"/>
        <v/>
      </c>
      <c r="AO16" s="128" t="str">
        <f t="shared" si="9"/>
        <v/>
      </c>
      <c r="AP16" s="128" t="str">
        <f t="shared" si="36"/>
        <v/>
      </c>
      <c r="AQ16" s="128" t="str">
        <f t="shared" si="37"/>
        <v/>
      </c>
      <c r="AR16" s="128" t="str">
        <f t="shared" si="10"/>
        <v/>
      </c>
      <c r="AS16" s="129" t="str">
        <f t="shared" si="11"/>
        <v/>
      </c>
      <c r="AT16" s="130" t="str">
        <f t="shared" si="38"/>
        <v/>
      </c>
      <c r="AU16" s="130" t="str">
        <f t="shared" si="39"/>
        <v/>
      </c>
      <c r="AV16" s="131" t="str">
        <f t="shared" si="40"/>
        <v/>
      </c>
      <c r="AW16" s="131" t="str">
        <f t="shared" si="41"/>
        <v/>
      </c>
      <c r="AX16" s="131" t="str">
        <f t="shared" si="42"/>
        <v/>
      </c>
      <c r="AY16" s="131" t="str">
        <f t="shared" si="43"/>
        <v/>
      </c>
      <c r="AZ16" s="134" t="str">
        <f t="shared" si="44"/>
        <v/>
      </c>
      <c r="BA16" s="132" t="str">
        <f t="shared" si="45"/>
        <v/>
      </c>
      <c r="BB16" s="133"/>
      <c r="BC16" s="6"/>
      <c r="BD16" s="14"/>
      <c r="BE16" s="34">
        <v>7</v>
      </c>
      <c r="BF16" s="41" t="e">
        <f>VLOOKUP($BE16,Pilot1!$A$10:$C$59,3, FALSE)</f>
        <v>#N/A</v>
      </c>
      <c r="BG16" s="41" t="e">
        <f>VLOOKUP($BE16,Pilot2!$A$10:$C$59,3, FALSE)</f>
        <v>#N/A</v>
      </c>
      <c r="BH16" s="41" t="e">
        <f>VLOOKUP($BE16,'P1'!$A$10:$C$59,3, FALSE)</f>
        <v>#N/A</v>
      </c>
      <c r="BI16" s="41" t="e">
        <f>VLOOKUP($BE16,'P2'!$A$10:$C$59,3, FALSE)</f>
        <v>#N/A</v>
      </c>
      <c r="BJ16" s="41" t="e">
        <f>VLOOKUP($BE16,'P3'!$A$10:$C$59,3, FALSE)</f>
        <v>#N/A</v>
      </c>
      <c r="BK16" s="41" t="e">
        <f>VLOOKUP($BE16,'P4'!$A$10:$C$59,3, FALSE)</f>
        <v>#N/A</v>
      </c>
      <c r="BL16" s="41" t="e">
        <f>VLOOKUP($BE16,'P5'!$A$10:$C$59,3, FALSE)</f>
        <v>#N/A</v>
      </c>
      <c r="BM16" s="41" t="e">
        <f>VLOOKUP($BE16,'P6'!$A$10:$C$59,3, FALSE)</f>
        <v>#N/A</v>
      </c>
      <c r="BN16" s="41" t="e">
        <f>VLOOKUP($BE16,'P7'!$A$10:$C$59,3, FALSE)</f>
        <v>#N/A</v>
      </c>
      <c r="BO16" s="41" t="e">
        <f>VLOOKUP($BE16,'P8'!$A$10:$C$59,3, FALSE)</f>
        <v>#N/A</v>
      </c>
      <c r="BP16" s="41" t="e">
        <f>VLOOKUP($BE16,'P9'!$A$10:$C$59,3, FALSE)</f>
        <v>#N/A</v>
      </c>
      <c r="BQ16" s="41" t="e">
        <f>VLOOKUP($BE16,'P10'!$A$10:$C$59,3, FALSE)</f>
        <v>#N/A</v>
      </c>
      <c r="BR16" s="41" t="e">
        <f>VLOOKUP($BE16,'P11'!$A$10:$C$59,3, FALSE)</f>
        <v>#N/A</v>
      </c>
      <c r="BS16" s="41" t="e">
        <f>VLOOKUP($BE16,'P12'!$A$10:$C$59,3, FALSE)</f>
        <v>#N/A</v>
      </c>
      <c r="BT16" s="41" t="e">
        <f>VLOOKUP($BE16,'P13'!$A$10:$C$59,3, FALSE)</f>
        <v>#N/A</v>
      </c>
      <c r="BU16" s="41" t="e">
        <f>VLOOKUP($BE16,'P14'!$A$10:$C$59,3, FALSE)</f>
        <v>#N/A</v>
      </c>
      <c r="BV16" s="41" t="e">
        <f>VLOOKUP($BE16,'P15'!$A$10:$C$59,3, FALSE)</f>
        <v>#N/A</v>
      </c>
      <c r="BW16" s="41" t="e">
        <f>VLOOKUP($BE16,'P16'!$A$10:$C$59,3, FALSE)</f>
        <v>#N/A</v>
      </c>
      <c r="BX16" s="41" t="e">
        <f>VLOOKUP($BE16,'P17'!$A$10:$C$59,3, FALSE)</f>
        <v>#N/A</v>
      </c>
      <c r="BY16" s="41" t="e">
        <f>VLOOKUP($BE16,'P18'!$A$10:$C$59,3, FALSE)</f>
        <v>#N/A</v>
      </c>
      <c r="BZ16" s="41" t="e">
        <f>VLOOKUP($BE16,'P19'!$A$10:$C$59,3, FALSE)</f>
        <v>#N/A</v>
      </c>
      <c r="CA16" s="41" t="e">
        <f>VLOOKUP($BE16,'P20'!$A$10:$C$59,3, FALSE)</f>
        <v>#N/A</v>
      </c>
    </row>
    <row r="17" spans="1:79" s="26" customFormat="1">
      <c r="A17" s="34">
        <v>8</v>
      </c>
      <c r="B17" s="41" t="str">
        <f t="shared" si="12"/>
        <v>-</v>
      </c>
      <c r="C17" s="41" t="str">
        <f t="shared" si="13"/>
        <v>-</v>
      </c>
      <c r="D17" s="41" t="e">
        <f t="shared" si="14"/>
        <v>#N/A</v>
      </c>
      <c r="E17" s="41" t="e">
        <f t="shared" si="15"/>
        <v>#N/A</v>
      </c>
      <c r="F17" s="41" t="e">
        <f t="shared" si="16"/>
        <v>#N/A</v>
      </c>
      <c r="G17" s="41" t="e">
        <f t="shared" si="17"/>
        <v>#N/A</v>
      </c>
      <c r="H17" s="41" t="e">
        <f t="shared" si="18"/>
        <v>#N/A</v>
      </c>
      <c r="I17" s="41" t="str">
        <f t="shared" si="19"/>
        <v>-</v>
      </c>
      <c r="J17" s="41" t="str">
        <f t="shared" si="20"/>
        <v>-</v>
      </c>
      <c r="K17" s="41" t="str">
        <f t="shared" si="21"/>
        <v>-</v>
      </c>
      <c r="L17" s="41" t="str">
        <f t="shared" si="22"/>
        <v>-</v>
      </c>
      <c r="M17" s="41" t="str">
        <f t="shared" si="23"/>
        <v>-</v>
      </c>
      <c r="N17" s="41" t="str">
        <f t="shared" si="24"/>
        <v>-</v>
      </c>
      <c r="O17" s="41" t="str">
        <f t="shared" si="25"/>
        <v>-</v>
      </c>
      <c r="P17" s="41" t="str">
        <f t="shared" si="26"/>
        <v>-</v>
      </c>
      <c r="Q17" s="41" t="str">
        <f t="shared" si="27"/>
        <v>-</v>
      </c>
      <c r="R17" s="41" t="str">
        <f t="shared" si="28"/>
        <v>-</v>
      </c>
      <c r="S17" s="41" t="str">
        <f t="shared" si="29"/>
        <v>-</v>
      </c>
      <c r="T17" s="41" t="str">
        <f t="shared" si="30"/>
        <v>-</v>
      </c>
      <c r="U17" s="41" t="str">
        <f t="shared" si="31"/>
        <v>-</v>
      </c>
      <c r="V17" s="41" t="str">
        <f t="shared" si="32"/>
        <v>-</v>
      </c>
      <c r="W17" s="41" t="str">
        <f t="shared" si="33"/>
        <v>-</v>
      </c>
      <c r="X17" s="125">
        <v>8</v>
      </c>
      <c r="Y17" s="126" t="str">
        <f t="shared" ref="Y17:AE17" si="51">IF(COUNTIF($B$17:$W$17,Y9)=0,"",COUNTIF($B$17:$W$17,Y9))</f>
        <v/>
      </c>
      <c r="Z17" s="126" t="str">
        <f t="shared" si="51"/>
        <v/>
      </c>
      <c r="AA17" s="126" t="str">
        <f t="shared" si="51"/>
        <v/>
      </c>
      <c r="AB17" s="126" t="str">
        <f t="shared" si="51"/>
        <v/>
      </c>
      <c r="AC17" s="126" t="str">
        <f t="shared" si="51"/>
        <v/>
      </c>
      <c r="AD17" s="126" t="str">
        <f>IF(COUNTIF($B$17:$W$17,AD9)=0,"",COUNTIF($B$17:$W$17,AD9))</f>
        <v/>
      </c>
      <c r="AE17" s="425" t="str">
        <f t="shared" si="51"/>
        <v/>
      </c>
      <c r="AF17" s="127" t="str">
        <f t="shared" si="1"/>
        <v/>
      </c>
      <c r="AG17" s="128" t="str">
        <f t="shared" si="2"/>
        <v/>
      </c>
      <c r="AH17" s="128" t="str">
        <f t="shared" si="3"/>
        <v/>
      </c>
      <c r="AI17" s="128" t="str">
        <f t="shared" si="4"/>
        <v/>
      </c>
      <c r="AJ17" s="128" t="str">
        <f t="shared" si="35"/>
        <v/>
      </c>
      <c r="AK17" s="128" t="str">
        <f t="shared" si="5"/>
        <v/>
      </c>
      <c r="AL17" s="128" t="str">
        <f t="shared" si="6"/>
        <v/>
      </c>
      <c r="AM17" s="127" t="str">
        <f t="shared" si="7"/>
        <v/>
      </c>
      <c r="AN17" s="128" t="str">
        <f t="shared" si="8"/>
        <v/>
      </c>
      <c r="AO17" s="128" t="str">
        <f t="shared" si="9"/>
        <v/>
      </c>
      <c r="AP17" s="128" t="str">
        <f t="shared" si="36"/>
        <v/>
      </c>
      <c r="AQ17" s="128" t="str">
        <f t="shared" si="37"/>
        <v/>
      </c>
      <c r="AR17" s="128" t="str">
        <f t="shared" si="10"/>
        <v/>
      </c>
      <c r="AS17" s="129" t="str">
        <f t="shared" si="11"/>
        <v/>
      </c>
      <c r="AT17" s="130" t="str">
        <f t="shared" si="38"/>
        <v/>
      </c>
      <c r="AU17" s="130" t="str">
        <f t="shared" si="39"/>
        <v/>
      </c>
      <c r="AV17" s="131" t="str">
        <f t="shared" si="40"/>
        <v/>
      </c>
      <c r="AW17" s="131" t="str">
        <f t="shared" si="41"/>
        <v/>
      </c>
      <c r="AX17" s="131" t="str">
        <f t="shared" si="42"/>
        <v/>
      </c>
      <c r="AY17" s="131" t="str">
        <f t="shared" si="43"/>
        <v/>
      </c>
      <c r="AZ17" s="134" t="str">
        <f t="shared" si="44"/>
        <v/>
      </c>
      <c r="BA17" s="132" t="str">
        <f t="shared" si="45"/>
        <v/>
      </c>
      <c r="BB17" s="133"/>
      <c r="BC17" s="6"/>
      <c r="BD17" s="14"/>
      <c r="BE17" s="34">
        <v>8</v>
      </c>
      <c r="BF17" s="41" t="e">
        <f>VLOOKUP($BE17,Pilot1!$A$10:$C$59,3, FALSE)</f>
        <v>#N/A</v>
      </c>
      <c r="BG17" s="41" t="e">
        <f>VLOOKUP($BE17,Pilot2!$A$10:$C$59,3, FALSE)</f>
        <v>#N/A</v>
      </c>
      <c r="BH17" s="41" t="e">
        <f>VLOOKUP($BE17,'P1'!$A$10:$C$59,3, FALSE)</f>
        <v>#N/A</v>
      </c>
      <c r="BI17" s="41" t="e">
        <f>VLOOKUP($BE17,'P2'!$A$10:$C$59,3, FALSE)</f>
        <v>#N/A</v>
      </c>
      <c r="BJ17" s="41" t="e">
        <f>VLOOKUP($BE17,'P3'!$A$10:$C$59,3, FALSE)</f>
        <v>#N/A</v>
      </c>
      <c r="BK17" s="41" t="e">
        <f>VLOOKUP($BE17,'P4'!$A$10:$C$59,3, FALSE)</f>
        <v>#N/A</v>
      </c>
      <c r="BL17" s="41" t="e">
        <f>VLOOKUP($BE17,'P5'!$A$10:$C$59,3, FALSE)</f>
        <v>#N/A</v>
      </c>
      <c r="BM17" s="41" t="e">
        <f>VLOOKUP($BE17,'P6'!$A$10:$C$59,3, FALSE)</f>
        <v>#N/A</v>
      </c>
      <c r="BN17" s="41" t="e">
        <f>VLOOKUP($BE17,'P7'!$A$10:$C$59,3, FALSE)</f>
        <v>#N/A</v>
      </c>
      <c r="BO17" s="41" t="e">
        <f>VLOOKUP($BE17,'P8'!$A$10:$C$59,3, FALSE)</f>
        <v>#N/A</v>
      </c>
      <c r="BP17" s="41" t="e">
        <f>VLOOKUP($BE17,'P9'!$A$10:$C$59,3, FALSE)</f>
        <v>#N/A</v>
      </c>
      <c r="BQ17" s="41" t="e">
        <f>VLOOKUP($BE17,'P10'!$A$10:$C$59,3, FALSE)</f>
        <v>#N/A</v>
      </c>
      <c r="BR17" s="41" t="e">
        <f>VLOOKUP($BE17,'P11'!$A$10:$C$59,3, FALSE)</f>
        <v>#N/A</v>
      </c>
      <c r="BS17" s="41" t="e">
        <f>VLOOKUP($BE17,'P12'!$A$10:$C$59,3, FALSE)</f>
        <v>#N/A</v>
      </c>
      <c r="BT17" s="41" t="e">
        <f>VLOOKUP($BE17,'P13'!$A$10:$C$59,3, FALSE)</f>
        <v>#N/A</v>
      </c>
      <c r="BU17" s="41" t="e">
        <f>VLOOKUP($BE17,'P14'!$A$10:$C$59,3, FALSE)</f>
        <v>#N/A</v>
      </c>
      <c r="BV17" s="41" t="e">
        <f>VLOOKUP($BE17,'P15'!$A$10:$C$59,3, FALSE)</f>
        <v>#N/A</v>
      </c>
      <c r="BW17" s="41" t="e">
        <f>VLOOKUP($BE17,'P16'!$A$10:$C$59,3, FALSE)</f>
        <v>#N/A</v>
      </c>
      <c r="BX17" s="41" t="e">
        <f>VLOOKUP($BE17,'P17'!$A$10:$C$59,3, FALSE)</f>
        <v>#N/A</v>
      </c>
      <c r="BY17" s="41" t="e">
        <f>VLOOKUP($BE17,'P18'!$A$10:$C$59,3, FALSE)</f>
        <v>#N/A</v>
      </c>
      <c r="BZ17" s="41" t="e">
        <f>VLOOKUP($BE17,'P19'!$A$10:$C$59,3, FALSE)</f>
        <v>#N/A</v>
      </c>
      <c r="CA17" s="41" t="e">
        <f>VLOOKUP($BE17,'P20'!$A$10:$C$59,3, FALSE)</f>
        <v>#N/A</v>
      </c>
    </row>
    <row r="18" spans="1:79" s="26" customFormat="1">
      <c r="A18" s="34">
        <v>9</v>
      </c>
      <c r="B18" s="41" t="str">
        <f t="shared" si="12"/>
        <v>-</v>
      </c>
      <c r="C18" s="41" t="str">
        <f t="shared" si="13"/>
        <v>-</v>
      </c>
      <c r="D18" s="41" t="e">
        <f t="shared" si="14"/>
        <v>#N/A</v>
      </c>
      <c r="E18" s="41" t="e">
        <f t="shared" si="15"/>
        <v>#N/A</v>
      </c>
      <c r="F18" s="41" t="e">
        <f t="shared" si="16"/>
        <v>#N/A</v>
      </c>
      <c r="G18" s="41" t="e">
        <f t="shared" si="17"/>
        <v>#N/A</v>
      </c>
      <c r="H18" s="41" t="e">
        <f t="shared" si="18"/>
        <v>#N/A</v>
      </c>
      <c r="I18" s="41" t="str">
        <f t="shared" si="19"/>
        <v>-</v>
      </c>
      <c r="J18" s="41" t="str">
        <f t="shared" si="20"/>
        <v>-</v>
      </c>
      <c r="K18" s="41" t="str">
        <f t="shared" si="21"/>
        <v>-</v>
      </c>
      <c r="L18" s="41" t="str">
        <f t="shared" si="22"/>
        <v>-</v>
      </c>
      <c r="M18" s="41" t="str">
        <f t="shared" si="23"/>
        <v>-</v>
      </c>
      <c r="N18" s="41" t="str">
        <f t="shared" si="24"/>
        <v>-</v>
      </c>
      <c r="O18" s="41" t="str">
        <f t="shared" si="25"/>
        <v>-</v>
      </c>
      <c r="P18" s="41" t="str">
        <f t="shared" si="26"/>
        <v>-</v>
      </c>
      <c r="Q18" s="41" t="str">
        <f t="shared" si="27"/>
        <v>-</v>
      </c>
      <c r="R18" s="41" t="str">
        <f t="shared" si="28"/>
        <v>-</v>
      </c>
      <c r="S18" s="41" t="str">
        <f t="shared" si="29"/>
        <v>-</v>
      </c>
      <c r="T18" s="41" t="str">
        <f t="shared" si="30"/>
        <v>-</v>
      </c>
      <c r="U18" s="41" t="str">
        <f t="shared" si="31"/>
        <v>-</v>
      </c>
      <c r="V18" s="41" t="str">
        <f t="shared" si="32"/>
        <v>-</v>
      </c>
      <c r="W18" s="41" t="str">
        <f t="shared" si="33"/>
        <v>-</v>
      </c>
      <c r="X18" s="125">
        <v>9</v>
      </c>
      <c r="Y18" s="126" t="str">
        <f t="shared" ref="Y18:AE18" si="52">IF(COUNTIF($B$18:$W$18,Y9)=0,"",COUNTIF($B$18:$W$18,Y9))</f>
        <v/>
      </c>
      <c r="Z18" s="126" t="str">
        <f t="shared" si="52"/>
        <v/>
      </c>
      <c r="AA18" s="126" t="str">
        <f t="shared" si="52"/>
        <v/>
      </c>
      <c r="AB18" s="126" t="str">
        <f t="shared" si="52"/>
        <v/>
      </c>
      <c r="AC18" s="126" t="str">
        <f t="shared" si="52"/>
        <v/>
      </c>
      <c r="AD18" s="126" t="str">
        <f>IF(COUNTIF($B$18:$W$18,AD9)=0,"",COUNTIF($B$18:$W$18,AD9))</f>
        <v/>
      </c>
      <c r="AE18" s="425" t="str">
        <f t="shared" si="52"/>
        <v/>
      </c>
      <c r="AF18" s="127" t="str">
        <f t="shared" si="1"/>
        <v/>
      </c>
      <c r="AG18" s="128" t="str">
        <f t="shared" si="2"/>
        <v/>
      </c>
      <c r="AH18" s="128" t="str">
        <f t="shared" si="3"/>
        <v/>
      </c>
      <c r="AI18" s="128" t="str">
        <f t="shared" si="4"/>
        <v/>
      </c>
      <c r="AJ18" s="128" t="str">
        <f t="shared" si="35"/>
        <v/>
      </c>
      <c r="AK18" s="128" t="str">
        <f t="shared" si="5"/>
        <v/>
      </c>
      <c r="AL18" s="128" t="str">
        <f t="shared" si="6"/>
        <v/>
      </c>
      <c r="AM18" s="127" t="str">
        <f t="shared" si="7"/>
        <v/>
      </c>
      <c r="AN18" s="128" t="str">
        <f t="shared" si="8"/>
        <v/>
      </c>
      <c r="AO18" s="128" t="str">
        <f t="shared" si="9"/>
        <v/>
      </c>
      <c r="AP18" s="128" t="str">
        <f t="shared" si="36"/>
        <v/>
      </c>
      <c r="AQ18" s="128" t="str">
        <f t="shared" si="37"/>
        <v/>
      </c>
      <c r="AR18" s="128" t="str">
        <f t="shared" si="10"/>
        <v/>
      </c>
      <c r="AS18" s="129" t="str">
        <f t="shared" si="11"/>
        <v/>
      </c>
      <c r="AT18" s="130" t="str">
        <f t="shared" si="38"/>
        <v/>
      </c>
      <c r="AU18" s="130" t="str">
        <f t="shared" si="39"/>
        <v/>
      </c>
      <c r="AV18" s="131" t="str">
        <f t="shared" si="40"/>
        <v/>
      </c>
      <c r="AW18" s="131" t="str">
        <f t="shared" si="41"/>
        <v/>
      </c>
      <c r="AX18" s="131" t="str">
        <f t="shared" si="42"/>
        <v/>
      </c>
      <c r="AY18" s="131" t="str">
        <f t="shared" si="43"/>
        <v/>
      </c>
      <c r="AZ18" s="134" t="str">
        <f t="shared" si="44"/>
        <v/>
      </c>
      <c r="BA18" s="132" t="str">
        <f t="shared" si="45"/>
        <v/>
      </c>
      <c r="BB18" s="133"/>
      <c r="BC18" s="6"/>
      <c r="BD18" s="14"/>
      <c r="BE18" s="34">
        <v>9</v>
      </c>
      <c r="BF18" s="41" t="e">
        <f>VLOOKUP($BE18,Pilot1!$A$10:$C$59,3, FALSE)</f>
        <v>#N/A</v>
      </c>
      <c r="BG18" s="41" t="e">
        <f>VLOOKUP($BE18,Pilot2!$A$10:$C$59,3, FALSE)</f>
        <v>#N/A</v>
      </c>
      <c r="BH18" s="41" t="e">
        <f>VLOOKUP($BE18,'P1'!$A$10:$C$59,3, FALSE)</f>
        <v>#N/A</v>
      </c>
      <c r="BI18" s="41" t="e">
        <f>VLOOKUP($BE18,'P2'!$A$10:$C$59,3, FALSE)</f>
        <v>#N/A</v>
      </c>
      <c r="BJ18" s="41" t="e">
        <f>VLOOKUP($BE18,'P3'!$A$10:$C$59,3, FALSE)</f>
        <v>#N/A</v>
      </c>
      <c r="BK18" s="41" t="e">
        <f>VLOOKUP($BE18,'P4'!$A$10:$C$59,3, FALSE)</f>
        <v>#N/A</v>
      </c>
      <c r="BL18" s="41" t="e">
        <f>VLOOKUP($BE18,'P5'!$A$10:$C$59,3, FALSE)</f>
        <v>#N/A</v>
      </c>
      <c r="BM18" s="41" t="e">
        <f>VLOOKUP($BE18,'P6'!$A$10:$C$59,3, FALSE)</f>
        <v>#N/A</v>
      </c>
      <c r="BN18" s="41" t="e">
        <f>VLOOKUP($BE18,'P7'!$A$10:$C$59,3, FALSE)</f>
        <v>#N/A</v>
      </c>
      <c r="BO18" s="41" t="e">
        <f>VLOOKUP($BE18,'P8'!$A$10:$C$59,3, FALSE)</f>
        <v>#N/A</v>
      </c>
      <c r="BP18" s="41" t="e">
        <f>VLOOKUP($BE18,'P9'!$A$10:$C$59,3, FALSE)</f>
        <v>#N/A</v>
      </c>
      <c r="BQ18" s="41" t="e">
        <f>VLOOKUP($BE18,'P10'!$A$10:$C$59,3, FALSE)</f>
        <v>#N/A</v>
      </c>
      <c r="BR18" s="41" t="e">
        <f>VLOOKUP($BE18,'P11'!$A$10:$C$59,3, FALSE)</f>
        <v>#N/A</v>
      </c>
      <c r="BS18" s="41" t="e">
        <f>VLOOKUP($BE18,'P12'!$A$10:$C$59,3, FALSE)</f>
        <v>#N/A</v>
      </c>
      <c r="BT18" s="41" t="e">
        <f>VLOOKUP($BE18,'P13'!$A$10:$C$59,3, FALSE)</f>
        <v>#N/A</v>
      </c>
      <c r="BU18" s="41" t="e">
        <f>VLOOKUP($BE18,'P14'!$A$10:$C$59,3, FALSE)</f>
        <v>#N/A</v>
      </c>
      <c r="BV18" s="41" t="e">
        <f>VLOOKUP($BE18,'P15'!$A$10:$C$59,3, FALSE)</f>
        <v>#N/A</v>
      </c>
      <c r="BW18" s="41" t="e">
        <f>VLOOKUP($BE18,'P16'!$A$10:$C$59,3, FALSE)</f>
        <v>#N/A</v>
      </c>
      <c r="BX18" s="41" t="e">
        <f>VLOOKUP($BE18,'P17'!$A$10:$C$59,3, FALSE)</f>
        <v>#N/A</v>
      </c>
      <c r="BY18" s="41" t="e">
        <f>VLOOKUP($BE18,'P18'!$A$10:$C$59,3, FALSE)</f>
        <v>#N/A</v>
      </c>
      <c r="BZ18" s="41" t="e">
        <f>VLOOKUP($BE18,'P19'!$A$10:$C$59,3, FALSE)</f>
        <v>#N/A</v>
      </c>
      <c r="CA18" s="41" t="e">
        <f>VLOOKUP($BE18,'P20'!$A$10:$C$59,3, FALSE)</f>
        <v>#N/A</v>
      </c>
    </row>
    <row r="19" spans="1:79" s="26" customFormat="1">
      <c r="A19" s="34">
        <v>10</v>
      </c>
      <c r="B19" s="41" t="str">
        <f t="shared" si="12"/>
        <v>-</v>
      </c>
      <c r="C19" s="41" t="str">
        <f t="shared" si="13"/>
        <v>-</v>
      </c>
      <c r="D19" s="41" t="e">
        <f t="shared" si="14"/>
        <v>#N/A</v>
      </c>
      <c r="E19" s="41" t="e">
        <f t="shared" si="15"/>
        <v>#N/A</v>
      </c>
      <c r="F19" s="41" t="e">
        <f t="shared" si="16"/>
        <v>#N/A</v>
      </c>
      <c r="G19" s="41" t="e">
        <f t="shared" si="17"/>
        <v>#N/A</v>
      </c>
      <c r="H19" s="41" t="e">
        <f t="shared" si="18"/>
        <v>#N/A</v>
      </c>
      <c r="I19" s="41" t="str">
        <f t="shared" si="19"/>
        <v>-</v>
      </c>
      <c r="J19" s="41" t="str">
        <f t="shared" si="20"/>
        <v>-</v>
      </c>
      <c r="K19" s="41" t="str">
        <f t="shared" si="21"/>
        <v>-</v>
      </c>
      <c r="L19" s="41" t="str">
        <f t="shared" si="22"/>
        <v>-</v>
      </c>
      <c r="M19" s="41" t="str">
        <f t="shared" si="23"/>
        <v>-</v>
      </c>
      <c r="N19" s="41" t="str">
        <f t="shared" si="24"/>
        <v>-</v>
      </c>
      <c r="O19" s="41" t="str">
        <f t="shared" si="25"/>
        <v>-</v>
      </c>
      <c r="P19" s="41" t="str">
        <f t="shared" si="26"/>
        <v>-</v>
      </c>
      <c r="Q19" s="41" t="str">
        <f t="shared" si="27"/>
        <v>-</v>
      </c>
      <c r="R19" s="41" t="str">
        <f t="shared" si="28"/>
        <v>-</v>
      </c>
      <c r="S19" s="41" t="str">
        <f t="shared" si="29"/>
        <v>-</v>
      </c>
      <c r="T19" s="41" t="str">
        <f t="shared" si="30"/>
        <v>-</v>
      </c>
      <c r="U19" s="41" t="str">
        <f t="shared" si="31"/>
        <v>-</v>
      </c>
      <c r="V19" s="41" t="str">
        <f t="shared" si="32"/>
        <v>-</v>
      </c>
      <c r="W19" s="41" t="str">
        <f t="shared" si="33"/>
        <v>-</v>
      </c>
      <c r="X19" s="125">
        <v>10</v>
      </c>
      <c r="Y19" s="126" t="str">
        <f t="shared" ref="Y19:AE19" si="53">IF(COUNTIF($B$19:$W$19,Y9)=0,"",COUNTIF($B$19:$W$19,Y9))</f>
        <v/>
      </c>
      <c r="Z19" s="126" t="str">
        <f t="shared" si="53"/>
        <v/>
      </c>
      <c r="AA19" s="126" t="str">
        <f t="shared" si="53"/>
        <v/>
      </c>
      <c r="AB19" s="126" t="str">
        <f t="shared" si="53"/>
        <v/>
      </c>
      <c r="AC19" s="126" t="str">
        <f t="shared" si="53"/>
        <v/>
      </c>
      <c r="AD19" s="126" t="str">
        <f>IF(COUNTIF($B$19:$W$19,AD9)=0,"",COUNTIF($B$19:$W$19,AD9))</f>
        <v/>
      </c>
      <c r="AE19" s="425" t="str">
        <f t="shared" si="53"/>
        <v/>
      </c>
      <c r="AF19" s="127" t="str">
        <f t="shared" si="1"/>
        <v/>
      </c>
      <c r="AG19" s="128" t="str">
        <f t="shared" si="2"/>
        <v/>
      </c>
      <c r="AH19" s="128" t="str">
        <f t="shared" si="3"/>
        <v/>
      </c>
      <c r="AI19" s="128" t="str">
        <f t="shared" si="4"/>
        <v/>
      </c>
      <c r="AJ19" s="128" t="str">
        <f t="shared" si="35"/>
        <v/>
      </c>
      <c r="AK19" s="128" t="str">
        <f t="shared" si="5"/>
        <v/>
      </c>
      <c r="AL19" s="128" t="str">
        <f t="shared" si="6"/>
        <v/>
      </c>
      <c r="AM19" s="127" t="str">
        <f t="shared" si="7"/>
        <v/>
      </c>
      <c r="AN19" s="128" t="str">
        <f t="shared" si="8"/>
        <v/>
      </c>
      <c r="AO19" s="128" t="str">
        <f t="shared" si="9"/>
        <v/>
      </c>
      <c r="AP19" s="128" t="str">
        <f t="shared" si="36"/>
        <v/>
      </c>
      <c r="AQ19" s="128" t="str">
        <f t="shared" si="37"/>
        <v/>
      </c>
      <c r="AR19" s="128" t="str">
        <f t="shared" si="10"/>
        <v/>
      </c>
      <c r="AS19" s="129" t="str">
        <f t="shared" si="11"/>
        <v/>
      </c>
      <c r="AT19" s="130" t="str">
        <f t="shared" si="38"/>
        <v/>
      </c>
      <c r="AU19" s="130" t="str">
        <f t="shared" si="39"/>
        <v/>
      </c>
      <c r="AV19" s="131" t="str">
        <f t="shared" si="40"/>
        <v/>
      </c>
      <c r="AW19" s="131" t="str">
        <f t="shared" si="41"/>
        <v/>
      </c>
      <c r="AX19" s="131" t="str">
        <f t="shared" si="42"/>
        <v/>
      </c>
      <c r="AY19" s="131" t="str">
        <f t="shared" si="43"/>
        <v/>
      </c>
      <c r="AZ19" s="134" t="str">
        <f t="shared" si="44"/>
        <v/>
      </c>
      <c r="BA19" s="132" t="str">
        <f t="shared" si="45"/>
        <v/>
      </c>
      <c r="BB19" s="133"/>
      <c r="BC19" s="6"/>
      <c r="BD19" s="14"/>
      <c r="BE19" s="34">
        <v>10</v>
      </c>
      <c r="BF19" s="41" t="e">
        <f>VLOOKUP($BE19,Pilot1!$A$10:$C$59,3, FALSE)</f>
        <v>#N/A</v>
      </c>
      <c r="BG19" s="41" t="e">
        <f>VLOOKUP($BE19,Pilot2!$A$10:$C$59,3, FALSE)</f>
        <v>#N/A</v>
      </c>
      <c r="BH19" s="41" t="e">
        <f>VLOOKUP($BE19,'P1'!$A$10:$C$59,3, FALSE)</f>
        <v>#N/A</v>
      </c>
      <c r="BI19" s="41" t="e">
        <f>VLOOKUP($BE19,'P2'!$A$10:$C$59,3, FALSE)</f>
        <v>#N/A</v>
      </c>
      <c r="BJ19" s="41" t="e">
        <f>VLOOKUP($BE19,'P3'!$A$10:$C$59,3, FALSE)</f>
        <v>#N/A</v>
      </c>
      <c r="BK19" s="41" t="e">
        <f>VLOOKUP($BE19,'P4'!$A$10:$C$59,3, FALSE)</f>
        <v>#N/A</v>
      </c>
      <c r="BL19" s="41" t="e">
        <f>VLOOKUP($BE19,'P5'!$A$10:$C$59,3, FALSE)</f>
        <v>#N/A</v>
      </c>
      <c r="BM19" s="41" t="e">
        <f>VLOOKUP($BE19,'P6'!$A$10:$C$59,3, FALSE)</f>
        <v>#N/A</v>
      </c>
      <c r="BN19" s="41" t="e">
        <f>VLOOKUP($BE19,'P7'!$A$10:$C$59,3, FALSE)</f>
        <v>#N/A</v>
      </c>
      <c r="BO19" s="41" t="e">
        <f>VLOOKUP($BE19,'P8'!$A$10:$C$59,3, FALSE)</f>
        <v>#N/A</v>
      </c>
      <c r="BP19" s="41" t="e">
        <f>VLOOKUP($BE19,'P9'!$A$10:$C$59,3, FALSE)</f>
        <v>#N/A</v>
      </c>
      <c r="BQ19" s="41" t="e">
        <f>VLOOKUP($BE19,'P10'!$A$10:$C$59,3, FALSE)</f>
        <v>#N/A</v>
      </c>
      <c r="BR19" s="41" t="e">
        <f>VLOOKUP($BE19,'P11'!$A$10:$C$59,3, FALSE)</f>
        <v>#N/A</v>
      </c>
      <c r="BS19" s="41" t="e">
        <f>VLOOKUP($BE19,'P12'!$A$10:$C$59,3, FALSE)</f>
        <v>#N/A</v>
      </c>
      <c r="BT19" s="41" t="e">
        <f>VLOOKUP($BE19,'P13'!$A$10:$C$59,3, FALSE)</f>
        <v>#N/A</v>
      </c>
      <c r="BU19" s="41" t="e">
        <f>VLOOKUP($BE19,'P14'!$A$10:$C$59,3, FALSE)</f>
        <v>#N/A</v>
      </c>
      <c r="BV19" s="41" t="e">
        <f>VLOOKUP($BE19,'P15'!$A$10:$C$59,3, FALSE)</f>
        <v>#N/A</v>
      </c>
      <c r="BW19" s="41" t="e">
        <f>VLOOKUP($BE19,'P16'!$A$10:$C$59,3, FALSE)</f>
        <v>#N/A</v>
      </c>
      <c r="BX19" s="41" t="e">
        <f>VLOOKUP($BE19,'P17'!$A$10:$C$59,3, FALSE)</f>
        <v>#N/A</v>
      </c>
      <c r="BY19" s="41" t="e">
        <f>VLOOKUP($BE19,'P18'!$A$10:$C$59,3, FALSE)</f>
        <v>#N/A</v>
      </c>
      <c r="BZ19" s="41" t="e">
        <f>VLOOKUP($BE19,'P19'!$A$10:$C$59,3, FALSE)</f>
        <v>#N/A</v>
      </c>
      <c r="CA19" s="41" t="e">
        <f>VLOOKUP($BE19,'P20'!$A$10:$C$59,3, FALSE)</f>
        <v>#N/A</v>
      </c>
    </row>
    <row r="20" spans="1:79" s="26" customFormat="1">
      <c r="A20" s="34">
        <v>11</v>
      </c>
      <c r="B20" s="41" t="str">
        <f t="shared" si="12"/>
        <v>-</v>
      </c>
      <c r="C20" s="41" t="str">
        <f t="shared" si="13"/>
        <v>-</v>
      </c>
      <c r="D20" s="41" t="e">
        <f t="shared" si="14"/>
        <v>#N/A</v>
      </c>
      <c r="E20" s="41" t="e">
        <f t="shared" si="15"/>
        <v>#N/A</v>
      </c>
      <c r="F20" s="41" t="e">
        <f t="shared" si="16"/>
        <v>#N/A</v>
      </c>
      <c r="G20" s="41" t="e">
        <f t="shared" si="17"/>
        <v>#N/A</v>
      </c>
      <c r="H20" s="41" t="e">
        <f t="shared" si="18"/>
        <v>#N/A</v>
      </c>
      <c r="I20" s="41" t="str">
        <f t="shared" si="19"/>
        <v>-</v>
      </c>
      <c r="J20" s="41" t="str">
        <f t="shared" si="20"/>
        <v>-</v>
      </c>
      <c r="K20" s="41" t="str">
        <f t="shared" si="21"/>
        <v>-</v>
      </c>
      <c r="L20" s="41" t="str">
        <f t="shared" si="22"/>
        <v>-</v>
      </c>
      <c r="M20" s="41" t="str">
        <f t="shared" si="23"/>
        <v>-</v>
      </c>
      <c r="N20" s="41" t="str">
        <f t="shared" si="24"/>
        <v>-</v>
      </c>
      <c r="O20" s="41" t="str">
        <f t="shared" si="25"/>
        <v>-</v>
      </c>
      <c r="P20" s="41" t="str">
        <f t="shared" si="26"/>
        <v>-</v>
      </c>
      <c r="Q20" s="41" t="str">
        <f t="shared" si="27"/>
        <v>-</v>
      </c>
      <c r="R20" s="41" t="str">
        <f t="shared" si="28"/>
        <v>-</v>
      </c>
      <c r="S20" s="41" t="str">
        <f t="shared" si="29"/>
        <v>-</v>
      </c>
      <c r="T20" s="41" t="str">
        <f t="shared" si="30"/>
        <v>-</v>
      </c>
      <c r="U20" s="41" t="str">
        <f t="shared" si="31"/>
        <v>-</v>
      </c>
      <c r="V20" s="41" t="str">
        <f t="shared" si="32"/>
        <v>-</v>
      </c>
      <c r="W20" s="41" t="str">
        <f t="shared" si="33"/>
        <v>-</v>
      </c>
      <c r="X20" s="125">
        <v>11</v>
      </c>
      <c r="Y20" s="126" t="str">
        <f t="shared" ref="Y20:AE20" si="54">IF(COUNTIF($B$20:$W$20,Y9)=0,"",COUNTIF($B$20:$W$20,Y9))</f>
        <v/>
      </c>
      <c r="Z20" s="126" t="str">
        <f t="shared" si="54"/>
        <v/>
      </c>
      <c r="AA20" s="126" t="str">
        <f t="shared" si="54"/>
        <v/>
      </c>
      <c r="AB20" s="126" t="str">
        <f t="shared" si="54"/>
        <v/>
      </c>
      <c r="AC20" s="126" t="str">
        <f t="shared" si="54"/>
        <v/>
      </c>
      <c r="AD20" s="126" t="str">
        <f>IF(COUNTIF($B$20:$W$20,AD9)=0,"",COUNTIF($B$20:$W$20,AD9))</f>
        <v/>
      </c>
      <c r="AE20" s="425" t="str">
        <f t="shared" si="54"/>
        <v/>
      </c>
      <c r="AF20" s="127" t="str">
        <f t="shared" si="1"/>
        <v/>
      </c>
      <c r="AG20" s="128" t="str">
        <f t="shared" si="2"/>
        <v/>
      </c>
      <c r="AH20" s="128" t="str">
        <f t="shared" si="3"/>
        <v/>
      </c>
      <c r="AI20" s="128" t="str">
        <f t="shared" si="4"/>
        <v/>
      </c>
      <c r="AJ20" s="128" t="str">
        <f t="shared" si="35"/>
        <v/>
      </c>
      <c r="AK20" s="128" t="str">
        <f t="shared" si="5"/>
        <v/>
      </c>
      <c r="AL20" s="128" t="str">
        <f t="shared" si="6"/>
        <v/>
      </c>
      <c r="AM20" s="127" t="str">
        <f t="shared" si="7"/>
        <v/>
      </c>
      <c r="AN20" s="128" t="str">
        <f t="shared" si="8"/>
        <v/>
      </c>
      <c r="AO20" s="128" t="str">
        <f t="shared" si="9"/>
        <v/>
      </c>
      <c r="AP20" s="128" t="str">
        <f t="shared" si="36"/>
        <v/>
      </c>
      <c r="AQ20" s="128" t="str">
        <f t="shared" si="37"/>
        <v/>
      </c>
      <c r="AR20" s="128" t="str">
        <f t="shared" si="10"/>
        <v/>
      </c>
      <c r="AS20" s="129" t="str">
        <f t="shared" si="11"/>
        <v/>
      </c>
      <c r="AT20" s="130" t="str">
        <f t="shared" si="38"/>
        <v/>
      </c>
      <c r="AU20" s="130" t="str">
        <f t="shared" si="39"/>
        <v/>
      </c>
      <c r="AV20" s="131" t="str">
        <f t="shared" si="40"/>
        <v/>
      </c>
      <c r="AW20" s="131" t="str">
        <f t="shared" si="41"/>
        <v/>
      </c>
      <c r="AX20" s="131" t="str">
        <f t="shared" si="42"/>
        <v/>
      </c>
      <c r="AY20" s="131" t="str">
        <f t="shared" si="43"/>
        <v/>
      </c>
      <c r="AZ20" s="134" t="str">
        <f t="shared" si="44"/>
        <v/>
      </c>
      <c r="BA20" s="132" t="str">
        <f t="shared" si="45"/>
        <v/>
      </c>
      <c r="BB20" s="133"/>
      <c r="BC20" s="6"/>
      <c r="BD20" s="14"/>
      <c r="BE20" s="34">
        <v>11</v>
      </c>
      <c r="BF20" s="41" t="e">
        <f>VLOOKUP($BE20,Pilot1!$A$10:$C$59,3, FALSE)</f>
        <v>#N/A</v>
      </c>
      <c r="BG20" s="41" t="e">
        <f>VLOOKUP($BE20,Pilot2!$A$10:$C$59,3, FALSE)</f>
        <v>#N/A</v>
      </c>
      <c r="BH20" s="41" t="e">
        <f>VLOOKUP($BE20,'P1'!$A$10:$C$59,3, FALSE)</f>
        <v>#N/A</v>
      </c>
      <c r="BI20" s="41" t="e">
        <f>VLOOKUP($BE20,'P2'!$A$10:$C$59,3, FALSE)</f>
        <v>#N/A</v>
      </c>
      <c r="BJ20" s="41" t="e">
        <f>VLOOKUP($BE20,'P3'!$A$10:$C$59,3, FALSE)</f>
        <v>#N/A</v>
      </c>
      <c r="BK20" s="41" t="e">
        <f>VLOOKUP($BE20,'P4'!$A$10:$C$59,3, FALSE)</f>
        <v>#N/A</v>
      </c>
      <c r="BL20" s="41" t="e">
        <f>VLOOKUP($BE20,'P5'!$A$10:$C$59,3, FALSE)</f>
        <v>#N/A</v>
      </c>
      <c r="BM20" s="41" t="e">
        <f>VLOOKUP($BE20,'P6'!$A$10:$C$59,3, FALSE)</f>
        <v>#N/A</v>
      </c>
      <c r="BN20" s="41" t="e">
        <f>VLOOKUP($BE20,'P7'!$A$10:$C$59,3, FALSE)</f>
        <v>#N/A</v>
      </c>
      <c r="BO20" s="41" t="e">
        <f>VLOOKUP($BE20,'P8'!$A$10:$C$59,3, FALSE)</f>
        <v>#N/A</v>
      </c>
      <c r="BP20" s="41" t="e">
        <f>VLOOKUP($BE20,'P9'!$A$10:$C$59,3, FALSE)</f>
        <v>#N/A</v>
      </c>
      <c r="BQ20" s="41" t="e">
        <f>VLOOKUP($BE20,'P10'!$A$10:$C$59,3, FALSE)</f>
        <v>#N/A</v>
      </c>
      <c r="BR20" s="41" t="e">
        <f>VLOOKUP($BE20,'P11'!$A$10:$C$59,3, FALSE)</f>
        <v>#N/A</v>
      </c>
      <c r="BS20" s="41" t="e">
        <f>VLOOKUP($BE20,'P12'!$A$10:$C$59,3, FALSE)</f>
        <v>#N/A</v>
      </c>
      <c r="BT20" s="41" t="e">
        <f>VLOOKUP($BE20,'P13'!$A$10:$C$59,3, FALSE)</f>
        <v>#N/A</v>
      </c>
      <c r="BU20" s="41" t="e">
        <f>VLOOKUP($BE20,'P14'!$A$10:$C$59,3, FALSE)</f>
        <v>#N/A</v>
      </c>
      <c r="BV20" s="41" t="e">
        <f>VLOOKUP($BE20,'P15'!$A$10:$C$59,3, FALSE)</f>
        <v>#N/A</v>
      </c>
      <c r="BW20" s="41" t="e">
        <f>VLOOKUP($BE20,'P16'!$A$10:$C$59,3, FALSE)</f>
        <v>#N/A</v>
      </c>
      <c r="BX20" s="41" t="e">
        <f>VLOOKUP($BE20,'P17'!$A$10:$C$59,3, FALSE)</f>
        <v>#N/A</v>
      </c>
      <c r="BY20" s="41" t="e">
        <f>VLOOKUP($BE20,'P18'!$A$10:$C$59,3, FALSE)</f>
        <v>#N/A</v>
      </c>
      <c r="BZ20" s="41" t="e">
        <f>VLOOKUP($BE20,'P19'!$A$10:$C$59,3, FALSE)</f>
        <v>#N/A</v>
      </c>
      <c r="CA20" s="41" t="e">
        <f>VLOOKUP($BE20,'P20'!$A$10:$C$59,3, FALSE)</f>
        <v>#N/A</v>
      </c>
    </row>
    <row r="21" spans="1:79" s="26" customFormat="1">
      <c r="A21" s="34">
        <v>12</v>
      </c>
      <c r="B21" s="41" t="str">
        <f t="shared" si="12"/>
        <v>-</v>
      </c>
      <c r="C21" s="41" t="str">
        <f t="shared" si="13"/>
        <v>-</v>
      </c>
      <c r="D21" s="41" t="e">
        <f t="shared" si="14"/>
        <v>#N/A</v>
      </c>
      <c r="E21" s="41" t="e">
        <f t="shared" si="15"/>
        <v>#N/A</v>
      </c>
      <c r="F21" s="41" t="e">
        <f t="shared" si="16"/>
        <v>#N/A</v>
      </c>
      <c r="G21" s="41" t="e">
        <f t="shared" si="17"/>
        <v>#N/A</v>
      </c>
      <c r="H21" s="41" t="e">
        <f t="shared" si="18"/>
        <v>#N/A</v>
      </c>
      <c r="I21" s="41" t="str">
        <f t="shared" si="19"/>
        <v>-</v>
      </c>
      <c r="J21" s="41" t="str">
        <f t="shared" si="20"/>
        <v>-</v>
      </c>
      <c r="K21" s="41" t="str">
        <f t="shared" si="21"/>
        <v>-</v>
      </c>
      <c r="L21" s="41" t="str">
        <f t="shared" si="22"/>
        <v>-</v>
      </c>
      <c r="M21" s="41" t="str">
        <f t="shared" si="23"/>
        <v>-</v>
      </c>
      <c r="N21" s="41" t="str">
        <f t="shared" si="24"/>
        <v>-</v>
      </c>
      <c r="O21" s="41" t="str">
        <f t="shared" si="25"/>
        <v>-</v>
      </c>
      <c r="P21" s="41" t="str">
        <f t="shared" si="26"/>
        <v>-</v>
      </c>
      <c r="Q21" s="41" t="str">
        <f t="shared" si="27"/>
        <v>-</v>
      </c>
      <c r="R21" s="41" t="str">
        <f t="shared" si="28"/>
        <v>-</v>
      </c>
      <c r="S21" s="41" t="str">
        <f t="shared" si="29"/>
        <v>-</v>
      </c>
      <c r="T21" s="41" t="str">
        <f t="shared" si="30"/>
        <v>-</v>
      </c>
      <c r="U21" s="41" t="str">
        <f t="shared" si="31"/>
        <v>-</v>
      </c>
      <c r="V21" s="41" t="str">
        <f t="shared" si="32"/>
        <v>-</v>
      </c>
      <c r="W21" s="41" t="str">
        <f t="shared" si="33"/>
        <v>-</v>
      </c>
      <c r="X21" s="125">
        <v>12</v>
      </c>
      <c r="Y21" s="126" t="str">
        <f t="shared" ref="Y21:AE21" si="55">IF(COUNTIF($B$21:$W$21,Y9)=0,"",COUNTIF($B$21:$W$21,Y9))</f>
        <v/>
      </c>
      <c r="Z21" s="126" t="str">
        <f t="shared" si="55"/>
        <v/>
      </c>
      <c r="AA21" s="126" t="str">
        <f t="shared" si="55"/>
        <v/>
      </c>
      <c r="AB21" s="126" t="str">
        <f t="shared" si="55"/>
        <v/>
      </c>
      <c r="AC21" s="126" t="str">
        <f t="shared" si="55"/>
        <v/>
      </c>
      <c r="AD21" s="126" t="str">
        <f>IF(COUNTIF($B$21:$W$21,AD9)=0,"",COUNTIF($B$21:$W$21,AD9))</f>
        <v/>
      </c>
      <c r="AE21" s="425" t="str">
        <f t="shared" si="55"/>
        <v/>
      </c>
      <c r="AF21" s="127" t="str">
        <f t="shared" si="1"/>
        <v/>
      </c>
      <c r="AG21" s="128" t="str">
        <f t="shared" si="2"/>
        <v/>
      </c>
      <c r="AH21" s="128" t="str">
        <f t="shared" si="3"/>
        <v/>
      </c>
      <c r="AI21" s="128" t="str">
        <f t="shared" si="4"/>
        <v/>
      </c>
      <c r="AJ21" s="128" t="str">
        <f t="shared" si="35"/>
        <v/>
      </c>
      <c r="AK21" s="128" t="str">
        <f t="shared" si="5"/>
        <v/>
      </c>
      <c r="AL21" s="128" t="str">
        <f t="shared" si="6"/>
        <v/>
      </c>
      <c r="AM21" s="127" t="str">
        <f t="shared" si="7"/>
        <v/>
      </c>
      <c r="AN21" s="128" t="str">
        <f t="shared" si="8"/>
        <v/>
      </c>
      <c r="AO21" s="128" t="str">
        <f t="shared" si="9"/>
        <v/>
      </c>
      <c r="AP21" s="128" t="str">
        <f t="shared" si="36"/>
        <v/>
      </c>
      <c r="AQ21" s="128" t="str">
        <f t="shared" si="37"/>
        <v/>
      </c>
      <c r="AR21" s="128" t="str">
        <f t="shared" si="10"/>
        <v/>
      </c>
      <c r="AS21" s="129" t="str">
        <f t="shared" si="11"/>
        <v/>
      </c>
      <c r="AT21" s="130" t="str">
        <f t="shared" si="38"/>
        <v/>
      </c>
      <c r="AU21" s="130" t="str">
        <f t="shared" si="39"/>
        <v/>
      </c>
      <c r="AV21" s="131" t="str">
        <f t="shared" si="40"/>
        <v/>
      </c>
      <c r="AW21" s="131" t="str">
        <f t="shared" si="41"/>
        <v/>
      </c>
      <c r="AX21" s="131" t="str">
        <f t="shared" si="42"/>
        <v/>
      </c>
      <c r="AY21" s="131" t="str">
        <f t="shared" si="43"/>
        <v/>
      </c>
      <c r="AZ21" s="134" t="str">
        <f t="shared" si="44"/>
        <v/>
      </c>
      <c r="BA21" s="132" t="str">
        <f t="shared" si="45"/>
        <v/>
      </c>
      <c r="BB21" s="133"/>
      <c r="BC21" s="6"/>
      <c r="BD21" s="14"/>
      <c r="BE21" s="34">
        <v>12</v>
      </c>
      <c r="BF21" s="41" t="e">
        <f>VLOOKUP($BE21,Pilot1!$A$10:$C$59,3, FALSE)</f>
        <v>#N/A</v>
      </c>
      <c r="BG21" s="41" t="e">
        <f>VLOOKUP($BE21,Pilot2!$A$10:$C$59,3, FALSE)</f>
        <v>#N/A</v>
      </c>
      <c r="BH21" s="41" t="e">
        <f>VLOOKUP($BE21,'P1'!$A$10:$C$59,3, FALSE)</f>
        <v>#N/A</v>
      </c>
      <c r="BI21" s="41" t="e">
        <f>VLOOKUP($BE21,'P2'!$A$10:$C$59,3, FALSE)</f>
        <v>#N/A</v>
      </c>
      <c r="BJ21" s="41" t="e">
        <f>VLOOKUP($BE21,'P3'!$A$10:$C$59,3, FALSE)</f>
        <v>#N/A</v>
      </c>
      <c r="BK21" s="41" t="e">
        <f>VLOOKUP($BE21,'P4'!$A$10:$C$59,3, FALSE)</f>
        <v>#N/A</v>
      </c>
      <c r="BL21" s="41" t="e">
        <f>VLOOKUP($BE21,'P5'!$A$10:$C$59,3, FALSE)</f>
        <v>#N/A</v>
      </c>
      <c r="BM21" s="41" t="e">
        <f>VLOOKUP($BE21,'P6'!$A$10:$C$59,3, FALSE)</f>
        <v>#N/A</v>
      </c>
      <c r="BN21" s="41" t="e">
        <f>VLOOKUP($BE21,'P7'!$A$10:$C$59,3, FALSE)</f>
        <v>#N/A</v>
      </c>
      <c r="BO21" s="41" t="e">
        <f>VLOOKUP($BE21,'P8'!$A$10:$C$59,3, FALSE)</f>
        <v>#N/A</v>
      </c>
      <c r="BP21" s="41" t="e">
        <f>VLOOKUP($BE21,'P9'!$A$10:$C$59,3, FALSE)</f>
        <v>#N/A</v>
      </c>
      <c r="BQ21" s="41" t="e">
        <f>VLOOKUP($BE21,'P10'!$A$10:$C$59,3, FALSE)</f>
        <v>#N/A</v>
      </c>
      <c r="BR21" s="41" t="e">
        <f>VLOOKUP($BE21,'P11'!$A$10:$C$59,3, FALSE)</f>
        <v>#N/A</v>
      </c>
      <c r="BS21" s="41" t="e">
        <f>VLOOKUP($BE21,'P12'!$A$10:$C$59,3, FALSE)</f>
        <v>#N/A</v>
      </c>
      <c r="BT21" s="41" t="e">
        <f>VLOOKUP($BE21,'P13'!$A$10:$C$59,3, FALSE)</f>
        <v>#N/A</v>
      </c>
      <c r="BU21" s="41" t="e">
        <f>VLOOKUP($BE21,'P14'!$A$10:$C$59,3, FALSE)</f>
        <v>#N/A</v>
      </c>
      <c r="BV21" s="41" t="e">
        <f>VLOOKUP($BE21,'P15'!$A$10:$C$59,3, FALSE)</f>
        <v>#N/A</v>
      </c>
      <c r="BW21" s="41" t="e">
        <f>VLOOKUP($BE21,'P16'!$A$10:$C$59,3, FALSE)</f>
        <v>#N/A</v>
      </c>
      <c r="BX21" s="41" t="e">
        <f>VLOOKUP($BE21,'P17'!$A$10:$C$59,3, FALSE)</f>
        <v>#N/A</v>
      </c>
      <c r="BY21" s="41" t="e">
        <f>VLOOKUP($BE21,'P18'!$A$10:$C$59,3, FALSE)</f>
        <v>#N/A</v>
      </c>
      <c r="BZ21" s="41" t="e">
        <f>VLOOKUP($BE21,'P19'!$A$10:$C$59,3, FALSE)</f>
        <v>#N/A</v>
      </c>
      <c r="CA21" s="41" t="e">
        <f>VLOOKUP($BE21,'P20'!$A$10:$C$59,3, FALSE)</f>
        <v>#N/A</v>
      </c>
    </row>
    <row r="22" spans="1:79" s="26" customFormat="1">
      <c r="A22" s="34">
        <v>13</v>
      </c>
      <c r="B22" s="41" t="str">
        <f t="shared" si="12"/>
        <v>-</v>
      </c>
      <c r="C22" s="41" t="str">
        <f t="shared" si="13"/>
        <v>-</v>
      </c>
      <c r="D22" s="41" t="e">
        <f t="shared" si="14"/>
        <v>#N/A</v>
      </c>
      <c r="E22" s="41" t="e">
        <f t="shared" si="15"/>
        <v>#N/A</v>
      </c>
      <c r="F22" s="41" t="e">
        <f t="shared" si="16"/>
        <v>#N/A</v>
      </c>
      <c r="G22" s="41" t="e">
        <f t="shared" si="17"/>
        <v>#N/A</v>
      </c>
      <c r="H22" s="41" t="e">
        <f t="shared" si="18"/>
        <v>#N/A</v>
      </c>
      <c r="I22" s="41" t="str">
        <f t="shared" si="19"/>
        <v>-</v>
      </c>
      <c r="J22" s="41" t="str">
        <f t="shared" si="20"/>
        <v>-</v>
      </c>
      <c r="K22" s="41" t="str">
        <f t="shared" si="21"/>
        <v>-</v>
      </c>
      <c r="L22" s="41" t="str">
        <f t="shared" si="22"/>
        <v>-</v>
      </c>
      <c r="M22" s="41" t="str">
        <f t="shared" si="23"/>
        <v>-</v>
      </c>
      <c r="N22" s="41" t="str">
        <f t="shared" si="24"/>
        <v>-</v>
      </c>
      <c r="O22" s="41" t="str">
        <f t="shared" si="25"/>
        <v>-</v>
      </c>
      <c r="P22" s="41" t="str">
        <f t="shared" si="26"/>
        <v>-</v>
      </c>
      <c r="Q22" s="41" t="str">
        <f t="shared" si="27"/>
        <v>-</v>
      </c>
      <c r="R22" s="41" t="str">
        <f t="shared" si="28"/>
        <v>-</v>
      </c>
      <c r="S22" s="41" t="str">
        <f t="shared" si="29"/>
        <v>-</v>
      </c>
      <c r="T22" s="41" t="str">
        <f t="shared" si="30"/>
        <v>-</v>
      </c>
      <c r="U22" s="41" t="str">
        <f t="shared" si="31"/>
        <v>-</v>
      </c>
      <c r="V22" s="41" t="str">
        <f t="shared" si="32"/>
        <v>-</v>
      </c>
      <c r="W22" s="41" t="str">
        <f t="shared" si="33"/>
        <v>-</v>
      </c>
      <c r="X22" s="125">
        <v>13</v>
      </c>
      <c r="Y22" s="126" t="str">
        <f t="shared" ref="Y22:AE22" si="56">IF(COUNTIF($B$22:$W$22,Y9)=0,"",COUNTIF($B$22:$W$22,Y9))</f>
        <v/>
      </c>
      <c r="Z22" s="126" t="str">
        <f t="shared" si="56"/>
        <v/>
      </c>
      <c r="AA22" s="126" t="str">
        <f t="shared" si="56"/>
        <v/>
      </c>
      <c r="AB22" s="126" t="str">
        <f t="shared" si="56"/>
        <v/>
      </c>
      <c r="AC22" s="126" t="str">
        <f t="shared" si="56"/>
        <v/>
      </c>
      <c r="AD22" s="126" t="str">
        <f>IF(COUNTIF($B$22:$W$22,AD9)=0,"",COUNTIF($B$22:$W$22,AD9))</f>
        <v/>
      </c>
      <c r="AE22" s="425" t="str">
        <f t="shared" si="56"/>
        <v/>
      </c>
      <c r="AF22" s="127" t="str">
        <f t="shared" si="1"/>
        <v/>
      </c>
      <c r="AG22" s="128" t="str">
        <f t="shared" si="2"/>
        <v/>
      </c>
      <c r="AH22" s="128" t="str">
        <f t="shared" si="3"/>
        <v/>
      </c>
      <c r="AI22" s="128" t="str">
        <f t="shared" si="4"/>
        <v/>
      </c>
      <c r="AJ22" s="128" t="str">
        <f t="shared" si="35"/>
        <v/>
      </c>
      <c r="AK22" s="128" t="str">
        <f t="shared" si="5"/>
        <v/>
      </c>
      <c r="AL22" s="128" t="str">
        <f t="shared" si="6"/>
        <v/>
      </c>
      <c r="AM22" s="127" t="str">
        <f t="shared" si="7"/>
        <v/>
      </c>
      <c r="AN22" s="128" t="str">
        <f t="shared" si="8"/>
        <v/>
      </c>
      <c r="AO22" s="128" t="str">
        <f t="shared" si="9"/>
        <v/>
      </c>
      <c r="AP22" s="128" t="str">
        <f t="shared" si="36"/>
        <v/>
      </c>
      <c r="AQ22" s="128" t="str">
        <f t="shared" si="37"/>
        <v/>
      </c>
      <c r="AR22" s="128" t="str">
        <f t="shared" si="10"/>
        <v/>
      </c>
      <c r="AS22" s="129" t="str">
        <f t="shared" si="11"/>
        <v/>
      </c>
      <c r="AT22" s="130" t="str">
        <f t="shared" si="38"/>
        <v/>
      </c>
      <c r="AU22" s="130" t="str">
        <f t="shared" si="39"/>
        <v/>
      </c>
      <c r="AV22" s="131" t="str">
        <f t="shared" si="40"/>
        <v/>
      </c>
      <c r="AW22" s="131" t="str">
        <f t="shared" si="41"/>
        <v/>
      </c>
      <c r="AX22" s="131" t="str">
        <f t="shared" si="42"/>
        <v/>
      </c>
      <c r="AY22" s="131" t="str">
        <f t="shared" si="43"/>
        <v/>
      </c>
      <c r="AZ22" s="134" t="str">
        <f t="shared" si="44"/>
        <v/>
      </c>
      <c r="BA22" s="132" t="str">
        <f t="shared" si="45"/>
        <v/>
      </c>
      <c r="BB22" s="133"/>
      <c r="BC22" s="6"/>
      <c r="BD22" s="14"/>
      <c r="BE22" s="34">
        <v>13</v>
      </c>
      <c r="BF22" s="41" t="e">
        <f>VLOOKUP($BE22,Pilot1!$A$10:$C$59,3, FALSE)</f>
        <v>#N/A</v>
      </c>
      <c r="BG22" s="41" t="e">
        <f>VLOOKUP($BE22,Pilot2!$A$10:$C$59,3, FALSE)</f>
        <v>#N/A</v>
      </c>
      <c r="BH22" s="41" t="e">
        <f>VLOOKUP($BE22,'P1'!$A$10:$C$59,3, FALSE)</f>
        <v>#N/A</v>
      </c>
      <c r="BI22" s="41" t="e">
        <f>VLOOKUP($BE22,'P2'!$A$10:$C$59,3, FALSE)</f>
        <v>#N/A</v>
      </c>
      <c r="BJ22" s="41" t="e">
        <f>VLOOKUP($BE22,'P3'!$A$10:$C$59,3, FALSE)</f>
        <v>#N/A</v>
      </c>
      <c r="BK22" s="41" t="e">
        <f>VLOOKUP($BE22,'P4'!$A$10:$C$59,3, FALSE)</f>
        <v>#N/A</v>
      </c>
      <c r="BL22" s="41" t="e">
        <f>VLOOKUP($BE22,'P5'!$A$10:$C$59,3, FALSE)</f>
        <v>#N/A</v>
      </c>
      <c r="BM22" s="41" t="e">
        <f>VLOOKUP($BE22,'P6'!$A$10:$C$59,3, FALSE)</f>
        <v>#N/A</v>
      </c>
      <c r="BN22" s="41" t="e">
        <f>VLOOKUP($BE22,'P7'!$A$10:$C$59,3, FALSE)</f>
        <v>#N/A</v>
      </c>
      <c r="BO22" s="41" t="e">
        <f>VLOOKUP($BE22,'P8'!$A$10:$C$59,3, FALSE)</f>
        <v>#N/A</v>
      </c>
      <c r="BP22" s="41" t="e">
        <f>VLOOKUP($BE22,'P9'!$A$10:$C$59,3, FALSE)</f>
        <v>#N/A</v>
      </c>
      <c r="BQ22" s="41" t="e">
        <f>VLOOKUP($BE22,'P10'!$A$10:$C$59,3, FALSE)</f>
        <v>#N/A</v>
      </c>
      <c r="BR22" s="41" t="e">
        <f>VLOOKUP($BE22,'P11'!$A$10:$C$59,3, FALSE)</f>
        <v>#N/A</v>
      </c>
      <c r="BS22" s="41" t="e">
        <f>VLOOKUP($BE22,'P12'!$A$10:$C$59,3, FALSE)</f>
        <v>#N/A</v>
      </c>
      <c r="BT22" s="41" t="e">
        <f>VLOOKUP($BE22,'P13'!$A$10:$C$59,3, FALSE)</f>
        <v>#N/A</v>
      </c>
      <c r="BU22" s="41" t="e">
        <f>VLOOKUP($BE22,'P14'!$A$10:$C$59,3, FALSE)</f>
        <v>#N/A</v>
      </c>
      <c r="BV22" s="41" t="e">
        <f>VLOOKUP($BE22,'P15'!$A$10:$C$59,3, FALSE)</f>
        <v>#N/A</v>
      </c>
      <c r="BW22" s="41" t="e">
        <f>VLOOKUP($BE22,'P16'!$A$10:$C$59,3, FALSE)</f>
        <v>#N/A</v>
      </c>
      <c r="BX22" s="41" t="e">
        <f>VLOOKUP($BE22,'P17'!$A$10:$C$59,3, FALSE)</f>
        <v>#N/A</v>
      </c>
      <c r="BY22" s="41" t="e">
        <f>VLOOKUP($BE22,'P18'!$A$10:$C$59,3, FALSE)</f>
        <v>#N/A</v>
      </c>
      <c r="BZ22" s="41" t="e">
        <f>VLOOKUP($BE22,'P19'!$A$10:$C$59,3, FALSE)</f>
        <v>#N/A</v>
      </c>
      <c r="CA22" s="41" t="e">
        <f>VLOOKUP($BE22,'P20'!$A$10:$C$59,3, FALSE)</f>
        <v>#N/A</v>
      </c>
    </row>
    <row r="23" spans="1:79" s="26" customFormat="1">
      <c r="A23" s="34">
        <v>14</v>
      </c>
      <c r="B23" s="41" t="str">
        <f t="shared" si="12"/>
        <v>-</v>
      </c>
      <c r="C23" s="41" t="str">
        <f t="shared" si="13"/>
        <v>-</v>
      </c>
      <c r="D23" s="41" t="e">
        <f t="shared" si="14"/>
        <v>#N/A</v>
      </c>
      <c r="E23" s="41" t="e">
        <f t="shared" si="15"/>
        <v>#N/A</v>
      </c>
      <c r="F23" s="41" t="e">
        <f t="shared" si="16"/>
        <v>#N/A</v>
      </c>
      <c r="G23" s="41" t="e">
        <f t="shared" si="17"/>
        <v>#N/A</v>
      </c>
      <c r="H23" s="41" t="e">
        <f t="shared" si="18"/>
        <v>#N/A</v>
      </c>
      <c r="I23" s="41" t="str">
        <f t="shared" si="19"/>
        <v>-</v>
      </c>
      <c r="J23" s="41" t="str">
        <f t="shared" si="20"/>
        <v>-</v>
      </c>
      <c r="K23" s="41" t="str">
        <f t="shared" si="21"/>
        <v>-</v>
      </c>
      <c r="L23" s="41" t="str">
        <f t="shared" si="22"/>
        <v>-</v>
      </c>
      <c r="M23" s="41" t="str">
        <f t="shared" si="23"/>
        <v>-</v>
      </c>
      <c r="N23" s="41" t="str">
        <f t="shared" si="24"/>
        <v>-</v>
      </c>
      <c r="O23" s="41" t="str">
        <f t="shared" si="25"/>
        <v>-</v>
      </c>
      <c r="P23" s="41" t="str">
        <f t="shared" si="26"/>
        <v>-</v>
      </c>
      <c r="Q23" s="41" t="str">
        <f t="shared" si="27"/>
        <v>-</v>
      </c>
      <c r="R23" s="41" t="str">
        <f t="shared" si="28"/>
        <v>-</v>
      </c>
      <c r="S23" s="41" t="str">
        <f t="shared" si="29"/>
        <v>-</v>
      </c>
      <c r="T23" s="41" t="str">
        <f t="shared" si="30"/>
        <v>-</v>
      </c>
      <c r="U23" s="41" t="str">
        <f t="shared" si="31"/>
        <v>-</v>
      </c>
      <c r="V23" s="41" t="str">
        <f t="shared" si="32"/>
        <v>-</v>
      </c>
      <c r="W23" s="41" t="str">
        <f t="shared" si="33"/>
        <v>-</v>
      </c>
      <c r="X23" s="125">
        <v>14</v>
      </c>
      <c r="Y23" s="126" t="str">
        <f t="shared" ref="Y23:AE23" si="57">IF(COUNTIF($B$23:$W$23,Y9)=0,"",COUNTIF($B$23:$W$23,Y9))</f>
        <v/>
      </c>
      <c r="Z23" s="126" t="str">
        <f t="shared" si="57"/>
        <v/>
      </c>
      <c r="AA23" s="126" t="str">
        <f t="shared" si="57"/>
        <v/>
      </c>
      <c r="AB23" s="126" t="str">
        <f t="shared" si="57"/>
        <v/>
      </c>
      <c r="AC23" s="126" t="str">
        <f t="shared" si="57"/>
        <v/>
      </c>
      <c r="AD23" s="126" t="str">
        <f>IF(COUNTIF($B$23:$W$23,AD9)=0,"",COUNTIF($B$23:$W$23,AD9))</f>
        <v/>
      </c>
      <c r="AE23" s="425" t="str">
        <f t="shared" si="57"/>
        <v/>
      </c>
      <c r="AF23" s="127" t="str">
        <f t="shared" si="1"/>
        <v/>
      </c>
      <c r="AG23" s="128" t="str">
        <f t="shared" si="2"/>
        <v/>
      </c>
      <c r="AH23" s="128" t="str">
        <f t="shared" si="3"/>
        <v/>
      </c>
      <c r="AI23" s="128" t="str">
        <f t="shared" si="4"/>
        <v/>
      </c>
      <c r="AJ23" s="128" t="str">
        <f t="shared" si="35"/>
        <v/>
      </c>
      <c r="AK23" s="128" t="str">
        <f t="shared" si="5"/>
        <v/>
      </c>
      <c r="AL23" s="128" t="str">
        <f t="shared" si="6"/>
        <v/>
      </c>
      <c r="AM23" s="127" t="str">
        <f t="shared" si="7"/>
        <v/>
      </c>
      <c r="AN23" s="128" t="str">
        <f t="shared" si="8"/>
        <v/>
      </c>
      <c r="AO23" s="128" t="str">
        <f t="shared" si="9"/>
        <v/>
      </c>
      <c r="AP23" s="128" t="str">
        <f t="shared" si="36"/>
        <v/>
      </c>
      <c r="AQ23" s="128" t="str">
        <f t="shared" si="37"/>
        <v/>
      </c>
      <c r="AR23" s="128" t="str">
        <f t="shared" si="10"/>
        <v/>
      </c>
      <c r="AS23" s="129" t="str">
        <f t="shared" si="11"/>
        <v/>
      </c>
      <c r="AT23" s="130" t="str">
        <f t="shared" si="38"/>
        <v/>
      </c>
      <c r="AU23" s="130" t="str">
        <f t="shared" si="39"/>
        <v/>
      </c>
      <c r="AV23" s="131" t="str">
        <f t="shared" si="40"/>
        <v/>
      </c>
      <c r="AW23" s="131" t="str">
        <f t="shared" si="41"/>
        <v/>
      </c>
      <c r="AX23" s="131" t="str">
        <f t="shared" si="42"/>
        <v/>
      </c>
      <c r="AY23" s="131" t="str">
        <f t="shared" si="43"/>
        <v/>
      </c>
      <c r="AZ23" s="134" t="str">
        <f t="shared" si="44"/>
        <v/>
      </c>
      <c r="BA23" s="132" t="str">
        <f t="shared" si="45"/>
        <v/>
      </c>
      <c r="BB23" s="133"/>
      <c r="BC23" s="6"/>
      <c r="BD23" s="14"/>
      <c r="BE23" s="34">
        <v>14</v>
      </c>
      <c r="BF23" s="41" t="e">
        <f>VLOOKUP($BE23,Pilot1!$A$10:$C$59,3, FALSE)</f>
        <v>#N/A</v>
      </c>
      <c r="BG23" s="41" t="e">
        <f>VLOOKUP($BE23,Pilot2!$A$10:$C$59,3, FALSE)</f>
        <v>#N/A</v>
      </c>
      <c r="BH23" s="41" t="e">
        <f>VLOOKUP($BE23,'P1'!$A$10:$C$59,3, FALSE)</f>
        <v>#N/A</v>
      </c>
      <c r="BI23" s="41" t="e">
        <f>VLOOKUP($BE23,'P2'!$A$10:$C$59,3, FALSE)</f>
        <v>#N/A</v>
      </c>
      <c r="BJ23" s="41" t="e">
        <f>VLOOKUP($BE23,'P3'!$A$10:$C$59,3, FALSE)</f>
        <v>#N/A</v>
      </c>
      <c r="BK23" s="41" t="e">
        <f>VLOOKUP($BE23,'P4'!$A$10:$C$59,3, FALSE)</f>
        <v>#N/A</v>
      </c>
      <c r="BL23" s="41" t="e">
        <f>VLOOKUP($BE23,'P5'!$A$10:$C$59,3, FALSE)</f>
        <v>#N/A</v>
      </c>
      <c r="BM23" s="41" t="e">
        <f>VLOOKUP($BE23,'P6'!$A$10:$C$59,3, FALSE)</f>
        <v>#N/A</v>
      </c>
      <c r="BN23" s="41" t="e">
        <f>VLOOKUP($BE23,'P7'!$A$10:$C$59,3, FALSE)</f>
        <v>#N/A</v>
      </c>
      <c r="BO23" s="41" t="e">
        <f>VLOOKUP($BE23,'P8'!$A$10:$C$59,3, FALSE)</f>
        <v>#N/A</v>
      </c>
      <c r="BP23" s="41" t="e">
        <f>VLOOKUP($BE23,'P9'!$A$10:$C$59,3, FALSE)</f>
        <v>#N/A</v>
      </c>
      <c r="BQ23" s="41" t="e">
        <f>VLOOKUP($BE23,'P10'!$A$10:$C$59,3, FALSE)</f>
        <v>#N/A</v>
      </c>
      <c r="BR23" s="41" t="e">
        <f>VLOOKUP($BE23,'P11'!$A$10:$C$59,3, FALSE)</f>
        <v>#N/A</v>
      </c>
      <c r="BS23" s="41" t="e">
        <f>VLOOKUP($BE23,'P12'!$A$10:$C$59,3, FALSE)</f>
        <v>#N/A</v>
      </c>
      <c r="BT23" s="41" t="e">
        <f>VLOOKUP($BE23,'P13'!$A$10:$C$59,3, FALSE)</f>
        <v>#N/A</v>
      </c>
      <c r="BU23" s="41" t="e">
        <f>VLOOKUP($BE23,'P14'!$A$10:$C$59,3, FALSE)</f>
        <v>#N/A</v>
      </c>
      <c r="BV23" s="41" t="e">
        <f>VLOOKUP($BE23,'P15'!$A$10:$C$59,3, FALSE)</f>
        <v>#N/A</v>
      </c>
      <c r="BW23" s="41" t="e">
        <f>VLOOKUP($BE23,'P16'!$A$10:$C$59,3, FALSE)</f>
        <v>#N/A</v>
      </c>
      <c r="BX23" s="41" t="e">
        <f>VLOOKUP($BE23,'P17'!$A$10:$C$59,3, FALSE)</f>
        <v>#N/A</v>
      </c>
      <c r="BY23" s="41" t="e">
        <f>VLOOKUP($BE23,'P18'!$A$10:$C$59,3, FALSE)</f>
        <v>#N/A</v>
      </c>
      <c r="BZ23" s="41" t="e">
        <f>VLOOKUP($BE23,'P19'!$A$10:$C$59,3, FALSE)</f>
        <v>#N/A</v>
      </c>
      <c r="CA23" s="41" t="e">
        <f>VLOOKUP($BE23,'P20'!$A$10:$C$59,3, FALSE)</f>
        <v>#N/A</v>
      </c>
    </row>
    <row r="24" spans="1:79" s="26" customFormat="1">
      <c r="A24" s="34">
        <v>15</v>
      </c>
      <c r="B24" s="41" t="str">
        <f t="shared" si="12"/>
        <v>-</v>
      </c>
      <c r="C24" s="41" t="str">
        <f t="shared" si="13"/>
        <v>-</v>
      </c>
      <c r="D24" s="41" t="e">
        <f t="shared" si="14"/>
        <v>#N/A</v>
      </c>
      <c r="E24" s="41" t="e">
        <f t="shared" si="15"/>
        <v>#N/A</v>
      </c>
      <c r="F24" s="41" t="e">
        <f t="shared" si="16"/>
        <v>#N/A</v>
      </c>
      <c r="G24" s="41" t="e">
        <f t="shared" si="17"/>
        <v>#N/A</v>
      </c>
      <c r="H24" s="41" t="e">
        <f t="shared" si="18"/>
        <v>#N/A</v>
      </c>
      <c r="I24" s="41" t="str">
        <f t="shared" si="19"/>
        <v>-</v>
      </c>
      <c r="J24" s="41" t="str">
        <f t="shared" si="20"/>
        <v>-</v>
      </c>
      <c r="K24" s="41" t="str">
        <f t="shared" si="21"/>
        <v>-</v>
      </c>
      <c r="L24" s="41" t="str">
        <f t="shared" si="22"/>
        <v>-</v>
      </c>
      <c r="M24" s="41" t="str">
        <f t="shared" si="23"/>
        <v>-</v>
      </c>
      <c r="N24" s="41" t="str">
        <f t="shared" si="24"/>
        <v>-</v>
      </c>
      <c r="O24" s="41" t="str">
        <f t="shared" si="25"/>
        <v>-</v>
      </c>
      <c r="P24" s="41" t="str">
        <f t="shared" si="26"/>
        <v>-</v>
      </c>
      <c r="Q24" s="41" t="str">
        <f t="shared" si="27"/>
        <v>-</v>
      </c>
      <c r="R24" s="41" t="str">
        <f t="shared" si="28"/>
        <v>-</v>
      </c>
      <c r="S24" s="41" t="str">
        <f t="shared" si="29"/>
        <v>-</v>
      </c>
      <c r="T24" s="41" t="str">
        <f t="shared" si="30"/>
        <v>-</v>
      </c>
      <c r="U24" s="41" t="str">
        <f t="shared" si="31"/>
        <v>-</v>
      </c>
      <c r="V24" s="41" t="str">
        <f t="shared" si="32"/>
        <v>-</v>
      </c>
      <c r="W24" s="41" t="str">
        <f t="shared" si="33"/>
        <v>-</v>
      </c>
      <c r="X24" s="125">
        <v>15</v>
      </c>
      <c r="Y24" s="126" t="str">
        <f t="shared" ref="Y24:AE24" si="58">IF(COUNTIF($B$24:$W$24,Y9)=0,"",COUNTIF($B$24:$W$24,Y9))</f>
        <v/>
      </c>
      <c r="Z24" s="126" t="str">
        <f t="shared" si="58"/>
        <v/>
      </c>
      <c r="AA24" s="126" t="str">
        <f t="shared" si="58"/>
        <v/>
      </c>
      <c r="AB24" s="126" t="str">
        <f t="shared" si="58"/>
        <v/>
      </c>
      <c r="AC24" s="126" t="str">
        <f t="shared" si="58"/>
        <v/>
      </c>
      <c r="AD24" s="126" t="str">
        <f>IF(COUNTIF($B$24:$W$24,AD9)=0,"",COUNTIF($B$24:$W$24,AD9))</f>
        <v/>
      </c>
      <c r="AE24" s="425" t="str">
        <f t="shared" si="58"/>
        <v/>
      </c>
      <c r="AF24" s="127" t="str">
        <f t="shared" si="1"/>
        <v/>
      </c>
      <c r="AG24" s="128" t="str">
        <f t="shared" si="2"/>
        <v/>
      </c>
      <c r="AH24" s="128" t="str">
        <f t="shared" si="3"/>
        <v/>
      </c>
      <c r="AI24" s="128" t="str">
        <f t="shared" si="4"/>
        <v/>
      </c>
      <c r="AJ24" s="128" t="str">
        <f t="shared" si="35"/>
        <v/>
      </c>
      <c r="AK24" s="128" t="str">
        <f t="shared" si="5"/>
        <v/>
      </c>
      <c r="AL24" s="128" t="str">
        <f t="shared" si="6"/>
        <v/>
      </c>
      <c r="AM24" s="127" t="str">
        <f t="shared" si="7"/>
        <v/>
      </c>
      <c r="AN24" s="128" t="str">
        <f t="shared" si="8"/>
        <v/>
      </c>
      <c r="AO24" s="128" t="str">
        <f t="shared" si="9"/>
        <v/>
      </c>
      <c r="AP24" s="128" t="str">
        <f t="shared" si="36"/>
        <v/>
      </c>
      <c r="AQ24" s="128" t="str">
        <f t="shared" si="37"/>
        <v/>
      </c>
      <c r="AR24" s="128" t="str">
        <f t="shared" si="10"/>
        <v/>
      </c>
      <c r="AS24" s="129" t="str">
        <f t="shared" si="11"/>
        <v/>
      </c>
      <c r="AT24" s="130" t="str">
        <f t="shared" si="38"/>
        <v/>
      </c>
      <c r="AU24" s="130" t="str">
        <f t="shared" si="39"/>
        <v/>
      </c>
      <c r="AV24" s="131" t="str">
        <f t="shared" si="40"/>
        <v/>
      </c>
      <c r="AW24" s="131" t="str">
        <f t="shared" si="41"/>
        <v/>
      </c>
      <c r="AX24" s="131" t="str">
        <f t="shared" si="42"/>
        <v/>
      </c>
      <c r="AY24" s="131" t="str">
        <f t="shared" si="43"/>
        <v/>
      </c>
      <c r="AZ24" s="134" t="str">
        <f t="shared" si="44"/>
        <v/>
      </c>
      <c r="BA24" s="132" t="str">
        <f t="shared" si="45"/>
        <v/>
      </c>
      <c r="BB24" s="133"/>
      <c r="BC24" s="6"/>
      <c r="BD24" s="14"/>
      <c r="BE24" s="34">
        <v>15</v>
      </c>
      <c r="BF24" s="41" t="e">
        <f>VLOOKUP($BE24,Pilot1!$A$10:$C$59,3, FALSE)</f>
        <v>#N/A</v>
      </c>
      <c r="BG24" s="41" t="e">
        <f>VLOOKUP($BE24,Pilot2!$A$10:$C$59,3, FALSE)</f>
        <v>#N/A</v>
      </c>
      <c r="BH24" s="41" t="e">
        <f>VLOOKUP($BE24,'P1'!$A$10:$C$59,3, FALSE)</f>
        <v>#N/A</v>
      </c>
      <c r="BI24" s="41" t="e">
        <f>VLOOKUP($BE24,'P2'!$A$10:$C$59,3, FALSE)</f>
        <v>#N/A</v>
      </c>
      <c r="BJ24" s="41" t="e">
        <f>VLOOKUP($BE24,'P3'!$A$10:$C$59,3, FALSE)</f>
        <v>#N/A</v>
      </c>
      <c r="BK24" s="41" t="e">
        <f>VLOOKUP($BE24,'P4'!$A$10:$C$59,3, FALSE)</f>
        <v>#N/A</v>
      </c>
      <c r="BL24" s="41" t="e">
        <f>VLOOKUP($BE24,'P5'!$A$10:$C$59,3, FALSE)</f>
        <v>#N/A</v>
      </c>
      <c r="BM24" s="41" t="e">
        <f>VLOOKUP($BE24,'P6'!$A$10:$C$59,3, FALSE)</f>
        <v>#N/A</v>
      </c>
      <c r="BN24" s="41" t="e">
        <f>VLOOKUP($BE24,'P7'!$A$10:$C$59,3, FALSE)</f>
        <v>#N/A</v>
      </c>
      <c r="BO24" s="41" t="e">
        <f>VLOOKUP($BE24,'P8'!$A$10:$C$59,3, FALSE)</f>
        <v>#N/A</v>
      </c>
      <c r="BP24" s="41" t="e">
        <f>VLOOKUP($BE24,'P9'!$A$10:$C$59,3, FALSE)</f>
        <v>#N/A</v>
      </c>
      <c r="BQ24" s="41" t="e">
        <f>VLOOKUP($BE24,'P10'!$A$10:$C$59,3, FALSE)</f>
        <v>#N/A</v>
      </c>
      <c r="BR24" s="41" t="e">
        <f>VLOOKUP($BE24,'P11'!$A$10:$C$59,3, FALSE)</f>
        <v>#N/A</v>
      </c>
      <c r="BS24" s="41" t="e">
        <f>VLOOKUP($BE24,'P12'!$A$10:$C$59,3, FALSE)</f>
        <v>#N/A</v>
      </c>
      <c r="BT24" s="41" t="e">
        <f>VLOOKUP($BE24,'P13'!$A$10:$C$59,3, FALSE)</f>
        <v>#N/A</v>
      </c>
      <c r="BU24" s="41" t="e">
        <f>VLOOKUP($BE24,'P14'!$A$10:$C$59,3, FALSE)</f>
        <v>#N/A</v>
      </c>
      <c r="BV24" s="41" t="e">
        <f>VLOOKUP($BE24,'P15'!$A$10:$C$59,3, FALSE)</f>
        <v>#N/A</v>
      </c>
      <c r="BW24" s="41" t="e">
        <f>VLOOKUP($BE24,'P16'!$A$10:$C$59,3, FALSE)</f>
        <v>#N/A</v>
      </c>
      <c r="BX24" s="41" t="e">
        <f>VLOOKUP($BE24,'P17'!$A$10:$C$59,3, FALSE)</f>
        <v>#N/A</v>
      </c>
      <c r="BY24" s="41" t="e">
        <f>VLOOKUP($BE24,'P18'!$A$10:$C$59,3, FALSE)</f>
        <v>#N/A</v>
      </c>
      <c r="BZ24" s="41" t="e">
        <f>VLOOKUP($BE24,'P19'!$A$10:$C$59,3, FALSE)</f>
        <v>#N/A</v>
      </c>
      <c r="CA24" s="41" t="e">
        <f>VLOOKUP($BE24,'P20'!$A$10:$C$59,3, FALSE)</f>
        <v>#N/A</v>
      </c>
    </row>
    <row r="25" spans="1:79" s="26" customFormat="1">
      <c r="A25" s="34">
        <v>16</v>
      </c>
      <c r="B25" s="41" t="str">
        <f t="shared" si="12"/>
        <v>-</v>
      </c>
      <c r="C25" s="41" t="str">
        <f t="shared" si="13"/>
        <v>-</v>
      </c>
      <c r="D25" s="41" t="e">
        <f t="shared" si="14"/>
        <v>#N/A</v>
      </c>
      <c r="E25" s="41" t="e">
        <f t="shared" si="15"/>
        <v>#N/A</v>
      </c>
      <c r="F25" s="41" t="e">
        <f t="shared" si="16"/>
        <v>#N/A</v>
      </c>
      <c r="G25" s="41" t="e">
        <f t="shared" si="17"/>
        <v>#N/A</v>
      </c>
      <c r="H25" s="41" t="e">
        <f t="shared" si="18"/>
        <v>#N/A</v>
      </c>
      <c r="I25" s="41" t="str">
        <f t="shared" si="19"/>
        <v>-</v>
      </c>
      <c r="J25" s="41" t="str">
        <f t="shared" si="20"/>
        <v>-</v>
      </c>
      <c r="K25" s="41" t="str">
        <f t="shared" si="21"/>
        <v>-</v>
      </c>
      <c r="L25" s="41" t="str">
        <f t="shared" si="22"/>
        <v>-</v>
      </c>
      <c r="M25" s="41" t="str">
        <f t="shared" si="23"/>
        <v>-</v>
      </c>
      <c r="N25" s="41" t="str">
        <f t="shared" si="24"/>
        <v>-</v>
      </c>
      <c r="O25" s="41" t="str">
        <f t="shared" si="25"/>
        <v>-</v>
      </c>
      <c r="P25" s="41" t="str">
        <f t="shared" si="26"/>
        <v>-</v>
      </c>
      <c r="Q25" s="41" t="str">
        <f t="shared" si="27"/>
        <v>-</v>
      </c>
      <c r="R25" s="41" t="str">
        <f t="shared" si="28"/>
        <v>-</v>
      </c>
      <c r="S25" s="41" t="str">
        <f t="shared" si="29"/>
        <v>-</v>
      </c>
      <c r="T25" s="41" t="str">
        <f t="shared" si="30"/>
        <v>-</v>
      </c>
      <c r="U25" s="41" t="str">
        <f t="shared" si="31"/>
        <v>-</v>
      </c>
      <c r="V25" s="41" t="str">
        <f t="shared" si="32"/>
        <v>-</v>
      </c>
      <c r="W25" s="41" t="str">
        <f t="shared" si="33"/>
        <v>-</v>
      </c>
      <c r="X25" s="125">
        <v>16</v>
      </c>
      <c r="Y25" s="126" t="str">
        <f t="shared" ref="Y25:AE25" si="59">IF(COUNTIF($B$25:$W$25,Y9)=0,"",COUNTIF($B$25:$W$25,Y9))</f>
        <v/>
      </c>
      <c r="Z25" s="126" t="str">
        <f t="shared" si="59"/>
        <v/>
      </c>
      <c r="AA25" s="126" t="str">
        <f t="shared" si="59"/>
        <v/>
      </c>
      <c r="AB25" s="126" t="str">
        <f t="shared" si="59"/>
        <v/>
      </c>
      <c r="AC25" s="126" t="str">
        <f t="shared" si="59"/>
        <v/>
      </c>
      <c r="AD25" s="126" t="str">
        <f>IF(COUNTIF($B$25:$W$25,AD9)=0,"",COUNTIF($B$25:$W$25,AD9))</f>
        <v/>
      </c>
      <c r="AE25" s="425" t="str">
        <f t="shared" si="59"/>
        <v/>
      </c>
      <c r="AF25" s="127" t="str">
        <f t="shared" si="1"/>
        <v/>
      </c>
      <c r="AG25" s="128" t="str">
        <f t="shared" si="2"/>
        <v/>
      </c>
      <c r="AH25" s="128" t="str">
        <f t="shared" si="3"/>
        <v/>
      </c>
      <c r="AI25" s="128" t="str">
        <f t="shared" si="4"/>
        <v/>
      </c>
      <c r="AJ25" s="128" t="str">
        <f t="shared" si="35"/>
        <v/>
      </c>
      <c r="AK25" s="128" t="str">
        <f t="shared" si="5"/>
        <v/>
      </c>
      <c r="AL25" s="128" t="str">
        <f t="shared" si="6"/>
        <v/>
      </c>
      <c r="AM25" s="127" t="str">
        <f t="shared" si="7"/>
        <v/>
      </c>
      <c r="AN25" s="128" t="str">
        <f t="shared" si="8"/>
        <v/>
      </c>
      <c r="AO25" s="128" t="str">
        <f t="shared" si="9"/>
        <v/>
      </c>
      <c r="AP25" s="128" t="str">
        <f t="shared" si="36"/>
        <v/>
      </c>
      <c r="AQ25" s="128" t="str">
        <f t="shared" si="37"/>
        <v/>
      </c>
      <c r="AR25" s="128" t="str">
        <f t="shared" si="10"/>
        <v/>
      </c>
      <c r="AS25" s="129" t="str">
        <f t="shared" si="11"/>
        <v/>
      </c>
      <c r="AT25" s="130" t="str">
        <f t="shared" si="38"/>
        <v/>
      </c>
      <c r="AU25" s="130" t="str">
        <f t="shared" si="39"/>
        <v/>
      </c>
      <c r="AV25" s="131" t="str">
        <f t="shared" si="40"/>
        <v/>
      </c>
      <c r="AW25" s="131" t="str">
        <f t="shared" si="41"/>
        <v/>
      </c>
      <c r="AX25" s="131" t="str">
        <f t="shared" si="42"/>
        <v/>
      </c>
      <c r="AY25" s="131" t="str">
        <f t="shared" si="43"/>
        <v/>
      </c>
      <c r="AZ25" s="134" t="str">
        <f t="shared" si="44"/>
        <v/>
      </c>
      <c r="BA25" s="132" t="str">
        <f t="shared" si="45"/>
        <v/>
      </c>
      <c r="BB25" s="133"/>
      <c r="BC25" s="6"/>
      <c r="BD25" s="14"/>
      <c r="BE25" s="34">
        <v>16</v>
      </c>
      <c r="BF25" s="41" t="e">
        <f>VLOOKUP($BE25,Pilot1!$A$10:$C$59,3, FALSE)</f>
        <v>#N/A</v>
      </c>
      <c r="BG25" s="41" t="e">
        <f>VLOOKUP($BE25,Pilot2!$A$10:$C$59,3, FALSE)</f>
        <v>#N/A</v>
      </c>
      <c r="BH25" s="41" t="e">
        <f>VLOOKUP($BE25,'P1'!$A$10:$C$59,3, FALSE)</f>
        <v>#N/A</v>
      </c>
      <c r="BI25" s="41" t="e">
        <f>VLOOKUP($BE25,'P2'!$A$10:$C$59,3, FALSE)</f>
        <v>#N/A</v>
      </c>
      <c r="BJ25" s="41" t="e">
        <f>VLOOKUP($BE25,'P3'!$A$10:$C$59,3, FALSE)</f>
        <v>#N/A</v>
      </c>
      <c r="BK25" s="41" t="e">
        <f>VLOOKUP($BE25,'P4'!$A$10:$C$59,3, FALSE)</f>
        <v>#N/A</v>
      </c>
      <c r="BL25" s="41" t="e">
        <f>VLOOKUP($BE25,'P5'!$A$10:$C$59,3, FALSE)</f>
        <v>#N/A</v>
      </c>
      <c r="BM25" s="41" t="e">
        <f>VLOOKUP($BE25,'P6'!$A$10:$C$59,3, FALSE)</f>
        <v>#N/A</v>
      </c>
      <c r="BN25" s="41" t="e">
        <f>VLOOKUP($BE25,'P7'!$A$10:$C$59,3, FALSE)</f>
        <v>#N/A</v>
      </c>
      <c r="BO25" s="41" t="e">
        <f>VLOOKUP($BE25,'P8'!$A$10:$C$59,3, FALSE)</f>
        <v>#N/A</v>
      </c>
      <c r="BP25" s="41" t="e">
        <f>VLOOKUP($BE25,'P9'!$A$10:$C$59,3, FALSE)</f>
        <v>#N/A</v>
      </c>
      <c r="BQ25" s="41" t="e">
        <f>VLOOKUP($BE25,'P10'!$A$10:$C$59,3, FALSE)</f>
        <v>#N/A</v>
      </c>
      <c r="BR25" s="41" t="e">
        <f>VLOOKUP($BE25,'P11'!$A$10:$C$59,3, FALSE)</f>
        <v>#N/A</v>
      </c>
      <c r="BS25" s="41" t="e">
        <f>VLOOKUP($BE25,'P12'!$A$10:$C$59,3, FALSE)</f>
        <v>#N/A</v>
      </c>
      <c r="BT25" s="41" t="e">
        <f>VLOOKUP($BE25,'P13'!$A$10:$C$59,3, FALSE)</f>
        <v>#N/A</v>
      </c>
      <c r="BU25" s="41" t="e">
        <f>VLOOKUP($BE25,'P14'!$A$10:$C$59,3, FALSE)</f>
        <v>#N/A</v>
      </c>
      <c r="BV25" s="41" t="e">
        <f>VLOOKUP($BE25,'P15'!$A$10:$C$59,3, FALSE)</f>
        <v>#N/A</v>
      </c>
      <c r="BW25" s="41" t="e">
        <f>VLOOKUP($BE25,'P16'!$A$10:$C$59,3, FALSE)</f>
        <v>#N/A</v>
      </c>
      <c r="BX25" s="41" t="e">
        <f>VLOOKUP($BE25,'P17'!$A$10:$C$59,3, FALSE)</f>
        <v>#N/A</v>
      </c>
      <c r="BY25" s="41" t="e">
        <f>VLOOKUP($BE25,'P18'!$A$10:$C$59,3, FALSE)</f>
        <v>#N/A</v>
      </c>
      <c r="BZ25" s="41" t="e">
        <f>VLOOKUP($BE25,'P19'!$A$10:$C$59,3, FALSE)</f>
        <v>#N/A</v>
      </c>
      <c r="CA25" s="41" t="e">
        <f>VLOOKUP($BE25,'P20'!$A$10:$C$59,3, FALSE)</f>
        <v>#N/A</v>
      </c>
    </row>
    <row r="26" spans="1:79" s="26" customFormat="1">
      <c r="A26" s="34">
        <v>17</v>
      </c>
      <c r="B26" s="41" t="str">
        <f t="shared" si="12"/>
        <v>-</v>
      </c>
      <c r="C26" s="41" t="str">
        <f t="shared" si="13"/>
        <v>-</v>
      </c>
      <c r="D26" s="41" t="e">
        <f t="shared" si="14"/>
        <v>#N/A</v>
      </c>
      <c r="E26" s="41" t="e">
        <f t="shared" si="15"/>
        <v>#N/A</v>
      </c>
      <c r="F26" s="41" t="e">
        <f t="shared" si="16"/>
        <v>#N/A</v>
      </c>
      <c r="G26" s="41" t="e">
        <f t="shared" si="17"/>
        <v>#N/A</v>
      </c>
      <c r="H26" s="41" t="e">
        <f t="shared" si="18"/>
        <v>#N/A</v>
      </c>
      <c r="I26" s="41" t="str">
        <f t="shared" si="19"/>
        <v>-</v>
      </c>
      <c r="J26" s="41" t="str">
        <f t="shared" si="20"/>
        <v>-</v>
      </c>
      <c r="K26" s="41" t="str">
        <f t="shared" si="21"/>
        <v>-</v>
      </c>
      <c r="L26" s="41" t="str">
        <f t="shared" si="22"/>
        <v>-</v>
      </c>
      <c r="M26" s="41" t="str">
        <f t="shared" si="23"/>
        <v>-</v>
      </c>
      <c r="N26" s="41" t="str">
        <f t="shared" si="24"/>
        <v>-</v>
      </c>
      <c r="O26" s="41" t="str">
        <f t="shared" si="25"/>
        <v>-</v>
      </c>
      <c r="P26" s="41" t="str">
        <f t="shared" si="26"/>
        <v>-</v>
      </c>
      <c r="Q26" s="41" t="str">
        <f t="shared" si="27"/>
        <v>-</v>
      </c>
      <c r="R26" s="41" t="str">
        <f t="shared" si="28"/>
        <v>-</v>
      </c>
      <c r="S26" s="41" t="str">
        <f t="shared" si="29"/>
        <v>-</v>
      </c>
      <c r="T26" s="41" t="str">
        <f t="shared" si="30"/>
        <v>-</v>
      </c>
      <c r="U26" s="41" t="str">
        <f t="shared" si="31"/>
        <v>-</v>
      </c>
      <c r="V26" s="41" t="str">
        <f t="shared" si="32"/>
        <v>-</v>
      </c>
      <c r="W26" s="41" t="str">
        <f t="shared" si="33"/>
        <v>-</v>
      </c>
      <c r="X26" s="125">
        <v>17</v>
      </c>
      <c r="Y26" s="126" t="str">
        <f t="shared" ref="Y26:AE26" si="60">IF(COUNTIF($B$26:$W$26,Y9)=0,"",COUNTIF($B$26:$W$26,Y9))</f>
        <v/>
      </c>
      <c r="Z26" s="126" t="str">
        <f t="shared" si="60"/>
        <v/>
      </c>
      <c r="AA26" s="126" t="str">
        <f t="shared" si="60"/>
        <v/>
      </c>
      <c r="AB26" s="126" t="str">
        <f t="shared" si="60"/>
        <v/>
      </c>
      <c r="AC26" s="126" t="str">
        <f t="shared" si="60"/>
        <v/>
      </c>
      <c r="AD26" s="126" t="str">
        <f>IF(COUNTIF($B$26:$W$26,AD9)=0,"",COUNTIF($B$26:$W$26,AD9))</f>
        <v/>
      </c>
      <c r="AE26" s="425" t="str">
        <f t="shared" si="60"/>
        <v/>
      </c>
      <c r="AF26" s="127" t="str">
        <f t="shared" si="1"/>
        <v/>
      </c>
      <c r="AG26" s="128" t="str">
        <f t="shared" si="2"/>
        <v/>
      </c>
      <c r="AH26" s="128" t="str">
        <f t="shared" si="3"/>
        <v/>
      </c>
      <c r="AI26" s="128" t="str">
        <f t="shared" si="4"/>
        <v/>
      </c>
      <c r="AJ26" s="128" t="str">
        <f t="shared" si="35"/>
        <v/>
      </c>
      <c r="AK26" s="128" t="str">
        <f t="shared" si="5"/>
        <v/>
      </c>
      <c r="AL26" s="128" t="str">
        <f t="shared" si="6"/>
        <v/>
      </c>
      <c r="AM26" s="127" t="str">
        <f t="shared" si="7"/>
        <v/>
      </c>
      <c r="AN26" s="128" t="str">
        <f t="shared" si="8"/>
        <v/>
      </c>
      <c r="AO26" s="128" t="str">
        <f t="shared" si="9"/>
        <v/>
      </c>
      <c r="AP26" s="128" t="str">
        <f t="shared" si="36"/>
        <v/>
      </c>
      <c r="AQ26" s="128" t="str">
        <f t="shared" si="37"/>
        <v/>
      </c>
      <c r="AR26" s="128" t="str">
        <f t="shared" si="10"/>
        <v/>
      </c>
      <c r="AS26" s="129" t="str">
        <f t="shared" si="11"/>
        <v/>
      </c>
      <c r="AT26" s="130" t="str">
        <f t="shared" si="38"/>
        <v/>
      </c>
      <c r="AU26" s="130" t="str">
        <f t="shared" si="39"/>
        <v/>
      </c>
      <c r="AV26" s="131" t="str">
        <f t="shared" si="40"/>
        <v/>
      </c>
      <c r="AW26" s="131" t="str">
        <f t="shared" si="41"/>
        <v/>
      </c>
      <c r="AX26" s="131" t="str">
        <f t="shared" si="42"/>
        <v/>
      </c>
      <c r="AY26" s="131" t="str">
        <f t="shared" si="43"/>
        <v/>
      </c>
      <c r="AZ26" s="134" t="str">
        <f t="shared" si="44"/>
        <v/>
      </c>
      <c r="BA26" s="132" t="str">
        <f t="shared" si="45"/>
        <v/>
      </c>
      <c r="BB26" s="133"/>
      <c r="BC26" s="6"/>
      <c r="BD26" s="14"/>
      <c r="BE26" s="34">
        <v>17</v>
      </c>
      <c r="BF26" s="41" t="e">
        <f>VLOOKUP($BE26,Pilot1!$A$10:$C$59,3, FALSE)</f>
        <v>#N/A</v>
      </c>
      <c r="BG26" s="41" t="e">
        <f>VLOOKUP($BE26,Pilot2!$A$10:$C$59,3, FALSE)</f>
        <v>#N/A</v>
      </c>
      <c r="BH26" s="41" t="e">
        <f>VLOOKUP($BE26,'P1'!$A$10:$C$59,3, FALSE)</f>
        <v>#N/A</v>
      </c>
      <c r="BI26" s="41" t="e">
        <f>VLOOKUP($BE26,'P2'!$A$10:$C$59,3, FALSE)</f>
        <v>#N/A</v>
      </c>
      <c r="BJ26" s="41" t="e">
        <f>VLOOKUP($BE26,'P3'!$A$10:$C$59,3, FALSE)</f>
        <v>#N/A</v>
      </c>
      <c r="BK26" s="41" t="e">
        <f>VLOOKUP($BE26,'P4'!$A$10:$C$59,3, FALSE)</f>
        <v>#N/A</v>
      </c>
      <c r="BL26" s="41" t="e">
        <f>VLOOKUP($BE26,'P5'!$A$10:$C$59,3, FALSE)</f>
        <v>#N/A</v>
      </c>
      <c r="BM26" s="41" t="e">
        <f>VLOOKUP($BE26,'P6'!$A$10:$C$59,3, FALSE)</f>
        <v>#N/A</v>
      </c>
      <c r="BN26" s="41" t="e">
        <f>VLOOKUP($BE26,'P7'!$A$10:$C$59,3, FALSE)</f>
        <v>#N/A</v>
      </c>
      <c r="BO26" s="41" t="e">
        <f>VLOOKUP($BE26,'P8'!$A$10:$C$59,3, FALSE)</f>
        <v>#N/A</v>
      </c>
      <c r="BP26" s="41" t="e">
        <f>VLOOKUP($BE26,'P9'!$A$10:$C$59,3, FALSE)</f>
        <v>#N/A</v>
      </c>
      <c r="BQ26" s="41" t="e">
        <f>VLOOKUP($BE26,'P10'!$A$10:$C$59,3, FALSE)</f>
        <v>#N/A</v>
      </c>
      <c r="BR26" s="41" t="e">
        <f>VLOOKUP($BE26,'P11'!$A$10:$C$59,3, FALSE)</f>
        <v>#N/A</v>
      </c>
      <c r="BS26" s="41" t="e">
        <f>VLOOKUP($BE26,'P12'!$A$10:$C$59,3, FALSE)</f>
        <v>#N/A</v>
      </c>
      <c r="BT26" s="41" t="e">
        <f>VLOOKUP($BE26,'P13'!$A$10:$C$59,3, FALSE)</f>
        <v>#N/A</v>
      </c>
      <c r="BU26" s="41" t="e">
        <f>VLOOKUP($BE26,'P14'!$A$10:$C$59,3, FALSE)</f>
        <v>#N/A</v>
      </c>
      <c r="BV26" s="41" t="e">
        <f>VLOOKUP($BE26,'P15'!$A$10:$C$59,3, FALSE)</f>
        <v>#N/A</v>
      </c>
      <c r="BW26" s="41" t="e">
        <f>VLOOKUP($BE26,'P16'!$A$10:$C$59,3, FALSE)</f>
        <v>#N/A</v>
      </c>
      <c r="BX26" s="41" t="e">
        <f>VLOOKUP($BE26,'P17'!$A$10:$C$59,3, FALSE)</f>
        <v>#N/A</v>
      </c>
      <c r="BY26" s="41" t="e">
        <f>VLOOKUP($BE26,'P18'!$A$10:$C$59,3, FALSE)</f>
        <v>#N/A</v>
      </c>
      <c r="BZ26" s="41" t="e">
        <f>VLOOKUP($BE26,'P19'!$A$10:$C$59,3, FALSE)</f>
        <v>#N/A</v>
      </c>
      <c r="CA26" s="41" t="e">
        <f>VLOOKUP($BE26,'P20'!$A$10:$C$59,3, FALSE)</f>
        <v>#N/A</v>
      </c>
    </row>
    <row r="27" spans="1:79" s="26" customFormat="1">
      <c r="A27" s="34">
        <v>18</v>
      </c>
      <c r="B27" s="41" t="str">
        <f t="shared" si="12"/>
        <v>-</v>
      </c>
      <c r="C27" s="41" t="str">
        <f t="shared" si="13"/>
        <v>-</v>
      </c>
      <c r="D27" s="41" t="e">
        <f t="shared" si="14"/>
        <v>#N/A</v>
      </c>
      <c r="E27" s="41" t="e">
        <f t="shared" si="15"/>
        <v>#N/A</v>
      </c>
      <c r="F27" s="41" t="e">
        <f t="shared" si="16"/>
        <v>#N/A</v>
      </c>
      <c r="G27" s="41" t="e">
        <f t="shared" si="17"/>
        <v>#N/A</v>
      </c>
      <c r="H27" s="41" t="e">
        <f t="shared" si="18"/>
        <v>#N/A</v>
      </c>
      <c r="I27" s="41" t="str">
        <f t="shared" si="19"/>
        <v>-</v>
      </c>
      <c r="J27" s="41" t="str">
        <f t="shared" si="20"/>
        <v>-</v>
      </c>
      <c r="K27" s="41" t="str">
        <f t="shared" si="21"/>
        <v>-</v>
      </c>
      <c r="L27" s="41" t="str">
        <f t="shared" si="22"/>
        <v>-</v>
      </c>
      <c r="M27" s="41" t="str">
        <f t="shared" si="23"/>
        <v>-</v>
      </c>
      <c r="N27" s="41" t="str">
        <f t="shared" si="24"/>
        <v>-</v>
      </c>
      <c r="O27" s="41" t="str">
        <f t="shared" si="25"/>
        <v>-</v>
      </c>
      <c r="P27" s="41" t="str">
        <f t="shared" si="26"/>
        <v>-</v>
      </c>
      <c r="Q27" s="41" t="str">
        <f t="shared" si="27"/>
        <v>-</v>
      </c>
      <c r="R27" s="41" t="str">
        <f t="shared" si="28"/>
        <v>-</v>
      </c>
      <c r="S27" s="41" t="str">
        <f t="shared" si="29"/>
        <v>-</v>
      </c>
      <c r="T27" s="41" t="str">
        <f t="shared" si="30"/>
        <v>-</v>
      </c>
      <c r="U27" s="41" t="str">
        <f t="shared" si="31"/>
        <v>-</v>
      </c>
      <c r="V27" s="41" t="str">
        <f t="shared" si="32"/>
        <v>-</v>
      </c>
      <c r="W27" s="41" t="str">
        <f t="shared" si="33"/>
        <v>-</v>
      </c>
      <c r="X27" s="125">
        <v>18</v>
      </c>
      <c r="Y27" s="126" t="str">
        <f t="shared" ref="Y27:AE27" si="61">IF(COUNTIF($B$27:$W$27,Y9)=0,"",COUNTIF($B$27:$W$27,Y9))</f>
        <v/>
      </c>
      <c r="Z27" s="126" t="str">
        <f t="shared" si="61"/>
        <v/>
      </c>
      <c r="AA27" s="126" t="str">
        <f t="shared" si="61"/>
        <v/>
      </c>
      <c r="AB27" s="126" t="str">
        <f t="shared" si="61"/>
        <v/>
      </c>
      <c r="AC27" s="126" t="str">
        <f t="shared" si="61"/>
        <v/>
      </c>
      <c r="AD27" s="126" t="str">
        <f>IF(COUNTIF($B$27:$W$27,AD9)=0,"",COUNTIF($B$27:$W$27,AD9))</f>
        <v/>
      </c>
      <c r="AE27" s="425" t="str">
        <f t="shared" si="61"/>
        <v/>
      </c>
      <c r="AF27" s="127" t="str">
        <f t="shared" si="1"/>
        <v/>
      </c>
      <c r="AG27" s="128" t="str">
        <f t="shared" si="2"/>
        <v/>
      </c>
      <c r="AH27" s="128" t="str">
        <f t="shared" si="3"/>
        <v/>
      </c>
      <c r="AI27" s="128" t="str">
        <f t="shared" si="4"/>
        <v/>
      </c>
      <c r="AJ27" s="128" t="str">
        <f t="shared" si="35"/>
        <v/>
      </c>
      <c r="AK27" s="128" t="str">
        <f t="shared" si="5"/>
        <v/>
      </c>
      <c r="AL27" s="128" t="str">
        <f t="shared" si="6"/>
        <v/>
      </c>
      <c r="AM27" s="127" t="str">
        <f t="shared" si="7"/>
        <v/>
      </c>
      <c r="AN27" s="128" t="str">
        <f t="shared" si="8"/>
        <v/>
      </c>
      <c r="AO27" s="128" t="str">
        <f t="shared" si="9"/>
        <v/>
      </c>
      <c r="AP27" s="128" t="str">
        <f t="shared" si="36"/>
        <v/>
      </c>
      <c r="AQ27" s="128" t="str">
        <f t="shared" si="37"/>
        <v/>
      </c>
      <c r="AR27" s="128" t="str">
        <f t="shared" si="10"/>
        <v/>
      </c>
      <c r="AS27" s="129" t="str">
        <f t="shared" si="11"/>
        <v/>
      </c>
      <c r="AT27" s="130" t="str">
        <f t="shared" si="38"/>
        <v/>
      </c>
      <c r="AU27" s="130" t="str">
        <f t="shared" si="39"/>
        <v/>
      </c>
      <c r="AV27" s="131" t="str">
        <f t="shared" si="40"/>
        <v/>
      </c>
      <c r="AW27" s="131" t="str">
        <f t="shared" si="41"/>
        <v/>
      </c>
      <c r="AX27" s="131" t="str">
        <f t="shared" si="42"/>
        <v/>
      </c>
      <c r="AY27" s="131" t="str">
        <f t="shared" si="43"/>
        <v/>
      </c>
      <c r="AZ27" s="134" t="str">
        <f t="shared" si="44"/>
        <v/>
      </c>
      <c r="BA27" s="132" t="str">
        <f t="shared" si="45"/>
        <v/>
      </c>
      <c r="BB27" s="133"/>
      <c r="BC27" s="6"/>
      <c r="BD27" s="14"/>
      <c r="BE27" s="34">
        <v>18</v>
      </c>
      <c r="BF27" s="41" t="e">
        <f>VLOOKUP($BE27,Pilot1!$A$10:$C$59,3, FALSE)</f>
        <v>#N/A</v>
      </c>
      <c r="BG27" s="41" t="e">
        <f>VLOOKUP($BE27,Pilot2!$A$10:$C$59,3, FALSE)</f>
        <v>#N/A</v>
      </c>
      <c r="BH27" s="41" t="e">
        <f>VLOOKUP($BE27,'P1'!$A$10:$C$59,3, FALSE)</f>
        <v>#N/A</v>
      </c>
      <c r="BI27" s="41" t="e">
        <f>VLOOKUP($BE27,'P2'!$A$10:$C$59,3, FALSE)</f>
        <v>#N/A</v>
      </c>
      <c r="BJ27" s="41" t="e">
        <f>VLOOKUP($BE27,'P3'!$A$10:$C$59,3, FALSE)</f>
        <v>#N/A</v>
      </c>
      <c r="BK27" s="41" t="e">
        <f>VLOOKUP($BE27,'P4'!$A$10:$C$59,3, FALSE)</f>
        <v>#N/A</v>
      </c>
      <c r="BL27" s="41" t="e">
        <f>VLOOKUP($BE27,'P5'!$A$10:$C$59,3, FALSE)</f>
        <v>#N/A</v>
      </c>
      <c r="BM27" s="41" t="e">
        <f>VLOOKUP($BE27,'P6'!$A$10:$C$59,3, FALSE)</f>
        <v>#N/A</v>
      </c>
      <c r="BN27" s="41" t="e">
        <f>VLOOKUP($BE27,'P7'!$A$10:$C$59,3, FALSE)</f>
        <v>#N/A</v>
      </c>
      <c r="BO27" s="41" t="e">
        <f>VLOOKUP($BE27,'P8'!$A$10:$C$59,3, FALSE)</f>
        <v>#N/A</v>
      </c>
      <c r="BP27" s="41" t="e">
        <f>VLOOKUP($BE27,'P9'!$A$10:$C$59,3, FALSE)</f>
        <v>#N/A</v>
      </c>
      <c r="BQ27" s="41" t="e">
        <f>VLOOKUP($BE27,'P10'!$A$10:$C$59,3, FALSE)</f>
        <v>#N/A</v>
      </c>
      <c r="BR27" s="41" t="e">
        <f>VLOOKUP($BE27,'P11'!$A$10:$C$59,3, FALSE)</f>
        <v>#N/A</v>
      </c>
      <c r="BS27" s="41" t="e">
        <f>VLOOKUP($BE27,'P12'!$A$10:$C$59,3, FALSE)</f>
        <v>#N/A</v>
      </c>
      <c r="BT27" s="41" t="e">
        <f>VLOOKUP($BE27,'P13'!$A$10:$C$59,3, FALSE)</f>
        <v>#N/A</v>
      </c>
      <c r="BU27" s="41" t="e">
        <f>VLOOKUP($BE27,'P14'!$A$10:$C$59,3, FALSE)</f>
        <v>#N/A</v>
      </c>
      <c r="BV27" s="41" t="e">
        <f>VLOOKUP($BE27,'P15'!$A$10:$C$59,3, FALSE)</f>
        <v>#N/A</v>
      </c>
      <c r="BW27" s="41" t="e">
        <f>VLOOKUP($BE27,'P16'!$A$10:$C$59,3, FALSE)</f>
        <v>#N/A</v>
      </c>
      <c r="BX27" s="41" t="e">
        <f>VLOOKUP($BE27,'P17'!$A$10:$C$59,3, FALSE)</f>
        <v>#N/A</v>
      </c>
      <c r="BY27" s="41" t="e">
        <f>VLOOKUP($BE27,'P18'!$A$10:$C$59,3, FALSE)</f>
        <v>#N/A</v>
      </c>
      <c r="BZ27" s="41" t="e">
        <f>VLOOKUP($BE27,'P19'!$A$10:$C$59,3, FALSE)</f>
        <v>#N/A</v>
      </c>
      <c r="CA27" s="41" t="e">
        <f>VLOOKUP($BE27,'P20'!$A$10:$C$59,3, FALSE)</f>
        <v>#N/A</v>
      </c>
    </row>
    <row r="28" spans="1:79" s="26" customFormat="1">
      <c r="A28" s="34">
        <v>19</v>
      </c>
      <c r="B28" s="41" t="str">
        <f t="shared" si="12"/>
        <v>-</v>
      </c>
      <c r="C28" s="41" t="str">
        <f t="shared" si="13"/>
        <v>-</v>
      </c>
      <c r="D28" s="41" t="e">
        <f t="shared" si="14"/>
        <v>#N/A</v>
      </c>
      <c r="E28" s="41" t="e">
        <f t="shared" si="15"/>
        <v>#N/A</v>
      </c>
      <c r="F28" s="41" t="e">
        <f t="shared" si="16"/>
        <v>#N/A</v>
      </c>
      <c r="G28" s="41" t="e">
        <f t="shared" si="17"/>
        <v>#N/A</v>
      </c>
      <c r="H28" s="41" t="e">
        <f t="shared" si="18"/>
        <v>#N/A</v>
      </c>
      <c r="I28" s="41" t="str">
        <f t="shared" si="19"/>
        <v>-</v>
      </c>
      <c r="J28" s="41" t="str">
        <f t="shared" si="20"/>
        <v>-</v>
      </c>
      <c r="K28" s="41" t="str">
        <f t="shared" si="21"/>
        <v>-</v>
      </c>
      <c r="L28" s="41" t="str">
        <f t="shared" si="22"/>
        <v>-</v>
      </c>
      <c r="M28" s="41" t="str">
        <f t="shared" si="23"/>
        <v>-</v>
      </c>
      <c r="N28" s="41" t="str">
        <f t="shared" si="24"/>
        <v>-</v>
      </c>
      <c r="O28" s="41" t="str">
        <f t="shared" si="25"/>
        <v>-</v>
      </c>
      <c r="P28" s="41" t="str">
        <f t="shared" si="26"/>
        <v>-</v>
      </c>
      <c r="Q28" s="41" t="str">
        <f t="shared" si="27"/>
        <v>-</v>
      </c>
      <c r="R28" s="41" t="str">
        <f t="shared" si="28"/>
        <v>-</v>
      </c>
      <c r="S28" s="41" t="str">
        <f t="shared" si="29"/>
        <v>-</v>
      </c>
      <c r="T28" s="41" t="str">
        <f t="shared" si="30"/>
        <v>-</v>
      </c>
      <c r="U28" s="41" t="str">
        <f t="shared" si="31"/>
        <v>-</v>
      </c>
      <c r="V28" s="41" t="str">
        <f t="shared" si="32"/>
        <v>-</v>
      </c>
      <c r="W28" s="41" t="str">
        <f t="shared" si="33"/>
        <v>-</v>
      </c>
      <c r="X28" s="125">
        <v>19</v>
      </c>
      <c r="Y28" s="126" t="str">
        <f t="shared" ref="Y28:AE28" si="62">IF(COUNTIF($B$28:$W$28,Y9)=0,"",COUNTIF($B$28:$W$28,Y9))</f>
        <v/>
      </c>
      <c r="Z28" s="126" t="str">
        <f t="shared" si="62"/>
        <v/>
      </c>
      <c r="AA28" s="126" t="str">
        <f t="shared" si="62"/>
        <v/>
      </c>
      <c r="AB28" s="126" t="str">
        <f t="shared" si="62"/>
        <v/>
      </c>
      <c r="AC28" s="126" t="str">
        <f t="shared" si="62"/>
        <v/>
      </c>
      <c r="AD28" s="126" t="str">
        <f>IF(COUNTIF($B28:$W28,AD$9)=0,"",COUNTIF($B28:$W28,AD$9))</f>
        <v/>
      </c>
      <c r="AE28" s="425" t="str">
        <f t="shared" si="62"/>
        <v/>
      </c>
      <c r="AF28" s="127" t="str">
        <f t="shared" si="1"/>
        <v/>
      </c>
      <c r="AG28" s="128" t="str">
        <f t="shared" si="2"/>
        <v/>
      </c>
      <c r="AH28" s="128" t="str">
        <f t="shared" si="3"/>
        <v/>
      </c>
      <c r="AI28" s="128" t="str">
        <f t="shared" si="4"/>
        <v/>
      </c>
      <c r="AJ28" s="128" t="str">
        <f t="shared" si="35"/>
        <v/>
      </c>
      <c r="AK28" s="128" t="str">
        <f t="shared" si="5"/>
        <v/>
      </c>
      <c r="AL28" s="128" t="str">
        <f t="shared" si="6"/>
        <v/>
      </c>
      <c r="AM28" s="127" t="str">
        <f t="shared" si="7"/>
        <v/>
      </c>
      <c r="AN28" s="128" t="str">
        <f t="shared" si="8"/>
        <v/>
      </c>
      <c r="AO28" s="128" t="str">
        <f t="shared" si="9"/>
        <v/>
      </c>
      <c r="AP28" s="128" t="str">
        <f t="shared" si="36"/>
        <v/>
      </c>
      <c r="AQ28" s="128" t="str">
        <f t="shared" si="37"/>
        <v/>
      </c>
      <c r="AR28" s="128" t="str">
        <f t="shared" si="10"/>
        <v/>
      </c>
      <c r="AS28" s="129" t="str">
        <f t="shared" si="11"/>
        <v/>
      </c>
      <c r="AT28" s="130" t="str">
        <f t="shared" si="38"/>
        <v/>
      </c>
      <c r="AU28" s="130" t="str">
        <f t="shared" si="39"/>
        <v/>
      </c>
      <c r="AV28" s="131" t="str">
        <f t="shared" si="40"/>
        <v/>
      </c>
      <c r="AW28" s="131" t="str">
        <f t="shared" si="41"/>
        <v/>
      </c>
      <c r="AX28" s="131" t="str">
        <f t="shared" si="42"/>
        <v/>
      </c>
      <c r="AY28" s="131" t="str">
        <f t="shared" si="43"/>
        <v/>
      </c>
      <c r="AZ28" s="134" t="str">
        <f t="shared" si="44"/>
        <v/>
      </c>
      <c r="BA28" s="132" t="str">
        <f t="shared" si="45"/>
        <v/>
      </c>
      <c r="BB28" s="133"/>
      <c r="BC28" s="6"/>
      <c r="BD28" s="14"/>
      <c r="BE28" s="34">
        <v>19</v>
      </c>
      <c r="BF28" s="41" t="e">
        <f>VLOOKUP($BE28,Pilot1!$A$10:$C$59,3, FALSE)</f>
        <v>#N/A</v>
      </c>
      <c r="BG28" s="41" t="e">
        <f>VLOOKUP($BE28,Pilot2!$A$10:$C$59,3, FALSE)</f>
        <v>#N/A</v>
      </c>
      <c r="BH28" s="41" t="e">
        <f>VLOOKUP($BE28,'P1'!$A$10:$C$59,3, FALSE)</f>
        <v>#N/A</v>
      </c>
      <c r="BI28" s="41" t="e">
        <f>VLOOKUP($BE28,'P2'!$A$10:$C$59,3, FALSE)</f>
        <v>#N/A</v>
      </c>
      <c r="BJ28" s="41" t="e">
        <f>VLOOKUP($BE28,'P3'!$A$10:$C$59,3, FALSE)</f>
        <v>#N/A</v>
      </c>
      <c r="BK28" s="41" t="e">
        <f>VLOOKUP($BE28,'P4'!$A$10:$C$59,3, FALSE)</f>
        <v>#N/A</v>
      </c>
      <c r="BL28" s="41" t="e">
        <f>VLOOKUP($BE28,'P5'!$A$10:$C$59,3, FALSE)</f>
        <v>#N/A</v>
      </c>
      <c r="BM28" s="41" t="e">
        <f>VLOOKUP($BE28,'P6'!$A$10:$C$59,3, FALSE)</f>
        <v>#N/A</v>
      </c>
      <c r="BN28" s="41" t="e">
        <f>VLOOKUP($BE28,'P7'!$A$10:$C$59,3, FALSE)</f>
        <v>#N/A</v>
      </c>
      <c r="BO28" s="41" t="e">
        <f>VLOOKUP($BE28,'P8'!$A$10:$C$59,3, FALSE)</f>
        <v>#N/A</v>
      </c>
      <c r="BP28" s="41" t="e">
        <f>VLOOKUP($BE28,'P9'!$A$10:$C$59,3, FALSE)</f>
        <v>#N/A</v>
      </c>
      <c r="BQ28" s="41" t="e">
        <f>VLOOKUP($BE28,'P10'!$A$10:$C$59,3, FALSE)</f>
        <v>#N/A</v>
      </c>
      <c r="BR28" s="41" t="e">
        <f>VLOOKUP($BE28,'P11'!$A$10:$C$59,3, FALSE)</f>
        <v>#N/A</v>
      </c>
      <c r="BS28" s="41" t="e">
        <f>VLOOKUP($BE28,'P12'!$A$10:$C$59,3, FALSE)</f>
        <v>#N/A</v>
      </c>
      <c r="BT28" s="41" t="e">
        <f>VLOOKUP($BE28,'P13'!$A$10:$C$59,3, FALSE)</f>
        <v>#N/A</v>
      </c>
      <c r="BU28" s="41" t="e">
        <f>VLOOKUP($BE28,'P14'!$A$10:$C$59,3, FALSE)</f>
        <v>#N/A</v>
      </c>
      <c r="BV28" s="41" t="e">
        <f>VLOOKUP($BE28,'P15'!$A$10:$C$59,3, FALSE)</f>
        <v>#N/A</v>
      </c>
      <c r="BW28" s="41" t="e">
        <f>VLOOKUP($BE28,'P16'!$A$10:$C$59,3, FALSE)</f>
        <v>#N/A</v>
      </c>
      <c r="BX28" s="41" t="e">
        <f>VLOOKUP($BE28,'P17'!$A$10:$C$59,3, FALSE)</f>
        <v>#N/A</v>
      </c>
      <c r="BY28" s="41" t="e">
        <f>VLOOKUP($BE28,'P18'!$A$10:$C$59,3, FALSE)</f>
        <v>#N/A</v>
      </c>
      <c r="BZ28" s="41" t="e">
        <f>VLOOKUP($BE28,'P19'!$A$10:$C$59,3, FALSE)</f>
        <v>#N/A</v>
      </c>
      <c r="CA28" s="41" t="e">
        <f>VLOOKUP($BE28,'P20'!$A$10:$C$59,3, FALSE)</f>
        <v>#N/A</v>
      </c>
    </row>
    <row r="29" spans="1:79" s="26" customFormat="1">
      <c r="A29" s="34">
        <v>20</v>
      </c>
      <c r="B29" s="41" t="str">
        <f t="shared" si="12"/>
        <v>-</v>
      </c>
      <c r="C29" s="41" t="str">
        <f t="shared" si="13"/>
        <v>-</v>
      </c>
      <c r="D29" s="41" t="e">
        <f t="shared" si="14"/>
        <v>#N/A</v>
      </c>
      <c r="E29" s="41" t="e">
        <f t="shared" si="15"/>
        <v>#N/A</v>
      </c>
      <c r="F29" s="41" t="e">
        <f t="shared" si="16"/>
        <v>#N/A</v>
      </c>
      <c r="G29" s="41" t="e">
        <f t="shared" si="17"/>
        <v>#N/A</v>
      </c>
      <c r="H29" s="41" t="e">
        <f t="shared" si="18"/>
        <v>#N/A</v>
      </c>
      <c r="I29" s="41" t="str">
        <f t="shared" si="19"/>
        <v>-</v>
      </c>
      <c r="J29" s="41" t="str">
        <f t="shared" si="20"/>
        <v>-</v>
      </c>
      <c r="K29" s="41" t="str">
        <f t="shared" si="21"/>
        <v>-</v>
      </c>
      <c r="L29" s="41" t="str">
        <f t="shared" si="22"/>
        <v>-</v>
      </c>
      <c r="M29" s="41" t="str">
        <f t="shared" si="23"/>
        <v>-</v>
      </c>
      <c r="N29" s="41" t="str">
        <f t="shared" si="24"/>
        <v>-</v>
      </c>
      <c r="O29" s="41" t="str">
        <f t="shared" si="25"/>
        <v>-</v>
      </c>
      <c r="P29" s="41" t="str">
        <f t="shared" si="26"/>
        <v>-</v>
      </c>
      <c r="Q29" s="41" t="str">
        <f t="shared" si="27"/>
        <v>-</v>
      </c>
      <c r="R29" s="41" t="str">
        <f t="shared" si="28"/>
        <v>-</v>
      </c>
      <c r="S29" s="41" t="str">
        <f t="shared" si="29"/>
        <v>-</v>
      </c>
      <c r="T29" s="41" t="str">
        <f t="shared" si="30"/>
        <v>-</v>
      </c>
      <c r="U29" s="41" t="str">
        <f t="shared" si="31"/>
        <v>-</v>
      </c>
      <c r="V29" s="41" t="str">
        <f t="shared" si="32"/>
        <v>-</v>
      </c>
      <c r="W29" s="41" t="str">
        <f t="shared" si="33"/>
        <v>-</v>
      </c>
      <c r="X29" s="125">
        <v>20</v>
      </c>
      <c r="Y29" s="126" t="str">
        <f t="shared" ref="Y29:Y59" si="63">IF(COUNTIF(B29:W29,$Y$9)=0,"",COUNTIF(B29:W29,$Y$9))</f>
        <v/>
      </c>
      <c r="Z29" s="126" t="str">
        <f t="shared" ref="Z29:Z59" si="64">IF(COUNTIF(B29:W29,$Z$9)=0,"",COUNTIF(B29:W29,$Z$9))</f>
        <v/>
      </c>
      <c r="AA29" s="126" t="str">
        <f t="shared" ref="AA29:AA59" si="65">IF(COUNTIF(B29:W29,$AA$9)=0,"",COUNTIF(B29:W29,$AA$9))</f>
        <v/>
      </c>
      <c r="AB29" s="126" t="str">
        <f t="shared" ref="AB29:AB59" si="66">IF(COUNTIF(B29:W29,$AB$9)=0,"",COUNTIF(B29:W29,$AB$9))</f>
        <v/>
      </c>
      <c r="AC29" s="126" t="str">
        <f t="shared" ref="AC29:AC59" si="67">IF(COUNTIF(B29:W29,$AC$9)=0,"",COUNTIF(B29:W29,$AC$9))</f>
        <v/>
      </c>
      <c r="AD29" s="126" t="str">
        <f t="shared" ref="AD29:AD59" si="68">IF(COUNTIF($B29:$W29,AD$9)=0,"",COUNTIF($B29:$W29,AD$9))</f>
        <v/>
      </c>
      <c r="AE29" s="425" t="str">
        <f t="shared" ref="AE29:AE59" si="69">IF(COUNTIF(B29:W29,$AE$9)=0,"",COUNTIF(B29:W29,$AE$9))</f>
        <v/>
      </c>
      <c r="AF29" s="127" t="str">
        <f t="shared" ref="AF29:AF59" si="70">IF($Y$8="Pass",Y29,"")</f>
        <v/>
      </c>
      <c r="AG29" s="128" t="str">
        <f t="shared" ref="AG29:AG59" si="71">IF($Z$8="Pass",Z29,"")</f>
        <v/>
      </c>
      <c r="AH29" s="128" t="str">
        <f t="shared" ref="AH29:AH59" si="72">IF($AA$8="Pass",AA29,"")</f>
        <v/>
      </c>
      <c r="AI29" s="128" t="str">
        <f t="shared" ref="AI29:AI59" si="73">IF($AB$8="Pass",AB29,"")</f>
        <v/>
      </c>
      <c r="AJ29" s="128" t="str">
        <f t="shared" si="35"/>
        <v/>
      </c>
      <c r="AK29" s="128" t="str">
        <f t="shared" si="5"/>
        <v/>
      </c>
      <c r="AL29" s="128" t="str">
        <f t="shared" ref="AL29:AL59" si="74">IF($AE$8="Pass",AE29,"")</f>
        <v/>
      </c>
      <c r="AM29" s="127" t="str">
        <f t="shared" si="7"/>
        <v/>
      </c>
      <c r="AN29" s="128" t="str">
        <f t="shared" ref="AN29:AN59" si="75">IF($Z$8="Fail",Z29,"")</f>
        <v/>
      </c>
      <c r="AO29" s="128" t="str">
        <f t="shared" ref="AO29:AO59" si="76">IF($AA$8="Fail",AA29,"")</f>
        <v/>
      </c>
      <c r="AP29" s="128" t="str">
        <f t="shared" si="36"/>
        <v/>
      </c>
      <c r="AQ29" s="128" t="str">
        <f t="shared" si="37"/>
        <v/>
      </c>
      <c r="AR29" s="128" t="str">
        <f t="shared" si="10"/>
        <v/>
      </c>
      <c r="AS29" s="129" t="str">
        <f t="shared" ref="AS29:AS59" si="77">IF($AE$8="Fail",AE29,"")</f>
        <v/>
      </c>
      <c r="AT29" s="130" t="str">
        <f t="shared" si="38"/>
        <v/>
      </c>
      <c r="AU29" s="130" t="str">
        <f t="shared" si="39"/>
        <v/>
      </c>
      <c r="AV29" s="131" t="str">
        <f t="shared" si="40"/>
        <v/>
      </c>
      <c r="AW29" s="131" t="str">
        <f t="shared" si="41"/>
        <v/>
      </c>
      <c r="AX29" s="131" t="str">
        <f t="shared" si="42"/>
        <v/>
      </c>
      <c r="AY29" s="131" t="str">
        <f t="shared" si="43"/>
        <v/>
      </c>
      <c r="AZ29" s="134" t="str">
        <f t="shared" ref="AZ29:AZ59" si="78">IF(COUNTBLANK(AT29)=1,"",(IF(AT29=1,AT29-AU29,AY29)))</f>
        <v/>
      </c>
      <c r="BA29" s="132" t="str">
        <f t="shared" ref="BA29:BA59" si="79">IF(COUNTBLANK(AT29)=1,"",AY29)</f>
        <v/>
      </c>
      <c r="BB29" s="133"/>
      <c r="BC29" s="6"/>
      <c r="BD29" s="14"/>
      <c r="BE29" s="34">
        <v>20</v>
      </c>
      <c r="BF29" s="41" t="e">
        <f>VLOOKUP($BE29,Pilot1!$A$10:$C$59,3, FALSE)</f>
        <v>#N/A</v>
      </c>
      <c r="BG29" s="41" t="e">
        <f>VLOOKUP($BE29,Pilot2!$A$10:$C$59,3, FALSE)</f>
        <v>#N/A</v>
      </c>
      <c r="BH29" s="41" t="e">
        <f>VLOOKUP($BE29,'P1'!$A$10:$C$59,3, FALSE)</f>
        <v>#N/A</v>
      </c>
      <c r="BI29" s="41" t="e">
        <f>VLOOKUP($BE29,'P2'!$A$10:$C$59,3, FALSE)</f>
        <v>#N/A</v>
      </c>
      <c r="BJ29" s="41" t="e">
        <f>VLOOKUP($BE29,'P3'!$A$10:$C$59,3, FALSE)</f>
        <v>#N/A</v>
      </c>
      <c r="BK29" s="41" t="e">
        <f>VLOOKUP($BE29,'P4'!$A$10:$C$59,3, FALSE)</f>
        <v>#N/A</v>
      </c>
      <c r="BL29" s="41" t="e">
        <f>VLOOKUP($BE29,'P5'!$A$10:$C$59,3, FALSE)</f>
        <v>#N/A</v>
      </c>
      <c r="BM29" s="41" t="e">
        <f>VLOOKUP($BE29,'P6'!$A$10:$C$59,3, FALSE)</f>
        <v>#N/A</v>
      </c>
      <c r="BN29" s="41" t="e">
        <f>VLOOKUP($BE29,'P7'!$A$10:$C$59,3, FALSE)</f>
        <v>#N/A</v>
      </c>
      <c r="BO29" s="41" t="e">
        <f>VLOOKUP($BE29,'P8'!$A$10:$C$59,3, FALSE)</f>
        <v>#N/A</v>
      </c>
      <c r="BP29" s="41" t="e">
        <f>VLOOKUP($BE29,'P9'!$A$10:$C$59,3, FALSE)</f>
        <v>#N/A</v>
      </c>
      <c r="BQ29" s="41" t="e">
        <f>VLOOKUP($BE29,'P10'!$A$10:$C$59,3, FALSE)</f>
        <v>#N/A</v>
      </c>
      <c r="BR29" s="41" t="e">
        <f>VLOOKUP($BE29,'P11'!$A$10:$C$59,3, FALSE)</f>
        <v>#N/A</v>
      </c>
      <c r="BS29" s="41" t="e">
        <f>VLOOKUP($BE29,'P12'!$A$10:$C$59,3, FALSE)</f>
        <v>#N/A</v>
      </c>
      <c r="BT29" s="41" t="e">
        <f>VLOOKUP($BE29,'P13'!$A$10:$C$59,3, FALSE)</f>
        <v>#N/A</v>
      </c>
      <c r="BU29" s="41" t="e">
        <f>VLOOKUP($BE29,'P14'!$A$10:$C$59,3, FALSE)</f>
        <v>#N/A</v>
      </c>
      <c r="BV29" s="41" t="e">
        <f>VLOOKUP($BE29,'P15'!$A$10:$C$59,3, FALSE)</f>
        <v>#N/A</v>
      </c>
      <c r="BW29" s="41" t="e">
        <f>VLOOKUP($BE29,'P16'!$A$10:$C$59,3, FALSE)</f>
        <v>#N/A</v>
      </c>
      <c r="BX29" s="41" t="e">
        <f>VLOOKUP($BE29,'P17'!$A$10:$C$59,3, FALSE)</f>
        <v>#N/A</v>
      </c>
      <c r="BY29" s="41" t="e">
        <f>VLOOKUP($BE29,'P18'!$A$10:$C$59,3, FALSE)</f>
        <v>#N/A</v>
      </c>
      <c r="BZ29" s="41" t="e">
        <f>VLOOKUP($BE29,'P19'!$A$10:$C$59,3, FALSE)</f>
        <v>#N/A</v>
      </c>
      <c r="CA29" s="41" t="e">
        <f>VLOOKUP($BE29,'P20'!$A$10:$C$59,3, FALSE)</f>
        <v>#N/A</v>
      </c>
    </row>
    <row r="30" spans="1:79" s="26" customFormat="1">
      <c r="A30" s="34">
        <v>21</v>
      </c>
      <c r="B30" s="41" t="str">
        <f t="shared" si="12"/>
        <v>-</v>
      </c>
      <c r="C30" s="41" t="str">
        <f t="shared" si="13"/>
        <v>-</v>
      </c>
      <c r="D30" s="41" t="e">
        <f t="shared" si="14"/>
        <v>#N/A</v>
      </c>
      <c r="E30" s="41" t="e">
        <f t="shared" si="15"/>
        <v>#N/A</v>
      </c>
      <c r="F30" s="41" t="e">
        <f t="shared" si="16"/>
        <v>#N/A</v>
      </c>
      <c r="G30" s="41" t="e">
        <f t="shared" si="17"/>
        <v>#N/A</v>
      </c>
      <c r="H30" s="41" t="e">
        <f t="shared" si="18"/>
        <v>#N/A</v>
      </c>
      <c r="I30" s="41" t="str">
        <f t="shared" si="19"/>
        <v>-</v>
      </c>
      <c r="J30" s="41" t="str">
        <f t="shared" si="20"/>
        <v>-</v>
      </c>
      <c r="K30" s="41" t="str">
        <f t="shared" si="21"/>
        <v>-</v>
      </c>
      <c r="L30" s="41" t="str">
        <f t="shared" si="22"/>
        <v>-</v>
      </c>
      <c r="M30" s="41" t="str">
        <f t="shared" si="23"/>
        <v>-</v>
      </c>
      <c r="N30" s="41" t="str">
        <f t="shared" si="24"/>
        <v>-</v>
      </c>
      <c r="O30" s="41" t="str">
        <f t="shared" si="25"/>
        <v>-</v>
      </c>
      <c r="P30" s="41" t="str">
        <f t="shared" si="26"/>
        <v>-</v>
      </c>
      <c r="Q30" s="41" t="str">
        <f t="shared" si="27"/>
        <v>-</v>
      </c>
      <c r="R30" s="41" t="str">
        <f t="shared" si="28"/>
        <v>-</v>
      </c>
      <c r="S30" s="41" t="str">
        <f t="shared" si="29"/>
        <v>-</v>
      </c>
      <c r="T30" s="41" t="str">
        <f t="shared" si="30"/>
        <v>-</v>
      </c>
      <c r="U30" s="41" t="str">
        <f t="shared" si="31"/>
        <v>-</v>
      </c>
      <c r="V30" s="41" t="str">
        <f t="shared" si="32"/>
        <v>-</v>
      </c>
      <c r="W30" s="41" t="str">
        <f t="shared" si="33"/>
        <v>-</v>
      </c>
      <c r="X30" s="125">
        <v>21</v>
      </c>
      <c r="Y30" s="126" t="str">
        <f t="shared" si="63"/>
        <v/>
      </c>
      <c r="Z30" s="126" t="str">
        <f t="shared" si="64"/>
        <v/>
      </c>
      <c r="AA30" s="126" t="str">
        <f t="shared" si="65"/>
        <v/>
      </c>
      <c r="AB30" s="126" t="str">
        <f t="shared" si="66"/>
        <v/>
      </c>
      <c r="AC30" s="126" t="str">
        <f t="shared" si="67"/>
        <v/>
      </c>
      <c r="AD30" s="126" t="str">
        <f t="shared" si="68"/>
        <v/>
      </c>
      <c r="AE30" s="425" t="str">
        <f t="shared" si="69"/>
        <v/>
      </c>
      <c r="AF30" s="127" t="str">
        <f t="shared" si="70"/>
        <v/>
      </c>
      <c r="AG30" s="128" t="str">
        <f t="shared" si="71"/>
        <v/>
      </c>
      <c r="AH30" s="128" t="str">
        <f t="shared" si="72"/>
        <v/>
      </c>
      <c r="AI30" s="128" t="str">
        <f t="shared" si="73"/>
        <v/>
      </c>
      <c r="AJ30" s="128" t="str">
        <f t="shared" si="35"/>
        <v/>
      </c>
      <c r="AK30" s="128" t="str">
        <f t="shared" si="5"/>
        <v/>
      </c>
      <c r="AL30" s="128" t="str">
        <f t="shared" si="74"/>
        <v/>
      </c>
      <c r="AM30" s="127" t="str">
        <f t="shared" si="7"/>
        <v/>
      </c>
      <c r="AN30" s="128" t="str">
        <f t="shared" si="75"/>
        <v/>
      </c>
      <c r="AO30" s="128" t="str">
        <f t="shared" si="76"/>
        <v/>
      </c>
      <c r="AP30" s="128" t="str">
        <f t="shared" si="36"/>
        <v/>
      </c>
      <c r="AQ30" s="128" t="str">
        <f t="shared" si="37"/>
        <v/>
      </c>
      <c r="AR30" s="128" t="str">
        <f t="shared" si="10"/>
        <v/>
      </c>
      <c r="AS30" s="129" t="str">
        <f t="shared" si="77"/>
        <v/>
      </c>
      <c r="AT30" s="130" t="str">
        <f t="shared" si="38"/>
        <v/>
      </c>
      <c r="AU30" s="130" t="str">
        <f t="shared" si="39"/>
        <v/>
      </c>
      <c r="AV30" s="131" t="str">
        <f t="shared" si="40"/>
        <v/>
      </c>
      <c r="AW30" s="131" t="str">
        <f t="shared" si="41"/>
        <v/>
      </c>
      <c r="AX30" s="131" t="str">
        <f t="shared" si="42"/>
        <v/>
      </c>
      <c r="AY30" s="131" t="str">
        <f t="shared" si="43"/>
        <v/>
      </c>
      <c r="AZ30" s="134" t="str">
        <f t="shared" si="78"/>
        <v/>
      </c>
      <c r="BA30" s="132" t="str">
        <f t="shared" si="79"/>
        <v/>
      </c>
      <c r="BB30" s="133"/>
      <c r="BC30" s="6"/>
      <c r="BD30" s="14"/>
      <c r="BE30" s="34">
        <v>21</v>
      </c>
      <c r="BF30" s="41" t="e">
        <f>VLOOKUP($BE30,Pilot1!$A$10:$C$59,3, FALSE)</f>
        <v>#N/A</v>
      </c>
      <c r="BG30" s="41" t="e">
        <f>VLOOKUP($BE30,Pilot2!$A$10:$C$59,3, FALSE)</f>
        <v>#N/A</v>
      </c>
      <c r="BH30" s="41" t="e">
        <f>VLOOKUP($BE30,'P1'!$A$10:$C$59,3, FALSE)</f>
        <v>#N/A</v>
      </c>
      <c r="BI30" s="41" t="e">
        <f>VLOOKUP($BE30,'P2'!$A$10:$C$59,3, FALSE)</f>
        <v>#N/A</v>
      </c>
      <c r="BJ30" s="41" t="e">
        <f>VLOOKUP($BE30,'P3'!$A$10:$C$59,3, FALSE)</f>
        <v>#N/A</v>
      </c>
      <c r="BK30" s="41" t="e">
        <f>VLOOKUP($BE30,'P4'!$A$10:$C$59,3, FALSE)</f>
        <v>#N/A</v>
      </c>
      <c r="BL30" s="41" t="e">
        <f>VLOOKUP($BE30,'P5'!$A$10:$C$59,3, FALSE)</f>
        <v>#N/A</v>
      </c>
      <c r="BM30" s="41" t="e">
        <f>VLOOKUP($BE30,'P6'!$A$10:$C$59,3, FALSE)</f>
        <v>#N/A</v>
      </c>
      <c r="BN30" s="41" t="e">
        <f>VLOOKUP($BE30,'P7'!$A$10:$C$59,3, FALSE)</f>
        <v>#N/A</v>
      </c>
      <c r="BO30" s="41" t="e">
        <f>VLOOKUP($BE30,'P8'!$A$10:$C$59,3, FALSE)</f>
        <v>#N/A</v>
      </c>
      <c r="BP30" s="41" t="e">
        <f>VLOOKUP($BE30,'P9'!$A$10:$C$59,3, FALSE)</f>
        <v>#N/A</v>
      </c>
      <c r="BQ30" s="41" t="e">
        <f>VLOOKUP($BE30,'P10'!$A$10:$C$59,3, FALSE)</f>
        <v>#N/A</v>
      </c>
      <c r="BR30" s="41" t="e">
        <f>VLOOKUP($BE30,'P11'!$A$10:$C$59,3, FALSE)</f>
        <v>#N/A</v>
      </c>
      <c r="BS30" s="41" t="e">
        <f>VLOOKUP($BE30,'P12'!$A$10:$C$59,3, FALSE)</f>
        <v>#N/A</v>
      </c>
      <c r="BT30" s="41" t="e">
        <f>VLOOKUP($BE30,'P13'!$A$10:$C$59,3, FALSE)</f>
        <v>#N/A</v>
      </c>
      <c r="BU30" s="41" t="e">
        <f>VLOOKUP($BE30,'P14'!$A$10:$C$59,3, FALSE)</f>
        <v>#N/A</v>
      </c>
      <c r="BV30" s="41" t="e">
        <f>VLOOKUP($BE30,'P15'!$A$10:$C$59,3, FALSE)</f>
        <v>#N/A</v>
      </c>
      <c r="BW30" s="41" t="e">
        <f>VLOOKUP($BE30,'P16'!$A$10:$C$59,3, FALSE)</f>
        <v>#N/A</v>
      </c>
      <c r="BX30" s="41" t="e">
        <f>VLOOKUP($BE30,'P17'!$A$10:$C$59,3, FALSE)</f>
        <v>#N/A</v>
      </c>
      <c r="BY30" s="41" t="e">
        <f>VLOOKUP($BE30,'P18'!$A$10:$C$59,3, FALSE)</f>
        <v>#N/A</v>
      </c>
      <c r="BZ30" s="41" t="e">
        <f>VLOOKUP($BE30,'P19'!$A$10:$C$59,3, FALSE)</f>
        <v>#N/A</v>
      </c>
      <c r="CA30" s="41" t="e">
        <f>VLOOKUP($BE30,'P20'!$A$10:$C$59,3, FALSE)</f>
        <v>#N/A</v>
      </c>
    </row>
    <row r="31" spans="1:79" s="26" customFormat="1">
      <c r="A31" s="34">
        <v>22</v>
      </c>
      <c r="B31" s="41" t="str">
        <f t="shared" si="12"/>
        <v>-</v>
      </c>
      <c r="C31" s="41" t="str">
        <f t="shared" si="13"/>
        <v>-</v>
      </c>
      <c r="D31" s="41" t="e">
        <f t="shared" si="14"/>
        <v>#N/A</v>
      </c>
      <c r="E31" s="41" t="e">
        <f t="shared" si="15"/>
        <v>#N/A</v>
      </c>
      <c r="F31" s="41" t="e">
        <f t="shared" si="16"/>
        <v>#N/A</v>
      </c>
      <c r="G31" s="41" t="e">
        <f t="shared" si="17"/>
        <v>#N/A</v>
      </c>
      <c r="H31" s="41" t="e">
        <f t="shared" si="18"/>
        <v>#N/A</v>
      </c>
      <c r="I31" s="41" t="str">
        <f t="shared" si="19"/>
        <v>-</v>
      </c>
      <c r="J31" s="41" t="str">
        <f t="shared" si="20"/>
        <v>-</v>
      </c>
      <c r="K31" s="41" t="str">
        <f t="shared" si="21"/>
        <v>-</v>
      </c>
      <c r="L31" s="41" t="str">
        <f t="shared" si="22"/>
        <v>-</v>
      </c>
      <c r="M31" s="41" t="str">
        <f t="shared" si="23"/>
        <v>-</v>
      </c>
      <c r="N31" s="41" t="str">
        <f t="shared" si="24"/>
        <v>-</v>
      </c>
      <c r="O31" s="41" t="str">
        <f t="shared" si="25"/>
        <v>-</v>
      </c>
      <c r="P31" s="41" t="str">
        <f t="shared" si="26"/>
        <v>-</v>
      </c>
      <c r="Q31" s="41" t="str">
        <f t="shared" si="27"/>
        <v>-</v>
      </c>
      <c r="R31" s="41" t="str">
        <f t="shared" si="28"/>
        <v>-</v>
      </c>
      <c r="S31" s="41" t="str">
        <f t="shared" si="29"/>
        <v>-</v>
      </c>
      <c r="T31" s="41" t="str">
        <f t="shared" si="30"/>
        <v>-</v>
      </c>
      <c r="U31" s="41" t="str">
        <f t="shared" si="31"/>
        <v>-</v>
      </c>
      <c r="V31" s="41" t="str">
        <f t="shared" si="32"/>
        <v>-</v>
      </c>
      <c r="W31" s="41" t="str">
        <f t="shared" si="33"/>
        <v>-</v>
      </c>
      <c r="X31" s="125">
        <v>22</v>
      </c>
      <c r="Y31" s="126" t="str">
        <f t="shared" si="63"/>
        <v/>
      </c>
      <c r="Z31" s="126" t="str">
        <f t="shared" si="64"/>
        <v/>
      </c>
      <c r="AA31" s="126" t="str">
        <f t="shared" si="65"/>
        <v/>
      </c>
      <c r="AB31" s="126" t="str">
        <f t="shared" si="66"/>
        <v/>
      </c>
      <c r="AC31" s="126" t="str">
        <f t="shared" si="67"/>
        <v/>
      </c>
      <c r="AD31" s="126" t="str">
        <f t="shared" si="68"/>
        <v/>
      </c>
      <c r="AE31" s="425" t="str">
        <f t="shared" si="69"/>
        <v/>
      </c>
      <c r="AF31" s="127" t="str">
        <f t="shared" si="70"/>
        <v/>
      </c>
      <c r="AG31" s="128" t="str">
        <f t="shared" si="71"/>
        <v/>
      </c>
      <c r="AH31" s="128" t="str">
        <f t="shared" si="72"/>
        <v/>
      </c>
      <c r="AI31" s="128" t="str">
        <f t="shared" si="73"/>
        <v/>
      </c>
      <c r="AJ31" s="128" t="str">
        <f t="shared" si="35"/>
        <v/>
      </c>
      <c r="AK31" s="128" t="str">
        <f t="shared" si="5"/>
        <v/>
      </c>
      <c r="AL31" s="128" t="str">
        <f t="shared" si="74"/>
        <v/>
      </c>
      <c r="AM31" s="127" t="str">
        <f t="shared" si="7"/>
        <v/>
      </c>
      <c r="AN31" s="128" t="str">
        <f t="shared" si="75"/>
        <v/>
      </c>
      <c r="AO31" s="128" t="str">
        <f t="shared" si="76"/>
        <v/>
      </c>
      <c r="AP31" s="128" t="str">
        <f t="shared" si="36"/>
        <v/>
      </c>
      <c r="AQ31" s="128" t="str">
        <f t="shared" si="37"/>
        <v/>
      </c>
      <c r="AR31" s="128" t="str">
        <f t="shared" si="10"/>
        <v/>
      </c>
      <c r="AS31" s="129" t="str">
        <f t="shared" si="77"/>
        <v/>
      </c>
      <c r="AT31" s="130" t="str">
        <f t="shared" si="38"/>
        <v/>
      </c>
      <c r="AU31" s="130" t="str">
        <f t="shared" si="39"/>
        <v/>
      </c>
      <c r="AV31" s="131" t="str">
        <f t="shared" si="40"/>
        <v/>
      </c>
      <c r="AW31" s="131" t="str">
        <f t="shared" si="41"/>
        <v/>
      </c>
      <c r="AX31" s="131" t="str">
        <f t="shared" si="42"/>
        <v/>
      </c>
      <c r="AY31" s="131" t="str">
        <f t="shared" si="43"/>
        <v/>
      </c>
      <c r="AZ31" s="134" t="str">
        <f t="shared" si="78"/>
        <v/>
      </c>
      <c r="BA31" s="132" t="str">
        <f t="shared" si="79"/>
        <v/>
      </c>
      <c r="BB31" s="133"/>
      <c r="BC31" s="6"/>
      <c r="BD31" s="14"/>
      <c r="BE31" s="34">
        <v>22</v>
      </c>
      <c r="BF31" s="41" t="e">
        <f>VLOOKUP($BE31,Pilot1!$A$10:$C$59,3, FALSE)</f>
        <v>#N/A</v>
      </c>
      <c r="BG31" s="41" t="e">
        <f>VLOOKUP($BE31,Pilot2!$A$10:$C$59,3, FALSE)</f>
        <v>#N/A</v>
      </c>
      <c r="BH31" s="41" t="e">
        <f>VLOOKUP($BE31,'P1'!$A$10:$C$59,3, FALSE)</f>
        <v>#N/A</v>
      </c>
      <c r="BI31" s="41" t="e">
        <f>VLOOKUP($BE31,'P2'!$A$10:$C$59,3, FALSE)</f>
        <v>#N/A</v>
      </c>
      <c r="BJ31" s="41" t="e">
        <f>VLOOKUP($BE31,'P3'!$A$10:$C$59,3, FALSE)</f>
        <v>#N/A</v>
      </c>
      <c r="BK31" s="41" t="e">
        <f>VLOOKUP($BE31,'P4'!$A$10:$C$59,3, FALSE)</f>
        <v>#N/A</v>
      </c>
      <c r="BL31" s="41" t="e">
        <f>VLOOKUP($BE31,'P5'!$A$10:$C$59,3, FALSE)</f>
        <v>#N/A</v>
      </c>
      <c r="BM31" s="41" t="e">
        <f>VLOOKUP($BE31,'P6'!$A$10:$C$59,3, FALSE)</f>
        <v>#N/A</v>
      </c>
      <c r="BN31" s="41" t="e">
        <f>VLOOKUP($BE31,'P7'!$A$10:$C$59,3, FALSE)</f>
        <v>#N/A</v>
      </c>
      <c r="BO31" s="41" t="e">
        <f>VLOOKUP($BE31,'P8'!$A$10:$C$59,3, FALSE)</f>
        <v>#N/A</v>
      </c>
      <c r="BP31" s="41" t="e">
        <f>VLOOKUP($BE31,'P9'!$A$10:$C$59,3, FALSE)</f>
        <v>#N/A</v>
      </c>
      <c r="BQ31" s="41" t="e">
        <f>VLOOKUP($BE31,'P10'!$A$10:$C$59,3, FALSE)</f>
        <v>#N/A</v>
      </c>
      <c r="BR31" s="41" t="e">
        <f>VLOOKUP($BE31,'P11'!$A$10:$C$59,3, FALSE)</f>
        <v>#N/A</v>
      </c>
      <c r="BS31" s="41" t="e">
        <f>VLOOKUP($BE31,'P12'!$A$10:$C$59,3, FALSE)</f>
        <v>#N/A</v>
      </c>
      <c r="BT31" s="41" t="e">
        <f>VLOOKUP($BE31,'P13'!$A$10:$C$59,3, FALSE)</f>
        <v>#N/A</v>
      </c>
      <c r="BU31" s="41" t="e">
        <f>VLOOKUP($BE31,'P14'!$A$10:$C$59,3, FALSE)</f>
        <v>#N/A</v>
      </c>
      <c r="BV31" s="41" t="e">
        <f>VLOOKUP($BE31,'P15'!$A$10:$C$59,3, FALSE)</f>
        <v>#N/A</v>
      </c>
      <c r="BW31" s="41" t="e">
        <f>VLOOKUP($BE31,'P16'!$A$10:$C$59,3, FALSE)</f>
        <v>#N/A</v>
      </c>
      <c r="BX31" s="41" t="e">
        <f>VLOOKUP($BE31,'P17'!$A$10:$C$59,3, FALSE)</f>
        <v>#N/A</v>
      </c>
      <c r="BY31" s="41" t="e">
        <f>VLOOKUP($BE31,'P18'!$A$10:$C$59,3, FALSE)</f>
        <v>#N/A</v>
      </c>
      <c r="BZ31" s="41" t="e">
        <f>VLOOKUP($BE31,'P19'!$A$10:$C$59,3, FALSE)</f>
        <v>#N/A</v>
      </c>
      <c r="CA31" s="41" t="e">
        <f>VLOOKUP($BE31,'P20'!$A$10:$C$59,3, FALSE)</f>
        <v>#N/A</v>
      </c>
    </row>
    <row r="32" spans="1:79" s="26" customFormat="1">
      <c r="A32" s="34">
        <v>23</v>
      </c>
      <c r="B32" s="41" t="str">
        <f t="shared" si="12"/>
        <v>-</v>
      </c>
      <c r="C32" s="41" t="str">
        <f t="shared" si="13"/>
        <v>-</v>
      </c>
      <c r="D32" s="41" t="e">
        <f t="shared" si="14"/>
        <v>#N/A</v>
      </c>
      <c r="E32" s="41" t="e">
        <f t="shared" si="15"/>
        <v>#N/A</v>
      </c>
      <c r="F32" s="41" t="e">
        <f t="shared" si="16"/>
        <v>#N/A</v>
      </c>
      <c r="G32" s="41" t="e">
        <f t="shared" si="17"/>
        <v>#N/A</v>
      </c>
      <c r="H32" s="41" t="e">
        <f t="shared" si="18"/>
        <v>#N/A</v>
      </c>
      <c r="I32" s="41" t="str">
        <f t="shared" si="19"/>
        <v>-</v>
      </c>
      <c r="J32" s="41" t="str">
        <f t="shared" si="20"/>
        <v>-</v>
      </c>
      <c r="K32" s="41" t="str">
        <f t="shared" si="21"/>
        <v>-</v>
      </c>
      <c r="L32" s="41" t="str">
        <f t="shared" si="22"/>
        <v>-</v>
      </c>
      <c r="M32" s="41" t="str">
        <f t="shared" si="23"/>
        <v>-</v>
      </c>
      <c r="N32" s="41" t="str">
        <f t="shared" si="24"/>
        <v>-</v>
      </c>
      <c r="O32" s="41" t="str">
        <f t="shared" si="25"/>
        <v>-</v>
      </c>
      <c r="P32" s="41" t="str">
        <f t="shared" si="26"/>
        <v>-</v>
      </c>
      <c r="Q32" s="41" t="str">
        <f t="shared" si="27"/>
        <v>-</v>
      </c>
      <c r="R32" s="41" t="str">
        <f t="shared" si="28"/>
        <v>-</v>
      </c>
      <c r="S32" s="41" t="str">
        <f t="shared" si="29"/>
        <v>-</v>
      </c>
      <c r="T32" s="41" t="str">
        <f t="shared" si="30"/>
        <v>-</v>
      </c>
      <c r="U32" s="41" t="str">
        <f t="shared" si="31"/>
        <v>-</v>
      </c>
      <c r="V32" s="41" t="str">
        <f t="shared" si="32"/>
        <v>-</v>
      </c>
      <c r="W32" s="41" t="str">
        <f t="shared" si="33"/>
        <v>-</v>
      </c>
      <c r="X32" s="125">
        <v>23</v>
      </c>
      <c r="Y32" s="126" t="str">
        <f t="shared" si="63"/>
        <v/>
      </c>
      <c r="Z32" s="126" t="str">
        <f t="shared" si="64"/>
        <v/>
      </c>
      <c r="AA32" s="126" t="str">
        <f t="shared" si="65"/>
        <v/>
      </c>
      <c r="AB32" s="126" t="str">
        <f t="shared" si="66"/>
        <v/>
      </c>
      <c r="AC32" s="126" t="str">
        <f t="shared" si="67"/>
        <v/>
      </c>
      <c r="AD32" s="126" t="str">
        <f t="shared" si="68"/>
        <v/>
      </c>
      <c r="AE32" s="425" t="str">
        <f t="shared" si="69"/>
        <v/>
      </c>
      <c r="AF32" s="127" t="str">
        <f t="shared" si="70"/>
        <v/>
      </c>
      <c r="AG32" s="128" t="str">
        <f t="shared" si="71"/>
        <v/>
      </c>
      <c r="AH32" s="128" t="str">
        <f t="shared" si="72"/>
        <v/>
      </c>
      <c r="AI32" s="128" t="str">
        <f t="shared" si="73"/>
        <v/>
      </c>
      <c r="AJ32" s="128" t="str">
        <f t="shared" si="35"/>
        <v/>
      </c>
      <c r="AK32" s="128" t="str">
        <f t="shared" si="5"/>
        <v/>
      </c>
      <c r="AL32" s="128" t="str">
        <f t="shared" si="74"/>
        <v/>
      </c>
      <c r="AM32" s="127" t="str">
        <f t="shared" si="7"/>
        <v/>
      </c>
      <c r="AN32" s="128" t="str">
        <f t="shared" si="75"/>
        <v/>
      </c>
      <c r="AO32" s="128" t="str">
        <f t="shared" si="76"/>
        <v/>
      </c>
      <c r="AP32" s="128" t="str">
        <f t="shared" si="36"/>
        <v/>
      </c>
      <c r="AQ32" s="128" t="str">
        <f t="shared" si="37"/>
        <v/>
      </c>
      <c r="AR32" s="128" t="str">
        <f t="shared" si="10"/>
        <v/>
      </c>
      <c r="AS32" s="129" t="str">
        <f t="shared" si="77"/>
        <v/>
      </c>
      <c r="AT32" s="130" t="str">
        <f t="shared" si="38"/>
        <v/>
      </c>
      <c r="AU32" s="130" t="str">
        <f t="shared" si="39"/>
        <v/>
      </c>
      <c r="AV32" s="131" t="str">
        <f t="shared" si="40"/>
        <v/>
      </c>
      <c r="AW32" s="131" t="str">
        <f t="shared" si="41"/>
        <v/>
      </c>
      <c r="AX32" s="131" t="str">
        <f t="shared" si="42"/>
        <v/>
      </c>
      <c r="AY32" s="131" t="str">
        <f t="shared" si="43"/>
        <v/>
      </c>
      <c r="AZ32" s="134" t="str">
        <f t="shared" si="78"/>
        <v/>
      </c>
      <c r="BA32" s="132" t="str">
        <f t="shared" si="79"/>
        <v/>
      </c>
      <c r="BB32" s="133"/>
      <c r="BC32" s="6"/>
      <c r="BD32" s="14"/>
      <c r="BE32" s="34">
        <v>23</v>
      </c>
      <c r="BF32" s="41" t="e">
        <f>VLOOKUP($BE32,Pilot1!$A$10:$C$59,3, FALSE)</f>
        <v>#N/A</v>
      </c>
      <c r="BG32" s="41" t="e">
        <f>VLOOKUP($BE32,Pilot2!$A$10:$C$59,3, FALSE)</f>
        <v>#N/A</v>
      </c>
      <c r="BH32" s="41" t="e">
        <f>VLOOKUP($BE32,'P1'!$A$10:$C$59,3, FALSE)</f>
        <v>#N/A</v>
      </c>
      <c r="BI32" s="41" t="e">
        <f>VLOOKUP($BE32,'P2'!$A$10:$C$59,3, FALSE)</f>
        <v>#N/A</v>
      </c>
      <c r="BJ32" s="41" t="e">
        <f>VLOOKUP($BE32,'P3'!$A$10:$C$59,3, FALSE)</f>
        <v>#N/A</v>
      </c>
      <c r="BK32" s="41" t="e">
        <f>VLOOKUP($BE32,'P4'!$A$10:$C$59,3, FALSE)</f>
        <v>#N/A</v>
      </c>
      <c r="BL32" s="41" t="e">
        <f>VLOOKUP($BE32,'P5'!$A$10:$C$59,3, FALSE)</f>
        <v>#N/A</v>
      </c>
      <c r="BM32" s="41" t="e">
        <f>VLOOKUP($BE32,'P6'!$A$10:$C$59,3, FALSE)</f>
        <v>#N/A</v>
      </c>
      <c r="BN32" s="41" t="e">
        <f>VLOOKUP($BE32,'P7'!$A$10:$C$59,3, FALSE)</f>
        <v>#N/A</v>
      </c>
      <c r="BO32" s="41" t="e">
        <f>VLOOKUP($BE32,'P8'!$A$10:$C$59,3, FALSE)</f>
        <v>#N/A</v>
      </c>
      <c r="BP32" s="41" t="e">
        <f>VLOOKUP($BE32,'P9'!$A$10:$C$59,3, FALSE)</f>
        <v>#N/A</v>
      </c>
      <c r="BQ32" s="41" t="e">
        <f>VLOOKUP($BE32,'P10'!$A$10:$C$59,3, FALSE)</f>
        <v>#N/A</v>
      </c>
      <c r="BR32" s="41" t="e">
        <f>VLOOKUP($BE32,'P11'!$A$10:$C$59,3, FALSE)</f>
        <v>#N/A</v>
      </c>
      <c r="BS32" s="41" t="e">
        <f>VLOOKUP($BE32,'P12'!$A$10:$C$59,3, FALSE)</f>
        <v>#N/A</v>
      </c>
      <c r="BT32" s="41" t="e">
        <f>VLOOKUP($BE32,'P13'!$A$10:$C$59,3, FALSE)</f>
        <v>#N/A</v>
      </c>
      <c r="BU32" s="41" t="e">
        <f>VLOOKUP($BE32,'P14'!$A$10:$C$59,3, FALSE)</f>
        <v>#N/A</v>
      </c>
      <c r="BV32" s="41" t="e">
        <f>VLOOKUP($BE32,'P15'!$A$10:$C$59,3, FALSE)</f>
        <v>#N/A</v>
      </c>
      <c r="BW32" s="41" t="e">
        <f>VLOOKUP($BE32,'P16'!$A$10:$C$59,3, FALSE)</f>
        <v>#N/A</v>
      </c>
      <c r="BX32" s="41" t="e">
        <f>VLOOKUP($BE32,'P17'!$A$10:$C$59,3, FALSE)</f>
        <v>#N/A</v>
      </c>
      <c r="BY32" s="41" t="e">
        <f>VLOOKUP($BE32,'P18'!$A$10:$C$59,3, FALSE)</f>
        <v>#N/A</v>
      </c>
      <c r="BZ32" s="41" t="e">
        <f>VLOOKUP($BE32,'P19'!$A$10:$C$59,3, FALSE)</f>
        <v>#N/A</v>
      </c>
      <c r="CA32" s="41" t="e">
        <f>VLOOKUP($BE32,'P20'!$A$10:$C$59,3, FALSE)</f>
        <v>#N/A</v>
      </c>
    </row>
    <row r="33" spans="1:79" s="26" customFormat="1">
      <c r="A33" s="34">
        <v>24</v>
      </c>
      <c r="B33" s="41" t="str">
        <f t="shared" si="12"/>
        <v>-</v>
      </c>
      <c r="C33" s="41" t="str">
        <f t="shared" si="13"/>
        <v>-</v>
      </c>
      <c r="D33" s="41" t="e">
        <f t="shared" si="14"/>
        <v>#N/A</v>
      </c>
      <c r="E33" s="41" t="e">
        <f t="shared" si="15"/>
        <v>#N/A</v>
      </c>
      <c r="F33" s="41" t="e">
        <f t="shared" si="16"/>
        <v>#N/A</v>
      </c>
      <c r="G33" s="41" t="e">
        <f t="shared" si="17"/>
        <v>#N/A</v>
      </c>
      <c r="H33" s="41" t="e">
        <f t="shared" si="18"/>
        <v>#N/A</v>
      </c>
      <c r="I33" s="41" t="str">
        <f t="shared" si="19"/>
        <v>-</v>
      </c>
      <c r="J33" s="41" t="str">
        <f t="shared" si="20"/>
        <v>-</v>
      </c>
      <c r="K33" s="41" t="str">
        <f t="shared" si="21"/>
        <v>-</v>
      </c>
      <c r="L33" s="41" t="str">
        <f t="shared" si="22"/>
        <v>-</v>
      </c>
      <c r="M33" s="41" t="str">
        <f t="shared" si="23"/>
        <v>-</v>
      </c>
      <c r="N33" s="41" t="str">
        <f t="shared" si="24"/>
        <v>-</v>
      </c>
      <c r="O33" s="41" t="str">
        <f t="shared" si="25"/>
        <v>-</v>
      </c>
      <c r="P33" s="41" t="str">
        <f t="shared" si="26"/>
        <v>-</v>
      </c>
      <c r="Q33" s="41" t="str">
        <f t="shared" si="27"/>
        <v>-</v>
      </c>
      <c r="R33" s="41" t="str">
        <f t="shared" si="28"/>
        <v>-</v>
      </c>
      <c r="S33" s="41" t="str">
        <f t="shared" si="29"/>
        <v>-</v>
      </c>
      <c r="T33" s="41" t="str">
        <f t="shared" si="30"/>
        <v>-</v>
      </c>
      <c r="U33" s="41" t="str">
        <f t="shared" si="31"/>
        <v>-</v>
      </c>
      <c r="V33" s="41" t="str">
        <f t="shared" si="32"/>
        <v>-</v>
      </c>
      <c r="W33" s="41" t="str">
        <f t="shared" si="33"/>
        <v>-</v>
      </c>
      <c r="X33" s="125">
        <v>24</v>
      </c>
      <c r="Y33" s="126" t="str">
        <f t="shared" si="63"/>
        <v/>
      </c>
      <c r="Z33" s="126" t="str">
        <f t="shared" si="64"/>
        <v/>
      </c>
      <c r="AA33" s="126" t="str">
        <f t="shared" si="65"/>
        <v/>
      </c>
      <c r="AB33" s="126" t="str">
        <f t="shared" si="66"/>
        <v/>
      </c>
      <c r="AC33" s="126" t="str">
        <f t="shared" si="67"/>
        <v/>
      </c>
      <c r="AD33" s="126" t="str">
        <f t="shared" si="68"/>
        <v/>
      </c>
      <c r="AE33" s="425" t="str">
        <f t="shared" si="69"/>
        <v/>
      </c>
      <c r="AF33" s="127" t="str">
        <f t="shared" si="70"/>
        <v/>
      </c>
      <c r="AG33" s="128" t="str">
        <f t="shared" si="71"/>
        <v/>
      </c>
      <c r="AH33" s="128" t="str">
        <f t="shared" si="72"/>
        <v/>
      </c>
      <c r="AI33" s="128" t="str">
        <f t="shared" si="73"/>
        <v/>
      </c>
      <c r="AJ33" s="128" t="str">
        <f t="shared" si="35"/>
        <v/>
      </c>
      <c r="AK33" s="128" t="str">
        <f t="shared" si="5"/>
        <v/>
      </c>
      <c r="AL33" s="128" t="str">
        <f t="shared" si="74"/>
        <v/>
      </c>
      <c r="AM33" s="127" t="str">
        <f t="shared" si="7"/>
        <v/>
      </c>
      <c r="AN33" s="128" t="str">
        <f t="shared" si="75"/>
        <v/>
      </c>
      <c r="AO33" s="128" t="str">
        <f t="shared" si="76"/>
        <v/>
      </c>
      <c r="AP33" s="128" t="str">
        <f t="shared" si="36"/>
        <v/>
      </c>
      <c r="AQ33" s="128" t="str">
        <f t="shared" si="37"/>
        <v/>
      </c>
      <c r="AR33" s="128" t="str">
        <f t="shared" si="10"/>
        <v/>
      </c>
      <c r="AS33" s="129" t="str">
        <f t="shared" si="77"/>
        <v/>
      </c>
      <c r="AT33" s="130" t="str">
        <f t="shared" si="38"/>
        <v/>
      </c>
      <c r="AU33" s="130" t="str">
        <f t="shared" si="39"/>
        <v/>
      </c>
      <c r="AV33" s="131" t="str">
        <f t="shared" si="40"/>
        <v/>
      </c>
      <c r="AW33" s="131" t="str">
        <f t="shared" si="41"/>
        <v/>
      </c>
      <c r="AX33" s="131" t="str">
        <f t="shared" si="42"/>
        <v/>
      </c>
      <c r="AY33" s="131" t="str">
        <f t="shared" si="43"/>
        <v/>
      </c>
      <c r="AZ33" s="134" t="str">
        <f t="shared" si="78"/>
        <v/>
      </c>
      <c r="BA33" s="132" t="str">
        <f t="shared" si="79"/>
        <v/>
      </c>
      <c r="BB33" s="133"/>
      <c r="BC33" s="6"/>
      <c r="BD33" s="14"/>
      <c r="BE33" s="34">
        <v>24</v>
      </c>
      <c r="BF33" s="41" t="e">
        <f>VLOOKUP($BE33,Pilot1!$A$10:$C$59,3, FALSE)</f>
        <v>#N/A</v>
      </c>
      <c r="BG33" s="41" t="e">
        <f>VLOOKUP($BE33,Pilot2!$A$10:$C$59,3, FALSE)</f>
        <v>#N/A</v>
      </c>
      <c r="BH33" s="41" t="e">
        <f>VLOOKUP($BE33,'P1'!$A$10:$C$59,3, FALSE)</f>
        <v>#N/A</v>
      </c>
      <c r="BI33" s="41" t="e">
        <f>VLOOKUP($BE33,'P2'!$A$10:$C$59,3, FALSE)</f>
        <v>#N/A</v>
      </c>
      <c r="BJ33" s="41" t="e">
        <f>VLOOKUP($BE33,'P3'!$A$10:$C$59,3, FALSE)</f>
        <v>#N/A</v>
      </c>
      <c r="BK33" s="41" t="e">
        <f>VLOOKUP($BE33,'P4'!$A$10:$C$59,3, FALSE)</f>
        <v>#N/A</v>
      </c>
      <c r="BL33" s="41" t="e">
        <f>VLOOKUP($BE33,'P5'!$A$10:$C$59,3, FALSE)</f>
        <v>#N/A</v>
      </c>
      <c r="BM33" s="41" t="e">
        <f>VLOOKUP($BE33,'P6'!$A$10:$C$59,3, FALSE)</f>
        <v>#N/A</v>
      </c>
      <c r="BN33" s="41" t="e">
        <f>VLOOKUP($BE33,'P7'!$A$10:$C$59,3, FALSE)</f>
        <v>#N/A</v>
      </c>
      <c r="BO33" s="41" t="e">
        <f>VLOOKUP($BE33,'P8'!$A$10:$C$59,3, FALSE)</f>
        <v>#N/A</v>
      </c>
      <c r="BP33" s="41" t="e">
        <f>VLOOKUP($BE33,'P9'!$A$10:$C$59,3, FALSE)</f>
        <v>#N/A</v>
      </c>
      <c r="BQ33" s="41" t="e">
        <f>VLOOKUP($BE33,'P10'!$A$10:$C$59,3, FALSE)</f>
        <v>#N/A</v>
      </c>
      <c r="BR33" s="41" t="e">
        <f>VLOOKUP($BE33,'P11'!$A$10:$C$59,3, FALSE)</f>
        <v>#N/A</v>
      </c>
      <c r="BS33" s="41" t="e">
        <f>VLOOKUP($BE33,'P12'!$A$10:$C$59,3, FALSE)</f>
        <v>#N/A</v>
      </c>
      <c r="BT33" s="41" t="e">
        <f>VLOOKUP($BE33,'P13'!$A$10:$C$59,3, FALSE)</f>
        <v>#N/A</v>
      </c>
      <c r="BU33" s="41" t="e">
        <f>VLOOKUP($BE33,'P14'!$A$10:$C$59,3, FALSE)</f>
        <v>#N/A</v>
      </c>
      <c r="BV33" s="41" t="e">
        <f>VLOOKUP($BE33,'P15'!$A$10:$C$59,3, FALSE)</f>
        <v>#N/A</v>
      </c>
      <c r="BW33" s="41" t="e">
        <f>VLOOKUP($BE33,'P16'!$A$10:$C$59,3, FALSE)</f>
        <v>#N/A</v>
      </c>
      <c r="BX33" s="41" t="e">
        <f>VLOOKUP($BE33,'P17'!$A$10:$C$59,3, FALSE)</f>
        <v>#N/A</v>
      </c>
      <c r="BY33" s="41" t="e">
        <f>VLOOKUP($BE33,'P18'!$A$10:$C$59,3, FALSE)</f>
        <v>#N/A</v>
      </c>
      <c r="BZ33" s="41" t="e">
        <f>VLOOKUP($BE33,'P19'!$A$10:$C$59,3, FALSE)</f>
        <v>#N/A</v>
      </c>
      <c r="CA33" s="41" t="e">
        <f>VLOOKUP($BE33,'P20'!$A$10:$C$59,3, FALSE)</f>
        <v>#N/A</v>
      </c>
    </row>
    <row r="34" spans="1:79" s="26" customFormat="1">
      <c r="A34" s="34">
        <v>25</v>
      </c>
      <c r="B34" s="41" t="str">
        <f t="shared" si="12"/>
        <v>-</v>
      </c>
      <c r="C34" s="41" t="str">
        <f t="shared" si="13"/>
        <v>-</v>
      </c>
      <c r="D34" s="41" t="e">
        <f t="shared" si="14"/>
        <v>#N/A</v>
      </c>
      <c r="E34" s="41" t="e">
        <f t="shared" si="15"/>
        <v>#N/A</v>
      </c>
      <c r="F34" s="41" t="e">
        <f t="shared" si="16"/>
        <v>#N/A</v>
      </c>
      <c r="G34" s="41" t="e">
        <f t="shared" si="17"/>
        <v>#N/A</v>
      </c>
      <c r="H34" s="41" t="e">
        <f t="shared" si="18"/>
        <v>#N/A</v>
      </c>
      <c r="I34" s="41" t="str">
        <f t="shared" si="19"/>
        <v>-</v>
      </c>
      <c r="J34" s="41" t="str">
        <f t="shared" si="20"/>
        <v>-</v>
      </c>
      <c r="K34" s="41" t="str">
        <f t="shared" si="21"/>
        <v>-</v>
      </c>
      <c r="L34" s="41" t="str">
        <f t="shared" si="22"/>
        <v>-</v>
      </c>
      <c r="M34" s="41" t="str">
        <f t="shared" si="23"/>
        <v>-</v>
      </c>
      <c r="N34" s="41" t="str">
        <f t="shared" si="24"/>
        <v>-</v>
      </c>
      <c r="O34" s="41" t="str">
        <f t="shared" si="25"/>
        <v>-</v>
      </c>
      <c r="P34" s="41" t="str">
        <f t="shared" si="26"/>
        <v>-</v>
      </c>
      <c r="Q34" s="41" t="str">
        <f t="shared" si="27"/>
        <v>-</v>
      </c>
      <c r="R34" s="41" t="str">
        <f t="shared" si="28"/>
        <v>-</v>
      </c>
      <c r="S34" s="41" t="str">
        <f t="shared" si="29"/>
        <v>-</v>
      </c>
      <c r="T34" s="41" t="str">
        <f t="shared" si="30"/>
        <v>-</v>
      </c>
      <c r="U34" s="41" t="str">
        <f t="shared" si="31"/>
        <v>-</v>
      </c>
      <c r="V34" s="41" t="str">
        <f t="shared" si="32"/>
        <v>-</v>
      </c>
      <c r="W34" s="41" t="str">
        <f t="shared" si="33"/>
        <v>-</v>
      </c>
      <c r="X34" s="125">
        <v>25</v>
      </c>
      <c r="Y34" s="126" t="str">
        <f t="shared" si="63"/>
        <v/>
      </c>
      <c r="Z34" s="126" t="str">
        <f t="shared" si="64"/>
        <v/>
      </c>
      <c r="AA34" s="126" t="str">
        <f t="shared" si="65"/>
        <v/>
      </c>
      <c r="AB34" s="126" t="str">
        <f t="shared" si="66"/>
        <v/>
      </c>
      <c r="AC34" s="126" t="str">
        <f t="shared" si="67"/>
        <v/>
      </c>
      <c r="AD34" s="126" t="str">
        <f t="shared" si="68"/>
        <v/>
      </c>
      <c r="AE34" s="425" t="str">
        <f t="shared" si="69"/>
        <v/>
      </c>
      <c r="AF34" s="127" t="str">
        <f t="shared" si="70"/>
        <v/>
      </c>
      <c r="AG34" s="128" t="str">
        <f t="shared" si="71"/>
        <v/>
      </c>
      <c r="AH34" s="128" t="str">
        <f t="shared" si="72"/>
        <v/>
      </c>
      <c r="AI34" s="128" t="str">
        <f t="shared" si="73"/>
        <v/>
      </c>
      <c r="AJ34" s="128" t="str">
        <f t="shared" si="35"/>
        <v/>
      </c>
      <c r="AK34" s="128" t="str">
        <f t="shared" si="5"/>
        <v/>
      </c>
      <c r="AL34" s="128" t="str">
        <f t="shared" si="74"/>
        <v/>
      </c>
      <c r="AM34" s="127" t="str">
        <f t="shared" si="7"/>
        <v/>
      </c>
      <c r="AN34" s="128" t="str">
        <f t="shared" si="75"/>
        <v/>
      </c>
      <c r="AO34" s="128" t="str">
        <f t="shared" si="76"/>
        <v/>
      </c>
      <c r="AP34" s="128" t="str">
        <f t="shared" si="36"/>
        <v/>
      </c>
      <c r="AQ34" s="128" t="str">
        <f t="shared" si="37"/>
        <v/>
      </c>
      <c r="AR34" s="128" t="str">
        <f t="shared" si="10"/>
        <v/>
      </c>
      <c r="AS34" s="129" t="str">
        <f t="shared" si="77"/>
        <v/>
      </c>
      <c r="AT34" s="130" t="str">
        <f t="shared" si="38"/>
        <v/>
      </c>
      <c r="AU34" s="130" t="str">
        <f t="shared" si="39"/>
        <v/>
      </c>
      <c r="AV34" s="131" t="str">
        <f t="shared" si="40"/>
        <v/>
      </c>
      <c r="AW34" s="131" t="str">
        <f t="shared" si="41"/>
        <v/>
      </c>
      <c r="AX34" s="131" t="str">
        <f t="shared" si="42"/>
        <v/>
      </c>
      <c r="AY34" s="131" t="str">
        <f t="shared" si="43"/>
        <v/>
      </c>
      <c r="AZ34" s="134" t="str">
        <f t="shared" si="78"/>
        <v/>
      </c>
      <c r="BA34" s="132" t="str">
        <f t="shared" si="79"/>
        <v/>
      </c>
      <c r="BB34" s="133"/>
      <c r="BC34" s="6"/>
      <c r="BD34" s="14"/>
      <c r="BE34" s="34">
        <v>25</v>
      </c>
      <c r="BF34" s="41" t="e">
        <f>VLOOKUP($BE34,Pilot1!$A$10:$C$59,3, FALSE)</f>
        <v>#N/A</v>
      </c>
      <c r="BG34" s="41" t="e">
        <f>VLOOKUP($BE34,Pilot2!$A$10:$C$59,3, FALSE)</f>
        <v>#N/A</v>
      </c>
      <c r="BH34" s="41" t="e">
        <f>VLOOKUP($BE34,'P1'!$A$10:$C$59,3, FALSE)</f>
        <v>#N/A</v>
      </c>
      <c r="BI34" s="41" t="e">
        <f>VLOOKUP($BE34,'P2'!$A$10:$C$59,3, FALSE)</f>
        <v>#N/A</v>
      </c>
      <c r="BJ34" s="41" t="e">
        <f>VLOOKUP($BE34,'P3'!$A$10:$C$59,3, FALSE)</f>
        <v>#N/A</v>
      </c>
      <c r="BK34" s="41" t="e">
        <f>VLOOKUP($BE34,'P4'!$A$10:$C$59,3, FALSE)</f>
        <v>#N/A</v>
      </c>
      <c r="BL34" s="41" t="e">
        <f>VLOOKUP($BE34,'P5'!$A$10:$C$59,3, FALSE)</f>
        <v>#N/A</v>
      </c>
      <c r="BM34" s="41" t="e">
        <f>VLOOKUP($BE34,'P6'!$A$10:$C$59,3, FALSE)</f>
        <v>#N/A</v>
      </c>
      <c r="BN34" s="41" t="e">
        <f>VLOOKUP($BE34,'P7'!$A$10:$C$59,3, FALSE)</f>
        <v>#N/A</v>
      </c>
      <c r="BO34" s="41" t="e">
        <f>VLOOKUP($BE34,'P8'!$A$10:$C$59,3, FALSE)</f>
        <v>#N/A</v>
      </c>
      <c r="BP34" s="41" t="e">
        <f>VLOOKUP($BE34,'P9'!$A$10:$C$59,3, FALSE)</f>
        <v>#N/A</v>
      </c>
      <c r="BQ34" s="41" t="e">
        <f>VLOOKUP($BE34,'P10'!$A$10:$C$59,3, FALSE)</f>
        <v>#N/A</v>
      </c>
      <c r="BR34" s="41" t="e">
        <f>VLOOKUP($BE34,'P11'!$A$10:$C$59,3, FALSE)</f>
        <v>#N/A</v>
      </c>
      <c r="BS34" s="41" t="e">
        <f>VLOOKUP($BE34,'P12'!$A$10:$C$59,3, FALSE)</f>
        <v>#N/A</v>
      </c>
      <c r="BT34" s="41" t="e">
        <f>VLOOKUP($BE34,'P13'!$A$10:$C$59,3, FALSE)</f>
        <v>#N/A</v>
      </c>
      <c r="BU34" s="41" t="e">
        <f>VLOOKUP($BE34,'P14'!$A$10:$C$59,3, FALSE)</f>
        <v>#N/A</v>
      </c>
      <c r="BV34" s="41" t="e">
        <f>VLOOKUP($BE34,'P15'!$A$10:$C$59,3, FALSE)</f>
        <v>#N/A</v>
      </c>
      <c r="BW34" s="41" t="e">
        <f>VLOOKUP($BE34,'P16'!$A$10:$C$59,3, FALSE)</f>
        <v>#N/A</v>
      </c>
      <c r="BX34" s="41" t="e">
        <f>VLOOKUP($BE34,'P17'!$A$10:$C$59,3, FALSE)</f>
        <v>#N/A</v>
      </c>
      <c r="BY34" s="41" t="e">
        <f>VLOOKUP($BE34,'P18'!$A$10:$C$59,3, FALSE)</f>
        <v>#N/A</v>
      </c>
      <c r="BZ34" s="41" t="e">
        <f>VLOOKUP($BE34,'P19'!$A$10:$C$59,3, FALSE)</f>
        <v>#N/A</v>
      </c>
      <c r="CA34" s="41" t="e">
        <f>VLOOKUP($BE34,'P20'!$A$10:$C$59,3, FALSE)</f>
        <v>#N/A</v>
      </c>
    </row>
    <row r="35" spans="1:79" s="26" customFormat="1">
      <c r="A35" s="34">
        <v>26</v>
      </c>
      <c r="B35" s="41" t="str">
        <f t="shared" si="12"/>
        <v>-</v>
      </c>
      <c r="C35" s="41" t="str">
        <f t="shared" si="13"/>
        <v>-</v>
      </c>
      <c r="D35" s="41" t="e">
        <f t="shared" si="14"/>
        <v>#N/A</v>
      </c>
      <c r="E35" s="41" t="e">
        <f t="shared" si="15"/>
        <v>#N/A</v>
      </c>
      <c r="F35" s="41" t="e">
        <f t="shared" si="16"/>
        <v>#N/A</v>
      </c>
      <c r="G35" s="41" t="e">
        <f t="shared" si="17"/>
        <v>#N/A</v>
      </c>
      <c r="H35" s="41" t="e">
        <f t="shared" si="18"/>
        <v>#N/A</v>
      </c>
      <c r="I35" s="41" t="str">
        <f t="shared" si="19"/>
        <v>-</v>
      </c>
      <c r="J35" s="41" t="str">
        <f t="shared" si="20"/>
        <v>-</v>
      </c>
      <c r="K35" s="41" t="str">
        <f t="shared" si="21"/>
        <v>-</v>
      </c>
      <c r="L35" s="41" t="str">
        <f t="shared" si="22"/>
        <v>-</v>
      </c>
      <c r="M35" s="41" t="str">
        <f t="shared" si="23"/>
        <v>-</v>
      </c>
      <c r="N35" s="41" t="str">
        <f t="shared" si="24"/>
        <v>-</v>
      </c>
      <c r="O35" s="41" t="str">
        <f t="shared" si="25"/>
        <v>-</v>
      </c>
      <c r="P35" s="41" t="str">
        <f t="shared" si="26"/>
        <v>-</v>
      </c>
      <c r="Q35" s="41" t="str">
        <f t="shared" si="27"/>
        <v>-</v>
      </c>
      <c r="R35" s="41" t="str">
        <f t="shared" si="28"/>
        <v>-</v>
      </c>
      <c r="S35" s="41" t="str">
        <f t="shared" si="29"/>
        <v>-</v>
      </c>
      <c r="T35" s="41" t="str">
        <f t="shared" si="30"/>
        <v>-</v>
      </c>
      <c r="U35" s="41" t="str">
        <f t="shared" si="31"/>
        <v>-</v>
      </c>
      <c r="V35" s="41" t="str">
        <f t="shared" si="32"/>
        <v>-</v>
      </c>
      <c r="W35" s="41" t="str">
        <f t="shared" si="33"/>
        <v>-</v>
      </c>
      <c r="X35" s="125">
        <v>26</v>
      </c>
      <c r="Y35" s="126" t="str">
        <f t="shared" si="63"/>
        <v/>
      </c>
      <c r="Z35" s="126" t="str">
        <f t="shared" si="64"/>
        <v/>
      </c>
      <c r="AA35" s="126" t="str">
        <f t="shared" si="65"/>
        <v/>
      </c>
      <c r="AB35" s="126" t="str">
        <f t="shared" si="66"/>
        <v/>
      </c>
      <c r="AC35" s="126" t="str">
        <f t="shared" si="67"/>
        <v/>
      </c>
      <c r="AD35" s="126" t="str">
        <f t="shared" si="68"/>
        <v/>
      </c>
      <c r="AE35" s="425" t="str">
        <f t="shared" si="69"/>
        <v/>
      </c>
      <c r="AF35" s="127" t="str">
        <f t="shared" si="70"/>
        <v/>
      </c>
      <c r="AG35" s="128" t="str">
        <f t="shared" si="71"/>
        <v/>
      </c>
      <c r="AH35" s="128" t="str">
        <f t="shared" si="72"/>
        <v/>
      </c>
      <c r="AI35" s="128" t="str">
        <f t="shared" si="73"/>
        <v/>
      </c>
      <c r="AJ35" s="128" t="str">
        <f t="shared" si="35"/>
        <v/>
      </c>
      <c r="AK35" s="128" t="str">
        <f t="shared" si="5"/>
        <v/>
      </c>
      <c r="AL35" s="128" t="str">
        <f t="shared" si="74"/>
        <v/>
      </c>
      <c r="AM35" s="127" t="str">
        <f t="shared" si="7"/>
        <v/>
      </c>
      <c r="AN35" s="128" t="str">
        <f t="shared" si="75"/>
        <v/>
      </c>
      <c r="AO35" s="128" t="str">
        <f t="shared" si="76"/>
        <v/>
      </c>
      <c r="AP35" s="128" t="str">
        <f t="shared" si="36"/>
        <v/>
      </c>
      <c r="AQ35" s="128" t="str">
        <f t="shared" si="37"/>
        <v/>
      </c>
      <c r="AR35" s="128" t="str">
        <f t="shared" si="10"/>
        <v/>
      </c>
      <c r="AS35" s="129" t="str">
        <f t="shared" si="77"/>
        <v/>
      </c>
      <c r="AT35" s="130" t="str">
        <f t="shared" si="38"/>
        <v/>
      </c>
      <c r="AU35" s="130" t="str">
        <f t="shared" si="39"/>
        <v/>
      </c>
      <c r="AV35" s="131" t="str">
        <f t="shared" si="40"/>
        <v/>
      </c>
      <c r="AW35" s="131" t="str">
        <f t="shared" si="41"/>
        <v/>
      </c>
      <c r="AX35" s="131" t="str">
        <f t="shared" si="42"/>
        <v/>
      </c>
      <c r="AY35" s="131" t="str">
        <f t="shared" si="43"/>
        <v/>
      </c>
      <c r="AZ35" s="134" t="str">
        <f t="shared" si="78"/>
        <v/>
      </c>
      <c r="BA35" s="132" t="str">
        <f t="shared" si="79"/>
        <v/>
      </c>
      <c r="BB35" s="133"/>
      <c r="BC35" s="6"/>
      <c r="BD35" s="14"/>
      <c r="BE35" s="34">
        <v>26</v>
      </c>
      <c r="BF35" s="41" t="e">
        <f>VLOOKUP($BE35,Pilot1!$A$10:$C$59,3, FALSE)</f>
        <v>#N/A</v>
      </c>
      <c r="BG35" s="41" t="e">
        <f>VLOOKUP($BE35,Pilot2!$A$10:$C$59,3, FALSE)</f>
        <v>#N/A</v>
      </c>
      <c r="BH35" s="41" t="e">
        <f>VLOOKUP($BE35,'P1'!$A$10:$C$59,3, FALSE)</f>
        <v>#N/A</v>
      </c>
      <c r="BI35" s="41" t="e">
        <f>VLOOKUP($BE35,'P2'!$A$10:$C$59,3, FALSE)</f>
        <v>#N/A</v>
      </c>
      <c r="BJ35" s="41" t="e">
        <f>VLOOKUP($BE35,'P3'!$A$10:$C$59,3, FALSE)</f>
        <v>#N/A</v>
      </c>
      <c r="BK35" s="41" t="e">
        <f>VLOOKUP($BE35,'P4'!$A$10:$C$59,3, FALSE)</f>
        <v>#N/A</v>
      </c>
      <c r="BL35" s="41" t="e">
        <f>VLOOKUP($BE35,'P5'!$A$10:$C$59,3, FALSE)</f>
        <v>#N/A</v>
      </c>
      <c r="BM35" s="41" t="e">
        <f>VLOOKUP($BE35,'P6'!$A$10:$C$59,3, FALSE)</f>
        <v>#N/A</v>
      </c>
      <c r="BN35" s="41" t="e">
        <f>VLOOKUP($BE35,'P7'!$A$10:$C$59,3, FALSE)</f>
        <v>#N/A</v>
      </c>
      <c r="BO35" s="41" t="e">
        <f>VLOOKUP($BE35,'P8'!$A$10:$C$59,3, FALSE)</f>
        <v>#N/A</v>
      </c>
      <c r="BP35" s="41" t="e">
        <f>VLOOKUP($BE35,'P9'!$A$10:$C$59,3, FALSE)</f>
        <v>#N/A</v>
      </c>
      <c r="BQ35" s="41" t="e">
        <f>VLOOKUP($BE35,'P10'!$A$10:$C$59,3, FALSE)</f>
        <v>#N/A</v>
      </c>
      <c r="BR35" s="41" t="e">
        <f>VLOOKUP($BE35,'P11'!$A$10:$C$59,3, FALSE)</f>
        <v>#N/A</v>
      </c>
      <c r="BS35" s="41" t="e">
        <f>VLOOKUP($BE35,'P12'!$A$10:$C$59,3, FALSE)</f>
        <v>#N/A</v>
      </c>
      <c r="BT35" s="41" t="e">
        <f>VLOOKUP($BE35,'P13'!$A$10:$C$59,3, FALSE)</f>
        <v>#N/A</v>
      </c>
      <c r="BU35" s="41" t="e">
        <f>VLOOKUP($BE35,'P14'!$A$10:$C$59,3, FALSE)</f>
        <v>#N/A</v>
      </c>
      <c r="BV35" s="41" t="e">
        <f>VLOOKUP($BE35,'P15'!$A$10:$C$59,3, FALSE)</f>
        <v>#N/A</v>
      </c>
      <c r="BW35" s="41" t="e">
        <f>VLOOKUP($BE35,'P16'!$A$10:$C$59,3, FALSE)</f>
        <v>#N/A</v>
      </c>
      <c r="BX35" s="41" t="e">
        <f>VLOOKUP($BE35,'P17'!$A$10:$C$59,3, FALSE)</f>
        <v>#N/A</v>
      </c>
      <c r="BY35" s="41" t="e">
        <f>VLOOKUP($BE35,'P18'!$A$10:$C$59,3, FALSE)</f>
        <v>#N/A</v>
      </c>
      <c r="BZ35" s="41" t="e">
        <f>VLOOKUP($BE35,'P19'!$A$10:$C$59,3, FALSE)</f>
        <v>#N/A</v>
      </c>
      <c r="CA35" s="41" t="e">
        <f>VLOOKUP($BE35,'P20'!$A$10:$C$59,3, FALSE)</f>
        <v>#N/A</v>
      </c>
    </row>
    <row r="36" spans="1:79" s="26" customFormat="1">
      <c r="A36" s="34">
        <v>27</v>
      </c>
      <c r="B36" s="41" t="str">
        <f t="shared" si="12"/>
        <v>-</v>
      </c>
      <c r="C36" s="41" t="str">
        <f t="shared" si="13"/>
        <v>-</v>
      </c>
      <c r="D36" s="41" t="e">
        <f t="shared" si="14"/>
        <v>#N/A</v>
      </c>
      <c r="E36" s="41" t="e">
        <f t="shared" si="15"/>
        <v>#N/A</v>
      </c>
      <c r="F36" s="41" t="e">
        <f t="shared" si="16"/>
        <v>#N/A</v>
      </c>
      <c r="G36" s="41" t="e">
        <f t="shared" si="17"/>
        <v>#N/A</v>
      </c>
      <c r="H36" s="41" t="e">
        <f t="shared" si="18"/>
        <v>#N/A</v>
      </c>
      <c r="I36" s="41" t="str">
        <f t="shared" si="19"/>
        <v>-</v>
      </c>
      <c r="J36" s="41" t="str">
        <f t="shared" si="20"/>
        <v>-</v>
      </c>
      <c r="K36" s="41" t="str">
        <f t="shared" si="21"/>
        <v>-</v>
      </c>
      <c r="L36" s="41" t="str">
        <f t="shared" si="22"/>
        <v>-</v>
      </c>
      <c r="M36" s="41" t="str">
        <f t="shared" si="23"/>
        <v>-</v>
      </c>
      <c r="N36" s="41" t="str">
        <f t="shared" si="24"/>
        <v>-</v>
      </c>
      <c r="O36" s="41" t="str">
        <f t="shared" si="25"/>
        <v>-</v>
      </c>
      <c r="P36" s="41" t="str">
        <f t="shared" si="26"/>
        <v>-</v>
      </c>
      <c r="Q36" s="41" t="str">
        <f t="shared" si="27"/>
        <v>-</v>
      </c>
      <c r="R36" s="41" t="str">
        <f t="shared" si="28"/>
        <v>-</v>
      </c>
      <c r="S36" s="41" t="str">
        <f t="shared" si="29"/>
        <v>-</v>
      </c>
      <c r="T36" s="41" t="str">
        <f t="shared" si="30"/>
        <v>-</v>
      </c>
      <c r="U36" s="41" t="str">
        <f t="shared" si="31"/>
        <v>-</v>
      </c>
      <c r="V36" s="41" t="str">
        <f t="shared" si="32"/>
        <v>-</v>
      </c>
      <c r="W36" s="41" t="str">
        <f t="shared" si="33"/>
        <v>-</v>
      </c>
      <c r="X36" s="125">
        <v>27</v>
      </c>
      <c r="Y36" s="126" t="str">
        <f t="shared" si="63"/>
        <v/>
      </c>
      <c r="Z36" s="126" t="str">
        <f t="shared" si="64"/>
        <v/>
      </c>
      <c r="AA36" s="126" t="str">
        <f t="shared" si="65"/>
        <v/>
      </c>
      <c r="AB36" s="126" t="str">
        <f t="shared" si="66"/>
        <v/>
      </c>
      <c r="AC36" s="126" t="str">
        <f t="shared" si="67"/>
        <v/>
      </c>
      <c r="AD36" s="126" t="str">
        <f t="shared" si="68"/>
        <v/>
      </c>
      <c r="AE36" s="425" t="str">
        <f t="shared" si="69"/>
        <v/>
      </c>
      <c r="AF36" s="127" t="str">
        <f t="shared" si="70"/>
        <v/>
      </c>
      <c r="AG36" s="128" t="str">
        <f t="shared" si="71"/>
        <v/>
      </c>
      <c r="AH36" s="128" t="str">
        <f t="shared" si="72"/>
        <v/>
      </c>
      <c r="AI36" s="128" t="str">
        <f t="shared" si="73"/>
        <v/>
      </c>
      <c r="AJ36" s="128" t="str">
        <f t="shared" si="35"/>
        <v/>
      </c>
      <c r="AK36" s="128" t="str">
        <f t="shared" si="5"/>
        <v/>
      </c>
      <c r="AL36" s="128" t="str">
        <f t="shared" si="74"/>
        <v/>
      </c>
      <c r="AM36" s="127" t="str">
        <f t="shared" si="7"/>
        <v/>
      </c>
      <c r="AN36" s="128" t="str">
        <f t="shared" si="75"/>
        <v/>
      </c>
      <c r="AO36" s="128" t="str">
        <f t="shared" si="76"/>
        <v/>
      </c>
      <c r="AP36" s="128" t="str">
        <f t="shared" si="36"/>
        <v/>
      </c>
      <c r="AQ36" s="128" t="str">
        <f t="shared" si="37"/>
        <v/>
      </c>
      <c r="AR36" s="128" t="str">
        <f t="shared" si="10"/>
        <v/>
      </c>
      <c r="AS36" s="129" t="str">
        <f t="shared" si="77"/>
        <v/>
      </c>
      <c r="AT36" s="130" t="str">
        <f t="shared" si="38"/>
        <v/>
      </c>
      <c r="AU36" s="130" t="str">
        <f t="shared" si="39"/>
        <v/>
      </c>
      <c r="AV36" s="131" t="str">
        <f t="shared" si="40"/>
        <v/>
      </c>
      <c r="AW36" s="131" t="str">
        <f t="shared" si="41"/>
        <v/>
      </c>
      <c r="AX36" s="131" t="str">
        <f t="shared" si="42"/>
        <v/>
      </c>
      <c r="AY36" s="131" t="str">
        <f t="shared" si="43"/>
        <v/>
      </c>
      <c r="AZ36" s="134" t="str">
        <f t="shared" si="78"/>
        <v/>
      </c>
      <c r="BA36" s="132" t="str">
        <f t="shared" si="79"/>
        <v/>
      </c>
      <c r="BB36" s="133"/>
      <c r="BC36" s="6"/>
      <c r="BD36" s="14"/>
      <c r="BE36" s="34">
        <v>27</v>
      </c>
      <c r="BF36" s="41" t="e">
        <f>VLOOKUP($BE36,Pilot1!$A$10:$C$59,3, FALSE)</f>
        <v>#N/A</v>
      </c>
      <c r="BG36" s="41" t="e">
        <f>VLOOKUP($BE36,Pilot2!$A$10:$C$59,3, FALSE)</f>
        <v>#N/A</v>
      </c>
      <c r="BH36" s="41" t="e">
        <f>VLOOKUP($BE36,'P1'!$A$10:$C$59,3, FALSE)</f>
        <v>#N/A</v>
      </c>
      <c r="BI36" s="41" t="e">
        <f>VLOOKUP($BE36,'P2'!$A$10:$C$59,3, FALSE)</f>
        <v>#N/A</v>
      </c>
      <c r="BJ36" s="41" t="e">
        <f>VLOOKUP($BE36,'P3'!$A$10:$C$59,3, FALSE)</f>
        <v>#N/A</v>
      </c>
      <c r="BK36" s="41" t="e">
        <f>VLOOKUP($BE36,'P4'!$A$10:$C$59,3, FALSE)</f>
        <v>#N/A</v>
      </c>
      <c r="BL36" s="41" t="e">
        <f>VLOOKUP($BE36,'P5'!$A$10:$C$59,3, FALSE)</f>
        <v>#N/A</v>
      </c>
      <c r="BM36" s="41" t="e">
        <f>VLOOKUP($BE36,'P6'!$A$10:$C$59,3, FALSE)</f>
        <v>#N/A</v>
      </c>
      <c r="BN36" s="41" t="e">
        <f>VLOOKUP($BE36,'P7'!$A$10:$C$59,3, FALSE)</f>
        <v>#N/A</v>
      </c>
      <c r="BO36" s="41" t="e">
        <f>VLOOKUP($BE36,'P8'!$A$10:$C$59,3, FALSE)</f>
        <v>#N/A</v>
      </c>
      <c r="BP36" s="41" t="e">
        <f>VLOOKUP($BE36,'P9'!$A$10:$C$59,3, FALSE)</f>
        <v>#N/A</v>
      </c>
      <c r="BQ36" s="41" t="e">
        <f>VLOOKUP($BE36,'P10'!$A$10:$C$59,3, FALSE)</f>
        <v>#N/A</v>
      </c>
      <c r="BR36" s="41" t="e">
        <f>VLOOKUP($BE36,'P11'!$A$10:$C$59,3, FALSE)</f>
        <v>#N/A</v>
      </c>
      <c r="BS36" s="41" t="e">
        <f>VLOOKUP($BE36,'P12'!$A$10:$C$59,3, FALSE)</f>
        <v>#N/A</v>
      </c>
      <c r="BT36" s="41" t="e">
        <f>VLOOKUP($BE36,'P13'!$A$10:$C$59,3, FALSE)</f>
        <v>#N/A</v>
      </c>
      <c r="BU36" s="41" t="e">
        <f>VLOOKUP($BE36,'P14'!$A$10:$C$59,3, FALSE)</f>
        <v>#N/A</v>
      </c>
      <c r="BV36" s="41" t="e">
        <f>VLOOKUP($BE36,'P15'!$A$10:$C$59,3, FALSE)</f>
        <v>#N/A</v>
      </c>
      <c r="BW36" s="41" t="e">
        <f>VLOOKUP($BE36,'P16'!$A$10:$C$59,3, FALSE)</f>
        <v>#N/A</v>
      </c>
      <c r="BX36" s="41" t="e">
        <f>VLOOKUP($BE36,'P17'!$A$10:$C$59,3, FALSE)</f>
        <v>#N/A</v>
      </c>
      <c r="BY36" s="41" t="e">
        <f>VLOOKUP($BE36,'P18'!$A$10:$C$59,3, FALSE)</f>
        <v>#N/A</v>
      </c>
      <c r="BZ36" s="41" t="e">
        <f>VLOOKUP($BE36,'P19'!$A$10:$C$59,3, FALSE)</f>
        <v>#N/A</v>
      </c>
      <c r="CA36" s="41" t="e">
        <f>VLOOKUP($BE36,'P20'!$A$10:$C$59,3, FALSE)</f>
        <v>#N/A</v>
      </c>
    </row>
    <row r="37" spans="1:79" s="26" customFormat="1">
      <c r="A37" s="34">
        <v>28</v>
      </c>
      <c r="B37" s="41" t="str">
        <f t="shared" si="12"/>
        <v>-</v>
      </c>
      <c r="C37" s="41" t="str">
        <f t="shared" si="13"/>
        <v>-</v>
      </c>
      <c r="D37" s="41" t="e">
        <f t="shared" si="14"/>
        <v>#N/A</v>
      </c>
      <c r="E37" s="41" t="e">
        <f t="shared" si="15"/>
        <v>#N/A</v>
      </c>
      <c r="F37" s="41" t="e">
        <f t="shared" si="16"/>
        <v>#N/A</v>
      </c>
      <c r="G37" s="41" t="e">
        <f t="shared" si="17"/>
        <v>#N/A</v>
      </c>
      <c r="H37" s="41" t="e">
        <f t="shared" si="18"/>
        <v>#N/A</v>
      </c>
      <c r="I37" s="41" t="str">
        <f t="shared" si="19"/>
        <v>-</v>
      </c>
      <c r="J37" s="41" t="str">
        <f t="shared" si="20"/>
        <v>-</v>
      </c>
      <c r="K37" s="41" t="str">
        <f t="shared" si="21"/>
        <v>-</v>
      </c>
      <c r="L37" s="41" t="str">
        <f t="shared" si="22"/>
        <v>-</v>
      </c>
      <c r="M37" s="41" t="str">
        <f t="shared" si="23"/>
        <v>-</v>
      </c>
      <c r="N37" s="41" t="str">
        <f t="shared" si="24"/>
        <v>-</v>
      </c>
      <c r="O37" s="41" t="str">
        <f t="shared" si="25"/>
        <v>-</v>
      </c>
      <c r="P37" s="41" t="str">
        <f t="shared" si="26"/>
        <v>-</v>
      </c>
      <c r="Q37" s="41" t="str">
        <f t="shared" si="27"/>
        <v>-</v>
      </c>
      <c r="R37" s="41" t="str">
        <f t="shared" si="28"/>
        <v>-</v>
      </c>
      <c r="S37" s="41" t="str">
        <f t="shared" si="29"/>
        <v>-</v>
      </c>
      <c r="T37" s="41" t="str">
        <f t="shared" si="30"/>
        <v>-</v>
      </c>
      <c r="U37" s="41" t="str">
        <f t="shared" si="31"/>
        <v>-</v>
      </c>
      <c r="V37" s="41" t="str">
        <f t="shared" si="32"/>
        <v>-</v>
      </c>
      <c r="W37" s="41" t="str">
        <f t="shared" si="33"/>
        <v>-</v>
      </c>
      <c r="X37" s="125">
        <v>28</v>
      </c>
      <c r="Y37" s="126" t="str">
        <f t="shared" si="63"/>
        <v/>
      </c>
      <c r="Z37" s="126" t="str">
        <f t="shared" si="64"/>
        <v/>
      </c>
      <c r="AA37" s="126" t="str">
        <f t="shared" si="65"/>
        <v/>
      </c>
      <c r="AB37" s="126" t="str">
        <f t="shared" si="66"/>
        <v/>
      </c>
      <c r="AC37" s="126" t="str">
        <f t="shared" si="67"/>
        <v/>
      </c>
      <c r="AD37" s="126" t="str">
        <f t="shared" si="68"/>
        <v/>
      </c>
      <c r="AE37" s="425" t="str">
        <f t="shared" si="69"/>
        <v/>
      </c>
      <c r="AF37" s="127" t="str">
        <f t="shared" si="70"/>
        <v/>
      </c>
      <c r="AG37" s="128" t="str">
        <f t="shared" si="71"/>
        <v/>
      </c>
      <c r="AH37" s="128" t="str">
        <f t="shared" si="72"/>
        <v/>
      </c>
      <c r="AI37" s="128" t="str">
        <f t="shared" si="73"/>
        <v/>
      </c>
      <c r="AJ37" s="128" t="str">
        <f t="shared" si="35"/>
        <v/>
      </c>
      <c r="AK37" s="128" t="str">
        <f t="shared" si="5"/>
        <v/>
      </c>
      <c r="AL37" s="128" t="str">
        <f t="shared" si="74"/>
        <v/>
      </c>
      <c r="AM37" s="127" t="str">
        <f t="shared" si="7"/>
        <v/>
      </c>
      <c r="AN37" s="128" t="str">
        <f t="shared" si="75"/>
        <v/>
      </c>
      <c r="AO37" s="128" t="str">
        <f t="shared" si="76"/>
        <v/>
      </c>
      <c r="AP37" s="128" t="str">
        <f t="shared" si="36"/>
        <v/>
      </c>
      <c r="AQ37" s="128" t="str">
        <f t="shared" si="37"/>
        <v/>
      </c>
      <c r="AR37" s="128" t="str">
        <f t="shared" si="10"/>
        <v/>
      </c>
      <c r="AS37" s="129" t="str">
        <f t="shared" si="77"/>
        <v/>
      </c>
      <c r="AT37" s="130" t="str">
        <f t="shared" si="38"/>
        <v/>
      </c>
      <c r="AU37" s="130" t="str">
        <f t="shared" si="39"/>
        <v/>
      </c>
      <c r="AV37" s="131" t="str">
        <f t="shared" si="40"/>
        <v/>
      </c>
      <c r="AW37" s="131" t="str">
        <f t="shared" si="41"/>
        <v/>
      </c>
      <c r="AX37" s="131" t="str">
        <f t="shared" si="42"/>
        <v/>
      </c>
      <c r="AY37" s="131" t="str">
        <f t="shared" si="43"/>
        <v/>
      </c>
      <c r="AZ37" s="134" t="str">
        <f t="shared" si="78"/>
        <v/>
      </c>
      <c r="BA37" s="132" t="str">
        <f t="shared" si="79"/>
        <v/>
      </c>
      <c r="BB37" s="133"/>
      <c r="BC37" s="6"/>
      <c r="BD37" s="14"/>
      <c r="BE37" s="34">
        <v>28</v>
      </c>
      <c r="BF37" s="41" t="e">
        <f>VLOOKUP($BE37,Pilot1!$A$10:$C$59,3, FALSE)</f>
        <v>#N/A</v>
      </c>
      <c r="BG37" s="41" t="e">
        <f>VLOOKUP($BE37,Pilot2!$A$10:$C$59,3, FALSE)</f>
        <v>#N/A</v>
      </c>
      <c r="BH37" s="41" t="e">
        <f>VLOOKUP($BE37,'P1'!$A$10:$C$59,3, FALSE)</f>
        <v>#N/A</v>
      </c>
      <c r="BI37" s="41" t="e">
        <f>VLOOKUP($BE37,'P2'!$A$10:$C$59,3, FALSE)</f>
        <v>#N/A</v>
      </c>
      <c r="BJ37" s="41" t="e">
        <f>VLOOKUP($BE37,'P3'!$A$10:$C$59,3, FALSE)</f>
        <v>#N/A</v>
      </c>
      <c r="BK37" s="41" t="e">
        <f>VLOOKUP($BE37,'P4'!$A$10:$C$59,3, FALSE)</f>
        <v>#N/A</v>
      </c>
      <c r="BL37" s="41" t="e">
        <f>VLOOKUP($BE37,'P5'!$A$10:$C$59,3, FALSE)</f>
        <v>#N/A</v>
      </c>
      <c r="BM37" s="41" t="e">
        <f>VLOOKUP($BE37,'P6'!$A$10:$C$59,3, FALSE)</f>
        <v>#N/A</v>
      </c>
      <c r="BN37" s="41" t="e">
        <f>VLOOKUP($BE37,'P7'!$A$10:$C$59,3, FALSE)</f>
        <v>#N/A</v>
      </c>
      <c r="BO37" s="41" t="e">
        <f>VLOOKUP($BE37,'P8'!$A$10:$C$59,3, FALSE)</f>
        <v>#N/A</v>
      </c>
      <c r="BP37" s="41" t="e">
        <f>VLOOKUP($BE37,'P9'!$A$10:$C$59,3, FALSE)</f>
        <v>#N/A</v>
      </c>
      <c r="BQ37" s="41" t="e">
        <f>VLOOKUP($BE37,'P10'!$A$10:$C$59,3, FALSE)</f>
        <v>#N/A</v>
      </c>
      <c r="BR37" s="41" t="e">
        <f>VLOOKUP($BE37,'P11'!$A$10:$C$59,3, FALSE)</f>
        <v>#N/A</v>
      </c>
      <c r="BS37" s="41" t="e">
        <f>VLOOKUP($BE37,'P12'!$A$10:$C$59,3, FALSE)</f>
        <v>#N/A</v>
      </c>
      <c r="BT37" s="41" t="e">
        <f>VLOOKUP($BE37,'P13'!$A$10:$C$59,3, FALSE)</f>
        <v>#N/A</v>
      </c>
      <c r="BU37" s="41" t="e">
        <f>VLOOKUP($BE37,'P14'!$A$10:$C$59,3, FALSE)</f>
        <v>#N/A</v>
      </c>
      <c r="BV37" s="41" t="e">
        <f>VLOOKUP($BE37,'P15'!$A$10:$C$59,3, FALSE)</f>
        <v>#N/A</v>
      </c>
      <c r="BW37" s="41" t="e">
        <f>VLOOKUP($BE37,'P16'!$A$10:$C$59,3, FALSE)</f>
        <v>#N/A</v>
      </c>
      <c r="BX37" s="41" t="e">
        <f>VLOOKUP($BE37,'P17'!$A$10:$C$59,3, FALSE)</f>
        <v>#N/A</v>
      </c>
      <c r="BY37" s="41" t="e">
        <f>VLOOKUP($BE37,'P18'!$A$10:$C$59,3, FALSE)</f>
        <v>#N/A</v>
      </c>
      <c r="BZ37" s="41" t="e">
        <f>VLOOKUP($BE37,'P19'!$A$10:$C$59,3, FALSE)</f>
        <v>#N/A</v>
      </c>
      <c r="CA37" s="41" t="e">
        <f>VLOOKUP($BE37,'P20'!$A$10:$C$59,3, FALSE)</f>
        <v>#N/A</v>
      </c>
    </row>
    <row r="38" spans="1:79" s="26" customFormat="1">
      <c r="A38" s="34">
        <v>29</v>
      </c>
      <c r="B38" s="41" t="str">
        <f t="shared" si="12"/>
        <v>-</v>
      </c>
      <c r="C38" s="41" t="str">
        <f t="shared" si="13"/>
        <v>-</v>
      </c>
      <c r="D38" s="41" t="e">
        <f t="shared" si="14"/>
        <v>#N/A</v>
      </c>
      <c r="E38" s="41" t="e">
        <f t="shared" si="15"/>
        <v>#N/A</v>
      </c>
      <c r="F38" s="41" t="e">
        <f t="shared" si="16"/>
        <v>#N/A</v>
      </c>
      <c r="G38" s="41" t="e">
        <f t="shared" si="17"/>
        <v>#N/A</v>
      </c>
      <c r="H38" s="41" t="e">
        <f t="shared" si="18"/>
        <v>#N/A</v>
      </c>
      <c r="I38" s="41" t="str">
        <f t="shared" si="19"/>
        <v>-</v>
      </c>
      <c r="J38" s="41" t="str">
        <f t="shared" si="20"/>
        <v>-</v>
      </c>
      <c r="K38" s="41" t="str">
        <f t="shared" si="21"/>
        <v>-</v>
      </c>
      <c r="L38" s="41" t="str">
        <f t="shared" si="22"/>
        <v>-</v>
      </c>
      <c r="M38" s="41" t="str">
        <f t="shared" si="23"/>
        <v>-</v>
      </c>
      <c r="N38" s="41" t="str">
        <f t="shared" si="24"/>
        <v>-</v>
      </c>
      <c r="O38" s="41" t="str">
        <f t="shared" si="25"/>
        <v>-</v>
      </c>
      <c r="P38" s="41" t="str">
        <f t="shared" si="26"/>
        <v>-</v>
      </c>
      <c r="Q38" s="41" t="str">
        <f t="shared" si="27"/>
        <v>-</v>
      </c>
      <c r="R38" s="41" t="str">
        <f t="shared" si="28"/>
        <v>-</v>
      </c>
      <c r="S38" s="41" t="str">
        <f t="shared" si="29"/>
        <v>-</v>
      </c>
      <c r="T38" s="41" t="str">
        <f t="shared" si="30"/>
        <v>-</v>
      </c>
      <c r="U38" s="41" t="str">
        <f t="shared" si="31"/>
        <v>-</v>
      </c>
      <c r="V38" s="41" t="str">
        <f t="shared" si="32"/>
        <v>-</v>
      </c>
      <c r="W38" s="41" t="str">
        <f t="shared" si="33"/>
        <v>-</v>
      </c>
      <c r="X38" s="125">
        <v>29</v>
      </c>
      <c r="Y38" s="126" t="str">
        <f t="shared" si="63"/>
        <v/>
      </c>
      <c r="Z38" s="126" t="str">
        <f t="shared" si="64"/>
        <v/>
      </c>
      <c r="AA38" s="126" t="str">
        <f t="shared" si="65"/>
        <v/>
      </c>
      <c r="AB38" s="126" t="str">
        <f t="shared" si="66"/>
        <v/>
      </c>
      <c r="AC38" s="126" t="str">
        <f t="shared" si="67"/>
        <v/>
      </c>
      <c r="AD38" s="126" t="str">
        <f t="shared" si="68"/>
        <v/>
      </c>
      <c r="AE38" s="425" t="str">
        <f t="shared" si="69"/>
        <v/>
      </c>
      <c r="AF38" s="127" t="str">
        <f t="shared" si="70"/>
        <v/>
      </c>
      <c r="AG38" s="128" t="str">
        <f t="shared" si="71"/>
        <v/>
      </c>
      <c r="AH38" s="128" t="str">
        <f t="shared" si="72"/>
        <v/>
      </c>
      <c r="AI38" s="128" t="str">
        <f t="shared" si="73"/>
        <v/>
      </c>
      <c r="AJ38" s="128" t="str">
        <f t="shared" si="35"/>
        <v/>
      </c>
      <c r="AK38" s="128" t="str">
        <f t="shared" si="5"/>
        <v/>
      </c>
      <c r="AL38" s="128" t="str">
        <f t="shared" si="74"/>
        <v/>
      </c>
      <c r="AM38" s="127" t="str">
        <f t="shared" si="7"/>
        <v/>
      </c>
      <c r="AN38" s="128" t="str">
        <f t="shared" si="75"/>
        <v/>
      </c>
      <c r="AO38" s="128" t="str">
        <f t="shared" si="76"/>
        <v/>
      </c>
      <c r="AP38" s="128" t="str">
        <f t="shared" si="36"/>
        <v/>
      </c>
      <c r="AQ38" s="128" t="str">
        <f t="shared" si="37"/>
        <v/>
      </c>
      <c r="AR38" s="128" t="str">
        <f t="shared" si="10"/>
        <v/>
      </c>
      <c r="AS38" s="129" t="str">
        <f t="shared" si="77"/>
        <v/>
      </c>
      <c r="AT38" s="130" t="str">
        <f t="shared" si="38"/>
        <v/>
      </c>
      <c r="AU38" s="130" t="str">
        <f t="shared" si="39"/>
        <v/>
      </c>
      <c r="AV38" s="131" t="str">
        <f t="shared" si="40"/>
        <v/>
      </c>
      <c r="AW38" s="131" t="str">
        <f t="shared" si="41"/>
        <v/>
      </c>
      <c r="AX38" s="131" t="str">
        <f t="shared" si="42"/>
        <v/>
      </c>
      <c r="AY38" s="131" t="str">
        <f t="shared" si="43"/>
        <v/>
      </c>
      <c r="AZ38" s="134" t="str">
        <f t="shared" si="78"/>
        <v/>
      </c>
      <c r="BA38" s="132" t="str">
        <f t="shared" si="79"/>
        <v/>
      </c>
      <c r="BB38" s="133"/>
      <c r="BC38" s="6"/>
      <c r="BD38" s="14"/>
      <c r="BE38" s="34">
        <v>29</v>
      </c>
      <c r="BF38" s="41" t="e">
        <f>VLOOKUP($BE38,Pilot1!$A$10:$C$59,3, FALSE)</f>
        <v>#N/A</v>
      </c>
      <c r="BG38" s="41" t="e">
        <f>VLOOKUP($BE38,Pilot2!$A$10:$C$59,3, FALSE)</f>
        <v>#N/A</v>
      </c>
      <c r="BH38" s="41" t="e">
        <f>VLOOKUP($BE38,'P1'!$A$10:$C$59,3, FALSE)</f>
        <v>#N/A</v>
      </c>
      <c r="BI38" s="41" t="e">
        <f>VLOOKUP($BE38,'P2'!$A$10:$C$59,3, FALSE)</f>
        <v>#N/A</v>
      </c>
      <c r="BJ38" s="41" t="e">
        <f>VLOOKUP($BE38,'P3'!$A$10:$C$59,3, FALSE)</f>
        <v>#N/A</v>
      </c>
      <c r="BK38" s="41" t="e">
        <f>VLOOKUP($BE38,'P4'!$A$10:$C$59,3, FALSE)</f>
        <v>#N/A</v>
      </c>
      <c r="BL38" s="41" t="e">
        <f>VLOOKUP($BE38,'P5'!$A$10:$C$59,3, FALSE)</f>
        <v>#N/A</v>
      </c>
      <c r="BM38" s="41" t="e">
        <f>VLOOKUP($BE38,'P6'!$A$10:$C$59,3, FALSE)</f>
        <v>#N/A</v>
      </c>
      <c r="BN38" s="41" t="e">
        <f>VLOOKUP($BE38,'P7'!$A$10:$C$59,3, FALSE)</f>
        <v>#N/A</v>
      </c>
      <c r="BO38" s="41" t="e">
        <f>VLOOKUP($BE38,'P8'!$A$10:$C$59,3, FALSE)</f>
        <v>#N/A</v>
      </c>
      <c r="BP38" s="41" t="e">
        <f>VLOOKUP($BE38,'P9'!$A$10:$C$59,3, FALSE)</f>
        <v>#N/A</v>
      </c>
      <c r="BQ38" s="41" t="e">
        <f>VLOOKUP($BE38,'P10'!$A$10:$C$59,3, FALSE)</f>
        <v>#N/A</v>
      </c>
      <c r="BR38" s="41" t="e">
        <f>VLOOKUP($BE38,'P11'!$A$10:$C$59,3, FALSE)</f>
        <v>#N/A</v>
      </c>
      <c r="BS38" s="41" t="e">
        <f>VLOOKUP($BE38,'P12'!$A$10:$C$59,3, FALSE)</f>
        <v>#N/A</v>
      </c>
      <c r="BT38" s="41" t="e">
        <f>VLOOKUP($BE38,'P13'!$A$10:$C$59,3, FALSE)</f>
        <v>#N/A</v>
      </c>
      <c r="BU38" s="41" t="e">
        <f>VLOOKUP($BE38,'P14'!$A$10:$C$59,3, FALSE)</f>
        <v>#N/A</v>
      </c>
      <c r="BV38" s="41" t="e">
        <f>VLOOKUP($BE38,'P15'!$A$10:$C$59,3, FALSE)</f>
        <v>#N/A</v>
      </c>
      <c r="BW38" s="41" t="e">
        <f>VLOOKUP($BE38,'P16'!$A$10:$C$59,3, FALSE)</f>
        <v>#N/A</v>
      </c>
      <c r="BX38" s="41" t="e">
        <f>VLOOKUP($BE38,'P17'!$A$10:$C$59,3, FALSE)</f>
        <v>#N/A</v>
      </c>
      <c r="BY38" s="41" t="e">
        <f>VLOOKUP($BE38,'P18'!$A$10:$C$59,3, FALSE)</f>
        <v>#N/A</v>
      </c>
      <c r="BZ38" s="41" t="e">
        <f>VLOOKUP($BE38,'P19'!$A$10:$C$59,3, FALSE)</f>
        <v>#N/A</v>
      </c>
      <c r="CA38" s="41" t="e">
        <f>VLOOKUP($BE38,'P20'!$A$10:$C$59,3, FALSE)</f>
        <v>#N/A</v>
      </c>
    </row>
    <row r="39" spans="1:79" s="26" customFormat="1">
      <c r="A39" s="34">
        <v>30</v>
      </c>
      <c r="B39" s="41" t="str">
        <f t="shared" si="12"/>
        <v>-</v>
      </c>
      <c r="C39" s="41" t="str">
        <f t="shared" si="13"/>
        <v>-</v>
      </c>
      <c r="D39" s="41" t="e">
        <f t="shared" si="14"/>
        <v>#N/A</v>
      </c>
      <c r="E39" s="41" t="e">
        <f t="shared" si="15"/>
        <v>#N/A</v>
      </c>
      <c r="F39" s="41" t="e">
        <f t="shared" si="16"/>
        <v>#N/A</v>
      </c>
      <c r="G39" s="41" t="e">
        <f t="shared" si="17"/>
        <v>#N/A</v>
      </c>
      <c r="H39" s="41" t="e">
        <f t="shared" si="18"/>
        <v>#N/A</v>
      </c>
      <c r="I39" s="41" t="str">
        <f t="shared" si="19"/>
        <v>-</v>
      </c>
      <c r="J39" s="41" t="str">
        <f t="shared" si="20"/>
        <v>-</v>
      </c>
      <c r="K39" s="41" t="str">
        <f t="shared" si="21"/>
        <v>-</v>
      </c>
      <c r="L39" s="41" t="str">
        <f t="shared" si="22"/>
        <v>-</v>
      </c>
      <c r="M39" s="41" t="str">
        <f t="shared" si="23"/>
        <v>-</v>
      </c>
      <c r="N39" s="41" t="str">
        <f t="shared" si="24"/>
        <v>-</v>
      </c>
      <c r="O39" s="41" t="str">
        <f t="shared" si="25"/>
        <v>-</v>
      </c>
      <c r="P39" s="41" t="str">
        <f t="shared" si="26"/>
        <v>-</v>
      </c>
      <c r="Q39" s="41" t="str">
        <f t="shared" si="27"/>
        <v>-</v>
      </c>
      <c r="R39" s="41" t="str">
        <f t="shared" si="28"/>
        <v>-</v>
      </c>
      <c r="S39" s="41" t="str">
        <f t="shared" si="29"/>
        <v>-</v>
      </c>
      <c r="T39" s="41" t="str">
        <f t="shared" si="30"/>
        <v>-</v>
      </c>
      <c r="U39" s="41" t="str">
        <f t="shared" si="31"/>
        <v>-</v>
      </c>
      <c r="V39" s="41" t="str">
        <f t="shared" si="32"/>
        <v>-</v>
      </c>
      <c r="W39" s="41" t="str">
        <f t="shared" si="33"/>
        <v>-</v>
      </c>
      <c r="X39" s="125">
        <v>30</v>
      </c>
      <c r="Y39" s="126" t="str">
        <f t="shared" si="63"/>
        <v/>
      </c>
      <c r="Z39" s="126" t="str">
        <f t="shared" si="64"/>
        <v/>
      </c>
      <c r="AA39" s="126" t="str">
        <f t="shared" si="65"/>
        <v/>
      </c>
      <c r="AB39" s="126" t="str">
        <f t="shared" si="66"/>
        <v/>
      </c>
      <c r="AC39" s="126" t="str">
        <f t="shared" si="67"/>
        <v/>
      </c>
      <c r="AD39" s="126" t="str">
        <f t="shared" si="68"/>
        <v/>
      </c>
      <c r="AE39" s="425" t="str">
        <f t="shared" si="69"/>
        <v/>
      </c>
      <c r="AF39" s="127" t="str">
        <f t="shared" si="70"/>
        <v/>
      </c>
      <c r="AG39" s="128" t="str">
        <f t="shared" si="71"/>
        <v/>
      </c>
      <c r="AH39" s="128" t="str">
        <f t="shared" si="72"/>
        <v/>
      </c>
      <c r="AI39" s="128" t="str">
        <f t="shared" si="73"/>
        <v/>
      </c>
      <c r="AJ39" s="128" t="str">
        <f t="shared" si="35"/>
        <v/>
      </c>
      <c r="AK39" s="128" t="str">
        <f t="shared" si="5"/>
        <v/>
      </c>
      <c r="AL39" s="128" t="str">
        <f t="shared" si="74"/>
        <v/>
      </c>
      <c r="AM39" s="127" t="str">
        <f t="shared" si="7"/>
        <v/>
      </c>
      <c r="AN39" s="128" t="str">
        <f t="shared" si="75"/>
        <v/>
      </c>
      <c r="AO39" s="128" t="str">
        <f t="shared" si="76"/>
        <v/>
      </c>
      <c r="AP39" s="128" t="str">
        <f t="shared" si="36"/>
        <v/>
      </c>
      <c r="AQ39" s="128" t="str">
        <f t="shared" si="37"/>
        <v/>
      </c>
      <c r="AR39" s="128" t="str">
        <f t="shared" si="10"/>
        <v/>
      </c>
      <c r="AS39" s="129" t="str">
        <f t="shared" si="77"/>
        <v/>
      </c>
      <c r="AT39" s="130" t="str">
        <f t="shared" si="38"/>
        <v/>
      </c>
      <c r="AU39" s="130" t="str">
        <f t="shared" si="39"/>
        <v/>
      </c>
      <c r="AV39" s="131" t="str">
        <f t="shared" si="40"/>
        <v/>
      </c>
      <c r="AW39" s="131" t="str">
        <f t="shared" si="41"/>
        <v/>
      </c>
      <c r="AX39" s="131" t="str">
        <f t="shared" si="42"/>
        <v/>
      </c>
      <c r="AY39" s="131" t="str">
        <f t="shared" si="43"/>
        <v/>
      </c>
      <c r="AZ39" s="134" t="str">
        <f t="shared" si="78"/>
        <v/>
      </c>
      <c r="BA39" s="132" t="str">
        <f t="shared" si="79"/>
        <v/>
      </c>
      <c r="BB39" s="133"/>
      <c r="BC39" s="6"/>
      <c r="BD39" s="14"/>
      <c r="BE39" s="34">
        <v>30</v>
      </c>
      <c r="BF39" s="41" t="e">
        <f>VLOOKUP($BE39,Pilot1!$A$10:$C$59,3, FALSE)</f>
        <v>#N/A</v>
      </c>
      <c r="BG39" s="41" t="e">
        <f>VLOOKUP($BE39,Pilot2!$A$10:$C$59,3, FALSE)</f>
        <v>#N/A</v>
      </c>
      <c r="BH39" s="41" t="e">
        <f>VLOOKUP($BE39,'P1'!$A$10:$C$59,3, FALSE)</f>
        <v>#N/A</v>
      </c>
      <c r="BI39" s="41" t="e">
        <f>VLOOKUP($BE39,'P2'!$A$10:$C$59,3, FALSE)</f>
        <v>#N/A</v>
      </c>
      <c r="BJ39" s="41" t="e">
        <f>VLOOKUP($BE39,'P3'!$A$10:$C$59,3, FALSE)</f>
        <v>#N/A</v>
      </c>
      <c r="BK39" s="41" t="e">
        <f>VLOOKUP($BE39,'P4'!$A$10:$C$59,3, FALSE)</f>
        <v>#N/A</v>
      </c>
      <c r="BL39" s="41" t="e">
        <f>VLOOKUP($BE39,'P5'!$A$10:$C$59,3, FALSE)</f>
        <v>#N/A</v>
      </c>
      <c r="BM39" s="41" t="e">
        <f>VLOOKUP($BE39,'P6'!$A$10:$C$59,3, FALSE)</f>
        <v>#N/A</v>
      </c>
      <c r="BN39" s="41" t="e">
        <f>VLOOKUP($BE39,'P7'!$A$10:$C$59,3, FALSE)</f>
        <v>#N/A</v>
      </c>
      <c r="BO39" s="41" t="e">
        <f>VLOOKUP($BE39,'P8'!$A$10:$C$59,3, FALSE)</f>
        <v>#N/A</v>
      </c>
      <c r="BP39" s="41" t="e">
        <f>VLOOKUP($BE39,'P9'!$A$10:$C$59,3, FALSE)</f>
        <v>#N/A</v>
      </c>
      <c r="BQ39" s="41" t="e">
        <f>VLOOKUP($BE39,'P10'!$A$10:$C$59,3, FALSE)</f>
        <v>#N/A</v>
      </c>
      <c r="BR39" s="41" t="e">
        <f>VLOOKUP($BE39,'P11'!$A$10:$C$59,3, FALSE)</f>
        <v>#N/A</v>
      </c>
      <c r="BS39" s="41" t="e">
        <f>VLOOKUP($BE39,'P12'!$A$10:$C$59,3, FALSE)</f>
        <v>#N/A</v>
      </c>
      <c r="BT39" s="41" t="e">
        <f>VLOOKUP($BE39,'P13'!$A$10:$C$59,3, FALSE)</f>
        <v>#N/A</v>
      </c>
      <c r="BU39" s="41" t="e">
        <f>VLOOKUP($BE39,'P14'!$A$10:$C$59,3, FALSE)</f>
        <v>#N/A</v>
      </c>
      <c r="BV39" s="41" t="e">
        <f>VLOOKUP($BE39,'P15'!$A$10:$C$59,3, FALSE)</f>
        <v>#N/A</v>
      </c>
      <c r="BW39" s="41" t="e">
        <f>VLOOKUP($BE39,'P16'!$A$10:$C$59,3, FALSE)</f>
        <v>#N/A</v>
      </c>
      <c r="BX39" s="41" t="e">
        <f>VLOOKUP($BE39,'P17'!$A$10:$C$59,3, FALSE)</f>
        <v>#N/A</v>
      </c>
      <c r="BY39" s="41" t="e">
        <f>VLOOKUP($BE39,'P18'!$A$10:$C$59,3, FALSE)</f>
        <v>#N/A</v>
      </c>
      <c r="BZ39" s="41" t="e">
        <f>VLOOKUP($BE39,'P19'!$A$10:$C$59,3, FALSE)</f>
        <v>#N/A</v>
      </c>
      <c r="CA39" s="41" t="e">
        <f>VLOOKUP($BE39,'P20'!$A$10:$C$59,3, FALSE)</f>
        <v>#N/A</v>
      </c>
    </row>
    <row r="40" spans="1:79" s="26" customFormat="1">
      <c r="A40" s="34">
        <v>31</v>
      </c>
      <c r="B40" s="41" t="str">
        <f t="shared" si="12"/>
        <v>-</v>
      </c>
      <c r="C40" s="41" t="str">
        <f t="shared" si="13"/>
        <v>-</v>
      </c>
      <c r="D40" s="41" t="e">
        <f t="shared" si="14"/>
        <v>#N/A</v>
      </c>
      <c r="E40" s="41" t="e">
        <f t="shared" si="15"/>
        <v>#N/A</v>
      </c>
      <c r="F40" s="41" t="e">
        <f t="shared" si="16"/>
        <v>#N/A</v>
      </c>
      <c r="G40" s="41" t="e">
        <f t="shared" si="17"/>
        <v>#N/A</v>
      </c>
      <c r="H40" s="41" t="e">
        <f t="shared" si="18"/>
        <v>#N/A</v>
      </c>
      <c r="I40" s="41" t="str">
        <f t="shared" si="19"/>
        <v>-</v>
      </c>
      <c r="J40" s="41" t="str">
        <f t="shared" si="20"/>
        <v>-</v>
      </c>
      <c r="K40" s="41" t="str">
        <f t="shared" si="21"/>
        <v>-</v>
      </c>
      <c r="L40" s="41" t="str">
        <f t="shared" si="22"/>
        <v>-</v>
      </c>
      <c r="M40" s="41" t="str">
        <f t="shared" si="23"/>
        <v>-</v>
      </c>
      <c r="N40" s="41" t="str">
        <f t="shared" si="24"/>
        <v>-</v>
      </c>
      <c r="O40" s="41" t="str">
        <f t="shared" si="25"/>
        <v>-</v>
      </c>
      <c r="P40" s="41" t="str">
        <f t="shared" si="26"/>
        <v>-</v>
      </c>
      <c r="Q40" s="41" t="str">
        <f t="shared" si="27"/>
        <v>-</v>
      </c>
      <c r="R40" s="41" t="str">
        <f t="shared" si="28"/>
        <v>-</v>
      </c>
      <c r="S40" s="41" t="str">
        <f t="shared" si="29"/>
        <v>-</v>
      </c>
      <c r="T40" s="41" t="str">
        <f t="shared" si="30"/>
        <v>-</v>
      </c>
      <c r="U40" s="41" t="str">
        <f t="shared" si="31"/>
        <v>-</v>
      </c>
      <c r="V40" s="41" t="str">
        <f t="shared" si="32"/>
        <v>-</v>
      </c>
      <c r="W40" s="41" t="str">
        <f t="shared" si="33"/>
        <v>-</v>
      </c>
      <c r="X40" s="125">
        <v>31</v>
      </c>
      <c r="Y40" s="126" t="str">
        <f t="shared" si="63"/>
        <v/>
      </c>
      <c r="Z40" s="126" t="str">
        <f t="shared" si="64"/>
        <v/>
      </c>
      <c r="AA40" s="126" t="str">
        <f t="shared" si="65"/>
        <v/>
      </c>
      <c r="AB40" s="126" t="str">
        <f t="shared" si="66"/>
        <v/>
      </c>
      <c r="AC40" s="126" t="str">
        <f t="shared" si="67"/>
        <v/>
      </c>
      <c r="AD40" s="126" t="str">
        <f t="shared" si="68"/>
        <v/>
      </c>
      <c r="AE40" s="425" t="str">
        <f t="shared" si="69"/>
        <v/>
      </c>
      <c r="AF40" s="127" t="str">
        <f t="shared" si="70"/>
        <v/>
      </c>
      <c r="AG40" s="128" t="str">
        <f t="shared" si="71"/>
        <v/>
      </c>
      <c r="AH40" s="128" t="str">
        <f t="shared" si="72"/>
        <v/>
      </c>
      <c r="AI40" s="128" t="str">
        <f t="shared" si="73"/>
        <v/>
      </c>
      <c r="AJ40" s="128" t="str">
        <f t="shared" si="35"/>
        <v/>
      </c>
      <c r="AK40" s="128" t="str">
        <f t="shared" si="5"/>
        <v/>
      </c>
      <c r="AL40" s="128" t="str">
        <f t="shared" si="74"/>
        <v/>
      </c>
      <c r="AM40" s="127" t="str">
        <f t="shared" si="7"/>
        <v/>
      </c>
      <c r="AN40" s="128" t="str">
        <f t="shared" si="75"/>
        <v/>
      </c>
      <c r="AO40" s="128" t="str">
        <f t="shared" si="76"/>
        <v/>
      </c>
      <c r="AP40" s="128" t="str">
        <f t="shared" si="36"/>
        <v/>
      </c>
      <c r="AQ40" s="128" t="str">
        <f t="shared" si="37"/>
        <v/>
      </c>
      <c r="AR40" s="128" t="str">
        <f t="shared" si="10"/>
        <v/>
      </c>
      <c r="AS40" s="129" t="str">
        <f t="shared" si="77"/>
        <v/>
      </c>
      <c r="AT40" s="130" t="str">
        <f t="shared" si="38"/>
        <v/>
      </c>
      <c r="AU40" s="130" t="str">
        <f t="shared" si="39"/>
        <v/>
      </c>
      <c r="AV40" s="131" t="str">
        <f t="shared" si="40"/>
        <v/>
      </c>
      <c r="AW40" s="131" t="str">
        <f t="shared" si="41"/>
        <v/>
      </c>
      <c r="AX40" s="131" t="str">
        <f t="shared" si="42"/>
        <v/>
      </c>
      <c r="AY40" s="131" t="str">
        <f t="shared" si="43"/>
        <v/>
      </c>
      <c r="AZ40" s="134" t="str">
        <f t="shared" si="78"/>
        <v/>
      </c>
      <c r="BA40" s="132" t="str">
        <f t="shared" si="79"/>
        <v/>
      </c>
      <c r="BB40" s="133"/>
      <c r="BC40" s="6"/>
      <c r="BD40" s="14"/>
      <c r="BE40" s="34">
        <v>31</v>
      </c>
      <c r="BF40" s="41" t="e">
        <f>VLOOKUP($BE40,Pilot1!$A$10:$C$59,3, FALSE)</f>
        <v>#N/A</v>
      </c>
      <c r="BG40" s="41" t="e">
        <f>VLOOKUP($BE40,Pilot2!$A$10:$C$59,3, FALSE)</f>
        <v>#N/A</v>
      </c>
      <c r="BH40" s="41" t="e">
        <f>VLOOKUP($BE40,'P1'!$A$10:$C$59,3, FALSE)</f>
        <v>#N/A</v>
      </c>
      <c r="BI40" s="41" t="e">
        <f>VLOOKUP($BE40,'P2'!$A$10:$C$59,3, FALSE)</f>
        <v>#N/A</v>
      </c>
      <c r="BJ40" s="41" t="e">
        <f>VLOOKUP($BE40,'P3'!$A$10:$C$59,3, FALSE)</f>
        <v>#N/A</v>
      </c>
      <c r="BK40" s="41" t="e">
        <f>VLOOKUP($BE40,'P4'!$A$10:$C$59,3, FALSE)</f>
        <v>#N/A</v>
      </c>
      <c r="BL40" s="41" t="e">
        <f>VLOOKUP($BE40,'P5'!$A$10:$C$59,3, FALSE)</f>
        <v>#N/A</v>
      </c>
      <c r="BM40" s="41" t="e">
        <f>VLOOKUP($BE40,'P6'!$A$10:$C$59,3, FALSE)</f>
        <v>#N/A</v>
      </c>
      <c r="BN40" s="41" t="e">
        <f>VLOOKUP($BE40,'P7'!$A$10:$C$59,3, FALSE)</f>
        <v>#N/A</v>
      </c>
      <c r="BO40" s="41" t="e">
        <f>VLOOKUP($BE40,'P8'!$A$10:$C$59,3, FALSE)</f>
        <v>#N/A</v>
      </c>
      <c r="BP40" s="41" t="e">
        <f>VLOOKUP($BE40,'P9'!$A$10:$C$59,3, FALSE)</f>
        <v>#N/A</v>
      </c>
      <c r="BQ40" s="41" t="e">
        <f>VLOOKUP($BE40,'P10'!$A$10:$C$59,3, FALSE)</f>
        <v>#N/A</v>
      </c>
      <c r="BR40" s="41" t="e">
        <f>VLOOKUP($BE40,'P11'!$A$10:$C$59,3, FALSE)</f>
        <v>#N/A</v>
      </c>
      <c r="BS40" s="41" t="e">
        <f>VLOOKUP($BE40,'P12'!$A$10:$C$59,3, FALSE)</f>
        <v>#N/A</v>
      </c>
      <c r="BT40" s="41" t="e">
        <f>VLOOKUP($BE40,'P13'!$A$10:$C$59,3, FALSE)</f>
        <v>#N/A</v>
      </c>
      <c r="BU40" s="41" t="e">
        <f>VLOOKUP($BE40,'P14'!$A$10:$C$59,3, FALSE)</f>
        <v>#N/A</v>
      </c>
      <c r="BV40" s="41" t="e">
        <f>VLOOKUP($BE40,'P15'!$A$10:$C$59,3, FALSE)</f>
        <v>#N/A</v>
      </c>
      <c r="BW40" s="41" t="e">
        <f>VLOOKUP($BE40,'P16'!$A$10:$C$59,3, FALSE)</f>
        <v>#N/A</v>
      </c>
      <c r="BX40" s="41" t="e">
        <f>VLOOKUP($BE40,'P17'!$A$10:$C$59,3, FALSE)</f>
        <v>#N/A</v>
      </c>
      <c r="BY40" s="41" t="e">
        <f>VLOOKUP($BE40,'P18'!$A$10:$C$59,3, FALSE)</f>
        <v>#N/A</v>
      </c>
      <c r="BZ40" s="41" t="e">
        <f>VLOOKUP($BE40,'P19'!$A$10:$C$59,3, FALSE)</f>
        <v>#N/A</v>
      </c>
      <c r="CA40" s="41" t="e">
        <f>VLOOKUP($BE40,'P20'!$A$10:$C$59,3, FALSE)</f>
        <v>#N/A</v>
      </c>
    </row>
    <row r="41" spans="1:79" s="26" customFormat="1">
      <c r="A41" s="34">
        <v>32</v>
      </c>
      <c r="B41" s="41" t="str">
        <f t="shared" si="12"/>
        <v>-</v>
      </c>
      <c r="C41" s="41" t="str">
        <f t="shared" si="13"/>
        <v>-</v>
      </c>
      <c r="D41" s="41" t="e">
        <f t="shared" si="14"/>
        <v>#N/A</v>
      </c>
      <c r="E41" s="41" t="e">
        <f t="shared" si="15"/>
        <v>#N/A</v>
      </c>
      <c r="F41" s="41" t="e">
        <f t="shared" si="16"/>
        <v>#N/A</v>
      </c>
      <c r="G41" s="41" t="e">
        <f t="shared" si="17"/>
        <v>#N/A</v>
      </c>
      <c r="H41" s="41" t="e">
        <f t="shared" si="18"/>
        <v>#N/A</v>
      </c>
      <c r="I41" s="41" t="str">
        <f t="shared" si="19"/>
        <v>-</v>
      </c>
      <c r="J41" s="41" t="str">
        <f t="shared" si="20"/>
        <v>-</v>
      </c>
      <c r="K41" s="41" t="str">
        <f t="shared" si="21"/>
        <v>-</v>
      </c>
      <c r="L41" s="41" t="str">
        <f t="shared" si="22"/>
        <v>-</v>
      </c>
      <c r="M41" s="41" t="str">
        <f t="shared" si="23"/>
        <v>-</v>
      </c>
      <c r="N41" s="41" t="str">
        <f t="shared" si="24"/>
        <v>-</v>
      </c>
      <c r="O41" s="41" t="str">
        <f t="shared" si="25"/>
        <v>-</v>
      </c>
      <c r="P41" s="41" t="str">
        <f t="shared" si="26"/>
        <v>-</v>
      </c>
      <c r="Q41" s="41" t="str">
        <f t="shared" si="27"/>
        <v>-</v>
      </c>
      <c r="R41" s="41" t="str">
        <f t="shared" si="28"/>
        <v>-</v>
      </c>
      <c r="S41" s="41" t="str">
        <f t="shared" si="29"/>
        <v>-</v>
      </c>
      <c r="T41" s="41" t="str">
        <f t="shared" si="30"/>
        <v>-</v>
      </c>
      <c r="U41" s="41" t="str">
        <f t="shared" si="31"/>
        <v>-</v>
      </c>
      <c r="V41" s="41" t="str">
        <f t="shared" si="32"/>
        <v>-</v>
      </c>
      <c r="W41" s="41" t="str">
        <f t="shared" si="33"/>
        <v>-</v>
      </c>
      <c r="X41" s="125">
        <v>32</v>
      </c>
      <c r="Y41" s="126" t="str">
        <f t="shared" si="63"/>
        <v/>
      </c>
      <c r="Z41" s="126" t="str">
        <f t="shared" si="64"/>
        <v/>
      </c>
      <c r="AA41" s="126" t="str">
        <f t="shared" si="65"/>
        <v/>
      </c>
      <c r="AB41" s="126" t="str">
        <f t="shared" si="66"/>
        <v/>
      </c>
      <c r="AC41" s="126" t="str">
        <f t="shared" si="67"/>
        <v/>
      </c>
      <c r="AD41" s="126" t="str">
        <f t="shared" si="68"/>
        <v/>
      </c>
      <c r="AE41" s="425" t="str">
        <f t="shared" si="69"/>
        <v/>
      </c>
      <c r="AF41" s="127" t="str">
        <f t="shared" si="70"/>
        <v/>
      </c>
      <c r="AG41" s="128" t="str">
        <f t="shared" si="71"/>
        <v/>
      </c>
      <c r="AH41" s="128" t="str">
        <f t="shared" si="72"/>
        <v/>
      </c>
      <c r="AI41" s="128" t="str">
        <f t="shared" si="73"/>
        <v/>
      </c>
      <c r="AJ41" s="128" t="str">
        <f t="shared" si="35"/>
        <v/>
      </c>
      <c r="AK41" s="128" t="str">
        <f t="shared" si="5"/>
        <v/>
      </c>
      <c r="AL41" s="128" t="str">
        <f t="shared" si="74"/>
        <v/>
      </c>
      <c r="AM41" s="127" t="str">
        <f t="shared" si="7"/>
        <v/>
      </c>
      <c r="AN41" s="128" t="str">
        <f t="shared" si="75"/>
        <v/>
      </c>
      <c r="AO41" s="128" t="str">
        <f t="shared" si="76"/>
        <v/>
      </c>
      <c r="AP41" s="128" t="str">
        <f t="shared" si="36"/>
        <v/>
      </c>
      <c r="AQ41" s="128" t="str">
        <f t="shared" si="37"/>
        <v/>
      </c>
      <c r="AR41" s="128" t="str">
        <f t="shared" si="10"/>
        <v/>
      </c>
      <c r="AS41" s="129" t="str">
        <f t="shared" si="77"/>
        <v/>
      </c>
      <c r="AT41" s="130" t="str">
        <f t="shared" si="38"/>
        <v/>
      </c>
      <c r="AU41" s="130" t="str">
        <f t="shared" si="39"/>
        <v/>
      </c>
      <c r="AV41" s="131" t="str">
        <f t="shared" si="40"/>
        <v/>
      </c>
      <c r="AW41" s="131" t="str">
        <f t="shared" si="41"/>
        <v/>
      </c>
      <c r="AX41" s="131" t="str">
        <f t="shared" si="42"/>
        <v/>
      </c>
      <c r="AY41" s="131" t="str">
        <f t="shared" si="43"/>
        <v/>
      </c>
      <c r="AZ41" s="134" t="str">
        <f t="shared" si="78"/>
        <v/>
      </c>
      <c r="BA41" s="132" t="str">
        <f t="shared" si="79"/>
        <v/>
      </c>
      <c r="BB41" s="133"/>
      <c r="BC41" s="6"/>
      <c r="BD41" s="14"/>
      <c r="BE41" s="34">
        <v>32</v>
      </c>
      <c r="BF41" s="41" t="e">
        <f>VLOOKUP($BE41,Pilot1!$A$10:$C$59,3, FALSE)</f>
        <v>#N/A</v>
      </c>
      <c r="BG41" s="41" t="e">
        <f>VLOOKUP($BE41,Pilot2!$A$10:$C$59,3, FALSE)</f>
        <v>#N/A</v>
      </c>
      <c r="BH41" s="41" t="e">
        <f>VLOOKUP($BE41,'P1'!$A$10:$C$59,3, FALSE)</f>
        <v>#N/A</v>
      </c>
      <c r="BI41" s="41" t="e">
        <f>VLOOKUP($BE41,'P2'!$A$10:$C$59,3, FALSE)</f>
        <v>#N/A</v>
      </c>
      <c r="BJ41" s="41" t="e">
        <f>VLOOKUP($BE41,'P3'!$A$10:$C$59,3, FALSE)</f>
        <v>#N/A</v>
      </c>
      <c r="BK41" s="41" t="e">
        <f>VLOOKUP($BE41,'P4'!$A$10:$C$59,3, FALSE)</f>
        <v>#N/A</v>
      </c>
      <c r="BL41" s="41" t="e">
        <f>VLOOKUP($BE41,'P5'!$A$10:$C$59,3, FALSE)</f>
        <v>#N/A</v>
      </c>
      <c r="BM41" s="41" t="e">
        <f>VLOOKUP($BE41,'P6'!$A$10:$C$59,3, FALSE)</f>
        <v>#N/A</v>
      </c>
      <c r="BN41" s="41" t="e">
        <f>VLOOKUP($BE41,'P7'!$A$10:$C$59,3, FALSE)</f>
        <v>#N/A</v>
      </c>
      <c r="BO41" s="41" t="e">
        <f>VLOOKUP($BE41,'P8'!$A$10:$C$59,3, FALSE)</f>
        <v>#N/A</v>
      </c>
      <c r="BP41" s="41" t="e">
        <f>VLOOKUP($BE41,'P9'!$A$10:$C$59,3, FALSE)</f>
        <v>#N/A</v>
      </c>
      <c r="BQ41" s="41" t="e">
        <f>VLOOKUP($BE41,'P10'!$A$10:$C$59,3, FALSE)</f>
        <v>#N/A</v>
      </c>
      <c r="BR41" s="41" t="e">
        <f>VLOOKUP($BE41,'P11'!$A$10:$C$59,3, FALSE)</f>
        <v>#N/A</v>
      </c>
      <c r="BS41" s="41" t="e">
        <f>VLOOKUP($BE41,'P12'!$A$10:$C$59,3, FALSE)</f>
        <v>#N/A</v>
      </c>
      <c r="BT41" s="41" t="e">
        <f>VLOOKUP($BE41,'P13'!$A$10:$C$59,3, FALSE)</f>
        <v>#N/A</v>
      </c>
      <c r="BU41" s="41" t="e">
        <f>VLOOKUP($BE41,'P14'!$A$10:$C$59,3, FALSE)</f>
        <v>#N/A</v>
      </c>
      <c r="BV41" s="41" t="e">
        <f>VLOOKUP($BE41,'P15'!$A$10:$C$59,3, FALSE)</f>
        <v>#N/A</v>
      </c>
      <c r="BW41" s="41" t="e">
        <f>VLOOKUP($BE41,'P16'!$A$10:$C$59,3, FALSE)</f>
        <v>#N/A</v>
      </c>
      <c r="BX41" s="41" t="e">
        <f>VLOOKUP($BE41,'P17'!$A$10:$C$59,3, FALSE)</f>
        <v>#N/A</v>
      </c>
      <c r="BY41" s="41" t="e">
        <f>VLOOKUP($BE41,'P18'!$A$10:$C$59,3, FALSE)</f>
        <v>#N/A</v>
      </c>
      <c r="BZ41" s="41" t="e">
        <f>VLOOKUP($BE41,'P19'!$A$10:$C$59,3, FALSE)</f>
        <v>#N/A</v>
      </c>
      <c r="CA41" s="41" t="e">
        <f>VLOOKUP($BE41,'P20'!$A$10:$C$59,3, FALSE)</f>
        <v>#N/A</v>
      </c>
    </row>
    <row r="42" spans="1:79" s="26" customFormat="1">
      <c r="A42" s="34">
        <v>33</v>
      </c>
      <c r="B42" s="41" t="str">
        <f t="shared" si="12"/>
        <v>-</v>
      </c>
      <c r="C42" s="41" t="str">
        <f t="shared" si="13"/>
        <v>-</v>
      </c>
      <c r="D42" s="41" t="e">
        <f t="shared" si="14"/>
        <v>#N/A</v>
      </c>
      <c r="E42" s="41" t="e">
        <f t="shared" si="15"/>
        <v>#N/A</v>
      </c>
      <c r="F42" s="41" t="e">
        <f t="shared" si="16"/>
        <v>#N/A</v>
      </c>
      <c r="G42" s="41" t="e">
        <f t="shared" si="17"/>
        <v>#N/A</v>
      </c>
      <c r="H42" s="41" t="e">
        <f t="shared" si="18"/>
        <v>#N/A</v>
      </c>
      <c r="I42" s="41" t="str">
        <f t="shared" si="19"/>
        <v>-</v>
      </c>
      <c r="J42" s="41" t="str">
        <f t="shared" si="20"/>
        <v>-</v>
      </c>
      <c r="K42" s="41" t="str">
        <f t="shared" si="21"/>
        <v>-</v>
      </c>
      <c r="L42" s="41" t="str">
        <f t="shared" si="22"/>
        <v>-</v>
      </c>
      <c r="M42" s="41" t="str">
        <f t="shared" si="23"/>
        <v>-</v>
      </c>
      <c r="N42" s="41" t="str">
        <f t="shared" si="24"/>
        <v>-</v>
      </c>
      <c r="O42" s="41" t="str">
        <f t="shared" si="25"/>
        <v>-</v>
      </c>
      <c r="P42" s="41" t="str">
        <f t="shared" si="26"/>
        <v>-</v>
      </c>
      <c r="Q42" s="41" t="str">
        <f t="shared" si="27"/>
        <v>-</v>
      </c>
      <c r="R42" s="41" t="str">
        <f t="shared" si="28"/>
        <v>-</v>
      </c>
      <c r="S42" s="41" t="str">
        <f t="shared" si="29"/>
        <v>-</v>
      </c>
      <c r="T42" s="41" t="str">
        <f t="shared" si="30"/>
        <v>-</v>
      </c>
      <c r="U42" s="41" t="str">
        <f t="shared" si="31"/>
        <v>-</v>
      </c>
      <c r="V42" s="41" t="str">
        <f t="shared" si="32"/>
        <v>-</v>
      </c>
      <c r="W42" s="41" t="str">
        <f t="shared" si="33"/>
        <v>-</v>
      </c>
      <c r="X42" s="125">
        <v>33</v>
      </c>
      <c r="Y42" s="126" t="str">
        <f t="shared" si="63"/>
        <v/>
      </c>
      <c r="Z42" s="126" t="str">
        <f t="shared" si="64"/>
        <v/>
      </c>
      <c r="AA42" s="126" t="str">
        <f t="shared" si="65"/>
        <v/>
      </c>
      <c r="AB42" s="126" t="str">
        <f t="shared" si="66"/>
        <v/>
      </c>
      <c r="AC42" s="126" t="str">
        <f t="shared" si="67"/>
        <v/>
      </c>
      <c r="AD42" s="126" t="str">
        <f t="shared" si="68"/>
        <v/>
      </c>
      <c r="AE42" s="425" t="str">
        <f t="shared" si="69"/>
        <v/>
      </c>
      <c r="AF42" s="127" t="str">
        <f t="shared" si="70"/>
        <v/>
      </c>
      <c r="AG42" s="128" t="str">
        <f t="shared" si="71"/>
        <v/>
      </c>
      <c r="AH42" s="128" t="str">
        <f t="shared" si="72"/>
        <v/>
      </c>
      <c r="AI42" s="128" t="str">
        <f t="shared" si="73"/>
        <v/>
      </c>
      <c r="AJ42" s="128" t="str">
        <f t="shared" si="35"/>
        <v/>
      </c>
      <c r="AK42" s="128" t="str">
        <f t="shared" ref="AK42:AK59" si="80">IF($AD$8="Pass",AD42,"")</f>
        <v/>
      </c>
      <c r="AL42" s="128" t="str">
        <f t="shared" si="74"/>
        <v/>
      </c>
      <c r="AM42" s="127" t="str">
        <f t="shared" si="7"/>
        <v/>
      </c>
      <c r="AN42" s="128" t="str">
        <f t="shared" si="75"/>
        <v/>
      </c>
      <c r="AO42" s="128" t="str">
        <f t="shared" si="76"/>
        <v/>
      </c>
      <c r="AP42" s="128" t="str">
        <f t="shared" si="36"/>
        <v/>
      </c>
      <c r="AQ42" s="128" t="str">
        <f t="shared" si="37"/>
        <v/>
      </c>
      <c r="AR42" s="128" t="str">
        <f t="shared" ref="AR42:AR59" si="81">IF($AD$8="Fail",AD42,"")</f>
        <v/>
      </c>
      <c r="AS42" s="129" t="str">
        <f t="shared" si="77"/>
        <v/>
      </c>
      <c r="AT42" s="130" t="str">
        <f t="shared" si="38"/>
        <v/>
      </c>
      <c r="AU42" s="130" t="str">
        <f t="shared" si="39"/>
        <v/>
      </c>
      <c r="AV42" s="131" t="str">
        <f t="shared" si="40"/>
        <v/>
      </c>
      <c r="AW42" s="131" t="str">
        <f t="shared" si="41"/>
        <v/>
      </c>
      <c r="AX42" s="131" t="str">
        <f t="shared" si="42"/>
        <v/>
      </c>
      <c r="AY42" s="131" t="str">
        <f t="shared" si="43"/>
        <v/>
      </c>
      <c r="AZ42" s="134" t="str">
        <f t="shared" si="78"/>
        <v/>
      </c>
      <c r="BA42" s="132" t="str">
        <f t="shared" si="79"/>
        <v/>
      </c>
      <c r="BB42" s="133"/>
      <c r="BC42" s="6"/>
      <c r="BD42" s="14"/>
      <c r="BE42" s="34">
        <v>33</v>
      </c>
      <c r="BF42" s="41" t="e">
        <f>VLOOKUP($BE42,Pilot1!$A$10:$C$59,3, FALSE)</f>
        <v>#N/A</v>
      </c>
      <c r="BG42" s="41" t="e">
        <f>VLOOKUP($BE42,Pilot2!$A$10:$C$59,3, FALSE)</f>
        <v>#N/A</v>
      </c>
      <c r="BH42" s="41" t="e">
        <f>VLOOKUP($BE42,'P1'!$A$10:$C$59,3, FALSE)</f>
        <v>#N/A</v>
      </c>
      <c r="BI42" s="41" t="e">
        <f>VLOOKUP($BE42,'P2'!$A$10:$C$59,3, FALSE)</f>
        <v>#N/A</v>
      </c>
      <c r="BJ42" s="41" t="e">
        <f>VLOOKUP($BE42,'P3'!$A$10:$C$59,3, FALSE)</f>
        <v>#N/A</v>
      </c>
      <c r="BK42" s="41" t="e">
        <f>VLOOKUP($BE42,'P4'!$A$10:$C$59,3, FALSE)</f>
        <v>#N/A</v>
      </c>
      <c r="BL42" s="41" t="e">
        <f>VLOOKUP($BE42,'P5'!$A$10:$C$59,3, FALSE)</f>
        <v>#N/A</v>
      </c>
      <c r="BM42" s="41" t="e">
        <f>VLOOKUP($BE42,'P6'!$A$10:$C$59,3, FALSE)</f>
        <v>#N/A</v>
      </c>
      <c r="BN42" s="41" t="e">
        <f>VLOOKUP($BE42,'P7'!$A$10:$C$59,3, FALSE)</f>
        <v>#N/A</v>
      </c>
      <c r="BO42" s="41" t="e">
        <f>VLOOKUP($BE42,'P8'!$A$10:$C$59,3, FALSE)</f>
        <v>#N/A</v>
      </c>
      <c r="BP42" s="41" t="e">
        <f>VLOOKUP($BE42,'P9'!$A$10:$C$59,3, FALSE)</f>
        <v>#N/A</v>
      </c>
      <c r="BQ42" s="41" t="e">
        <f>VLOOKUP($BE42,'P10'!$A$10:$C$59,3, FALSE)</f>
        <v>#N/A</v>
      </c>
      <c r="BR42" s="41" t="e">
        <f>VLOOKUP($BE42,'P11'!$A$10:$C$59,3, FALSE)</f>
        <v>#N/A</v>
      </c>
      <c r="BS42" s="41" t="e">
        <f>VLOOKUP($BE42,'P12'!$A$10:$C$59,3, FALSE)</f>
        <v>#N/A</v>
      </c>
      <c r="BT42" s="41" t="e">
        <f>VLOOKUP($BE42,'P13'!$A$10:$C$59,3, FALSE)</f>
        <v>#N/A</v>
      </c>
      <c r="BU42" s="41" t="e">
        <f>VLOOKUP($BE42,'P14'!$A$10:$C$59,3, FALSE)</f>
        <v>#N/A</v>
      </c>
      <c r="BV42" s="41" t="e">
        <f>VLOOKUP($BE42,'P15'!$A$10:$C$59,3, FALSE)</f>
        <v>#N/A</v>
      </c>
      <c r="BW42" s="41" t="e">
        <f>VLOOKUP($BE42,'P16'!$A$10:$C$59,3, FALSE)</f>
        <v>#N/A</v>
      </c>
      <c r="BX42" s="41" t="e">
        <f>VLOOKUP($BE42,'P17'!$A$10:$C$59,3, FALSE)</f>
        <v>#N/A</v>
      </c>
      <c r="BY42" s="41" t="e">
        <f>VLOOKUP($BE42,'P18'!$A$10:$C$59,3, FALSE)</f>
        <v>#N/A</v>
      </c>
      <c r="BZ42" s="41" t="e">
        <f>VLOOKUP($BE42,'P19'!$A$10:$C$59,3, FALSE)</f>
        <v>#N/A</v>
      </c>
      <c r="CA42" s="41" t="e">
        <f>VLOOKUP($BE42,'P20'!$A$10:$C$59,3, FALSE)</f>
        <v>#N/A</v>
      </c>
    </row>
    <row r="43" spans="1:79" s="26" customFormat="1">
      <c r="A43" s="34">
        <v>34</v>
      </c>
      <c r="B43" s="41" t="str">
        <f t="shared" si="12"/>
        <v>-</v>
      </c>
      <c r="C43" s="41" t="str">
        <f t="shared" si="13"/>
        <v>-</v>
      </c>
      <c r="D43" s="41" t="e">
        <f t="shared" si="14"/>
        <v>#N/A</v>
      </c>
      <c r="E43" s="41" t="e">
        <f t="shared" si="15"/>
        <v>#N/A</v>
      </c>
      <c r="F43" s="41" t="e">
        <f t="shared" si="16"/>
        <v>#N/A</v>
      </c>
      <c r="G43" s="41" t="e">
        <f t="shared" si="17"/>
        <v>#N/A</v>
      </c>
      <c r="H43" s="41" t="e">
        <f t="shared" si="18"/>
        <v>#N/A</v>
      </c>
      <c r="I43" s="41" t="str">
        <f t="shared" si="19"/>
        <v>-</v>
      </c>
      <c r="J43" s="41" t="str">
        <f t="shared" si="20"/>
        <v>-</v>
      </c>
      <c r="K43" s="41" t="str">
        <f t="shared" si="21"/>
        <v>-</v>
      </c>
      <c r="L43" s="41" t="str">
        <f t="shared" si="22"/>
        <v>-</v>
      </c>
      <c r="M43" s="41" t="str">
        <f t="shared" si="23"/>
        <v>-</v>
      </c>
      <c r="N43" s="41" t="str">
        <f t="shared" si="24"/>
        <v>-</v>
      </c>
      <c r="O43" s="41" t="str">
        <f t="shared" si="25"/>
        <v>-</v>
      </c>
      <c r="P43" s="41" t="str">
        <f t="shared" si="26"/>
        <v>-</v>
      </c>
      <c r="Q43" s="41" t="str">
        <f t="shared" si="27"/>
        <v>-</v>
      </c>
      <c r="R43" s="41" t="str">
        <f t="shared" si="28"/>
        <v>-</v>
      </c>
      <c r="S43" s="41" t="str">
        <f t="shared" si="29"/>
        <v>-</v>
      </c>
      <c r="T43" s="41" t="str">
        <f t="shared" si="30"/>
        <v>-</v>
      </c>
      <c r="U43" s="41" t="str">
        <f t="shared" si="31"/>
        <v>-</v>
      </c>
      <c r="V43" s="41" t="str">
        <f t="shared" si="32"/>
        <v>-</v>
      </c>
      <c r="W43" s="41" t="str">
        <f t="shared" si="33"/>
        <v>-</v>
      </c>
      <c r="X43" s="125">
        <v>34</v>
      </c>
      <c r="Y43" s="126" t="str">
        <f t="shared" si="63"/>
        <v/>
      </c>
      <c r="Z43" s="126" t="str">
        <f t="shared" si="64"/>
        <v/>
      </c>
      <c r="AA43" s="126" t="str">
        <f t="shared" si="65"/>
        <v/>
      </c>
      <c r="AB43" s="126" t="str">
        <f t="shared" si="66"/>
        <v/>
      </c>
      <c r="AC43" s="126" t="str">
        <f t="shared" si="67"/>
        <v/>
      </c>
      <c r="AD43" s="126" t="str">
        <f t="shared" si="68"/>
        <v/>
      </c>
      <c r="AE43" s="425" t="str">
        <f t="shared" si="69"/>
        <v/>
      </c>
      <c r="AF43" s="127" t="str">
        <f t="shared" si="70"/>
        <v/>
      </c>
      <c r="AG43" s="128" t="str">
        <f t="shared" si="71"/>
        <v/>
      </c>
      <c r="AH43" s="128" t="str">
        <f t="shared" si="72"/>
        <v/>
      </c>
      <c r="AI43" s="128" t="str">
        <f t="shared" si="73"/>
        <v/>
      </c>
      <c r="AJ43" s="128" t="str">
        <f t="shared" si="35"/>
        <v/>
      </c>
      <c r="AK43" s="128" t="str">
        <f t="shared" si="80"/>
        <v/>
      </c>
      <c r="AL43" s="128" t="str">
        <f t="shared" si="74"/>
        <v/>
      </c>
      <c r="AM43" s="127" t="str">
        <f t="shared" si="7"/>
        <v/>
      </c>
      <c r="AN43" s="128" t="str">
        <f t="shared" si="75"/>
        <v/>
      </c>
      <c r="AO43" s="128" t="str">
        <f t="shared" si="76"/>
        <v/>
      </c>
      <c r="AP43" s="128" t="str">
        <f t="shared" si="36"/>
        <v/>
      </c>
      <c r="AQ43" s="128" t="str">
        <f t="shared" si="37"/>
        <v/>
      </c>
      <c r="AR43" s="128" t="str">
        <f t="shared" si="81"/>
        <v/>
      </c>
      <c r="AS43" s="129" t="str">
        <f t="shared" si="77"/>
        <v/>
      </c>
      <c r="AT43" s="130" t="str">
        <f t="shared" si="38"/>
        <v/>
      </c>
      <c r="AU43" s="130" t="str">
        <f t="shared" si="39"/>
        <v/>
      </c>
      <c r="AV43" s="131" t="str">
        <f t="shared" si="40"/>
        <v/>
      </c>
      <c r="AW43" s="131" t="str">
        <f t="shared" si="41"/>
        <v/>
      </c>
      <c r="AX43" s="131" t="str">
        <f t="shared" si="42"/>
        <v/>
      </c>
      <c r="AY43" s="131" t="str">
        <f t="shared" si="43"/>
        <v/>
      </c>
      <c r="AZ43" s="134" t="str">
        <f t="shared" si="78"/>
        <v/>
      </c>
      <c r="BA43" s="132" t="str">
        <f t="shared" si="79"/>
        <v/>
      </c>
      <c r="BB43" s="133"/>
      <c r="BC43" s="6"/>
      <c r="BD43" s="14"/>
      <c r="BE43" s="34">
        <v>34</v>
      </c>
      <c r="BF43" s="41" t="e">
        <f>VLOOKUP($BE43,Pilot1!$A$10:$C$59,3, FALSE)</f>
        <v>#N/A</v>
      </c>
      <c r="BG43" s="41" t="e">
        <f>VLOOKUP($BE43,Pilot2!$A$10:$C$59,3, FALSE)</f>
        <v>#N/A</v>
      </c>
      <c r="BH43" s="41" t="e">
        <f>VLOOKUP($BE43,'P1'!$A$10:$C$59,3, FALSE)</f>
        <v>#N/A</v>
      </c>
      <c r="BI43" s="41" t="e">
        <f>VLOOKUP($BE43,'P2'!$A$10:$C$59,3, FALSE)</f>
        <v>#N/A</v>
      </c>
      <c r="BJ43" s="41" t="e">
        <f>VLOOKUP($BE43,'P3'!$A$10:$C$59,3, FALSE)</f>
        <v>#N/A</v>
      </c>
      <c r="BK43" s="41" t="e">
        <f>VLOOKUP($BE43,'P4'!$A$10:$C$59,3, FALSE)</f>
        <v>#N/A</v>
      </c>
      <c r="BL43" s="41" t="e">
        <f>VLOOKUP($BE43,'P5'!$A$10:$C$59,3, FALSE)</f>
        <v>#N/A</v>
      </c>
      <c r="BM43" s="41" t="e">
        <f>VLOOKUP($BE43,'P6'!$A$10:$C$59,3, FALSE)</f>
        <v>#N/A</v>
      </c>
      <c r="BN43" s="41" t="e">
        <f>VLOOKUP($BE43,'P7'!$A$10:$C$59,3, FALSE)</f>
        <v>#N/A</v>
      </c>
      <c r="BO43" s="41" t="e">
        <f>VLOOKUP($BE43,'P8'!$A$10:$C$59,3, FALSE)</f>
        <v>#N/A</v>
      </c>
      <c r="BP43" s="41" t="e">
        <f>VLOOKUP($BE43,'P9'!$A$10:$C$59,3, FALSE)</f>
        <v>#N/A</v>
      </c>
      <c r="BQ43" s="41" t="e">
        <f>VLOOKUP($BE43,'P10'!$A$10:$C$59,3, FALSE)</f>
        <v>#N/A</v>
      </c>
      <c r="BR43" s="41" t="e">
        <f>VLOOKUP($BE43,'P11'!$A$10:$C$59,3, FALSE)</f>
        <v>#N/A</v>
      </c>
      <c r="BS43" s="41" t="e">
        <f>VLOOKUP($BE43,'P12'!$A$10:$C$59,3, FALSE)</f>
        <v>#N/A</v>
      </c>
      <c r="BT43" s="41" t="e">
        <f>VLOOKUP($BE43,'P13'!$A$10:$C$59,3, FALSE)</f>
        <v>#N/A</v>
      </c>
      <c r="BU43" s="41" t="e">
        <f>VLOOKUP($BE43,'P14'!$A$10:$C$59,3, FALSE)</f>
        <v>#N/A</v>
      </c>
      <c r="BV43" s="41" t="e">
        <f>VLOOKUP($BE43,'P15'!$A$10:$C$59,3, FALSE)</f>
        <v>#N/A</v>
      </c>
      <c r="BW43" s="41" t="e">
        <f>VLOOKUP($BE43,'P16'!$A$10:$C$59,3, FALSE)</f>
        <v>#N/A</v>
      </c>
      <c r="BX43" s="41" t="e">
        <f>VLOOKUP($BE43,'P17'!$A$10:$C$59,3, FALSE)</f>
        <v>#N/A</v>
      </c>
      <c r="BY43" s="41" t="e">
        <f>VLOOKUP($BE43,'P18'!$A$10:$C$59,3, FALSE)</f>
        <v>#N/A</v>
      </c>
      <c r="BZ43" s="41" t="e">
        <f>VLOOKUP($BE43,'P19'!$A$10:$C$59,3, FALSE)</f>
        <v>#N/A</v>
      </c>
      <c r="CA43" s="41" t="e">
        <f>VLOOKUP($BE43,'P20'!$A$10:$C$59,3, FALSE)</f>
        <v>#N/A</v>
      </c>
    </row>
    <row r="44" spans="1:79" s="26" customFormat="1">
      <c r="A44" s="34">
        <v>35</v>
      </c>
      <c r="B44" s="41" t="str">
        <f t="shared" si="12"/>
        <v>-</v>
      </c>
      <c r="C44" s="41" t="str">
        <f t="shared" si="13"/>
        <v>-</v>
      </c>
      <c r="D44" s="41" t="e">
        <f t="shared" si="14"/>
        <v>#N/A</v>
      </c>
      <c r="E44" s="41" t="e">
        <f t="shared" si="15"/>
        <v>#N/A</v>
      </c>
      <c r="F44" s="41" t="e">
        <f t="shared" si="16"/>
        <v>#N/A</v>
      </c>
      <c r="G44" s="41" t="e">
        <f t="shared" si="17"/>
        <v>#N/A</v>
      </c>
      <c r="H44" s="41" t="e">
        <f t="shared" si="18"/>
        <v>#N/A</v>
      </c>
      <c r="I44" s="41" t="str">
        <f t="shared" si="19"/>
        <v>-</v>
      </c>
      <c r="J44" s="41" t="str">
        <f t="shared" si="20"/>
        <v>-</v>
      </c>
      <c r="K44" s="41" t="str">
        <f t="shared" si="21"/>
        <v>-</v>
      </c>
      <c r="L44" s="41" t="str">
        <f t="shared" si="22"/>
        <v>-</v>
      </c>
      <c r="M44" s="41" t="str">
        <f t="shared" si="23"/>
        <v>-</v>
      </c>
      <c r="N44" s="41" t="str">
        <f t="shared" si="24"/>
        <v>-</v>
      </c>
      <c r="O44" s="41" t="str">
        <f t="shared" si="25"/>
        <v>-</v>
      </c>
      <c r="P44" s="41" t="str">
        <f t="shared" si="26"/>
        <v>-</v>
      </c>
      <c r="Q44" s="41" t="str">
        <f t="shared" si="27"/>
        <v>-</v>
      </c>
      <c r="R44" s="41" t="str">
        <f t="shared" si="28"/>
        <v>-</v>
      </c>
      <c r="S44" s="41" t="str">
        <f t="shared" si="29"/>
        <v>-</v>
      </c>
      <c r="T44" s="41" t="str">
        <f t="shared" si="30"/>
        <v>-</v>
      </c>
      <c r="U44" s="41" t="str">
        <f t="shared" si="31"/>
        <v>-</v>
      </c>
      <c r="V44" s="41" t="str">
        <f t="shared" si="32"/>
        <v>-</v>
      </c>
      <c r="W44" s="41" t="str">
        <f t="shared" si="33"/>
        <v>-</v>
      </c>
      <c r="X44" s="125">
        <v>35</v>
      </c>
      <c r="Y44" s="126" t="str">
        <f t="shared" si="63"/>
        <v/>
      </c>
      <c r="Z44" s="126" t="str">
        <f t="shared" si="64"/>
        <v/>
      </c>
      <c r="AA44" s="126" t="str">
        <f t="shared" si="65"/>
        <v/>
      </c>
      <c r="AB44" s="126" t="str">
        <f t="shared" si="66"/>
        <v/>
      </c>
      <c r="AC44" s="126" t="str">
        <f t="shared" si="67"/>
        <v/>
      </c>
      <c r="AD44" s="126" t="str">
        <f t="shared" si="68"/>
        <v/>
      </c>
      <c r="AE44" s="425" t="str">
        <f t="shared" si="69"/>
        <v/>
      </c>
      <c r="AF44" s="127" t="str">
        <f t="shared" si="70"/>
        <v/>
      </c>
      <c r="AG44" s="128" t="str">
        <f t="shared" si="71"/>
        <v/>
      </c>
      <c r="AH44" s="128" t="str">
        <f t="shared" si="72"/>
        <v/>
      </c>
      <c r="AI44" s="128" t="str">
        <f t="shared" si="73"/>
        <v/>
      </c>
      <c r="AJ44" s="128" t="str">
        <f t="shared" si="35"/>
        <v/>
      </c>
      <c r="AK44" s="128" t="str">
        <f t="shared" si="80"/>
        <v/>
      </c>
      <c r="AL44" s="128" t="str">
        <f t="shared" si="74"/>
        <v/>
      </c>
      <c r="AM44" s="127" t="str">
        <f t="shared" si="7"/>
        <v/>
      </c>
      <c r="AN44" s="128" t="str">
        <f t="shared" si="75"/>
        <v/>
      </c>
      <c r="AO44" s="128" t="str">
        <f t="shared" si="76"/>
        <v/>
      </c>
      <c r="AP44" s="128" t="str">
        <f t="shared" si="36"/>
        <v/>
      </c>
      <c r="AQ44" s="128" t="str">
        <f t="shared" si="37"/>
        <v/>
      </c>
      <c r="AR44" s="128" t="str">
        <f t="shared" si="81"/>
        <v/>
      </c>
      <c r="AS44" s="129" t="str">
        <f t="shared" si="77"/>
        <v/>
      </c>
      <c r="AT44" s="130" t="str">
        <f t="shared" si="38"/>
        <v/>
      </c>
      <c r="AU44" s="130" t="str">
        <f t="shared" si="39"/>
        <v/>
      </c>
      <c r="AV44" s="131" t="str">
        <f t="shared" si="40"/>
        <v/>
      </c>
      <c r="AW44" s="131" t="str">
        <f t="shared" si="41"/>
        <v/>
      </c>
      <c r="AX44" s="131" t="str">
        <f t="shared" si="42"/>
        <v/>
      </c>
      <c r="AY44" s="131" t="str">
        <f t="shared" si="43"/>
        <v/>
      </c>
      <c r="AZ44" s="134" t="str">
        <f t="shared" si="78"/>
        <v/>
      </c>
      <c r="BA44" s="132" t="str">
        <f t="shared" si="79"/>
        <v/>
      </c>
      <c r="BB44" s="133"/>
      <c r="BC44" s="6"/>
      <c r="BD44" s="14"/>
      <c r="BE44" s="34">
        <v>35</v>
      </c>
      <c r="BF44" s="41" t="e">
        <f>VLOOKUP($BE44,Pilot1!$A$10:$C$59,3, FALSE)</f>
        <v>#N/A</v>
      </c>
      <c r="BG44" s="41" t="e">
        <f>VLOOKUP($BE44,Pilot2!$A$10:$C$59,3, FALSE)</f>
        <v>#N/A</v>
      </c>
      <c r="BH44" s="41" t="e">
        <f>VLOOKUP($BE44,'P1'!$A$10:$C$59,3, FALSE)</f>
        <v>#N/A</v>
      </c>
      <c r="BI44" s="41" t="e">
        <f>VLOOKUP($BE44,'P2'!$A$10:$C$59,3, FALSE)</f>
        <v>#N/A</v>
      </c>
      <c r="BJ44" s="41" t="e">
        <f>VLOOKUP($BE44,'P3'!$A$10:$C$59,3, FALSE)</f>
        <v>#N/A</v>
      </c>
      <c r="BK44" s="41" t="e">
        <f>VLOOKUP($BE44,'P4'!$A$10:$C$59,3, FALSE)</f>
        <v>#N/A</v>
      </c>
      <c r="BL44" s="41" t="e">
        <f>VLOOKUP($BE44,'P5'!$A$10:$C$59,3, FALSE)</f>
        <v>#N/A</v>
      </c>
      <c r="BM44" s="41" t="e">
        <f>VLOOKUP($BE44,'P6'!$A$10:$C$59,3, FALSE)</f>
        <v>#N/A</v>
      </c>
      <c r="BN44" s="41" t="e">
        <f>VLOOKUP($BE44,'P7'!$A$10:$C$59,3, FALSE)</f>
        <v>#N/A</v>
      </c>
      <c r="BO44" s="41" t="e">
        <f>VLOOKUP($BE44,'P8'!$A$10:$C$59,3, FALSE)</f>
        <v>#N/A</v>
      </c>
      <c r="BP44" s="41" t="e">
        <f>VLOOKUP($BE44,'P9'!$A$10:$C$59,3, FALSE)</f>
        <v>#N/A</v>
      </c>
      <c r="BQ44" s="41" t="e">
        <f>VLOOKUP($BE44,'P10'!$A$10:$C$59,3, FALSE)</f>
        <v>#N/A</v>
      </c>
      <c r="BR44" s="41" t="e">
        <f>VLOOKUP($BE44,'P11'!$A$10:$C$59,3, FALSE)</f>
        <v>#N/A</v>
      </c>
      <c r="BS44" s="41" t="e">
        <f>VLOOKUP($BE44,'P12'!$A$10:$C$59,3, FALSE)</f>
        <v>#N/A</v>
      </c>
      <c r="BT44" s="41" t="e">
        <f>VLOOKUP($BE44,'P13'!$A$10:$C$59,3, FALSE)</f>
        <v>#N/A</v>
      </c>
      <c r="BU44" s="41" t="e">
        <f>VLOOKUP($BE44,'P14'!$A$10:$C$59,3, FALSE)</f>
        <v>#N/A</v>
      </c>
      <c r="BV44" s="41" t="e">
        <f>VLOOKUP($BE44,'P15'!$A$10:$C$59,3, FALSE)</f>
        <v>#N/A</v>
      </c>
      <c r="BW44" s="41" t="e">
        <f>VLOOKUP($BE44,'P16'!$A$10:$C$59,3, FALSE)</f>
        <v>#N/A</v>
      </c>
      <c r="BX44" s="41" t="e">
        <f>VLOOKUP($BE44,'P17'!$A$10:$C$59,3, FALSE)</f>
        <v>#N/A</v>
      </c>
      <c r="BY44" s="41" t="e">
        <f>VLOOKUP($BE44,'P18'!$A$10:$C$59,3, FALSE)</f>
        <v>#N/A</v>
      </c>
      <c r="BZ44" s="41" t="e">
        <f>VLOOKUP($BE44,'P19'!$A$10:$C$59,3, FALSE)</f>
        <v>#N/A</v>
      </c>
      <c r="CA44" s="41" t="e">
        <f>VLOOKUP($BE44,'P20'!$A$10:$C$59,3, FALSE)</f>
        <v>#N/A</v>
      </c>
    </row>
    <row r="45" spans="1:79" s="26" customFormat="1">
      <c r="A45" s="34">
        <v>36</v>
      </c>
      <c r="B45" s="41" t="str">
        <f t="shared" si="12"/>
        <v>-</v>
      </c>
      <c r="C45" s="41" t="str">
        <f t="shared" si="13"/>
        <v>-</v>
      </c>
      <c r="D45" s="41" t="e">
        <f t="shared" si="14"/>
        <v>#N/A</v>
      </c>
      <c r="E45" s="41" t="e">
        <f t="shared" si="15"/>
        <v>#N/A</v>
      </c>
      <c r="F45" s="41" t="e">
        <f t="shared" si="16"/>
        <v>#N/A</v>
      </c>
      <c r="G45" s="41" t="e">
        <f t="shared" si="17"/>
        <v>#N/A</v>
      </c>
      <c r="H45" s="41" t="e">
        <f t="shared" si="18"/>
        <v>#N/A</v>
      </c>
      <c r="I45" s="41" t="str">
        <f t="shared" si="19"/>
        <v>-</v>
      </c>
      <c r="J45" s="41" t="str">
        <f t="shared" si="20"/>
        <v>-</v>
      </c>
      <c r="K45" s="41" t="str">
        <f t="shared" si="21"/>
        <v>-</v>
      </c>
      <c r="L45" s="41" t="str">
        <f t="shared" si="22"/>
        <v>-</v>
      </c>
      <c r="M45" s="41" t="str">
        <f t="shared" si="23"/>
        <v>-</v>
      </c>
      <c r="N45" s="41" t="str">
        <f t="shared" si="24"/>
        <v>-</v>
      </c>
      <c r="O45" s="41" t="str">
        <f t="shared" si="25"/>
        <v>-</v>
      </c>
      <c r="P45" s="41" t="str">
        <f t="shared" si="26"/>
        <v>-</v>
      </c>
      <c r="Q45" s="41" t="str">
        <f t="shared" si="27"/>
        <v>-</v>
      </c>
      <c r="R45" s="41" t="str">
        <f t="shared" si="28"/>
        <v>-</v>
      </c>
      <c r="S45" s="41" t="str">
        <f t="shared" si="29"/>
        <v>-</v>
      </c>
      <c r="T45" s="41" t="str">
        <f t="shared" si="30"/>
        <v>-</v>
      </c>
      <c r="U45" s="41" t="str">
        <f t="shared" si="31"/>
        <v>-</v>
      </c>
      <c r="V45" s="41" t="str">
        <f t="shared" si="32"/>
        <v>-</v>
      </c>
      <c r="W45" s="41" t="str">
        <f t="shared" si="33"/>
        <v>-</v>
      </c>
      <c r="X45" s="125">
        <v>36</v>
      </c>
      <c r="Y45" s="126" t="str">
        <f t="shared" si="63"/>
        <v/>
      </c>
      <c r="Z45" s="126" t="str">
        <f t="shared" si="64"/>
        <v/>
      </c>
      <c r="AA45" s="126" t="str">
        <f t="shared" si="65"/>
        <v/>
      </c>
      <c r="AB45" s="126" t="str">
        <f t="shared" si="66"/>
        <v/>
      </c>
      <c r="AC45" s="126" t="str">
        <f t="shared" si="67"/>
        <v/>
      </c>
      <c r="AD45" s="126" t="str">
        <f t="shared" si="68"/>
        <v/>
      </c>
      <c r="AE45" s="425" t="str">
        <f t="shared" si="69"/>
        <v/>
      </c>
      <c r="AF45" s="127" t="str">
        <f t="shared" si="70"/>
        <v/>
      </c>
      <c r="AG45" s="128" t="str">
        <f t="shared" si="71"/>
        <v/>
      </c>
      <c r="AH45" s="128" t="str">
        <f t="shared" si="72"/>
        <v/>
      </c>
      <c r="AI45" s="128" t="str">
        <f t="shared" si="73"/>
        <v/>
      </c>
      <c r="AJ45" s="128" t="str">
        <f t="shared" si="35"/>
        <v/>
      </c>
      <c r="AK45" s="128" t="str">
        <f t="shared" si="80"/>
        <v/>
      </c>
      <c r="AL45" s="128" t="str">
        <f t="shared" si="74"/>
        <v/>
      </c>
      <c r="AM45" s="127" t="str">
        <f t="shared" si="7"/>
        <v/>
      </c>
      <c r="AN45" s="128" t="str">
        <f t="shared" si="75"/>
        <v/>
      </c>
      <c r="AO45" s="128" t="str">
        <f t="shared" si="76"/>
        <v/>
      </c>
      <c r="AP45" s="128" t="str">
        <f t="shared" si="36"/>
        <v/>
      </c>
      <c r="AQ45" s="128" t="str">
        <f t="shared" si="37"/>
        <v/>
      </c>
      <c r="AR45" s="128" t="str">
        <f t="shared" si="81"/>
        <v/>
      </c>
      <c r="AS45" s="129" t="str">
        <f t="shared" si="77"/>
        <v/>
      </c>
      <c r="AT45" s="130" t="str">
        <f t="shared" si="38"/>
        <v/>
      </c>
      <c r="AU45" s="130" t="str">
        <f t="shared" si="39"/>
        <v/>
      </c>
      <c r="AV45" s="131" t="str">
        <f t="shared" si="40"/>
        <v/>
      </c>
      <c r="AW45" s="131" t="str">
        <f t="shared" si="41"/>
        <v/>
      </c>
      <c r="AX45" s="131" t="str">
        <f t="shared" si="42"/>
        <v/>
      </c>
      <c r="AY45" s="131" t="str">
        <f t="shared" si="43"/>
        <v/>
      </c>
      <c r="AZ45" s="134" t="str">
        <f t="shared" si="78"/>
        <v/>
      </c>
      <c r="BA45" s="132" t="str">
        <f t="shared" si="79"/>
        <v/>
      </c>
      <c r="BB45" s="133"/>
      <c r="BC45" s="6"/>
      <c r="BD45" s="14"/>
      <c r="BE45" s="34">
        <v>36</v>
      </c>
      <c r="BF45" s="41" t="e">
        <f>VLOOKUP($BE45,Pilot1!$A$10:$C$59,3, FALSE)</f>
        <v>#N/A</v>
      </c>
      <c r="BG45" s="41" t="e">
        <f>VLOOKUP($BE45,Pilot2!$A$10:$C$59,3, FALSE)</f>
        <v>#N/A</v>
      </c>
      <c r="BH45" s="41" t="e">
        <f>VLOOKUP($BE45,'P1'!$A$10:$C$59,3, FALSE)</f>
        <v>#N/A</v>
      </c>
      <c r="BI45" s="41" t="e">
        <f>VLOOKUP($BE45,'P2'!$A$10:$C$59,3, FALSE)</f>
        <v>#N/A</v>
      </c>
      <c r="BJ45" s="41" t="e">
        <f>VLOOKUP($BE45,'P3'!$A$10:$C$59,3, FALSE)</f>
        <v>#N/A</v>
      </c>
      <c r="BK45" s="41" t="e">
        <f>VLOOKUP($BE45,'P4'!$A$10:$C$59,3, FALSE)</f>
        <v>#N/A</v>
      </c>
      <c r="BL45" s="41" t="e">
        <f>VLOOKUP($BE45,'P5'!$A$10:$C$59,3, FALSE)</f>
        <v>#N/A</v>
      </c>
      <c r="BM45" s="41" t="e">
        <f>VLOOKUP($BE45,'P6'!$A$10:$C$59,3, FALSE)</f>
        <v>#N/A</v>
      </c>
      <c r="BN45" s="41" t="e">
        <f>VLOOKUP($BE45,'P7'!$A$10:$C$59,3, FALSE)</f>
        <v>#N/A</v>
      </c>
      <c r="BO45" s="41" t="e">
        <f>VLOOKUP($BE45,'P8'!$A$10:$C$59,3, FALSE)</f>
        <v>#N/A</v>
      </c>
      <c r="BP45" s="41" t="e">
        <f>VLOOKUP($BE45,'P9'!$A$10:$C$59,3, FALSE)</f>
        <v>#N/A</v>
      </c>
      <c r="BQ45" s="41" t="e">
        <f>VLOOKUP($BE45,'P10'!$A$10:$C$59,3, FALSE)</f>
        <v>#N/A</v>
      </c>
      <c r="BR45" s="41" t="e">
        <f>VLOOKUP($BE45,'P11'!$A$10:$C$59,3, FALSE)</f>
        <v>#N/A</v>
      </c>
      <c r="BS45" s="41" t="e">
        <f>VLOOKUP($BE45,'P12'!$A$10:$C$59,3, FALSE)</f>
        <v>#N/A</v>
      </c>
      <c r="BT45" s="41" t="e">
        <f>VLOOKUP($BE45,'P13'!$A$10:$C$59,3, FALSE)</f>
        <v>#N/A</v>
      </c>
      <c r="BU45" s="41" t="e">
        <f>VLOOKUP($BE45,'P14'!$A$10:$C$59,3, FALSE)</f>
        <v>#N/A</v>
      </c>
      <c r="BV45" s="41" t="e">
        <f>VLOOKUP($BE45,'P15'!$A$10:$C$59,3, FALSE)</f>
        <v>#N/A</v>
      </c>
      <c r="BW45" s="41" t="e">
        <f>VLOOKUP($BE45,'P16'!$A$10:$C$59,3, FALSE)</f>
        <v>#N/A</v>
      </c>
      <c r="BX45" s="41" t="e">
        <f>VLOOKUP($BE45,'P17'!$A$10:$C$59,3, FALSE)</f>
        <v>#N/A</v>
      </c>
      <c r="BY45" s="41" t="e">
        <f>VLOOKUP($BE45,'P18'!$A$10:$C$59,3, FALSE)</f>
        <v>#N/A</v>
      </c>
      <c r="BZ45" s="41" t="e">
        <f>VLOOKUP($BE45,'P19'!$A$10:$C$59,3, FALSE)</f>
        <v>#N/A</v>
      </c>
      <c r="CA45" s="41" t="e">
        <f>VLOOKUP($BE45,'P20'!$A$10:$C$59,3, FALSE)</f>
        <v>#N/A</v>
      </c>
    </row>
    <row r="46" spans="1:79" s="26" customFormat="1">
      <c r="A46" s="34">
        <v>37</v>
      </c>
      <c r="B46" s="41" t="str">
        <f t="shared" si="12"/>
        <v>-</v>
      </c>
      <c r="C46" s="41" t="str">
        <f t="shared" si="13"/>
        <v>-</v>
      </c>
      <c r="D46" s="41" t="e">
        <f t="shared" si="14"/>
        <v>#N/A</v>
      </c>
      <c r="E46" s="41" t="e">
        <f t="shared" si="15"/>
        <v>#N/A</v>
      </c>
      <c r="F46" s="41" t="e">
        <f t="shared" si="16"/>
        <v>#N/A</v>
      </c>
      <c r="G46" s="41" t="e">
        <f t="shared" si="17"/>
        <v>#N/A</v>
      </c>
      <c r="H46" s="41" t="e">
        <f t="shared" si="18"/>
        <v>#N/A</v>
      </c>
      <c r="I46" s="41" t="str">
        <f t="shared" si="19"/>
        <v>-</v>
      </c>
      <c r="J46" s="41" t="str">
        <f t="shared" si="20"/>
        <v>-</v>
      </c>
      <c r="K46" s="41" t="str">
        <f t="shared" si="21"/>
        <v>-</v>
      </c>
      <c r="L46" s="41" t="str">
        <f t="shared" si="22"/>
        <v>-</v>
      </c>
      <c r="M46" s="41" t="str">
        <f t="shared" si="23"/>
        <v>-</v>
      </c>
      <c r="N46" s="41" t="str">
        <f t="shared" si="24"/>
        <v>-</v>
      </c>
      <c r="O46" s="41" t="str">
        <f t="shared" si="25"/>
        <v>-</v>
      </c>
      <c r="P46" s="41" t="str">
        <f t="shared" si="26"/>
        <v>-</v>
      </c>
      <c r="Q46" s="41" t="str">
        <f t="shared" si="27"/>
        <v>-</v>
      </c>
      <c r="R46" s="41" t="str">
        <f t="shared" si="28"/>
        <v>-</v>
      </c>
      <c r="S46" s="41" t="str">
        <f t="shared" si="29"/>
        <v>-</v>
      </c>
      <c r="T46" s="41" t="str">
        <f t="shared" si="30"/>
        <v>-</v>
      </c>
      <c r="U46" s="41" t="str">
        <f t="shared" si="31"/>
        <v>-</v>
      </c>
      <c r="V46" s="41" t="str">
        <f t="shared" si="32"/>
        <v>-</v>
      </c>
      <c r="W46" s="41" t="str">
        <f t="shared" si="33"/>
        <v>-</v>
      </c>
      <c r="X46" s="125">
        <v>37</v>
      </c>
      <c r="Y46" s="126" t="str">
        <f t="shared" si="63"/>
        <v/>
      </c>
      <c r="Z46" s="126" t="str">
        <f t="shared" si="64"/>
        <v/>
      </c>
      <c r="AA46" s="126" t="str">
        <f t="shared" si="65"/>
        <v/>
      </c>
      <c r="AB46" s="126" t="str">
        <f t="shared" si="66"/>
        <v/>
      </c>
      <c r="AC46" s="126" t="str">
        <f t="shared" si="67"/>
        <v/>
      </c>
      <c r="AD46" s="126" t="str">
        <f t="shared" si="68"/>
        <v/>
      </c>
      <c r="AE46" s="425" t="str">
        <f t="shared" si="69"/>
        <v/>
      </c>
      <c r="AF46" s="127" t="str">
        <f t="shared" si="70"/>
        <v/>
      </c>
      <c r="AG46" s="128" t="str">
        <f t="shared" si="71"/>
        <v/>
      </c>
      <c r="AH46" s="128" t="str">
        <f t="shared" si="72"/>
        <v/>
      </c>
      <c r="AI46" s="128" t="str">
        <f t="shared" si="73"/>
        <v/>
      </c>
      <c r="AJ46" s="128" t="str">
        <f t="shared" si="35"/>
        <v/>
      </c>
      <c r="AK46" s="128" t="str">
        <f t="shared" si="80"/>
        <v/>
      </c>
      <c r="AL46" s="128" t="str">
        <f t="shared" si="74"/>
        <v/>
      </c>
      <c r="AM46" s="127" t="str">
        <f t="shared" si="7"/>
        <v/>
      </c>
      <c r="AN46" s="128" t="str">
        <f t="shared" si="75"/>
        <v/>
      </c>
      <c r="AO46" s="128" t="str">
        <f t="shared" si="76"/>
        <v/>
      </c>
      <c r="AP46" s="128" t="str">
        <f t="shared" si="36"/>
        <v/>
      </c>
      <c r="AQ46" s="128" t="str">
        <f t="shared" si="37"/>
        <v/>
      </c>
      <c r="AR46" s="128" t="str">
        <f t="shared" si="81"/>
        <v/>
      </c>
      <c r="AS46" s="129" t="str">
        <f t="shared" si="77"/>
        <v/>
      </c>
      <c r="AT46" s="130" t="str">
        <f t="shared" si="38"/>
        <v/>
      </c>
      <c r="AU46" s="130" t="str">
        <f t="shared" si="39"/>
        <v/>
      </c>
      <c r="AV46" s="131" t="str">
        <f t="shared" si="40"/>
        <v/>
      </c>
      <c r="AW46" s="131" t="str">
        <f t="shared" si="41"/>
        <v/>
      </c>
      <c r="AX46" s="131" t="str">
        <f t="shared" si="42"/>
        <v/>
      </c>
      <c r="AY46" s="131" t="str">
        <f t="shared" si="43"/>
        <v/>
      </c>
      <c r="AZ46" s="134" t="str">
        <f t="shared" si="78"/>
        <v/>
      </c>
      <c r="BA46" s="132" t="str">
        <f t="shared" si="79"/>
        <v/>
      </c>
      <c r="BB46" s="133"/>
      <c r="BC46" s="6"/>
      <c r="BD46" s="14"/>
      <c r="BE46" s="34">
        <v>37</v>
      </c>
      <c r="BF46" s="41" t="e">
        <f>VLOOKUP($BE46,Pilot1!$A$10:$C$59,3, FALSE)</f>
        <v>#N/A</v>
      </c>
      <c r="BG46" s="41" t="e">
        <f>VLOOKUP($BE46,Pilot2!$A$10:$C$59,3, FALSE)</f>
        <v>#N/A</v>
      </c>
      <c r="BH46" s="41" t="e">
        <f>VLOOKUP($BE46,'P1'!$A$10:$C$59,3, FALSE)</f>
        <v>#N/A</v>
      </c>
      <c r="BI46" s="41" t="e">
        <f>VLOOKUP($BE46,'P2'!$A$10:$C$59,3, FALSE)</f>
        <v>#N/A</v>
      </c>
      <c r="BJ46" s="41" t="e">
        <f>VLOOKUP($BE46,'P3'!$A$10:$C$59,3, FALSE)</f>
        <v>#N/A</v>
      </c>
      <c r="BK46" s="41" t="e">
        <f>VLOOKUP($BE46,'P4'!$A$10:$C$59,3, FALSE)</f>
        <v>#N/A</v>
      </c>
      <c r="BL46" s="41" t="e">
        <f>VLOOKUP($BE46,'P5'!$A$10:$C$59,3, FALSE)</f>
        <v>#N/A</v>
      </c>
      <c r="BM46" s="41" t="e">
        <f>VLOOKUP($BE46,'P6'!$A$10:$C$59,3, FALSE)</f>
        <v>#N/A</v>
      </c>
      <c r="BN46" s="41" t="e">
        <f>VLOOKUP($BE46,'P7'!$A$10:$C$59,3, FALSE)</f>
        <v>#N/A</v>
      </c>
      <c r="BO46" s="41" t="e">
        <f>VLOOKUP($BE46,'P8'!$A$10:$C$59,3, FALSE)</f>
        <v>#N/A</v>
      </c>
      <c r="BP46" s="41" t="e">
        <f>VLOOKUP($BE46,'P9'!$A$10:$C$59,3, FALSE)</f>
        <v>#N/A</v>
      </c>
      <c r="BQ46" s="41" t="e">
        <f>VLOOKUP($BE46,'P10'!$A$10:$C$59,3, FALSE)</f>
        <v>#N/A</v>
      </c>
      <c r="BR46" s="41" t="e">
        <f>VLOOKUP($BE46,'P11'!$A$10:$C$59,3, FALSE)</f>
        <v>#N/A</v>
      </c>
      <c r="BS46" s="41" t="e">
        <f>VLOOKUP($BE46,'P12'!$A$10:$C$59,3, FALSE)</f>
        <v>#N/A</v>
      </c>
      <c r="BT46" s="41" t="e">
        <f>VLOOKUP($BE46,'P13'!$A$10:$C$59,3, FALSE)</f>
        <v>#N/A</v>
      </c>
      <c r="BU46" s="41" t="e">
        <f>VLOOKUP($BE46,'P14'!$A$10:$C$59,3, FALSE)</f>
        <v>#N/A</v>
      </c>
      <c r="BV46" s="41" t="e">
        <f>VLOOKUP($BE46,'P15'!$A$10:$C$59,3, FALSE)</f>
        <v>#N/A</v>
      </c>
      <c r="BW46" s="41" t="e">
        <f>VLOOKUP($BE46,'P16'!$A$10:$C$59,3, FALSE)</f>
        <v>#N/A</v>
      </c>
      <c r="BX46" s="41" t="e">
        <f>VLOOKUP($BE46,'P17'!$A$10:$C$59,3, FALSE)</f>
        <v>#N/A</v>
      </c>
      <c r="BY46" s="41" t="e">
        <f>VLOOKUP($BE46,'P18'!$A$10:$C$59,3, FALSE)</f>
        <v>#N/A</v>
      </c>
      <c r="BZ46" s="41" t="e">
        <f>VLOOKUP($BE46,'P19'!$A$10:$C$59,3, FALSE)</f>
        <v>#N/A</v>
      </c>
      <c r="CA46" s="41" t="e">
        <f>VLOOKUP($BE46,'P20'!$A$10:$C$59,3, FALSE)</f>
        <v>#N/A</v>
      </c>
    </row>
    <row r="47" spans="1:79" s="26" customFormat="1">
      <c r="A47" s="34">
        <v>38</v>
      </c>
      <c r="B47" s="41" t="str">
        <f t="shared" si="12"/>
        <v>-</v>
      </c>
      <c r="C47" s="41" t="str">
        <f t="shared" si="13"/>
        <v>-</v>
      </c>
      <c r="D47" s="41" t="e">
        <f t="shared" si="14"/>
        <v>#N/A</v>
      </c>
      <c r="E47" s="41" t="e">
        <f t="shared" si="15"/>
        <v>#N/A</v>
      </c>
      <c r="F47" s="41" t="e">
        <f t="shared" si="16"/>
        <v>#N/A</v>
      </c>
      <c r="G47" s="41" t="e">
        <f t="shared" si="17"/>
        <v>#N/A</v>
      </c>
      <c r="H47" s="41" t="e">
        <f t="shared" si="18"/>
        <v>#N/A</v>
      </c>
      <c r="I47" s="41" t="str">
        <f t="shared" si="19"/>
        <v>-</v>
      </c>
      <c r="J47" s="41" t="str">
        <f t="shared" si="20"/>
        <v>-</v>
      </c>
      <c r="K47" s="41" t="str">
        <f t="shared" si="21"/>
        <v>-</v>
      </c>
      <c r="L47" s="41" t="str">
        <f t="shared" si="22"/>
        <v>-</v>
      </c>
      <c r="M47" s="41" t="str">
        <f t="shared" si="23"/>
        <v>-</v>
      </c>
      <c r="N47" s="41" t="str">
        <f t="shared" si="24"/>
        <v>-</v>
      </c>
      <c r="O47" s="41" t="str">
        <f t="shared" si="25"/>
        <v>-</v>
      </c>
      <c r="P47" s="41" t="str">
        <f t="shared" si="26"/>
        <v>-</v>
      </c>
      <c r="Q47" s="41" t="str">
        <f t="shared" si="27"/>
        <v>-</v>
      </c>
      <c r="R47" s="41" t="str">
        <f t="shared" si="28"/>
        <v>-</v>
      </c>
      <c r="S47" s="41" t="str">
        <f t="shared" si="29"/>
        <v>-</v>
      </c>
      <c r="T47" s="41" t="str">
        <f t="shared" si="30"/>
        <v>-</v>
      </c>
      <c r="U47" s="41" t="str">
        <f t="shared" si="31"/>
        <v>-</v>
      </c>
      <c r="V47" s="41" t="str">
        <f t="shared" si="32"/>
        <v>-</v>
      </c>
      <c r="W47" s="41" t="str">
        <f t="shared" si="33"/>
        <v>-</v>
      </c>
      <c r="X47" s="125">
        <v>38</v>
      </c>
      <c r="Y47" s="126" t="str">
        <f t="shared" si="63"/>
        <v/>
      </c>
      <c r="Z47" s="126" t="str">
        <f t="shared" si="64"/>
        <v/>
      </c>
      <c r="AA47" s="126" t="str">
        <f t="shared" si="65"/>
        <v/>
      </c>
      <c r="AB47" s="126" t="str">
        <f t="shared" si="66"/>
        <v/>
      </c>
      <c r="AC47" s="126" t="str">
        <f t="shared" si="67"/>
        <v/>
      </c>
      <c r="AD47" s="126" t="str">
        <f t="shared" si="68"/>
        <v/>
      </c>
      <c r="AE47" s="425" t="str">
        <f t="shared" si="69"/>
        <v/>
      </c>
      <c r="AF47" s="127" t="str">
        <f t="shared" si="70"/>
        <v/>
      </c>
      <c r="AG47" s="128" t="str">
        <f t="shared" si="71"/>
        <v/>
      </c>
      <c r="AH47" s="128" t="str">
        <f t="shared" si="72"/>
        <v/>
      </c>
      <c r="AI47" s="128" t="str">
        <f t="shared" si="73"/>
        <v/>
      </c>
      <c r="AJ47" s="128" t="str">
        <f t="shared" si="35"/>
        <v/>
      </c>
      <c r="AK47" s="128" t="str">
        <f t="shared" si="80"/>
        <v/>
      </c>
      <c r="AL47" s="128" t="str">
        <f t="shared" si="74"/>
        <v/>
      </c>
      <c r="AM47" s="127" t="str">
        <f t="shared" si="7"/>
        <v/>
      </c>
      <c r="AN47" s="128" t="str">
        <f t="shared" si="75"/>
        <v/>
      </c>
      <c r="AO47" s="128" t="str">
        <f t="shared" si="76"/>
        <v/>
      </c>
      <c r="AP47" s="128" t="str">
        <f t="shared" si="36"/>
        <v/>
      </c>
      <c r="AQ47" s="128" t="str">
        <f t="shared" si="37"/>
        <v/>
      </c>
      <c r="AR47" s="128" t="str">
        <f t="shared" si="81"/>
        <v/>
      </c>
      <c r="AS47" s="129" t="str">
        <f t="shared" si="77"/>
        <v/>
      </c>
      <c r="AT47" s="130" t="str">
        <f t="shared" si="38"/>
        <v/>
      </c>
      <c r="AU47" s="130" t="str">
        <f t="shared" si="39"/>
        <v/>
      </c>
      <c r="AV47" s="131" t="str">
        <f t="shared" si="40"/>
        <v/>
      </c>
      <c r="AW47" s="131" t="str">
        <f t="shared" si="41"/>
        <v/>
      </c>
      <c r="AX47" s="131" t="str">
        <f t="shared" si="42"/>
        <v/>
      </c>
      <c r="AY47" s="131" t="str">
        <f t="shared" si="43"/>
        <v/>
      </c>
      <c r="AZ47" s="134" t="str">
        <f t="shared" si="78"/>
        <v/>
      </c>
      <c r="BA47" s="132" t="str">
        <f t="shared" si="79"/>
        <v/>
      </c>
      <c r="BB47" s="133"/>
      <c r="BC47" s="6"/>
      <c r="BD47" s="14"/>
      <c r="BE47" s="34">
        <v>38</v>
      </c>
      <c r="BF47" s="41" t="e">
        <f>VLOOKUP($BE47,Pilot1!$A$10:$C$59,3, FALSE)</f>
        <v>#N/A</v>
      </c>
      <c r="BG47" s="41" t="e">
        <f>VLOOKUP($BE47,Pilot2!$A$10:$C$59,3, FALSE)</f>
        <v>#N/A</v>
      </c>
      <c r="BH47" s="41" t="e">
        <f>VLOOKUP($BE47,'P1'!$A$10:$C$59,3, FALSE)</f>
        <v>#N/A</v>
      </c>
      <c r="BI47" s="41" t="e">
        <f>VLOOKUP($BE47,'P2'!$A$10:$C$59,3, FALSE)</f>
        <v>#N/A</v>
      </c>
      <c r="BJ47" s="41" t="e">
        <f>VLOOKUP($BE47,'P3'!$A$10:$C$59,3, FALSE)</f>
        <v>#N/A</v>
      </c>
      <c r="BK47" s="41" t="e">
        <f>VLOOKUP($BE47,'P4'!$A$10:$C$59,3, FALSE)</f>
        <v>#N/A</v>
      </c>
      <c r="BL47" s="41" t="e">
        <f>VLOOKUP($BE47,'P5'!$A$10:$C$59,3, FALSE)</f>
        <v>#N/A</v>
      </c>
      <c r="BM47" s="41" t="e">
        <f>VLOOKUP($BE47,'P6'!$A$10:$C$59,3, FALSE)</f>
        <v>#N/A</v>
      </c>
      <c r="BN47" s="41" t="e">
        <f>VLOOKUP($BE47,'P7'!$A$10:$C$59,3, FALSE)</f>
        <v>#N/A</v>
      </c>
      <c r="BO47" s="41" t="e">
        <f>VLOOKUP($BE47,'P8'!$A$10:$C$59,3, FALSE)</f>
        <v>#N/A</v>
      </c>
      <c r="BP47" s="41" t="e">
        <f>VLOOKUP($BE47,'P9'!$A$10:$C$59,3, FALSE)</f>
        <v>#N/A</v>
      </c>
      <c r="BQ47" s="41" t="e">
        <f>VLOOKUP($BE47,'P10'!$A$10:$C$59,3, FALSE)</f>
        <v>#N/A</v>
      </c>
      <c r="BR47" s="41" t="e">
        <f>VLOOKUP($BE47,'P11'!$A$10:$C$59,3, FALSE)</f>
        <v>#N/A</v>
      </c>
      <c r="BS47" s="41" t="e">
        <f>VLOOKUP($BE47,'P12'!$A$10:$C$59,3, FALSE)</f>
        <v>#N/A</v>
      </c>
      <c r="BT47" s="41" t="e">
        <f>VLOOKUP($BE47,'P13'!$A$10:$C$59,3, FALSE)</f>
        <v>#N/A</v>
      </c>
      <c r="BU47" s="41" t="e">
        <f>VLOOKUP($BE47,'P14'!$A$10:$C$59,3, FALSE)</f>
        <v>#N/A</v>
      </c>
      <c r="BV47" s="41" t="e">
        <f>VLOOKUP($BE47,'P15'!$A$10:$C$59,3, FALSE)</f>
        <v>#N/A</v>
      </c>
      <c r="BW47" s="41" t="e">
        <f>VLOOKUP($BE47,'P16'!$A$10:$C$59,3, FALSE)</f>
        <v>#N/A</v>
      </c>
      <c r="BX47" s="41" t="e">
        <f>VLOOKUP($BE47,'P17'!$A$10:$C$59,3, FALSE)</f>
        <v>#N/A</v>
      </c>
      <c r="BY47" s="41" t="e">
        <f>VLOOKUP($BE47,'P18'!$A$10:$C$59,3, FALSE)</f>
        <v>#N/A</v>
      </c>
      <c r="BZ47" s="41" t="e">
        <f>VLOOKUP($BE47,'P19'!$A$10:$C$59,3, FALSE)</f>
        <v>#N/A</v>
      </c>
      <c r="CA47" s="41" t="e">
        <f>VLOOKUP($BE47,'P20'!$A$10:$C$59,3, FALSE)</f>
        <v>#N/A</v>
      </c>
    </row>
    <row r="48" spans="1:79" s="26" customFormat="1">
      <c r="A48" s="34">
        <v>39</v>
      </c>
      <c r="B48" s="41" t="str">
        <f t="shared" si="12"/>
        <v>-</v>
      </c>
      <c r="C48" s="41" t="str">
        <f t="shared" si="13"/>
        <v>-</v>
      </c>
      <c r="D48" s="41" t="e">
        <f t="shared" si="14"/>
        <v>#N/A</v>
      </c>
      <c r="E48" s="41" t="e">
        <f t="shared" si="15"/>
        <v>#N/A</v>
      </c>
      <c r="F48" s="41" t="e">
        <f t="shared" si="16"/>
        <v>#N/A</v>
      </c>
      <c r="G48" s="41" t="e">
        <f t="shared" si="17"/>
        <v>#N/A</v>
      </c>
      <c r="H48" s="41" t="e">
        <f t="shared" si="18"/>
        <v>#N/A</v>
      </c>
      <c r="I48" s="41" t="str">
        <f t="shared" si="19"/>
        <v>-</v>
      </c>
      <c r="J48" s="41" t="str">
        <f t="shared" si="20"/>
        <v>-</v>
      </c>
      <c r="K48" s="41" t="str">
        <f t="shared" si="21"/>
        <v>-</v>
      </c>
      <c r="L48" s="41" t="str">
        <f t="shared" si="22"/>
        <v>-</v>
      </c>
      <c r="M48" s="41" t="str">
        <f t="shared" si="23"/>
        <v>-</v>
      </c>
      <c r="N48" s="41" t="str">
        <f t="shared" si="24"/>
        <v>-</v>
      </c>
      <c r="O48" s="41" t="str">
        <f t="shared" si="25"/>
        <v>-</v>
      </c>
      <c r="P48" s="41" t="str">
        <f t="shared" si="26"/>
        <v>-</v>
      </c>
      <c r="Q48" s="41" t="str">
        <f t="shared" si="27"/>
        <v>-</v>
      </c>
      <c r="R48" s="41" t="str">
        <f t="shared" si="28"/>
        <v>-</v>
      </c>
      <c r="S48" s="41" t="str">
        <f t="shared" si="29"/>
        <v>-</v>
      </c>
      <c r="T48" s="41" t="str">
        <f t="shared" si="30"/>
        <v>-</v>
      </c>
      <c r="U48" s="41" t="str">
        <f t="shared" si="31"/>
        <v>-</v>
      </c>
      <c r="V48" s="41" t="str">
        <f t="shared" si="32"/>
        <v>-</v>
      </c>
      <c r="W48" s="41" t="str">
        <f t="shared" si="33"/>
        <v>-</v>
      </c>
      <c r="X48" s="125">
        <v>39</v>
      </c>
      <c r="Y48" s="126" t="str">
        <f t="shared" si="63"/>
        <v/>
      </c>
      <c r="Z48" s="126" t="str">
        <f t="shared" si="64"/>
        <v/>
      </c>
      <c r="AA48" s="126" t="str">
        <f t="shared" si="65"/>
        <v/>
      </c>
      <c r="AB48" s="126" t="str">
        <f t="shared" si="66"/>
        <v/>
      </c>
      <c r="AC48" s="126" t="str">
        <f t="shared" si="67"/>
        <v/>
      </c>
      <c r="AD48" s="126" t="str">
        <f t="shared" si="68"/>
        <v/>
      </c>
      <c r="AE48" s="425" t="str">
        <f t="shared" si="69"/>
        <v/>
      </c>
      <c r="AF48" s="127" t="str">
        <f t="shared" si="70"/>
        <v/>
      </c>
      <c r="AG48" s="128" t="str">
        <f t="shared" si="71"/>
        <v/>
      </c>
      <c r="AH48" s="128" t="str">
        <f t="shared" si="72"/>
        <v/>
      </c>
      <c r="AI48" s="128" t="str">
        <f t="shared" si="73"/>
        <v/>
      </c>
      <c r="AJ48" s="128" t="str">
        <f t="shared" si="35"/>
        <v/>
      </c>
      <c r="AK48" s="128" t="str">
        <f t="shared" si="80"/>
        <v/>
      </c>
      <c r="AL48" s="128" t="str">
        <f t="shared" si="74"/>
        <v/>
      </c>
      <c r="AM48" s="127" t="str">
        <f t="shared" si="7"/>
        <v/>
      </c>
      <c r="AN48" s="128" t="str">
        <f t="shared" si="75"/>
        <v/>
      </c>
      <c r="AO48" s="128" t="str">
        <f t="shared" si="76"/>
        <v/>
      </c>
      <c r="AP48" s="128" t="str">
        <f t="shared" si="36"/>
        <v/>
      </c>
      <c r="AQ48" s="128" t="str">
        <f t="shared" si="37"/>
        <v/>
      </c>
      <c r="AR48" s="128" t="str">
        <f t="shared" si="81"/>
        <v/>
      </c>
      <c r="AS48" s="129" t="str">
        <f t="shared" si="77"/>
        <v/>
      </c>
      <c r="AT48" s="130" t="str">
        <f t="shared" si="38"/>
        <v/>
      </c>
      <c r="AU48" s="130" t="str">
        <f t="shared" si="39"/>
        <v/>
      </c>
      <c r="AV48" s="131" t="str">
        <f t="shared" si="40"/>
        <v/>
      </c>
      <c r="AW48" s="131" t="str">
        <f t="shared" si="41"/>
        <v/>
      </c>
      <c r="AX48" s="131" t="str">
        <f t="shared" si="42"/>
        <v/>
      </c>
      <c r="AY48" s="131" t="str">
        <f t="shared" si="43"/>
        <v/>
      </c>
      <c r="AZ48" s="134" t="str">
        <f t="shared" si="78"/>
        <v/>
      </c>
      <c r="BA48" s="132" t="str">
        <f t="shared" si="79"/>
        <v/>
      </c>
      <c r="BB48" s="133"/>
      <c r="BC48" s="6"/>
      <c r="BD48" s="14"/>
      <c r="BE48" s="34">
        <v>39</v>
      </c>
      <c r="BF48" s="41" t="e">
        <f>VLOOKUP($BE48,Pilot1!$A$10:$C$59,3, FALSE)</f>
        <v>#N/A</v>
      </c>
      <c r="BG48" s="41" t="e">
        <f>VLOOKUP($BE48,Pilot2!$A$10:$C$59,3, FALSE)</f>
        <v>#N/A</v>
      </c>
      <c r="BH48" s="41" t="e">
        <f>VLOOKUP($BE48,'P1'!$A$10:$C$59,3, FALSE)</f>
        <v>#N/A</v>
      </c>
      <c r="BI48" s="41" t="e">
        <f>VLOOKUP($BE48,'P2'!$A$10:$C$59,3, FALSE)</f>
        <v>#N/A</v>
      </c>
      <c r="BJ48" s="41" t="e">
        <f>VLOOKUP($BE48,'P3'!$A$10:$C$59,3, FALSE)</f>
        <v>#N/A</v>
      </c>
      <c r="BK48" s="41" t="e">
        <f>VLOOKUP($BE48,'P4'!$A$10:$C$59,3, FALSE)</f>
        <v>#N/A</v>
      </c>
      <c r="BL48" s="41" t="e">
        <f>VLOOKUP($BE48,'P5'!$A$10:$C$59,3, FALSE)</f>
        <v>#N/A</v>
      </c>
      <c r="BM48" s="41" t="e">
        <f>VLOOKUP($BE48,'P6'!$A$10:$C$59,3, FALSE)</f>
        <v>#N/A</v>
      </c>
      <c r="BN48" s="41" t="e">
        <f>VLOOKUP($BE48,'P7'!$A$10:$C$59,3, FALSE)</f>
        <v>#N/A</v>
      </c>
      <c r="BO48" s="41" t="e">
        <f>VLOOKUP($BE48,'P8'!$A$10:$C$59,3, FALSE)</f>
        <v>#N/A</v>
      </c>
      <c r="BP48" s="41" t="e">
        <f>VLOOKUP($BE48,'P9'!$A$10:$C$59,3, FALSE)</f>
        <v>#N/A</v>
      </c>
      <c r="BQ48" s="41" t="e">
        <f>VLOOKUP($BE48,'P10'!$A$10:$C$59,3, FALSE)</f>
        <v>#N/A</v>
      </c>
      <c r="BR48" s="41" t="e">
        <f>VLOOKUP($BE48,'P11'!$A$10:$C$59,3, FALSE)</f>
        <v>#N/A</v>
      </c>
      <c r="BS48" s="41" t="e">
        <f>VLOOKUP($BE48,'P12'!$A$10:$C$59,3, FALSE)</f>
        <v>#N/A</v>
      </c>
      <c r="BT48" s="41" t="e">
        <f>VLOOKUP($BE48,'P13'!$A$10:$C$59,3, FALSE)</f>
        <v>#N/A</v>
      </c>
      <c r="BU48" s="41" t="e">
        <f>VLOOKUP($BE48,'P14'!$A$10:$C$59,3, FALSE)</f>
        <v>#N/A</v>
      </c>
      <c r="BV48" s="41" t="e">
        <f>VLOOKUP($BE48,'P15'!$A$10:$C$59,3, FALSE)</f>
        <v>#N/A</v>
      </c>
      <c r="BW48" s="41" t="e">
        <f>VLOOKUP($BE48,'P16'!$A$10:$C$59,3, FALSE)</f>
        <v>#N/A</v>
      </c>
      <c r="BX48" s="41" t="e">
        <f>VLOOKUP($BE48,'P17'!$A$10:$C$59,3, FALSE)</f>
        <v>#N/A</v>
      </c>
      <c r="BY48" s="41" t="e">
        <f>VLOOKUP($BE48,'P18'!$A$10:$C$59,3, FALSE)</f>
        <v>#N/A</v>
      </c>
      <c r="BZ48" s="41" t="e">
        <f>VLOOKUP($BE48,'P19'!$A$10:$C$59,3, FALSE)</f>
        <v>#N/A</v>
      </c>
      <c r="CA48" s="41" t="e">
        <f>VLOOKUP($BE48,'P20'!$A$10:$C$59,3, FALSE)</f>
        <v>#N/A</v>
      </c>
    </row>
    <row r="49" spans="1:79" s="26" customFormat="1">
      <c r="A49" s="34">
        <v>40</v>
      </c>
      <c r="B49" s="41" t="str">
        <f t="shared" si="12"/>
        <v>-</v>
      </c>
      <c r="C49" s="41" t="str">
        <f t="shared" si="13"/>
        <v>-</v>
      </c>
      <c r="D49" s="41" t="e">
        <f t="shared" si="14"/>
        <v>#N/A</v>
      </c>
      <c r="E49" s="41" t="e">
        <f t="shared" si="15"/>
        <v>#N/A</v>
      </c>
      <c r="F49" s="41" t="e">
        <f t="shared" si="16"/>
        <v>#N/A</v>
      </c>
      <c r="G49" s="41" t="e">
        <f t="shared" si="17"/>
        <v>#N/A</v>
      </c>
      <c r="H49" s="41" t="e">
        <f t="shared" si="18"/>
        <v>#N/A</v>
      </c>
      <c r="I49" s="41" t="str">
        <f t="shared" si="19"/>
        <v>-</v>
      </c>
      <c r="J49" s="41" t="str">
        <f t="shared" si="20"/>
        <v>-</v>
      </c>
      <c r="K49" s="41" t="str">
        <f t="shared" si="21"/>
        <v>-</v>
      </c>
      <c r="L49" s="41" t="str">
        <f t="shared" si="22"/>
        <v>-</v>
      </c>
      <c r="M49" s="41" t="str">
        <f t="shared" si="23"/>
        <v>-</v>
      </c>
      <c r="N49" s="41" t="str">
        <f t="shared" si="24"/>
        <v>-</v>
      </c>
      <c r="O49" s="41" t="str">
        <f t="shared" si="25"/>
        <v>-</v>
      </c>
      <c r="P49" s="41" t="str">
        <f t="shared" si="26"/>
        <v>-</v>
      </c>
      <c r="Q49" s="41" t="str">
        <f t="shared" si="27"/>
        <v>-</v>
      </c>
      <c r="R49" s="41" t="str">
        <f t="shared" si="28"/>
        <v>-</v>
      </c>
      <c r="S49" s="41" t="str">
        <f t="shared" si="29"/>
        <v>-</v>
      </c>
      <c r="T49" s="41" t="str">
        <f t="shared" si="30"/>
        <v>-</v>
      </c>
      <c r="U49" s="41" t="str">
        <f t="shared" si="31"/>
        <v>-</v>
      </c>
      <c r="V49" s="41" t="str">
        <f t="shared" si="32"/>
        <v>-</v>
      </c>
      <c r="W49" s="41" t="str">
        <f t="shared" si="33"/>
        <v>-</v>
      </c>
      <c r="X49" s="125">
        <v>40</v>
      </c>
      <c r="Y49" s="126" t="str">
        <f t="shared" si="63"/>
        <v/>
      </c>
      <c r="Z49" s="126" t="str">
        <f t="shared" si="64"/>
        <v/>
      </c>
      <c r="AA49" s="126" t="str">
        <f t="shared" si="65"/>
        <v/>
      </c>
      <c r="AB49" s="126" t="str">
        <f t="shared" si="66"/>
        <v/>
      </c>
      <c r="AC49" s="126" t="str">
        <f t="shared" si="67"/>
        <v/>
      </c>
      <c r="AD49" s="126" t="str">
        <f t="shared" si="68"/>
        <v/>
      </c>
      <c r="AE49" s="425" t="str">
        <f t="shared" si="69"/>
        <v/>
      </c>
      <c r="AF49" s="127" t="str">
        <f t="shared" si="70"/>
        <v/>
      </c>
      <c r="AG49" s="128" t="str">
        <f t="shared" si="71"/>
        <v/>
      </c>
      <c r="AH49" s="128" t="str">
        <f t="shared" si="72"/>
        <v/>
      </c>
      <c r="AI49" s="128" t="str">
        <f t="shared" si="73"/>
        <v/>
      </c>
      <c r="AJ49" s="128" t="str">
        <f t="shared" si="35"/>
        <v/>
      </c>
      <c r="AK49" s="128" t="str">
        <f t="shared" si="80"/>
        <v/>
      </c>
      <c r="AL49" s="128" t="str">
        <f t="shared" si="74"/>
        <v/>
      </c>
      <c r="AM49" s="127" t="str">
        <f t="shared" si="7"/>
        <v/>
      </c>
      <c r="AN49" s="128" t="str">
        <f t="shared" si="75"/>
        <v/>
      </c>
      <c r="AO49" s="128" t="str">
        <f t="shared" si="76"/>
        <v/>
      </c>
      <c r="AP49" s="128" t="str">
        <f t="shared" si="36"/>
        <v/>
      </c>
      <c r="AQ49" s="128" t="str">
        <f t="shared" si="37"/>
        <v/>
      </c>
      <c r="AR49" s="128" t="str">
        <f t="shared" si="81"/>
        <v/>
      </c>
      <c r="AS49" s="129" t="str">
        <f t="shared" si="77"/>
        <v/>
      </c>
      <c r="AT49" s="130" t="str">
        <f t="shared" si="38"/>
        <v/>
      </c>
      <c r="AU49" s="130" t="str">
        <f t="shared" si="39"/>
        <v/>
      </c>
      <c r="AV49" s="131" t="str">
        <f t="shared" si="40"/>
        <v/>
      </c>
      <c r="AW49" s="131" t="str">
        <f t="shared" si="41"/>
        <v/>
      </c>
      <c r="AX49" s="131" t="str">
        <f t="shared" si="42"/>
        <v/>
      </c>
      <c r="AY49" s="131" t="str">
        <f t="shared" si="43"/>
        <v/>
      </c>
      <c r="AZ49" s="134" t="str">
        <f t="shared" si="78"/>
        <v/>
      </c>
      <c r="BA49" s="132" t="str">
        <f t="shared" si="79"/>
        <v/>
      </c>
      <c r="BB49" s="133"/>
      <c r="BC49" s="6"/>
      <c r="BD49" s="14"/>
      <c r="BE49" s="34">
        <v>40</v>
      </c>
      <c r="BF49" s="41" t="e">
        <f>VLOOKUP($BE49,Pilot1!$A$10:$C$59,3, FALSE)</f>
        <v>#N/A</v>
      </c>
      <c r="BG49" s="41" t="e">
        <f>VLOOKUP($BE49,Pilot2!$A$10:$C$59,3, FALSE)</f>
        <v>#N/A</v>
      </c>
      <c r="BH49" s="41" t="e">
        <f>VLOOKUP($BE49,'P1'!$A$10:$C$59,3, FALSE)</f>
        <v>#N/A</v>
      </c>
      <c r="BI49" s="41" t="e">
        <f>VLOOKUP($BE49,'P2'!$A$10:$C$59,3, FALSE)</f>
        <v>#N/A</v>
      </c>
      <c r="BJ49" s="41" t="e">
        <f>VLOOKUP($BE49,'P3'!$A$10:$C$59,3, FALSE)</f>
        <v>#N/A</v>
      </c>
      <c r="BK49" s="41" t="e">
        <f>VLOOKUP($BE49,'P4'!$A$10:$C$59,3, FALSE)</f>
        <v>#N/A</v>
      </c>
      <c r="BL49" s="41" t="e">
        <f>VLOOKUP($BE49,'P5'!$A$10:$C$59,3, FALSE)</f>
        <v>#N/A</v>
      </c>
      <c r="BM49" s="41" t="e">
        <f>VLOOKUP($BE49,'P6'!$A$10:$C$59,3, FALSE)</f>
        <v>#N/A</v>
      </c>
      <c r="BN49" s="41" t="e">
        <f>VLOOKUP($BE49,'P7'!$A$10:$C$59,3, FALSE)</f>
        <v>#N/A</v>
      </c>
      <c r="BO49" s="41" t="e">
        <f>VLOOKUP($BE49,'P8'!$A$10:$C$59,3, FALSE)</f>
        <v>#N/A</v>
      </c>
      <c r="BP49" s="41" t="e">
        <f>VLOOKUP($BE49,'P9'!$A$10:$C$59,3, FALSE)</f>
        <v>#N/A</v>
      </c>
      <c r="BQ49" s="41" t="e">
        <f>VLOOKUP($BE49,'P10'!$A$10:$C$59,3, FALSE)</f>
        <v>#N/A</v>
      </c>
      <c r="BR49" s="41" t="e">
        <f>VLOOKUP($BE49,'P11'!$A$10:$C$59,3, FALSE)</f>
        <v>#N/A</v>
      </c>
      <c r="BS49" s="41" t="e">
        <f>VLOOKUP($BE49,'P12'!$A$10:$C$59,3, FALSE)</f>
        <v>#N/A</v>
      </c>
      <c r="BT49" s="41" t="e">
        <f>VLOOKUP($BE49,'P13'!$A$10:$C$59,3, FALSE)</f>
        <v>#N/A</v>
      </c>
      <c r="BU49" s="41" t="e">
        <f>VLOOKUP($BE49,'P14'!$A$10:$C$59,3, FALSE)</f>
        <v>#N/A</v>
      </c>
      <c r="BV49" s="41" t="e">
        <f>VLOOKUP($BE49,'P15'!$A$10:$C$59,3, FALSE)</f>
        <v>#N/A</v>
      </c>
      <c r="BW49" s="41" t="e">
        <f>VLOOKUP($BE49,'P16'!$A$10:$C$59,3, FALSE)</f>
        <v>#N/A</v>
      </c>
      <c r="BX49" s="41" t="e">
        <f>VLOOKUP($BE49,'P17'!$A$10:$C$59,3, FALSE)</f>
        <v>#N/A</v>
      </c>
      <c r="BY49" s="41" t="e">
        <f>VLOOKUP($BE49,'P18'!$A$10:$C$59,3, FALSE)</f>
        <v>#N/A</v>
      </c>
      <c r="BZ49" s="41" t="e">
        <f>VLOOKUP($BE49,'P19'!$A$10:$C$59,3, FALSE)</f>
        <v>#N/A</v>
      </c>
      <c r="CA49" s="41" t="e">
        <f>VLOOKUP($BE49,'P20'!$A$10:$C$59,3, FALSE)</f>
        <v>#N/A</v>
      </c>
    </row>
    <row r="50" spans="1:79" s="26" customFormat="1">
      <c r="A50" s="34">
        <v>41</v>
      </c>
      <c r="B50" s="41" t="str">
        <f t="shared" si="12"/>
        <v>-</v>
      </c>
      <c r="C50" s="41" t="str">
        <f t="shared" si="13"/>
        <v>-</v>
      </c>
      <c r="D50" s="41" t="e">
        <f t="shared" si="14"/>
        <v>#N/A</v>
      </c>
      <c r="E50" s="41" t="e">
        <f t="shared" si="15"/>
        <v>#N/A</v>
      </c>
      <c r="F50" s="41" t="e">
        <f t="shared" si="16"/>
        <v>#N/A</v>
      </c>
      <c r="G50" s="41" t="e">
        <f t="shared" si="17"/>
        <v>#N/A</v>
      </c>
      <c r="H50" s="41" t="e">
        <f t="shared" si="18"/>
        <v>#N/A</v>
      </c>
      <c r="I50" s="41" t="str">
        <f t="shared" si="19"/>
        <v>-</v>
      </c>
      <c r="J50" s="41" t="str">
        <f t="shared" si="20"/>
        <v>-</v>
      </c>
      <c r="K50" s="41" t="str">
        <f t="shared" si="21"/>
        <v>-</v>
      </c>
      <c r="L50" s="41" t="str">
        <f t="shared" si="22"/>
        <v>-</v>
      </c>
      <c r="M50" s="41" t="str">
        <f t="shared" si="23"/>
        <v>-</v>
      </c>
      <c r="N50" s="41" t="str">
        <f t="shared" si="24"/>
        <v>-</v>
      </c>
      <c r="O50" s="41" t="str">
        <f t="shared" si="25"/>
        <v>-</v>
      </c>
      <c r="P50" s="41" t="str">
        <f t="shared" si="26"/>
        <v>-</v>
      </c>
      <c r="Q50" s="41" t="str">
        <f t="shared" si="27"/>
        <v>-</v>
      </c>
      <c r="R50" s="41" t="str">
        <f t="shared" si="28"/>
        <v>-</v>
      </c>
      <c r="S50" s="41" t="str">
        <f t="shared" si="29"/>
        <v>-</v>
      </c>
      <c r="T50" s="41" t="str">
        <f t="shared" si="30"/>
        <v>-</v>
      </c>
      <c r="U50" s="41" t="str">
        <f t="shared" si="31"/>
        <v>-</v>
      </c>
      <c r="V50" s="41" t="str">
        <f t="shared" si="32"/>
        <v>-</v>
      </c>
      <c r="W50" s="41" t="str">
        <f t="shared" si="33"/>
        <v>-</v>
      </c>
      <c r="X50" s="125">
        <v>41</v>
      </c>
      <c r="Y50" s="126" t="str">
        <f t="shared" si="63"/>
        <v/>
      </c>
      <c r="Z50" s="126" t="str">
        <f t="shared" si="64"/>
        <v/>
      </c>
      <c r="AA50" s="126" t="str">
        <f t="shared" si="65"/>
        <v/>
      </c>
      <c r="AB50" s="126" t="str">
        <f t="shared" si="66"/>
        <v/>
      </c>
      <c r="AC50" s="126" t="str">
        <f t="shared" si="67"/>
        <v/>
      </c>
      <c r="AD50" s="126" t="str">
        <f t="shared" si="68"/>
        <v/>
      </c>
      <c r="AE50" s="425" t="str">
        <f t="shared" si="69"/>
        <v/>
      </c>
      <c r="AF50" s="127" t="str">
        <f t="shared" si="70"/>
        <v/>
      </c>
      <c r="AG50" s="128" t="str">
        <f t="shared" si="71"/>
        <v/>
      </c>
      <c r="AH50" s="128" t="str">
        <f t="shared" si="72"/>
        <v/>
      </c>
      <c r="AI50" s="128" t="str">
        <f t="shared" si="73"/>
        <v/>
      </c>
      <c r="AJ50" s="128" t="str">
        <f t="shared" si="35"/>
        <v/>
      </c>
      <c r="AK50" s="128" t="str">
        <f t="shared" si="80"/>
        <v/>
      </c>
      <c r="AL50" s="128" t="str">
        <f t="shared" si="74"/>
        <v/>
      </c>
      <c r="AM50" s="127" t="str">
        <f t="shared" si="7"/>
        <v/>
      </c>
      <c r="AN50" s="128" t="str">
        <f t="shared" si="75"/>
        <v/>
      </c>
      <c r="AO50" s="128" t="str">
        <f t="shared" si="76"/>
        <v/>
      </c>
      <c r="AP50" s="128" t="str">
        <f t="shared" si="36"/>
        <v/>
      </c>
      <c r="AQ50" s="128" t="str">
        <f t="shared" si="37"/>
        <v/>
      </c>
      <c r="AR50" s="128" t="str">
        <f t="shared" si="81"/>
        <v/>
      </c>
      <c r="AS50" s="129" t="str">
        <f t="shared" si="77"/>
        <v/>
      </c>
      <c r="AT50" s="130" t="str">
        <f t="shared" si="38"/>
        <v/>
      </c>
      <c r="AU50" s="130" t="str">
        <f t="shared" si="39"/>
        <v/>
      </c>
      <c r="AV50" s="131" t="str">
        <f t="shared" si="40"/>
        <v/>
      </c>
      <c r="AW50" s="131" t="str">
        <f t="shared" si="41"/>
        <v/>
      </c>
      <c r="AX50" s="131" t="str">
        <f t="shared" si="42"/>
        <v/>
      </c>
      <c r="AY50" s="131" t="str">
        <f t="shared" si="43"/>
        <v/>
      </c>
      <c r="AZ50" s="134" t="str">
        <f t="shared" si="78"/>
        <v/>
      </c>
      <c r="BA50" s="132" t="str">
        <f t="shared" si="79"/>
        <v/>
      </c>
      <c r="BB50" s="133"/>
      <c r="BC50" s="6"/>
      <c r="BD50" s="14"/>
      <c r="BE50" s="34">
        <v>41</v>
      </c>
      <c r="BF50" s="41" t="e">
        <f>VLOOKUP($BE50,Pilot1!$A$10:$C$59,3, FALSE)</f>
        <v>#N/A</v>
      </c>
      <c r="BG50" s="41" t="e">
        <f>VLOOKUP($BE50,Pilot2!$A$10:$C$59,3, FALSE)</f>
        <v>#N/A</v>
      </c>
      <c r="BH50" s="41" t="e">
        <f>VLOOKUP($BE50,'P1'!$A$10:$C$59,3, FALSE)</f>
        <v>#N/A</v>
      </c>
      <c r="BI50" s="41" t="e">
        <f>VLOOKUP($BE50,'P2'!$A$10:$C$59,3, FALSE)</f>
        <v>#N/A</v>
      </c>
      <c r="BJ50" s="41" t="e">
        <f>VLOOKUP($BE50,'P3'!$A$10:$C$59,3, FALSE)</f>
        <v>#N/A</v>
      </c>
      <c r="BK50" s="41" t="e">
        <f>VLOOKUP($BE50,'P4'!$A$10:$C$59,3, FALSE)</f>
        <v>#N/A</v>
      </c>
      <c r="BL50" s="41" t="e">
        <f>VLOOKUP($BE50,'P5'!$A$10:$C$59,3, FALSE)</f>
        <v>#N/A</v>
      </c>
      <c r="BM50" s="41" t="e">
        <f>VLOOKUP($BE50,'P6'!$A$10:$C$59,3, FALSE)</f>
        <v>#N/A</v>
      </c>
      <c r="BN50" s="41" t="e">
        <f>VLOOKUP($BE50,'P7'!$A$10:$C$59,3, FALSE)</f>
        <v>#N/A</v>
      </c>
      <c r="BO50" s="41" t="e">
        <f>VLOOKUP($BE50,'P8'!$A$10:$C$59,3, FALSE)</f>
        <v>#N/A</v>
      </c>
      <c r="BP50" s="41" t="e">
        <f>VLOOKUP($BE50,'P9'!$A$10:$C$59,3, FALSE)</f>
        <v>#N/A</v>
      </c>
      <c r="BQ50" s="41" t="e">
        <f>VLOOKUP($BE50,'P10'!$A$10:$C$59,3, FALSE)</f>
        <v>#N/A</v>
      </c>
      <c r="BR50" s="41" t="e">
        <f>VLOOKUP($BE50,'P11'!$A$10:$C$59,3, FALSE)</f>
        <v>#N/A</v>
      </c>
      <c r="BS50" s="41" t="e">
        <f>VLOOKUP($BE50,'P12'!$A$10:$C$59,3, FALSE)</f>
        <v>#N/A</v>
      </c>
      <c r="BT50" s="41" t="e">
        <f>VLOOKUP($BE50,'P13'!$A$10:$C$59,3, FALSE)</f>
        <v>#N/A</v>
      </c>
      <c r="BU50" s="41" t="e">
        <f>VLOOKUP($BE50,'P14'!$A$10:$C$59,3, FALSE)</f>
        <v>#N/A</v>
      </c>
      <c r="BV50" s="41" t="e">
        <f>VLOOKUP($BE50,'P15'!$A$10:$C$59,3, FALSE)</f>
        <v>#N/A</v>
      </c>
      <c r="BW50" s="41" t="e">
        <f>VLOOKUP($BE50,'P16'!$A$10:$C$59,3, FALSE)</f>
        <v>#N/A</v>
      </c>
      <c r="BX50" s="41" t="e">
        <f>VLOOKUP($BE50,'P17'!$A$10:$C$59,3, FALSE)</f>
        <v>#N/A</v>
      </c>
      <c r="BY50" s="41" t="e">
        <f>VLOOKUP($BE50,'P18'!$A$10:$C$59,3, FALSE)</f>
        <v>#N/A</v>
      </c>
      <c r="BZ50" s="41" t="e">
        <f>VLOOKUP($BE50,'P19'!$A$10:$C$59,3, FALSE)</f>
        <v>#N/A</v>
      </c>
      <c r="CA50" s="41" t="e">
        <f>VLOOKUP($BE50,'P20'!$A$10:$C$59,3, FALSE)</f>
        <v>#N/A</v>
      </c>
    </row>
    <row r="51" spans="1:79" s="26" customFormat="1">
      <c r="A51" s="34">
        <v>42</v>
      </c>
      <c r="B51" s="41" t="str">
        <f t="shared" si="12"/>
        <v>-</v>
      </c>
      <c r="C51" s="41" t="str">
        <f t="shared" si="13"/>
        <v>-</v>
      </c>
      <c r="D51" s="41" t="e">
        <f t="shared" si="14"/>
        <v>#N/A</v>
      </c>
      <c r="E51" s="41" t="e">
        <f t="shared" si="15"/>
        <v>#N/A</v>
      </c>
      <c r="F51" s="41" t="e">
        <f t="shared" si="16"/>
        <v>#N/A</v>
      </c>
      <c r="G51" s="41" t="e">
        <f t="shared" si="17"/>
        <v>#N/A</v>
      </c>
      <c r="H51" s="41" t="e">
        <f t="shared" si="18"/>
        <v>#N/A</v>
      </c>
      <c r="I51" s="41" t="str">
        <f t="shared" si="19"/>
        <v>-</v>
      </c>
      <c r="J51" s="41" t="str">
        <f t="shared" si="20"/>
        <v>-</v>
      </c>
      <c r="K51" s="41" t="str">
        <f t="shared" si="21"/>
        <v>-</v>
      </c>
      <c r="L51" s="41" t="str">
        <f t="shared" si="22"/>
        <v>-</v>
      </c>
      <c r="M51" s="41" t="str">
        <f t="shared" si="23"/>
        <v>-</v>
      </c>
      <c r="N51" s="41" t="str">
        <f t="shared" si="24"/>
        <v>-</v>
      </c>
      <c r="O51" s="41" t="str">
        <f t="shared" si="25"/>
        <v>-</v>
      </c>
      <c r="P51" s="41" t="str">
        <f t="shared" si="26"/>
        <v>-</v>
      </c>
      <c r="Q51" s="41" t="str">
        <f t="shared" si="27"/>
        <v>-</v>
      </c>
      <c r="R51" s="41" t="str">
        <f t="shared" si="28"/>
        <v>-</v>
      </c>
      <c r="S51" s="41" t="str">
        <f t="shared" si="29"/>
        <v>-</v>
      </c>
      <c r="T51" s="41" t="str">
        <f t="shared" si="30"/>
        <v>-</v>
      </c>
      <c r="U51" s="41" t="str">
        <f t="shared" si="31"/>
        <v>-</v>
      </c>
      <c r="V51" s="41" t="str">
        <f t="shared" si="32"/>
        <v>-</v>
      </c>
      <c r="W51" s="41" t="str">
        <f t="shared" si="33"/>
        <v>-</v>
      </c>
      <c r="X51" s="125">
        <v>42</v>
      </c>
      <c r="Y51" s="126" t="str">
        <f t="shared" si="63"/>
        <v/>
      </c>
      <c r="Z51" s="126" t="str">
        <f t="shared" si="64"/>
        <v/>
      </c>
      <c r="AA51" s="126" t="str">
        <f t="shared" si="65"/>
        <v/>
      </c>
      <c r="AB51" s="126" t="str">
        <f t="shared" si="66"/>
        <v/>
      </c>
      <c r="AC51" s="126" t="str">
        <f t="shared" si="67"/>
        <v/>
      </c>
      <c r="AD51" s="126" t="str">
        <f t="shared" si="68"/>
        <v/>
      </c>
      <c r="AE51" s="425" t="str">
        <f t="shared" si="69"/>
        <v/>
      </c>
      <c r="AF51" s="127" t="str">
        <f t="shared" si="70"/>
        <v/>
      </c>
      <c r="AG51" s="128" t="str">
        <f t="shared" si="71"/>
        <v/>
      </c>
      <c r="AH51" s="128" t="str">
        <f t="shared" si="72"/>
        <v/>
      </c>
      <c r="AI51" s="128" t="str">
        <f t="shared" si="73"/>
        <v/>
      </c>
      <c r="AJ51" s="128" t="str">
        <f t="shared" si="35"/>
        <v/>
      </c>
      <c r="AK51" s="128" t="str">
        <f t="shared" si="80"/>
        <v/>
      </c>
      <c r="AL51" s="128" t="str">
        <f t="shared" si="74"/>
        <v/>
      </c>
      <c r="AM51" s="127" t="str">
        <f t="shared" si="7"/>
        <v/>
      </c>
      <c r="AN51" s="128" t="str">
        <f t="shared" si="75"/>
        <v/>
      </c>
      <c r="AO51" s="128" t="str">
        <f t="shared" si="76"/>
        <v/>
      </c>
      <c r="AP51" s="128" t="str">
        <f t="shared" si="36"/>
        <v/>
      </c>
      <c r="AQ51" s="128" t="str">
        <f t="shared" si="37"/>
        <v/>
      </c>
      <c r="AR51" s="128" t="str">
        <f t="shared" si="81"/>
        <v/>
      </c>
      <c r="AS51" s="129" t="str">
        <f t="shared" si="77"/>
        <v/>
      </c>
      <c r="AT51" s="130" t="str">
        <f t="shared" si="38"/>
        <v/>
      </c>
      <c r="AU51" s="130" t="str">
        <f t="shared" si="39"/>
        <v/>
      </c>
      <c r="AV51" s="131" t="str">
        <f t="shared" si="40"/>
        <v/>
      </c>
      <c r="AW51" s="131" t="str">
        <f t="shared" si="41"/>
        <v/>
      </c>
      <c r="AX51" s="131" t="str">
        <f t="shared" si="42"/>
        <v/>
      </c>
      <c r="AY51" s="131" t="str">
        <f t="shared" si="43"/>
        <v/>
      </c>
      <c r="AZ51" s="134" t="str">
        <f t="shared" si="78"/>
        <v/>
      </c>
      <c r="BA51" s="132" t="str">
        <f t="shared" si="79"/>
        <v/>
      </c>
      <c r="BB51" s="133"/>
      <c r="BC51" s="6"/>
      <c r="BD51" s="14"/>
      <c r="BE51" s="34">
        <v>42</v>
      </c>
      <c r="BF51" s="41" t="e">
        <f>VLOOKUP($BE51,Pilot1!$A$10:$C$59,3, FALSE)</f>
        <v>#N/A</v>
      </c>
      <c r="BG51" s="41" t="e">
        <f>VLOOKUP($BE51,Pilot2!$A$10:$C$59,3, FALSE)</f>
        <v>#N/A</v>
      </c>
      <c r="BH51" s="41" t="e">
        <f>VLOOKUP($BE51,'P1'!$A$10:$C$59,3, FALSE)</f>
        <v>#N/A</v>
      </c>
      <c r="BI51" s="41" t="e">
        <f>VLOOKUP($BE51,'P2'!$A$10:$C$59,3, FALSE)</f>
        <v>#N/A</v>
      </c>
      <c r="BJ51" s="41" t="e">
        <f>VLOOKUP($BE51,'P3'!$A$10:$C$59,3, FALSE)</f>
        <v>#N/A</v>
      </c>
      <c r="BK51" s="41" t="e">
        <f>VLOOKUP($BE51,'P4'!$A$10:$C$59,3, FALSE)</f>
        <v>#N/A</v>
      </c>
      <c r="BL51" s="41" t="e">
        <f>VLOOKUP($BE51,'P5'!$A$10:$C$59,3, FALSE)</f>
        <v>#N/A</v>
      </c>
      <c r="BM51" s="41" t="e">
        <f>VLOOKUP($BE51,'P6'!$A$10:$C$59,3, FALSE)</f>
        <v>#N/A</v>
      </c>
      <c r="BN51" s="41" t="e">
        <f>VLOOKUP($BE51,'P7'!$A$10:$C$59,3, FALSE)</f>
        <v>#N/A</v>
      </c>
      <c r="BO51" s="41" t="e">
        <f>VLOOKUP($BE51,'P8'!$A$10:$C$59,3, FALSE)</f>
        <v>#N/A</v>
      </c>
      <c r="BP51" s="41" t="e">
        <f>VLOOKUP($BE51,'P9'!$A$10:$C$59,3, FALSE)</f>
        <v>#N/A</v>
      </c>
      <c r="BQ51" s="41" t="e">
        <f>VLOOKUP($BE51,'P10'!$A$10:$C$59,3, FALSE)</f>
        <v>#N/A</v>
      </c>
      <c r="BR51" s="41" t="e">
        <f>VLOOKUP($BE51,'P11'!$A$10:$C$59,3, FALSE)</f>
        <v>#N/A</v>
      </c>
      <c r="BS51" s="41" t="e">
        <f>VLOOKUP($BE51,'P12'!$A$10:$C$59,3, FALSE)</f>
        <v>#N/A</v>
      </c>
      <c r="BT51" s="41" t="e">
        <f>VLOOKUP($BE51,'P13'!$A$10:$C$59,3, FALSE)</f>
        <v>#N/A</v>
      </c>
      <c r="BU51" s="41" t="e">
        <f>VLOOKUP($BE51,'P14'!$A$10:$C$59,3, FALSE)</f>
        <v>#N/A</v>
      </c>
      <c r="BV51" s="41" t="e">
        <f>VLOOKUP($BE51,'P15'!$A$10:$C$59,3, FALSE)</f>
        <v>#N/A</v>
      </c>
      <c r="BW51" s="41" t="e">
        <f>VLOOKUP($BE51,'P16'!$A$10:$C$59,3, FALSE)</f>
        <v>#N/A</v>
      </c>
      <c r="BX51" s="41" t="e">
        <f>VLOOKUP($BE51,'P17'!$A$10:$C$59,3, FALSE)</f>
        <v>#N/A</v>
      </c>
      <c r="BY51" s="41" t="e">
        <f>VLOOKUP($BE51,'P18'!$A$10:$C$59,3, FALSE)</f>
        <v>#N/A</v>
      </c>
      <c r="BZ51" s="41" t="e">
        <f>VLOOKUP($BE51,'P19'!$A$10:$C$59,3, FALSE)</f>
        <v>#N/A</v>
      </c>
      <c r="CA51" s="41" t="e">
        <f>VLOOKUP($BE51,'P20'!$A$10:$C$59,3, FALSE)</f>
        <v>#N/A</v>
      </c>
    </row>
    <row r="52" spans="1:79" s="26" customFormat="1">
      <c r="A52" s="34">
        <v>43</v>
      </c>
      <c r="B52" s="41" t="str">
        <f t="shared" si="12"/>
        <v>-</v>
      </c>
      <c r="C52" s="41" t="str">
        <f t="shared" si="13"/>
        <v>-</v>
      </c>
      <c r="D52" s="41" t="e">
        <f t="shared" si="14"/>
        <v>#N/A</v>
      </c>
      <c r="E52" s="41" t="e">
        <f t="shared" si="15"/>
        <v>#N/A</v>
      </c>
      <c r="F52" s="41" t="e">
        <f t="shared" si="16"/>
        <v>#N/A</v>
      </c>
      <c r="G52" s="41" t="e">
        <f t="shared" si="17"/>
        <v>#N/A</v>
      </c>
      <c r="H52" s="41" t="e">
        <f t="shared" si="18"/>
        <v>#N/A</v>
      </c>
      <c r="I52" s="41" t="str">
        <f t="shared" si="19"/>
        <v>-</v>
      </c>
      <c r="J52" s="41" t="str">
        <f t="shared" si="20"/>
        <v>-</v>
      </c>
      <c r="K52" s="41" t="str">
        <f t="shared" si="21"/>
        <v>-</v>
      </c>
      <c r="L52" s="41" t="str">
        <f t="shared" si="22"/>
        <v>-</v>
      </c>
      <c r="M52" s="41" t="str">
        <f t="shared" si="23"/>
        <v>-</v>
      </c>
      <c r="N52" s="41" t="str">
        <f t="shared" si="24"/>
        <v>-</v>
      </c>
      <c r="O52" s="41" t="str">
        <f t="shared" si="25"/>
        <v>-</v>
      </c>
      <c r="P52" s="41" t="str">
        <f t="shared" si="26"/>
        <v>-</v>
      </c>
      <c r="Q52" s="41" t="str">
        <f t="shared" si="27"/>
        <v>-</v>
      </c>
      <c r="R52" s="41" t="str">
        <f t="shared" si="28"/>
        <v>-</v>
      </c>
      <c r="S52" s="41" t="str">
        <f t="shared" si="29"/>
        <v>-</v>
      </c>
      <c r="T52" s="41" t="str">
        <f t="shared" si="30"/>
        <v>-</v>
      </c>
      <c r="U52" s="41" t="str">
        <f t="shared" si="31"/>
        <v>-</v>
      </c>
      <c r="V52" s="41" t="str">
        <f t="shared" si="32"/>
        <v>-</v>
      </c>
      <c r="W52" s="41" t="str">
        <f t="shared" si="33"/>
        <v>-</v>
      </c>
      <c r="X52" s="125">
        <v>43</v>
      </c>
      <c r="Y52" s="126" t="str">
        <f t="shared" si="63"/>
        <v/>
      </c>
      <c r="Z52" s="126" t="str">
        <f t="shared" si="64"/>
        <v/>
      </c>
      <c r="AA52" s="126" t="str">
        <f t="shared" si="65"/>
        <v/>
      </c>
      <c r="AB52" s="126" t="str">
        <f t="shared" si="66"/>
        <v/>
      </c>
      <c r="AC52" s="126" t="str">
        <f t="shared" si="67"/>
        <v/>
      </c>
      <c r="AD52" s="126" t="str">
        <f t="shared" si="68"/>
        <v/>
      </c>
      <c r="AE52" s="425" t="str">
        <f t="shared" si="69"/>
        <v/>
      </c>
      <c r="AF52" s="127" t="str">
        <f t="shared" si="70"/>
        <v/>
      </c>
      <c r="AG52" s="128" t="str">
        <f t="shared" si="71"/>
        <v/>
      </c>
      <c r="AH52" s="128" t="str">
        <f t="shared" si="72"/>
        <v/>
      </c>
      <c r="AI52" s="128" t="str">
        <f t="shared" si="73"/>
        <v/>
      </c>
      <c r="AJ52" s="128" t="str">
        <f t="shared" si="35"/>
        <v/>
      </c>
      <c r="AK52" s="128" t="str">
        <f t="shared" si="80"/>
        <v/>
      </c>
      <c r="AL52" s="128" t="str">
        <f t="shared" si="74"/>
        <v/>
      </c>
      <c r="AM52" s="127" t="str">
        <f t="shared" si="7"/>
        <v/>
      </c>
      <c r="AN52" s="128" t="str">
        <f t="shared" si="75"/>
        <v/>
      </c>
      <c r="AO52" s="128" t="str">
        <f t="shared" si="76"/>
        <v/>
      </c>
      <c r="AP52" s="128" t="str">
        <f t="shared" si="36"/>
        <v/>
      </c>
      <c r="AQ52" s="128" t="str">
        <f t="shared" si="37"/>
        <v/>
      </c>
      <c r="AR52" s="128" t="str">
        <f t="shared" si="81"/>
        <v/>
      </c>
      <c r="AS52" s="129" t="str">
        <f t="shared" si="77"/>
        <v/>
      </c>
      <c r="AT52" s="130" t="str">
        <f t="shared" si="38"/>
        <v/>
      </c>
      <c r="AU52" s="130" t="str">
        <f t="shared" si="39"/>
        <v/>
      </c>
      <c r="AV52" s="131" t="str">
        <f t="shared" si="40"/>
        <v/>
      </c>
      <c r="AW52" s="131" t="str">
        <f t="shared" si="41"/>
        <v/>
      </c>
      <c r="AX52" s="131" t="str">
        <f t="shared" si="42"/>
        <v/>
      </c>
      <c r="AY52" s="131" t="str">
        <f t="shared" si="43"/>
        <v/>
      </c>
      <c r="AZ52" s="134" t="str">
        <f t="shared" si="78"/>
        <v/>
      </c>
      <c r="BA52" s="132" t="str">
        <f t="shared" si="79"/>
        <v/>
      </c>
      <c r="BB52" s="133"/>
      <c r="BC52" s="6"/>
      <c r="BD52" s="14"/>
      <c r="BE52" s="34">
        <v>43</v>
      </c>
      <c r="BF52" s="41" t="e">
        <f>VLOOKUP($BE52,Pilot1!$A$10:$C$59,3, FALSE)</f>
        <v>#N/A</v>
      </c>
      <c r="BG52" s="41" t="e">
        <f>VLOOKUP($BE52,Pilot2!$A$10:$C$59,3, FALSE)</f>
        <v>#N/A</v>
      </c>
      <c r="BH52" s="41" t="e">
        <f>VLOOKUP($BE52,'P1'!$A$10:$C$59,3, FALSE)</f>
        <v>#N/A</v>
      </c>
      <c r="BI52" s="41" t="e">
        <f>VLOOKUP($BE52,'P2'!$A$10:$C$59,3, FALSE)</f>
        <v>#N/A</v>
      </c>
      <c r="BJ52" s="41" t="e">
        <f>VLOOKUP($BE52,'P3'!$A$10:$C$59,3, FALSE)</f>
        <v>#N/A</v>
      </c>
      <c r="BK52" s="41" t="e">
        <f>VLOOKUP($BE52,'P4'!$A$10:$C$59,3, FALSE)</f>
        <v>#N/A</v>
      </c>
      <c r="BL52" s="41" t="e">
        <f>VLOOKUP($BE52,'P5'!$A$10:$C$59,3, FALSE)</f>
        <v>#N/A</v>
      </c>
      <c r="BM52" s="41" t="e">
        <f>VLOOKUP($BE52,'P6'!$A$10:$C$59,3, FALSE)</f>
        <v>#N/A</v>
      </c>
      <c r="BN52" s="41" t="e">
        <f>VLOOKUP($BE52,'P7'!$A$10:$C$59,3, FALSE)</f>
        <v>#N/A</v>
      </c>
      <c r="BO52" s="41" t="e">
        <f>VLOOKUP($BE52,'P8'!$A$10:$C$59,3, FALSE)</f>
        <v>#N/A</v>
      </c>
      <c r="BP52" s="41" t="e">
        <f>VLOOKUP($BE52,'P9'!$A$10:$C$59,3, FALSE)</f>
        <v>#N/A</v>
      </c>
      <c r="BQ52" s="41" t="e">
        <f>VLOOKUP($BE52,'P10'!$A$10:$C$59,3, FALSE)</f>
        <v>#N/A</v>
      </c>
      <c r="BR52" s="41" t="e">
        <f>VLOOKUP($BE52,'P11'!$A$10:$C$59,3, FALSE)</f>
        <v>#N/A</v>
      </c>
      <c r="BS52" s="41" t="e">
        <f>VLOOKUP($BE52,'P12'!$A$10:$C$59,3, FALSE)</f>
        <v>#N/A</v>
      </c>
      <c r="BT52" s="41" t="e">
        <f>VLOOKUP($BE52,'P13'!$A$10:$C$59,3, FALSE)</f>
        <v>#N/A</v>
      </c>
      <c r="BU52" s="41" t="e">
        <f>VLOOKUP($BE52,'P14'!$A$10:$C$59,3, FALSE)</f>
        <v>#N/A</v>
      </c>
      <c r="BV52" s="41" t="e">
        <f>VLOOKUP($BE52,'P15'!$A$10:$C$59,3, FALSE)</f>
        <v>#N/A</v>
      </c>
      <c r="BW52" s="41" t="e">
        <f>VLOOKUP($BE52,'P16'!$A$10:$C$59,3, FALSE)</f>
        <v>#N/A</v>
      </c>
      <c r="BX52" s="41" t="e">
        <f>VLOOKUP($BE52,'P17'!$A$10:$C$59,3, FALSE)</f>
        <v>#N/A</v>
      </c>
      <c r="BY52" s="41" t="e">
        <f>VLOOKUP($BE52,'P18'!$A$10:$C$59,3, FALSE)</f>
        <v>#N/A</v>
      </c>
      <c r="BZ52" s="41" t="e">
        <f>VLOOKUP($BE52,'P19'!$A$10:$C$59,3, FALSE)</f>
        <v>#N/A</v>
      </c>
      <c r="CA52" s="41" t="e">
        <f>VLOOKUP($BE52,'P20'!$A$10:$C$59,3, FALSE)</f>
        <v>#N/A</v>
      </c>
    </row>
    <row r="53" spans="1:79" s="26" customFormat="1">
      <c r="A53" s="34">
        <v>44</v>
      </c>
      <c r="B53" s="41" t="str">
        <f t="shared" si="12"/>
        <v>-</v>
      </c>
      <c r="C53" s="41" t="str">
        <f t="shared" si="13"/>
        <v>-</v>
      </c>
      <c r="D53" s="41" t="e">
        <f t="shared" si="14"/>
        <v>#N/A</v>
      </c>
      <c r="E53" s="41" t="e">
        <f t="shared" si="15"/>
        <v>#N/A</v>
      </c>
      <c r="F53" s="41" t="e">
        <f t="shared" si="16"/>
        <v>#N/A</v>
      </c>
      <c r="G53" s="41" t="e">
        <f t="shared" si="17"/>
        <v>#N/A</v>
      </c>
      <c r="H53" s="41" t="e">
        <f t="shared" si="18"/>
        <v>#N/A</v>
      </c>
      <c r="I53" s="41" t="str">
        <f t="shared" si="19"/>
        <v>-</v>
      </c>
      <c r="J53" s="41" t="str">
        <f t="shared" si="20"/>
        <v>-</v>
      </c>
      <c r="K53" s="41" t="str">
        <f t="shared" si="21"/>
        <v>-</v>
      </c>
      <c r="L53" s="41" t="str">
        <f t="shared" si="22"/>
        <v>-</v>
      </c>
      <c r="M53" s="41" t="str">
        <f t="shared" si="23"/>
        <v>-</v>
      </c>
      <c r="N53" s="41" t="str">
        <f t="shared" si="24"/>
        <v>-</v>
      </c>
      <c r="O53" s="41" t="str">
        <f t="shared" si="25"/>
        <v>-</v>
      </c>
      <c r="P53" s="41" t="str">
        <f t="shared" si="26"/>
        <v>-</v>
      </c>
      <c r="Q53" s="41" t="str">
        <f t="shared" si="27"/>
        <v>-</v>
      </c>
      <c r="R53" s="41" t="str">
        <f t="shared" si="28"/>
        <v>-</v>
      </c>
      <c r="S53" s="41" t="str">
        <f t="shared" si="29"/>
        <v>-</v>
      </c>
      <c r="T53" s="41" t="str">
        <f t="shared" si="30"/>
        <v>-</v>
      </c>
      <c r="U53" s="41" t="str">
        <f t="shared" si="31"/>
        <v>-</v>
      </c>
      <c r="V53" s="41" t="str">
        <f t="shared" si="32"/>
        <v>-</v>
      </c>
      <c r="W53" s="41" t="str">
        <f t="shared" si="33"/>
        <v>-</v>
      </c>
      <c r="X53" s="125">
        <v>44</v>
      </c>
      <c r="Y53" s="126" t="str">
        <f t="shared" si="63"/>
        <v/>
      </c>
      <c r="Z53" s="126" t="str">
        <f t="shared" si="64"/>
        <v/>
      </c>
      <c r="AA53" s="126" t="str">
        <f t="shared" si="65"/>
        <v/>
      </c>
      <c r="AB53" s="126" t="str">
        <f t="shared" si="66"/>
        <v/>
      </c>
      <c r="AC53" s="126" t="str">
        <f t="shared" si="67"/>
        <v/>
      </c>
      <c r="AD53" s="126" t="str">
        <f t="shared" si="68"/>
        <v/>
      </c>
      <c r="AE53" s="425" t="str">
        <f t="shared" si="69"/>
        <v/>
      </c>
      <c r="AF53" s="127" t="str">
        <f t="shared" si="70"/>
        <v/>
      </c>
      <c r="AG53" s="128" t="str">
        <f t="shared" si="71"/>
        <v/>
      </c>
      <c r="AH53" s="128" t="str">
        <f t="shared" si="72"/>
        <v/>
      </c>
      <c r="AI53" s="128" t="str">
        <f t="shared" si="73"/>
        <v/>
      </c>
      <c r="AJ53" s="128" t="str">
        <f t="shared" si="35"/>
        <v/>
      </c>
      <c r="AK53" s="128" t="str">
        <f t="shared" si="80"/>
        <v/>
      </c>
      <c r="AL53" s="128" t="str">
        <f t="shared" si="74"/>
        <v/>
      </c>
      <c r="AM53" s="127" t="str">
        <f t="shared" si="7"/>
        <v/>
      </c>
      <c r="AN53" s="128" t="str">
        <f t="shared" si="75"/>
        <v/>
      </c>
      <c r="AO53" s="128" t="str">
        <f t="shared" si="76"/>
        <v/>
      </c>
      <c r="AP53" s="128" t="str">
        <f t="shared" si="36"/>
        <v/>
      </c>
      <c r="AQ53" s="128" t="str">
        <f t="shared" si="37"/>
        <v/>
      </c>
      <c r="AR53" s="128" t="str">
        <f t="shared" si="81"/>
        <v/>
      </c>
      <c r="AS53" s="129" t="str">
        <f t="shared" si="77"/>
        <v/>
      </c>
      <c r="AT53" s="130" t="str">
        <f t="shared" si="38"/>
        <v/>
      </c>
      <c r="AU53" s="130" t="str">
        <f t="shared" si="39"/>
        <v/>
      </c>
      <c r="AV53" s="131" t="str">
        <f t="shared" si="40"/>
        <v/>
      </c>
      <c r="AW53" s="131" t="str">
        <f t="shared" si="41"/>
        <v/>
      </c>
      <c r="AX53" s="131" t="str">
        <f t="shared" si="42"/>
        <v/>
      </c>
      <c r="AY53" s="131" t="str">
        <f t="shared" si="43"/>
        <v/>
      </c>
      <c r="AZ53" s="134" t="str">
        <f t="shared" si="78"/>
        <v/>
      </c>
      <c r="BA53" s="132" t="str">
        <f t="shared" si="79"/>
        <v/>
      </c>
      <c r="BB53" s="133"/>
      <c r="BC53" s="6"/>
      <c r="BD53" s="14"/>
      <c r="BE53" s="34">
        <v>44</v>
      </c>
      <c r="BF53" s="41" t="e">
        <f>VLOOKUP($BE53,Pilot1!$A$10:$C$59,3, FALSE)</f>
        <v>#N/A</v>
      </c>
      <c r="BG53" s="41" t="e">
        <f>VLOOKUP($BE53,Pilot2!$A$10:$C$59,3, FALSE)</f>
        <v>#N/A</v>
      </c>
      <c r="BH53" s="41" t="e">
        <f>VLOOKUP($BE53,'P1'!$A$10:$C$59,3, FALSE)</f>
        <v>#N/A</v>
      </c>
      <c r="BI53" s="41" t="e">
        <f>VLOOKUP($BE53,'P2'!$A$10:$C$59,3, FALSE)</f>
        <v>#N/A</v>
      </c>
      <c r="BJ53" s="41" t="e">
        <f>VLOOKUP($BE53,'P3'!$A$10:$C$59,3, FALSE)</f>
        <v>#N/A</v>
      </c>
      <c r="BK53" s="41" t="e">
        <f>VLOOKUP($BE53,'P4'!$A$10:$C$59,3, FALSE)</f>
        <v>#N/A</v>
      </c>
      <c r="BL53" s="41" t="e">
        <f>VLOOKUP($BE53,'P5'!$A$10:$C$59,3, FALSE)</f>
        <v>#N/A</v>
      </c>
      <c r="BM53" s="41" t="e">
        <f>VLOOKUP($BE53,'P6'!$A$10:$C$59,3, FALSE)</f>
        <v>#N/A</v>
      </c>
      <c r="BN53" s="41" t="e">
        <f>VLOOKUP($BE53,'P7'!$A$10:$C$59,3, FALSE)</f>
        <v>#N/A</v>
      </c>
      <c r="BO53" s="41" t="e">
        <f>VLOOKUP($BE53,'P8'!$A$10:$C$59,3, FALSE)</f>
        <v>#N/A</v>
      </c>
      <c r="BP53" s="41" t="e">
        <f>VLOOKUP($BE53,'P9'!$A$10:$C$59,3, FALSE)</f>
        <v>#N/A</v>
      </c>
      <c r="BQ53" s="41" t="e">
        <f>VLOOKUP($BE53,'P10'!$A$10:$C$59,3, FALSE)</f>
        <v>#N/A</v>
      </c>
      <c r="BR53" s="41" t="e">
        <f>VLOOKUP($BE53,'P11'!$A$10:$C$59,3, FALSE)</f>
        <v>#N/A</v>
      </c>
      <c r="BS53" s="41" t="e">
        <f>VLOOKUP($BE53,'P12'!$A$10:$C$59,3, FALSE)</f>
        <v>#N/A</v>
      </c>
      <c r="BT53" s="41" t="e">
        <f>VLOOKUP($BE53,'P13'!$A$10:$C$59,3, FALSE)</f>
        <v>#N/A</v>
      </c>
      <c r="BU53" s="41" t="e">
        <f>VLOOKUP($BE53,'P14'!$A$10:$C$59,3, FALSE)</f>
        <v>#N/A</v>
      </c>
      <c r="BV53" s="41" t="e">
        <f>VLOOKUP($BE53,'P15'!$A$10:$C$59,3, FALSE)</f>
        <v>#N/A</v>
      </c>
      <c r="BW53" s="41" t="e">
        <f>VLOOKUP($BE53,'P16'!$A$10:$C$59,3, FALSE)</f>
        <v>#N/A</v>
      </c>
      <c r="BX53" s="41" t="e">
        <f>VLOOKUP($BE53,'P17'!$A$10:$C$59,3, FALSE)</f>
        <v>#N/A</v>
      </c>
      <c r="BY53" s="41" t="e">
        <f>VLOOKUP($BE53,'P18'!$A$10:$C$59,3, FALSE)</f>
        <v>#N/A</v>
      </c>
      <c r="BZ53" s="41" t="e">
        <f>VLOOKUP($BE53,'P19'!$A$10:$C$59,3, FALSE)</f>
        <v>#N/A</v>
      </c>
      <c r="CA53" s="41" t="e">
        <f>VLOOKUP($BE53,'P20'!$A$10:$C$59,3, FALSE)</f>
        <v>#N/A</v>
      </c>
    </row>
    <row r="54" spans="1:79" s="26" customFormat="1">
      <c r="A54" s="34">
        <v>45</v>
      </c>
      <c r="B54" s="41" t="str">
        <f t="shared" si="12"/>
        <v>-</v>
      </c>
      <c r="C54" s="41" t="str">
        <f t="shared" si="13"/>
        <v>-</v>
      </c>
      <c r="D54" s="41" t="e">
        <f t="shared" si="14"/>
        <v>#N/A</v>
      </c>
      <c r="E54" s="41" t="e">
        <f t="shared" si="15"/>
        <v>#N/A</v>
      </c>
      <c r="F54" s="41" t="e">
        <f t="shared" si="16"/>
        <v>#N/A</v>
      </c>
      <c r="G54" s="41" t="e">
        <f t="shared" si="17"/>
        <v>#N/A</v>
      </c>
      <c r="H54" s="41" t="e">
        <f t="shared" si="18"/>
        <v>#N/A</v>
      </c>
      <c r="I54" s="41" t="str">
        <f t="shared" si="19"/>
        <v>-</v>
      </c>
      <c r="J54" s="41" t="str">
        <f t="shared" si="20"/>
        <v>-</v>
      </c>
      <c r="K54" s="41" t="str">
        <f t="shared" si="21"/>
        <v>-</v>
      </c>
      <c r="L54" s="41" t="str">
        <f t="shared" si="22"/>
        <v>-</v>
      </c>
      <c r="M54" s="41" t="str">
        <f t="shared" si="23"/>
        <v>-</v>
      </c>
      <c r="N54" s="41" t="str">
        <f t="shared" si="24"/>
        <v>-</v>
      </c>
      <c r="O54" s="41" t="str">
        <f t="shared" si="25"/>
        <v>-</v>
      </c>
      <c r="P54" s="41" t="str">
        <f t="shared" si="26"/>
        <v>-</v>
      </c>
      <c r="Q54" s="41" t="str">
        <f t="shared" si="27"/>
        <v>-</v>
      </c>
      <c r="R54" s="41" t="str">
        <f t="shared" si="28"/>
        <v>-</v>
      </c>
      <c r="S54" s="41" t="str">
        <f t="shared" si="29"/>
        <v>-</v>
      </c>
      <c r="T54" s="41" t="str">
        <f t="shared" si="30"/>
        <v>-</v>
      </c>
      <c r="U54" s="41" t="str">
        <f t="shared" si="31"/>
        <v>-</v>
      </c>
      <c r="V54" s="41" t="str">
        <f t="shared" si="32"/>
        <v>-</v>
      </c>
      <c r="W54" s="41" t="str">
        <f t="shared" si="33"/>
        <v>-</v>
      </c>
      <c r="X54" s="125">
        <v>45</v>
      </c>
      <c r="Y54" s="126" t="str">
        <f t="shared" si="63"/>
        <v/>
      </c>
      <c r="Z54" s="126" t="str">
        <f t="shared" si="64"/>
        <v/>
      </c>
      <c r="AA54" s="126" t="str">
        <f t="shared" si="65"/>
        <v/>
      </c>
      <c r="AB54" s="126" t="str">
        <f t="shared" si="66"/>
        <v/>
      </c>
      <c r="AC54" s="126" t="str">
        <f t="shared" si="67"/>
        <v/>
      </c>
      <c r="AD54" s="126" t="str">
        <f t="shared" si="68"/>
        <v/>
      </c>
      <c r="AE54" s="425" t="str">
        <f t="shared" si="69"/>
        <v/>
      </c>
      <c r="AF54" s="127" t="str">
        <f t="shared" si="70"/>
        <v/>
      </c>
      <c r="AG54" s="128" t="str">
        <f t="shared" si="71"/>
        <v/>
      </c>
      <c r="AH54" s="128" t="str">
        <f t="shared" si="72"/>
        <v/>
      </c>
      <c r="AI54" s="128" t="str">
        <f t="shared" si="73"/>
        <v/>
      </c>
      <c r="AJ54" s="128" t="str">
        <f t="shared" si="35"/>
        <v/>
      </c>
      <c r="AK54" s="128" t="str">
        <f t="shared" si="80"/>
        <v/>
      </c>
      <c r="AL54" s="128" t="str">
        <f t="shared" si="74"/>
        <v/>
      </c>
      <c r="AM54" s="127" t="str">
        <f t="shared" si="7"/>
        <v/>
      </c>
      <c r="AN54" s="128" t="str">
        <f t="shared" si="75"/>
        <v/>
      </c>
      <c r="AO54" s="128" t="str">
        <f t="shared" si="76"/>
        <v/>
      </c>
      <c r="AP54" s="128" t="str">
        <f t="shared" si="36"/>
        <v/>
      </c>
      <c r="AQ54" s="128" t="str">
        <f t="shared" si="37"/>
        <v/>
      </c>
      <c r="AR54" s="128" t="str">
        <f t="shared" si="81"/>
        <v/>
      </c>
      <c r="AS54" s="129" t="str">
        <f t="shared" si="77"/>
        <v/>
      </c>
      <c r="AT54" s="130" t="str">
        <f t="shared" si="38"/>
        <v/>
      </c>
      <c r="AU54" s="130" t="str">
        <f t="shared" si="39"/>
        <v/>
      </c>
      <c r="AV54" s="131" t="str">
        <f t="shared" si="40"/>
        <v/>
      </c>
      <c r="AW54" s="131" t="str">
        <f t="shared" si="41"/>
        <v/>
      </c>
      <c r="AX54" s="131" t="str">
        <f t="shared" si="42"/>
        <v/>
      </c>
      <c r="AY54" s="131" t="str">
        <f t="shared" si="43"/>
        <v/>
      </c>
      <c r="AZ54" s="134" t="str">
        <f t="shared" si="78"/>
        <v/>
      </c>
      <c r="BA54" s="132" t="str">
        <f t="shared" si="79"/>
        <v/>
      </c>
      <c r="BB54" s="133"/>
      <c r="BC54" s="6"/>
      <c r="BD54" s="14"/>
      <c r="BE54" s="34">
        <v>45</v>
      </c>
      <c r="BF54" s="41" t="e">
        <f>VLOOKUP($BE54,Pilot1!$A$10:$C$59,3, FALSE)</f>
        <v>#N/A</v>
      </c>
      <c r="BG54" s="41" t="e">
        <f>VLOOKUP($BE54,Pilot2!$A$10:$C$59,3, FALSE)</f>
        <v>#N/A</v>
      </c>
      <c r="BH54" s="41" t="e">
        <f>VLOOKUP($BE54,'P1'!$A$10:$C$59,3, FALSE)</f>
        <v>#N/A</v>
      </c>
      <c r="BI54" s="41" t="e">
        <f>VLOOKUP($BE54,'P2'!$A$10:$C$59,3, FALSE)</f>
        <v>#N/A</v>
      </c>
      <c r="BJ54" s="41" t="e">
        <f>VLOOKUP($BE54,'P3'!$A$10:$C$59,3, FALSE)</f>
        <v>#N/A</v>
      </c>
      <c r="BK54" s="41" t="e">
        <f>VLOOKUP($BE54,'P4'!$A$10:$C$59,3, FALSE)</f>
        <v>#N/A</v>
      </c>
      <c r="BL54" s="41" t="e">
        <f>VLOOKUP($BE54,'P5'!$A$10:$C$59,3, FALSE)</f>
        <v>#N/A</v>
      </c>
      <c r="BM54" s="41" t="e">
        <f>VLOOKUP($BE54,'P6'!$A$10:$C$59,3, FALSE)</f>
        <v>#N/A</v>
      </c>
      <c r="BN54" s="41" t="e">
        <f>VLOOKUP($BE54,'P7'!$A$10:$C$59,3, FALSE)</f>
        <v>#N/A</v>
      </c>
      <c r="BO54" s="41" t="e">
        <f>VLOOKUP($BE54,'P8'!$A$10:$C$59,3, FALSE)</f>
        <v>#N/A</v>
      </c>
      <c r="BP54" s="41" t="e">
        <f>VLOOKUP($BE54,'P9'!$A$10:$C$59,3, FALSE)</f>
        <v>#N/A</v>
      </c>
      <c r="BQ54" s="41" t="e">
        <f>VLOOKUP($BE54,'P10'!$A$10:$C$59,3, FALSE)</f>
        <v>#N/A</v>
      </c>
      <c r="BR54" s="41" t="e">
        <f>VLOOKUP($BE54,'P11'!$A$10:$C$59,3, FALSE)</f>
        <v>#N/A</v>
      </c>
      <c r="BS54" s="41" t="e">
        <f>VLOOKUP($BE54,'P12'!$A$10:$C$59,3, FALSE)</f>
        <v>#N/A</v>
      </c>
      <c r="BT54" s="41" t="e">
        <f>VLOOKUP($BE54,'P13'!$A$10:$C$59,3, FALSE)</f>
        <v>#N/A</v>
      </c>
      <c r="BU54" s="41" t="e">
        <f>VLOOKUP($BE54,'P14'!$A$10:$C$59,3, FALSE)</f>
        <v>#N/A</v>
      </c>
      <c r="BV54" s="41" t="e">
        <f>VLOOKUP($BE54,'P15'!$A$10:$C$59,3, FALSE)</f>
        <v>#N/A</v>
      </c>
      <c r="BW54" s="41" t="e">
        <f>VLOOKUP($BE54,'P16'!$A$10:$C$59,3, FALSE)</f>
        <v>#N/A</v>
      </c>
      <c r="BX54" s="41" t="e">
        <f>VLOOKUP($BE54,'P17'!$A$10:$C$59,3, FALSE)</f>
        <v>#N/A</v>
      </c>
      <c r="BY54" s="41" t="e">
        <f>VLOOKUP($BE54,'P18'!$A$10:$C$59,3, FALSE)</f>
        <v>#N/A</v>
      </c>
      <c r="BZ54" s="41" t="e">
        <f>VLOOKUP($BE54,'P19'!$A$10:$C$59,3, FALSE)</f>
        <v>#N/A</v>
      </c>
      <c r="CA54" s="41" t="e">
        <f>VLOOKUP($BE54,'P20'!$A$10:$C$59,3, FALSE)</f>
        <v>#N/A</v>
      </c>
    </row>
    <row r="55" spans="1:79" s="26" customFormat="1">
      <c r="A55" s="34">
        <v>46</v>
      </c>
      <c r="B55" s="41" t="str">
        <f t="shared" si="12"/>
        <v>-</v>
      </c>
      <c r="C55" s="41" t="str">
        <f t="shared" si="13"/>
        <v>-</v>
      </c>
      <c r="D55" s="41" t="e">
        <f t="shared" si="14"/>
        <v>#N/A</v>
      </c>
      <c r="E55" s="41" t="e">
        <f t="shared" si="15"/>
        <v>#N/A</v>
      </c>
      <c r="F55" s="41" t="e">
        <f t="shared" si="16"/>
        <v>#N/A</v>
      </c>
      <c r="G55" s="41" t="e">
        <f t="shared" si="17"/>
        <v>#N/A</v>
      </c>
      <c r="H55" s="41" t="e">
        <f t="shared" si="18"/>
        <v>#N/A</v>
      </c>
      <c r="I55" s="41" t="str">
        <f t="shared" si="19"/>
        <v>-</v>
      </c>
      <c r="J55" s="41" t="str">
        <f t="shared" si="20"/>
        <v>-</v>
      </c>
      <c r="K55" s="41" t="str">
        <f t="shared" si="21"/>
        <v>-</v>
      </c>
      <c r="L55" s="41" t="str">
        <f t="shared" si="22"/>
        <v>-</v>
      </c>
      <c r="M55" s="41" t="str">
        <f t="shared" si="23"/>
        <v>-</v>
      </c>
      <c r="N55" s="41" t="str">
        <f t="shared" si="24"/>
        <v>-</v>
      </c>
      <c r="O55" s="41" t="str">
        <f t="shared" si="25"/>
        <v>-</v>
      </c>
      <c r="P55" s="41" t="str">
        <f t="shared" si="26"/>
        <v>-</v>
      </c>
      <c r="Q55" s="41" t="str">
        <f t="shared" si="27"/>
        <v>-</v>
      </c>
      <c r="R55" s="41" t="str">
        <f t="shared" si="28"/>
        <v>-</v>
      </c>
      <c r="S55" s="41" t="str">
        <f t="shared" si="29"/>
        <v>-</v>
      </c>
      <c r="T55" s="41" t="str">
        <f t="shared" si="30"/>
        <v>-</v>
      </c>
      <c r="U55" s="41" t="str">
        <f t="shared" si="31"/>
        <v>-</v>
      </c>
      <c r="V55" s="41" t="str">
        <f t="shared" si="32"/>
        <v>-</v>
      </c>
      <c r="W55" s="41" t="str">
        <f t="shared" si="33"/>
        <v>-</v>
      </c>
      <c r="X55" s="125">
        <v>46</v>
      </c>
      <c r="Y55" s="126" t="str">
        <f t="shared" si="63"/>
        <v/>
      </c>
      <c r="Z55" s="126" t="str">
        <f t="shared" si="64"/>
        <v/>
      </c>
      <c r="AA55" s="126" t="str">
        <f t="shared" si="65"/>
        <v/>
      </c>
      <c r="AB55" s="126" t="str">
        <f t="shared" si="66"/>
        <v/>
      </c>
      <c r="AC55" s="126" t="str">
        <f t="shared" si="67"/>
        <v/>
      </c>
      <c r="AD55" s="126" t="str">
        <f t="shared" si="68"/>
        <v/>
      </c>
      <c r="AE55" s="425" t="str">
        <f t="shared" si="69"/>
        <v/>
      </c>
      <c r="AF55" s="127" t="str">
        <f t="shared" si="70"/>
        <v/>
      </c>
      <c r="AG55" s="128" t="str">
        <f t="shared" si="71"/>
        <v/>
      </c>
      <c r="AH55" s="128" t="str">
        <f t="shared" si="72"/>
        <v/>
      </c>
      <c r="AI55" s="128" t="str">
        <f t="shared" si="73"/>
        <v/>
      </c>
      <c r="AJ55" s="128" t="str">
        <f t="shared" si="35"/>
        <v/>
      </c>
      <c r="AK55" s="128" t="str">
        <f t="shared" si="80"/>
        <v/>
      </c>
      <c r="AL55" s="128" t="str">
        <f t="shared" si="74"/>
        <v/>
      </c>
      <c r="AM55" s="127" t="str">
        <f t="shared" si="7"/>
        <v/>
      </c>
      <c r="AN55" s="128" t="str">
        <f t="shared" si="75"/>
        <v/>
      </c>
      <c r="AO55" s="128" t="str">
        <f t="shared" si="76"/>
        <v/>
      </c>
      <c r="AP55" s="128" t="str">
        <f t="shared" si="36"/>
        <v/>
      </c>
      <c r="AQ55" s="128" t="str">
        <f t="shared" si="37"/>
        <v/>
      </c>
      <c r="AR55" s="128" t="str">
        <f t="shared" si="81"/>
        <v/>
      </c>
      <c r="AS55" s="129" t="str">
        <f t="shared" si="77"/>
        <v/>
      </c>
      <c r="AT55" s="130" t="str">
        <f t="shared" si="38"/>
        <v/>
      </c>
      <c r="AU55" s="130" t="str">
        <f t="shared" si="39"/>
        <v/>
      </c>
      <c r="AV55" s="131" t="str">
        <f t="shared" si="40"/>
        <v/>
      </c>
      <c r="AW55" s="131" t="str">
        <f t="shared" si="41"/>
        <v/>
      </c>
      <c r="AX55" s="131" t="str">
        <f t="shared" si="42"/>
        <v/>
      </c>
      <c r="AY55" s="131" t="str">
        <f t="shared" si="43"/>
        <v/>
      </c>
      <c r="AZ55" s="134" t="str">
        <f t="shared" si="78"/>
        <v/>
      </c>
      <c r="BA55" s="132" t="str">
        <f t="shared" si="79"/>
        <v/>
      </c>
      <c r="BB55" s="133"/>
      <c r="BC55" s="6"/>
      <c r="BD55" s="14"/>
      <c r="BE55" s="34">
        <v>46</v>
      </c>
      <c r="BF55" s="41" t="e">
        <f>VLOOKUP($BE55,Pilot1!$A$10:$C$59,3, FALSE)</f>
        <v>#N/A</v>
      </c>
      <c r="BG55" s="41" t="e">
        <f>VLOOKUP($BE55,Pilot2!$A$10:$C$59,3, FALSE)</f>
        <v>#N/A</v>
      </c>
      <c r="BH55" s="41" t="e">
        <f>VLOOKUP($BE55,'P1'!$A$10:$C$59,3, FALSE)</f>
        <v>#N/A</v>
      </c>
      <c r="BI55" s="41" t="e">
        <f>VLOOKUP($BE55,'P2'!$A$10:$C$59,3, FALSE)</f>
        <v>#N/A</v>
      </c>
      <c r="BJ55" s="41" t="e">
        <f>VLOOKUP($BE55,'P3'!$A$10:$C$59,3, FALSE)</f>
        <v>#N/A</v>
      </c>
      <c r="BK55" s="41" t="e">
        <f>VLOOKUP($BE55,'P4'!$A$10:$C$59,3, FALSE)</f>
        <v>#N/A</v>
      </c>
      <c r="BL55" s="41" t="e">
        <f>VLOOKUP($BE55,'P5'!$A$10:$C$59,3, FALSE)</f>
        <v>#N/A</v>
      </c>
      <c r="BM55" s="41" t="e">
        <f>VLOOKUP($BE55,'P6'!$A$10:$C$59,3, FALSE)</f>
        <v>#N/A</v>
      </c>
      <c r="BN55" s="41" t="e">
        <f>VLOOKUP($BE55,'P7'!$A$10:$C$59,3, FALSE)</f>
        <v>#N/A</v>
      </c>
      <c r="BO55" s="41" t="e">
        <f>VLOOKUP($BE55,'P8'!$A$10:$C$59,3, FALSE)</f>
        <v>#N/A</v>
      </c>
      <c r="BP55" s="41" t="e">
        <f>VLOOKUP($BE55,'P9'!$A$10:$C$59,3, FALSE)</f>
        <v>#N/A</v>
      </c>
      <c r="BQ55" s="41" t="e">
        <f>VLOOKUP($BE55,'P10'!$A$10:$C$59,3, FALSE)</f>
        <v>#N/A</v>
      </c>
      <c r="BR55" s="41" t="e">
        <f>VLOOKUP($BE55,'P11'!$A$10:$C$59,3, FALSE)</f>
        <v>#N/A</v>
      </c>
      <c r="BS55" s="41" t="e">
        <f>VLOOKUP($BE55,'P12'!$A$10:$C$59,3, FALSE)</f>
        <v>#N/A</v>
      </c>
      <c r="BT55" s="41" t="e">
        <f>VLOOKUP($BE55,'P13'!$A$10:$C$59,3, FALSE)</f>
        <v>#N/A</v>
      </c>
      <c r="BU55" s="41" t="e">
        <f>VLOOKUP($BE55,'P14'!$A$10:$C$59,3, FALSE)</f>
        <v>#N/A</v>
      </c>
      <c r="BV55" s="41" t="e">
        <f>VLOOKUP($BE55,'P15'!$A$10:$C$59,3, FALSE)</f>
        <v>#N/A</v>
      </c>
      <c r="BW55" s="41" t="e">
        <f>VLOOKUP($BE55,'P16'!$A$10:$C$59,3, FALSE)</f>
        <v>#N/A</v>
      </c>
      <c r="BX55" s="41" t="e">
        <f>VLOOKUP($BE55,'P17'!$A$10:$C$59,3, FALSE)</f>
        <v>#N/A</v>
      </c>
      <c r="BY55" s="41" t="e">
        <f>VLOOKUP($BE55,'P18'!$A$10:$C$59,3, FALSE)</f>
        <v>#N/A</v>
      </c>
      <c r="BZ55" s="41" t="e">
        <f>VLOOKUP($BE55,'P19'!$A$10:$C$59,3, FALSE)</f>
        <v>#N/A</v>
      </c>
      <c r="CA55" s="41" t="e">
        <f>VLOOKUP($BE55,'P20'!$A$10:$C$59,3, FALSE)</f>
        <v>#N/A</v>
      </c>
    </row>
    <row r="56" spans="1:79" s="26" customFormat="1">
      <c r="A56" s="34">
        <v>47</v>
      </c>
      <c r="B56" s="41" t="str">
        <f t="shared" si="12"/>
        <v>-</v>
      </c>
      <c r="C56" s="41" t="str">
        <f t="shared" si="13"/>
        <v>-</v>
      </c>
      <c r="D56" s="41" t="e">
        <f t="shared" si="14"/>
        <v>#N/A</v>
      </c>
      <c r="E56" s="41" t="e">
        <f t="shared" si="15"/>
        <v>#N/A</v>
      </c>
      <c r="F56" s="41" t="e">
        <f t="shared" si="16"/>
        <v>#N/A</v>
      </c>
      <c r="G56" s="41" t="e">
        <f t="shared" si="17"/>
        <v>#N/A</v>
      </c>
      <c r="H56" s="41" t="e">
        <f t="shared" si="18"/>
        <v>#N/A</v>
      </c>
      <c r="I56" s="41" t="str">
        <f t="shared" si="19"/>
        <v>-</v>
      </c>
      <c r="J56" s="41" t="str">
        <f t="shared" si="20"/>
        <v>-</v>
      </c>
      <c r="K56" s="41" t="str">
        <f t="shared" si="21"/>
        <v>-</v>
      </c>
      <c r="L56" s="41" t="str">
        <f t="shared" si="22"/>
        <v>-</v>
      </c>
      <c r="M56" s="41" t="str">
        <f t="shared" si="23"/>
        <v>-</v>
      </c>
      <c r="N56" s="41" t="str">
        <f t="shared" si="24"/>
        <v>-</v>
      </c>
      <c r="O56" s="41" t="str">
        <f t="shared" si="25"/>
        <v>-</v>
      </c>
      <c r="P56" s="41" t="str">
        <f t="shared" si="26"/>
        <v>-</v>
      </c>
      <c r="Q56" s="41" t="str">
        <f t="shared" si="27"/>
        <v>-</v>
      </c>
      <c r="R56" s="41" t="str">
        <f t="shared" si="28"/>
        <v>-</v>
      </c>
      <c r="S56" s="41" t="str">
        <f t="shared" si="29"/>
        <v>-</v>
      </c>
      <c r="T56" s="41" t="str">
        <f t="shared" si="30"/>
        <v>-</v>
      </c>
      <c r="U56" s="41" t="str">
        <f t="shared" si="31"/>
        <v>-</v>
      </c>
      <c r="V56" s="41" t="str">
        <f t="shared" si="32"/>
        <v>-</v>
      </c>
      <c r="W56" s="41" t="str">
        <f t="shared" si="33"/>
        <v>-</v>
      </c>
      <c r="X56" s="125">
        <v>47</v>
      </c>
      <c r="Y56" s="126" t="str">
        <f t="shared" si="63"/>
        <v/>
      </c>
      <c r="Z56" s="126" t="str">
        <f t="shared" si="64"/>
        <v/>
      </c>
      <c r="AA56" s="126" t="str">
        <f t="shared" si="65"/>
        <v/>
      </c>
      <c r="AB56" s="126" t="str">
        <f t="shared" si="66"/>
        <v/>
      </c>
      <c r="AC56" s="126" t="str">
        <f t="shared" si="67"/>
        <v/>
      </c>
      <c r="AD56" s="126" t="str">
        <f t="shared" si="68"/>
        <v/>
      </c>
      <c r="AE56" s="425" t="str">
        <f t="shared" si="69"/>
        <v/>
      </c>
      <c r="AF56" s="127" t="str">
        <f t="shared" si="70"/>
        <v/>
      </c>
      <c r="AG56" s="128" t="str">
        <f t="shared" si="71"/>
        <v/>
      </c>
      <c r="AH56" s="128" t="str">
        <f t="shared" si="72"/>
        <v/>
      </c>
      <c r="AI56" s="128" t="str">
        <f t="shared" si="73"/>
        <v/>
      </c>
      <c r="AJ56" s="128" t="str">
        <f t="shared" si="35"/>
        <v/>
      </c>
      <c r="AK56" s="128" t="str">
        <f t="shared" si="80"/>
        <v/>
      </c>
      <c r="AL56" s="128" t="str">
        <f t="shared" si="74"/>
        <v/>
      </c>
      <c r="AM56" s="127" t="str">
        <f t="shared" si="7"/>
        <v/>
      </c>
      <c r="AN56" s="128" t="str">
        <f t="shared" si="75"/>
        <v/>
      </c>
      <c r="AO56" s="128" t="str">
        <f t="shared" si="76"/>
        <v/>
      </c>
      <c r="AP56" s="128" t="str">
        <f t="shared" si="36"/>
        <v/>
      </c>
      <c r="AQ56" s="128" t="str">
        <f t="shared" si="37"/>
        <v/>
      </c>
      <c r="AR56" s="128" t="str">
        <f t="shared" si="81"/>
        <v/>
      </c>
      <c r="AS56" s="129" t="str">
        <f t="shared" si="77"/>
        <v/>
      </c>
      <c r="AT56" s="130" t="str">
        <f t="shared" si="38"/>
        <v/>
      </c>
      <c r="AU56" s="130" t="str">
        <f t="shared" si="39"/>
        <v/>
      </c>
      <c r="AV56" s="131" t="str">
        <f t="shared" si="40"/>
        <v/>
      </c>
      <c r="AW56" s="131" t="str">
        <f t="shared" si="41"/>
        <v/>
      </c>
      <c r="AX56" s="131" t="str">
        <f t="shared" si="42"/>
        <v/>
      </c>
      <c r="AY56" s="131" t="str">
        <f t="shared" si="43"/>
        <v/>
      </c>
      <c r="AZ56" s="134" t="str">
        <f t="shared" si="78"/>
        <v/>
      </c>
      <c r="BA56" s="132" t="str">
        <f t="shared" si="79"/>
        <v/>
      </c>
      <c r="BB56" s="133"/>
      <c r="BC56" s="6"/>
      <c r="BD56" s="14"/>
      <c r="BE56" s="34">
        <v>47</v>
      </c>
      <c r="BF56" s="41" t="e">
        <f>VLOOKUP($BE56,Pilot1!$A$10:$C$59,3, FALSE)</f>
        <v>#N/A</v>
      </c>
      <c r="BG56" s="41" t="e">
        <f>VLOOKUP($BE56,Pilot2!$A$10:$C$59,3, FALSE)</f>
        <v>#N/A</v>
      </c>
      <c r="BH56" s="41" t="e">
        <f>VLOOKUP($BE56,'P1'!$A$10:$C$59,3, FALSE)</f>
        <v>#N/A</v>
      </c>
      <c r="BI56" s="41" t="e">
        <f>VLOOKUP($BE56,'P2'!$A$10:$C$59,3, FALSE)</f>
        <v>#N/A</v>
      </c>
      <c r="BJ56" s="41" t="e">
        <f>VLOOKUP($BE56,'P3'!$A$10:$C$59,3, FALSE)</f>
        <v>#N/A</v>
      </c>
      <c r="BK56" s="41" t="e">
        <f>VLOOKUP($BE56,'P4'!$A$10:$C$59,3, FALSE)</f>
        <v>#N/A</v>
      </c>
      <c r="BL56" s="41" t="e">
        <f>VLOOKUP($BE56,'P5'!$A$10:$C$59,3, FALSE)</f>
        <v>#N/A</v>
      </c>
      <c r="BM56" s="41" t="e">
        <f>VLOOKUP($BE56,'P6'!$A$10:$C$59,3, FALSE)</f>
        <v>#N/A</v>
      </c>
      <c r="BN56" s="41" t="e">
        <f>VLOOKUP($BE56,'P7'!$A$10:$C$59,3, FALSE)</f>
        <v>#N/A</v>
      </c>
      <c r="BO56" s="41" t="e">
        <f>VLOOKUP($BE56,'P8'!$A$10:$C$59,3, FALSE)</f>
        <v>#N/A</v>
      </c>
      <c r="BP56" s="41" t="e">
        <f>VLOOKUP($BE56,'P9'!$A$10:$C$59,3, FALSE)</f>
        <v>#N/A</v>
      </c>
      <c r="BQ56" s="41" t="e">
        <f>VLOOKUP($BE56,'P10'!$A$10:$C$59,3, FALSE)</f>
        <v>#N/A</v>
      </c>
      <c r="BR56" s="41" t="e">
        <f>VLOOKUP($BE56,'P11'!$A$10:$C$59,3, FALSE)</f>
        <v>#N/A</v>
      </c>
      <c r="BS56" s="41" t="e">
        <f>VLOOKUP($BE56,'P12'!$A$10:$C$59,3, FALSE)</f>
        <v>#N/A</v>
      </c>
      <c r="BT56" s="41" t="e">
        <f>VLOOKUP($BE56,'P13'!$A$10:$C$59,3, FALSE)</f>
        <v>#N/A</v>
      </c>
      <c r="BU56" s="41" t="e">
        <f>VLOOKUP($BE56,'P14'!$A$10:$C$59,3, FALSE)</f>
        <v>#N/A</v>
      </c>
      <c r="BV56" s="41" t="e">
        <f>VLOOKUP($BE56,'P15'!$A$10:$C$59,3, FALSE)</f>
        <v>#N/A</v>
      </c>
      <c r="BW56" s="41" t="e">
        <f>VLOOKUP($BE56,'P16'!$A$10:$C$59,3, FALSE)</f>
        <v>#N/A</v>
      </c>
      <c r="BX56" s="41" t="e">
        <f>VLOOKUP($BE56,'P17'!$A$10:$C$59,3, FALSE)</f>
        <v>#N/A</v>
      </c>
      <c r="BY56" s="41" t="e">
        <f>VLOOKUP($BE56,'P18'!$A$10:$C$59,3, FALSE)</f>
        <v>#N/A</v>
      </c>
      <c r="BZ56" s="41" t="e">
        <f>VLOOKUP($BE56,'P19'!$A$10:$C$59,3, FALSE)</f>
        <v>#N/A</v>
      </c>
      <c r="CA56" s="41" t="e">
        <f>VLOOKUP($BE56,'P20'!$A$10:$C$59,3, FALSE)</f>
        <v>#N/A</v>
      </c>
    </row>
    <row r="57" spans="1:79" s="26" customFormat="1">
      <c r="A57" s="34">
        <v>48</v>
      </c>
      <c r="B57" s="41" t="str">
        <f t="shared" si="12"/>
        <v>-</v>
      </c>
      <c r="C57" s="41" t="str">
        <f t="shared" si="13"/>
        <v>-</v>
      </c>
      <c r="D57" s="41" t="e">
        <f t="shared" si="14"/>
        <v>#N/A</v>
      </c>
      <c r="E57" s="41" t="e">
        <f t="shared" si="15"/>
        <v>#N/A</v>
      </c>
      <c r="F57" s="41" t="e">
        <f t="shared" si="16"/>
        <v>#N/A</v>
      </c>
      <c r="G57" s="41" t="e">
        <f t="shared" si="17"/>
        <v>#N/A</v>
      </c>
      <c r="H57" s="41" t="e">
        <f t="shared" si="18"/>
        <v>#N/A</v>
      </c>
      <c r="I57" s="41" t="str">
        <f t="shared" si="19"/>
        <v>-</v>
      </c>
      <c r="J57" s="41" t="str">
        <f t="shared" si="20"/>
        <v>-</v>
      </c>
      <c r="K57" s="41" t="str">
        <f t="shared" si="21"/>
        <v>-</v>
      </c>
      <c r="L57" s="41" t="str">
        <f t="shared" si="22"/>
        <v>-</v>
      </c>
      <c r="M57" s="41" t="str">
        <f t="shared" si="23"/>
        <v>-</v>
      </c>
      <c r="N57" s="41" t="str">
        <f t="shared" si="24"/>
        <v>-</v>
      </c>
      <c r="O57" s="41" t="str">
        <f t="shared" si="25"/>
        <v>-</v>
      </c>
      <c r="P57" s="41" t="str">
        <f t="shared" si="26"/>
        <v>-</v>
      </c>
      <c r="Q57" s="41" t="str">
        <f t="shared" si="27"/>
        <v>-</v>
      </c>
      <c r="R57" s="41" t="str">
        <f t="shared" si="28"/>
        <v>-</v>
      </c>
      <c r="S57" s="41" t="str">
        <f t="shared" si="29"/>
        <v>-</v>
      </c>
      <c r="T57" s="41" t="str">
        <f t="shared" si="30"/>
        <v>-</v>
      </c>
      <c r="U57" s="41" t="str">
        <f t="shared" si="31"/>
        <v>-</v>
      </c>
      <c r="V57" s="41" t="str">
        <f t="shared" si="32"/>
        <v>-</v>
      </c>
      <c r="W57" s="41" t="str">
        <f t="shared" si="33"/>
        <v>-</v>
      </c>
      <c r="X57" s="125">
        <v>48</v>
      </c>
      <c r="Y57" s="126" t="str">
        <f t="shared" si="63"/>
        <v/>
      </c>
      <c r="Z57" s="126" t="str">
        <f t="shared" si="64"/>
        <v/>
      </c>
      <c r="AA57" s="126" t="str">
        <f t="shared" si="65"/>
        <v/>
      </c>
      <c r="AB57" s="126" t="str">
        <f t="shared" si="66"/>
        <v/>
      </c>
      <c r="AC57" s="126" t="str">
        <f t="shared" si="67"/>
        <v/>
      </c>
      <c r="AD57" s="126" t="str">
        <f t="shared" si="68"/>
        <v/>
      </c>
      <c r="AE57" s="425" t="str">
        <f t="shared" si="69"/>
        <v/>
      </c>
      <c r="AF57" s="127" t="str">
        <f t="shared" si="70"/>
        <v/>
      </c>
      <c r="AG57" s="128" t="str">
        <f t="shared" si="71"/>
        <v/>
      </c>
      <c r="AH57" s="128" t="str">
        <f t="shared" si="72"/>
        <v/>
      </c>
      <c r="AI57" s="128" t="str">
        <f t="shared" si="73"/>
        <v/>
      </c>
      <c r="AJ57" s="128" t="str">
        <f t="shared" si="35"/>
        <v/>
      </c>
      <c r="AK57" s="128" t="str">
        <f t="shared" si="80"/>
        <v/>
      </c>
      <c r="AL57" s="128" t="str">
        <f t="shared" si="74"/>
        <v/>
      </c>
      <c r="AM57" s="127" t="str">
        <f t="shared" si="7"/>
        <v/>
      </c>
      <c r="AN57" s="128" t="str">
        <f t="shared" si="75"/>
        <v/>
      </c>
      <c r="AO57" s="128" t="str">
        <f t="shared" si="76"/>
        <v/>
      </c>
      <c r="AP57" s="128" t="str">
        <f t="shared" si="36"/>
        <v/>
      </c>
      <c r="AQ57" s="128" t="str">
        <f t="shared" si="37"/>
        <v/>
      </c>
      <c r="AR57" s="128" t="str">
        <f t="shared" si="81"/>
        <v/>
      </c>
      <c r="AS57" s="129" t="str">
        <f t="shared" si="77"/>
        <v/>
      </c>
      <c r="AT57" s="130" t="str">
        <f t="shared" si="38"/>
        <v/>
      </c>
      <c r="AU57" s="130" t="str">
        <f t="shared" si="39"/>
        <v/>
      </c>
      <c r="AV57" s="131" t="str">
        <f t="shared" si="40"/>
        <v/>
      </c>
      <c r="AW57" s="131" t="str">
        <f t="shared" si="41"/>
        <v/>
      </c>
      <c r="AX57" s="131" t="str">
        <f t="shared" si="42"/>
        <v/>
      </c>
      <c r="AY57" s="131" t="str">
        <f t="shared" si="43"/>
        <v/>
      </c>
      <c r="AZ57" s="134" t="str">
        <f t="shared" si="78"/>
        <v/>
      </c>
      <c r="BA57" s="132" t="str">
        <f t="shared" si="79"/>
        <v/>
      </c>
      <c r="BB57" s="133"/>
      <c r="BC57" s="6"/>
      <c r="BD57" s="14"/>
      <c r="BE57" s="34">
        <v>48</v>
      </c>
      <c r="BF57" s="41" t="e">
        <f>VLOOKUP($BE57,Pilot1!$A$10:$C$59,3, FALSE)</f>
        <v>#N/A</v>
      </c>
      <c r="BG57" s="41" t="e">
        <f>VLOOKUP($BE57,Pilot2!$A$10:$C$59,3, FALSE)</f>
        <v>#N/A</v>
      </c>
      <c r="BH57" s="41" t="e">
        <f>VLOOKUP($BE57,'P1'!$A$10:$C$59,3, FALSE)</f>
        <v>#N/A</v>
      </c>
      <c r="BI57" s="41" t="e">
        <f>VLOOKUP($BE57,'P2'!$A$10:$C$59,3, FALSE)</f>
        <v>#N/A</v>
      </c>
      <c r="BJ57" s="41" t="e">
        <f>VLOOKUP($BE57,'P3'!$A$10:$C$59,3, FALSE)</f>
        <v>#N/A</v>
      </c>
      <c r="BK57" s="41" t="e">
        <f>VLOOKUP($BE57,'P4'!$A$10:$C$59,3, FALSE)</f>
        <v>#N/A</v>
      </c>
      <c r="BL57" s="41" t="e">
        <f>VLOOKUP($BE57,'P5'!$A$10:$C$59,3, FALSE)</f>
        <v>#N/A</v>
      </c>
      <c r="BM57" s="41" t="e">
        <f>VLOOKUP($BE57,'P6'!$A$10:$C$59,3, FALSE)</f>
        <v>#N/A</v>
      </c>
      <c r="BN57" s="41" t="e">
        <f>VLOOKUP($BE57,'P7'!$A$10:$C$59,3, FALSE)</f>
        <v>#N/A</v>
      </c>
      <c r="BO57" s="41" t="e">
        <f>VLOOKUP($BE57,'P8'!$A$10:$C$59,3, FALSE)</f>
        <v>#N/A</v>
      </c>
      <c r="BP57" s="41" t="e">
        <f>VLOOKUP($BE57,'P9'!$A$10:$C$59,3, FALSE)</f>
        <v>#N/A</v>
      </c>
      <c r="BQ57" s="41" t="e">
        <f>VLOOKUP($BE57,'P10'!$A$10:$C$59,3, FALSE)</f>
        <v>#N/A</v>
      </c>
      <c r="BR57" s="41" t="e">
        <f>VLOOKUP($BE57,'P11'!$A$10:$C$59,3, FALSE)</f>
        <v>#N/A</v>
      </c>
      <c r="BS57" s="41" t="e">
        <f>VLOOKUP($BE57,'P12'!$A$10:$C$59,3, FALSE)</f>
        <v>#N/A</v>
      </c>
      <c r="BT57" s="41" t="e">
        <f>VLOOKUP($BE57,'P13'!$A$10:$C$59,3, FALSE)</f>
        <v>#N/A</v>
      </c>
      <c r="BU57" s="41" t="e">
        <f>VLOOKUP($BE57,'P14'!$A$10:$C$59,3, FALSE)</f>
        <v>#N/A</v>
      </c>
      <c r="BV57" s="41" t="e">
        <f>VLOOKUP($BE57,'P15'!$A$10:$C$59,3, FALSE)</f>
        <v>#N/A</v>
      </c>
      <c r="BW57" s="41" t="e">
        <f>VLOOKUP($BE57,'P16'!$A$10:$C$59,3, FALSE)</f>
        <v>#N/A</v>
      </c>
      <c r="BX57" s="41" t="e">
        <f>VLOOKUP($BE57,'P17'!$A$10:$C$59,3, FALSE)</f>
        <v>#N/A</v>
      </c>
      <c r="BY57" s="41" t="e">
        <f>VLOOKUP($BE57,'P18'!$A$10:$C$59,3, FALSE)</f>
        <v>#N/A</v>
      </c>
      <c r="BZ57" s="41" t="e">
        <f>VLOOKUP($BE57,'P19'!$A$10:$C$59,3, FALSE)</f>
        <v>#N/A</v>
      </c>
      <c r="CA57" s="41" t="e">
        <f>VLOOKUP($BE57,'P20'!$A$10:$C$59,3, FALSE)</f>
        <v>#N/A</v>
      </c>
    </row>
    <row r="58" spans="1:79" s="26" customFormat="1">
      <c r="A58" s="34">
        <v>49</v>
      </c>
      <c r="B58" s="41" t="str">
        <f t="shared" si="12"/>
        <v>-</v>
      </c>
      <c r="C58" s="41" t="str">
        <f t="shared" si="13"/>
        <v>-</v>
      </c>
      <c r="D58" s="41" t="e">
        <f t="shared" si="14"/>
        <v>#N/A</v>
      </c>
      <c r="E58" s="41" t="e">
        <f t="shared" si="15"/>
        <v>#N/A</v>
      </c>
      <c r="F58" s="41" t="e">
        <f t="shared" si="16"/>
        <v>#N/A</v>
      </c>
      <c r="G58" s="41" t="e">
        <f t="shared" si="17"/>
        <v>#N/A</v>
      </c>
      <c r="H58" s="41" t="e">
        <f t="shared" si="18"/>
        <v>#N/A</v>
      </c>
      <c r="I58" s="41" t="str">
        <f t="shared" si="19"/>
        <v>-</v>
      </c>
      <c r="J58" s="41" t="str">
        <f t="shared" si="20"/>
        <v>-</v>
      </c>
      <c r="K58" s="41" t="str">
        <f t="shared" si="21"/>
        <v>-</v>
      </c>
      <c r="L58" s="41" t="str">
        <f t="shared" si="22"/>
        <v>-</v>
      </c>
      <c r="M58" s="41" t="str">
        <f t="shared" si="23"/>
        <v>-</v>
      </c>
      <c r="N58" s="41" t="str">
        <f t="shared" si="24"/>
        <v>-</v>
      </c>
      <c r="O58" s="41" t="str">
        <f t="shared" si="25"/>
        <v>-</v>
      </c>
      <c r="P58" s="41" t="str">
        <f t="shared" si="26"/>
        <v>-</v>
      </c>
      <c r="Q58" s="41" t="str">
        <f t="shared" si="27"/>
        <v>-</v>
      </c>
      <c r="R58" s="41" t="str">
        <f t="shared" si="28"/>
        <v>-</v>
      </c>
      <c r="S58" s="41" t="str">
        <f t="shared" si="29"/>
        <v>-</v>
      </c>
      <c r="T58" s="41" t="str">
        <f t="shared" si="30"/>
        <v>-</v>
      </c>
      <c r="U58" s="41" t="str">
        <f t="shared" si="31"/>
        <v>-</v>
      </c>
      <c r="V58" s="41" t="str">
        <f t="shared" si="32"/>
        <v>-</v>
      </c>
      <c r="W58" s="41" t="str">
        <f t="shared" si="33"/>
        <v>-</v>
      </c>
      <c r="X58" s="125">
        <v>49</v>
      </c>
      <c r="Y58" s="126" t="str">
        <f t="shared" si="63"/>
        <v/>
      </c>
      <c r="Z58" s="126" t="str">
        <f t="shared" si="64"/>
        <v/>
      </c>
      <c r="AA58" s="126" t="str">
        <f t="shared" si="65"/>
        <v/>
      </c>
      <c r="AB58" s="126" t="str">
        <f t="shared" si="66"/>
        <v/>
      </c>
      <c r="AC58" s="126" t="str">
        <f t="shared" si="67"/>
        <v/>
      </c>
      <c r="AD58" s="126" t="str">
        <f t="shared" si="68"/>
        <v/>
      </c>
      <c r="AE58" s="425" t="str">
        <f t="shared" si="69"/>
        <v/>
      </c>
      <c r="AF58" s="127" t="str">
        <f t="shared" si="70"/>
        <v/>
      </c>
      <c r="AG58" s="128" t="str">
        <f t="shared" si="71"/>
        <v/>
      </c>
      <c r="AH58" s="128" t="str">
        <f t="shared" si="72"/>
        <v/>
      </c>
      <c r="AI58" s="128" t="str">
        <f t="shared" si="73"/>
        <v/>
      </c>
      <c r="AJ58" s="128" t="str">
        <f t="shared" si="35"/>
        <v/>
      </c>
      <c r="AK58" s="128" t="str">
        <f t="shared" si="80"/>
        <v/>
      </c>
      <c r="AL58" s="128" t="str">
        <f t="shared" si="74"/>
        <v/>
      </c>
      <c r="AM58" s="127" t="str">
        <f t="shared" si="7"/>
        <v/>
      </c>
      <c r="AN58" s="128" t="str">
        <f t="shared" si="75"/>
        <v/>
      </c>
      <c r="AO58" s="128" t="str">
        <f t="shared" si="76"/>
        <v/>
      </c>
      <c r="AP58" s="128" t="str">
        <f t="shared" si="36"/>
        <v/>
      </c>
      <c r="AQ58" s="128" t="str">
        <f t="shared" si="37"/>
        <v/>
      </c>
      <c r="AR58" s="128" t="str">
        <f t="shared" si="81"/>
        <v/>
      </c>
      <c r="AS58" s="129" t="str">
        <f t="shared" si="77"/>
        <v/>
      </c>
      <c r="AT58" s="130" t="str">
        <f t="shared" si="38"/>
        <v/>
      </c>
      <c r="AU58" s="130" t="str">
        <f t="shared" si="39"/>
        <v/>
      </c>
      <c r="AV58" s="131" t="str">
        <f t="shared" si="40"/>
        <v/>
      </c>
      <c r="AW58" s="131" t="str">
        <f t="shared" si="41"/>
        <v/>
      </c>
      <c r="AX58" s="131" t="str">
        <f t="shared" si="42"/>
        <v/>
      </c>
      <c r="AY58" s="131" t="str">
        <f t="shared" si="43"/>
        <v/>
      </c>
      <c r="AZ58" s="134" t="str">
        <f t="shared" si="78"/>
        <v/>
      </c>
      <c r="BA58" s="132" t="str">
        <f t="shared" si="79"/>
        <v/>
      </c>
      <c r="BB58" s="133"/>
      <c r="BC58" s="6"/>
      <c r="BD58" s="14"/>
      <c r="BE58" s="34">
        <v>49</v>
      </c>
      <c r="BF58" s="41" t="e">
        <f>VLOOKUP($BE58,Pilot1!$A$10:$C$59,3, FALSE)</f>
        <v>#N/A</v>
      </c>
      <c r="BG58" s="41" t="e">
        <f>VLOOKUP($BE58,Pilot2!$A$10:$C$59,3, FALSE)</f>
        <v>#N/A</v>
      </c>
      <c r="BH58" s="41" t="e">
        <f>VLOOKUP($BE58,'P1'!$A$10:$C$59,3, FALSE)</f>
        <v>#N/A</v>
      </c>
      <c r="BI58" s="41" t="e">
        <f>VLOOKUP($BE58,'P2'!$A$10:$C$59,3, FALSE)</f>
        <v>#N/A</v>
      </c>
      <c r="BJ58" s="41" t="e">
        <f>VLOOKUP($BE58,'P3'!$A$10:$C$59,3, FALSE)</f>
        <v>#N/A</v>
      </c>
      <c r="BK58" s="41" t="e">
        <f>VLOOKUP($BE58,'P4'!$A$10:$C$59,3, FALSE)</f>
        <v>#N/A</v>
      </c>
      <c r="BL58" s="41" t="e">
        <f>VLOOKUP($BE58,'P5'!$A$10:$C$59,3, FALSE)</f>
        <v>#N/A</v>
      </c>
      <c r="BM58" s="41" t="e">
        <f>VLOOKUP($BE58,'P6'!$A$10:$C$59,3, FALSE)</f>
        <v>#N/A</v>
      </c>
      <c r="BN58" s="41" t="e">
        <f>VLOOKUP($BE58,'P7'!$A$10:$C$59,3, FALSE)</f>
        <v>#N/A</v>
      </c>
      <c r="BO58" s="41" t="e">
        <f>VLOOKUP($BE58,'P8'!$A$10:$C$59,3, FALSE)</f>
        <v>#N/A</v>
      </c>
      <c r="BP58" s="41" t="e">
        <f>VLOOKUP($BE58,'P9'!$A$10:$C$59,3, FALSE)</f>
        <v>#N/A</v>
      </c>
      <c r="BQ58" s="41" t="e">
        <f>VLOOKUP($BE58,'P10'!$A$10:$C$59,3, FALSE)</f>
        <v>#N/A</v>
      </c>
      <c r="BR58" s="41" t="e">
        <f>VLOOKUP($BE58,'P11'!$A$10:$C$59,3, FALSE)</f>
        <v>#N/A</v>
      </c>
      <c r="BS58" s="41" t="e">
        <f>VLOOKUP($BE58,'P12'!$A$10:$C$59,3, FALSE)</f>
        <v>#N/A</v>
      </c>
      <c r="BT58" s="41" t="e">
        <f>VLOOKUP($BE58,'P13'!$A$10:$C$59,3, FALSE)</f>
        <v>#N/A</v>
      </c>
      <c r="BU58" s="41" t="e">
        <f>VLOOKUP($BE58,'P14'!$A$10:$C$59,3, FALSE)</f>
        <v>#N/A</v>
      </c>
      <c r="BV58" s="41" t="e">
        <f>VLOOKUP($BE58,'P15'!$A$10:$C$59,3, FALSE)</f>
        <v>#N/A</v>
      </c>
      <c r="BW58" s="41" t="e">
        <f>VLOOKUP($BE58,'P16'!$A$10:$C$59,3, FALSE)</f>
        <v>#N/A</v>
      </c>
      <c r="BX58" s="41" t="e">
        <f>VLOOKUP($BE58,'P17'!$A$10:$C$59,3, FALSE)</f>
        <v>#N/A</v>
      </c>
      <c r="BY58" s="41" t="e">
        <f>VLOOKUP($BE58,'P18'!$A$10:$C$59,3, FALSE)</f>
        <v>#N/A</v>
      </c>
      <c r="BZ58" s="41" t="e">
        <f>VLOOKUP($BE58,'P19'!$A$10:$C$59,3, FALSE)</f>
        <v>#N/A</v>
      </c>
      <c r="CA58" s="41" t="e">
        <f>VLOOKUP($BE58,'P20'!$A$10:$C$59,3, FALSE)</f>
        <v>#N/A</v>
      </c>
    </row>
    <row r="59" spans="1:79" s="26" customFormat="1">
      <c r="A59" s="34">
        <v>50</v>
      </c>
      <c r="B59" s="41" t="str">
        <f t="shared" si="12"/>
        <v>-</v>
      </c>
      <c r="C59" s="41" t="str">
        <f t="shared" si="13"/>
        <v>-</v>
      </c>
      <c r="D59" s="41" t="e">
        <f t="shared" si="14"/>
        <v>#N/A</v>
      </c>
      <c r="E59" s="41" t="e">
        <f t="shared" si="15"/>
        <v>#N/A</v>
      </c>
      <c r="F59" s="41" t="e">
        <f t="shared" si="16"/>
        <v>#N/A</v>
      </c>
      <c r="G59" s="41" t="e">
        <f t="shared" si="17"/>
        <v>#N/A</v>
      </c>
      <c r="H59" s="41" t="e">
        <f t="shared" si="18"/>
        <v>#N/A</v>
      </c>
      <c r="I59" s="41" t="str">
        <f t="shared" si="19"/>
        <v>-</v>
      </c>
      <c r="J59" s="41" t="str">
        <f t="shared" si="20"/>
        <v>-</v>
      </c>
      <c r="K59" s="41" t="str">
        <f t="shared" si="21"/>
        <v>-</v>
      </c>
      <c r="L59" s="41" t="str">
        <f t="shared" si="22"/>
        <v>-</v>
      </c>
      <c r="M59" s="41" t="str">
        <f t="shared" si="23"/>
        <v>-</v>
      </c>
      <c r="N59" s="41" t="str">
        <f t="shared" si="24"/>
        <v>-</v>
      </c>
      <c r="O59" s="41" t="str">
        <f t="shared" si="25"/>
        <v>-</v>
      </c>
      <c r="P59" s="41" t="str">
        <f t="shared" si="26"/>
        <v>-</v>
      </c>
      <c r="Q59" s="41" t="str">
        <f t="shared" si="27"/>
        <v>-</v>
      </c>
      <c r="R59" s="41" t="str">
        <f t="shared" si="28"/>
        <v>-</v>
      </c>
      <c r="S59" s="41" t="str">
        <f t="shared" si="29"/>
        <v>-</v>
      </c>
      <c r="T59" s="41" t="str">
        <f t="shared" si="30"/>
        <v>-</v>
      </c>
      <c r="U59" s="41" t="str">
        <f t="shared" si="31"/>
        <v>-</v>
      </c>
      <c r="V59" s="41" t="str">
        <f t="shared" si="32"/>
        <v>-</v>
      </c>
      <c r="W59" s="41" t="str">
        <f t="shared" si="33"/>
        <v>-</v>
      </c>
      <c r="X59" s="125">
        <v>50</v>
      </c>
      <c r="Y59" s="126" t="str">
        <f t="shared" si="63"/>
        <v/>
      </c>
      <c r="Z59" s="126" t="str">
        <f t="shared" si="64"/>
        <v/>
      </c>
      <c r="AA59" s="126" t="str">
        <f t="shared" si="65"/>
        <v/>
      </c>
      <c r="AB59" s="126" t="str">
        <f t="shared" si="66"/>
        <v/>
      </c>
      <c r="AC59" s="126" t="str">
        <f t="shared" si="67"/>
        <v/>
      </c>
      <c r="AD59" s="126" t="str">
        <f t="shared" si="68"/>
        <v/>
      </c>
      <c r="AE59" s="425" t="str">
        <f t="shared" si="69"/>
        <v/>
      </c>
      <c r="AF59" s="135" t="str">
        <f t="shared" si="70"/>
        <v/>
      </c>
      <c r="AG59" s="136" t="str">
        <f t="shared" si="71"/>
        <v/>
      </c>
      <c r="AH59" s="136" t="str">
        <f t="shared" si="72"/>
        <v/>
      </c>
      <c r="AI59" s="136" t="str">
        <f t="shared" si="73"/>
        <v/>
      </c>
      <c r="AJ59" s="136" t="str">
        <f t="shared" si="35"/>
        <v/>
      </c>
      <c r="AK59" s="136" t="str">
        <f t="shared" si="80"/>
        <v/>
      </c>
      <c r="AL59" s="136" t="str">
        <f t="shared" si="74"/>
        <v/>
      </c>
      <c r="AM59" s="135" t="str">
        <f t="shared" si="7"/>
        <v/>
      </c>
      <c r="AN59" s="136" t="str">
        <f t="shared" si="75"/>
        <v/>
      </c>
      <c r="AO59" s="136" t="str">
        <f t="shared" si="76"/>
        <v/>
      </c>
      <c r="AP59" s="136" t="str">
        <f t="shared" si="36"/>
        <v/>
      </c>
      <c r="AQ59" s="136" t="str">
        <f t="shared" si="37"/>
        <v/>
      </c>
      <c r="AR59" s="136" t="str">
        <f t="shared" si="81"/>
        <v/>
      </c>
      <c r="AS59" s="137" t="str">
        <f t="shared" si="77"/>
        <v/>
      </c>
      <c r="AT59" s="138" t="str">
        <f t="shared" si="38"/>
        <v/>
      </c>
      <c r="AU59" s="138" t="str">
        <f t="shared" si="39"/>
        <v/>
      </c>
      <c r="AV59" s="139" t="str">
        <f t="shared" si="40"/>
        <v/>
      </c>
      <c r="AW59" s="139" t="str">
        <f t="shared" si="41"/>
        <v/>
      </c>
      <c r="AX59" s="139" t="str">
        <f t="shared" si="42"/>
        <v/>
      </c>
      <c r="AY59" s="139" t="str">
        <f t="shared" si="43"/>
        <v/>
      </c>
      <c r="AZ59" s="140" t="str">
        <f t="shared" si="78"/>
        <v/>
      </c>
      <c r="BA59" s="141" t="str">
        <f t="shared" si="79"/>
        <v/>
      </c>
      <c r="BB59" s="133"/>
      <c r="BC59" s="6"/>
      <c r="BD59" s="14"/>
      <c r="BE59" s="34">
        <v>50</v>
      </c>
      <c r="BF59" s="41" t="e">
        <f>VLOOKUP($BE59,Pilot1!$A$10:$C$59,3, FALSE)</f>
        <v>#N/A</v>
      </c>
      <c r="BG59" s="41" t="e">
        <f>VLOOKUP($BE59,Pilot2!$A$10:$C$59,3, FALSE)</f>
        <v>#N/A</v>
      </c>
      <c r="BH59" s="41" t="e">
        <f>VLOOKUP($BE59,'P1'!$A$10:$C$59,3, FALSE)</f>
        <v>#N/A</v>
      </c>
      <c r="BI59" s="41" t="e">
        <f>VLOOKUP($BE59,'P2'!$A$10:$C$59,3, FALSE)</f>
        <v>#N/A</v>
      </c>
      <c r="BJ59" s="41" t="e">
        <f>VLOOKUP($BE59,'P3'!$A$10:$C$59,3, FALSE)</f>
        <v>#N/A</v>
      </c>
      <c r="BK59" s="41" t="e">
        <f>VLOOKUP($BE59,'P4'!$A$10:$C$59,3, FALSE)</f>
        <v>#N/A</v>
      </c>
      <c r="BL59" s="41" t="e">
        <f>VLOOKUP($BE59,'P5'!$A$10:$C$59,3, FALSE)</f>
        <v>#N/A</v>
      </c>
      <c r="BM59" s="41" t="e">
        <f>VLOOKUP($BE59,'P6'!$A$10:$C$59,3, FALSE)</f>
        <v>#N/A</v>
      </c>
      <c r="BN59" s="41" t="e">
        <f>VLOOKUP($BE59,'P7'!$A$10:$C$59,3, FALSE)</f>
        <v>#N/A</v>
      </c>
      <c r="BO59" s="41" t="e">
        <f>VLOOKUP($BE59,'P8'!$A$10:$C$59,3, FALSE)</f>
        <v>#N/A</v>
      </c>
      <c r="BP59" s="41" t="e">
        <f>VLOOKUP($BE59,'P9'!$A$10:$C$59,3, FALSE)</f>
        <v>#N/A</v>
      </c>
      <c r="BQ59" s="41" t="e">
        <f>VLOOKUP($BE59,'P10'!$A$10:$C$59,3, FALSE)</f>
        <v>#N/A</v>
      </c>
      <c r="BR59" s="41" t="e">
        <f>VLOOKUP($BE59,'P11'!$A$10:$C$59,3, FALSE)</f>
        <v>#N/A</v>
      </c>
      <c r="BS59" s="41" t="e">
        <f>VLOOKUP($BE59,'P12'!$A$10:$C$59,3, FALSE)</f>
        <v>#N/A</v>
      </c>
      <c r="BT59" s="41" t="e">
        <f>VLOOKUP($BE59,'P13'!$A$10:$C$59,3, FALSE)</f>
        <v>#N/A</v>
      </c>
      <c r="BU59" s="41" t="e">
        <f>VLOOKUP($BE59,'P14'!$A$10:$C$59,3, FALSE)</f>
        <v>#N/A</v>
      </c>
      <c r="BV59" s="41" t="e">
        <f>VLOOKUP($BE59,'P15'!$A$10:$C$59,3, FALSE)</f>
        <v>#N/A</v>
      </c>
      <c r="BW59" s="41" t="e">
        <f>VLOOKUP($BE59,'P16'!$A$10:$C$59,3, FALSE)</f>
        <v>#N/A</v>
      </c>
      <c r="BX59" s="41" t="e">
        <f>VLOOKUP($BE59,'P17'!$A$10:$C$59,3, FALSE)</f>
        <v>#N/A</v>
      </c>
      <c r="BY59" s="41" t="e">
        <f>VLOOKUP($BE59,'P18'!$A$10:$C$59,3, FALSE)</f>
        <v>#N/A</v>
      </c>
      <c r="BZ59" s="41" t="e">
        <f>VLOOKUP($BE59,'P19'!$A$10:$C$59,3, FALSE)</f>
        <v>#N/A</v>
      </c>
      <c r="CA59" s="41" t="e">
        <f>VLOOKUP($BE59,'P20'!$A$10:$C$59,3, FALSE)</f>
        <v>#N/A</v>
      </c>
    </row>
    <row r="60" spans="1:79" s="26" customFormat="1">
      <c r="E60" s="15"/>
      <c r="F60" s="16"/>
      <c r="G60" s="16"/>
      <c r="H60" s="16"/>
      <c r="I60" s="27"/>
      <c r="AT60" s="142" t="s">
        <v>254</v>
      </c>
      <c r="BD60" s="14"/>
      <c r="BI60" s="15"/>
      <c r="BJ60" s="16"/>
      <c r="BK60" s="16"/>
      <c r="BL60" s="16"/>
      <c r="BM60" s="27"/>
    </row>
    <row r="61" spans="1:79" s="26" customFormat="1" ht="15.5" thickBot="1">
      <c r="A61" s="427" t="s">
        <v>250</v>
      </c>
      <c r="B61" s="427"/>
      <c r="C61" s="47"/>
      <c r="D61" s="25"/>
      <c r="G61" s="25"/>
      <c r="H61" s="25"/>
      <c r="I61" s="25"/>
      <c r="J61" s="25"/>
      <c r="K61" s="25"/>
      <c r="L61" s="25"/>
      <c r="M61" s="25"/>
      <c r="N61" s="25"/>
      <c r="O61" s="25"/>
      <c r="P61" s="25"/>
      <c r="Q61" s="25"/>
      <c r="R61" s="25"/>
      <c r="S61" s="25"/>
      <c r="T61" s="25"/>
      <c r="U61" s="25"/>
      <c r="V61" s="25"/>
      <c r="W61" s="25"/>
      <c r="X61" s="143"/>
      <c r="Y61" s="175"/>
      <c r="Z61" s="144"/>
      <c r="AA61" s="144"/>
      <c r="AB61" s="196">
        <f>IF(SUM(AB63:AB112)&gt;0,1,0)</f>
        <v>1</v>
      </c>
      <c r="AF61" s="51" t="s">
        <v>137</v>
      </c>
      <c r="AG61" s="52"/>
      <c r="AH61" s="145"/>
      <c r="AI61" s="145"/>
      <c r="AJ61" s="145"/>
      <c r="AK61" s="146"/>
      <c r="AL61" s="146"/>
      <c r="AN61" s="6"/>
      <c r="AO61" s="6"/>
      <c r="AP61" s="6"/>
      <c r="AQ61" s="6"/>
      <c r="AR61" s="6"/>
      <c r="AS61" s="6"/>
      <c r="AT61" s="6"/>
      <c r="AU61" s="6"/>
      <c r="AV61" s="6"/>
      <c r="AW61" s="6"/>
      <c r="AX61" s="6"/>
      <c r="AY61" s="6"/>
      <c r="AZ61" s="6"/>
      <c r="BA61" s="6"/>
      <c r="BB61" s="6"/>
      <c r="BC61" s="6"/>
      <c r="BD61" s="14"/>
      <c r="BE61" s="427" t="s">
        <v>204</v>
      </c>
      <c r="BF61" s="427"/>
      <c r="BG61" s="47"/>
      <c r="BH61" s="25"/>
      <c r="BK61" s="25"/>
      <c r="BL61" s="25"/>
      <c r="BM61" s="25"/>
      <c r="BN61" s="25"/>
      <c r="BO61" s="25"/>
      <c r="BP61" s="25"/>
      <c r="BQ61" s="25"/>
      <c r="BR61" s="25"/>
      <c r="BS61" s="25"/>
      <c r="BT61" s="25"/>
      <c r="BU61" s="25"/>
      <c r="BV61" s="25"/>
      <c r="BW61" s="25"/>
      <c r="BX61" s="25"/>
      <c r="BY61" s="25"/>
      <c r="BZ61" s="25"/>
      <c r="CA61" s="25"/>
    </row>
    <row r="62" spans="1:79" s="26" customFormat="1">
      <c r="A62" s="30" t="s">
        <v>96</v>
      </c>
      <c r="B62" s="30" t="s">
        <v>301</v>
      </c>
      <c r="C62" s="30" t="s">
        <v>302</v>
      </c>
      <c r="D62" s="30" t="s">
        <v>195</v>
      </c>
      <c r="E62" s="431" t="s">
        <v>196</v>
      </c>
      <c r="F62" s="431" t="s">
        <v>197</v>
      </c>
      <c r="G62" s="30" t="s">
        <v>86</v>
      </c>
      <c r="H62" s="30" t="s">
        <v>87</v>
      </c>
      <c r="I62" s="30" t="s">
        <v>88</v>
      </c>
      <c r="J62" s="30" t="s">
        <v>89</v>
      </c>
      <c r="K62" s="30" t="s">
        <v>90</v>
      </c>
      <c r="L62" s="30" t="s">
        <v>91</v>
      </c>
      <c r="M62" s="30" t="s">
        <v>92</v>
      </c>
      <c r="N62" s="30" t="s">
        <v>93</v>
      </c>
      <c r="O62" s="40" t="s">
        <v>94</v>
      </c>
      <c r="P62" s="40" t="s">
        <v>19</v>
      </c>
      <c r="Q62" s="40" t="s">
        <v>20</v>
      </c>
      <c r="R62" s="40" t="s">
        <v>21</v>
      </c>
      <c r="S62" s="40" t="s">
        <v>22</v>
      </c>
      <c r="T62" s="40" t="s">
        <v>7</v>
      </c>
      <c r="U62" s="40" t="s">
        <v>8</v>
      </c>
      <c r="V62" s="40" t="s">
        <v>135</v>
      </c>
      <c r="W62" s="40" t="s">
        <v>136</v>
      </c>
      <c r="X62" s="173" t="s">
        <v>96</v>
      </c>
      <c r="Y62" s="174" t="s">
        <v>30</v>
      </c>
      <c r="Z62" s="174" t="s">
        <v>112</v>
      </c>
      <c r="AA62" s="195" t="s">
        <v>113</v>
      </c>
      <c r="AB62" s="197" t="s">
        <v>138</v>
      </c>
      <c r="AC62" s="49"/>
      <c r="AD62" s="49"/>
      <c r="AE62" s="49"/>
      <c r="AF62" s="135"/>
      <c r="AG62" s="147">
        <f>Observations!A6+AT8+AB61</f>
        <v>16</v>
      </c>
      <c r="AH62" s="148"/>
      <c r="AI62" s="148"/>
      <c r="AJ62" s="148"/>
      <c r="AK62" s="149"/>
      <c r="AL62" s="149"/>
      <c r="AN62" s="6"/>
      <c r="AO62" s="6"/>
      <c r="AP62" s="6"/>
      <c r="AQ62" s="6"/>
      <c r="AR62" s="6"/>
      <c r="AS62" s="6"/>
      <c r="AT62" s="6"/>
      <c r="AU62" s="6"/>
      <c r="AV62" s="6"/>
      <c r="AW62" s="60" t="s">
        <v>258</v>
      </c>
      <c r="AX62" s="6"/>
      <c r="AY62" s="6"/>
      <c r="AZ62" s="6"/>
      <c r="BA62" s="6"/>
      <c r="BB62" s="6"/>
      <c r="BC62" s="6"/>
      <c r="BD62" s="14"/>
      <c r="BE62" s="30" t="s">
        <v>96</v>
      </c>
      <c r="BF62" s="30" t="s">
        <v>301</v>
      </c>
      <c r="BG62" s="30" t="s">
        <v>302</v>
      </c>
      <c r="BH62" s="30" t="s">
        <v>195</v>
      </c>
      <c r="BI62" s="431" t="s">
        <v>196</v>
      </c>
      <c r="BJ62" s="431" t="s">
        <v>197</v>
      </c>
      <c r="BK62" s="30" t="s">
        <v>86</v>
      </c>
      <c r="BL62" s="30" t="s">
        <v>87</v>
      </c>
      <c r="BM62" s="30" t="s">
        <v>88</v>
      </c>
      <c r="BN62" s="30" t="s">
        <v>89</v>
      </c>
      <c r="BO62" s="30" t="s">
        <v>90</v>
      </c>
      <c r="BP62" s="30" t="s">
        <v>91</v>
      </c>
      <c r="BQ62" s="30" t="s">
        <v>92</v>
      </c>
      <c r="BR62" s="30" t="s">
        <v>93</v>
      </c>
      <c r="BS62" s="40" t="s">
        <v>94</v>
      </c>
      <c r="BT62" s="40" t="s">
        <v>19</v>
      </c>
      <c r="BU62" s="40" t="s">
        <v>20</v>
      </c>
      <c r="BV62" s="40" t="s">
        <v>21</v>
      </c>
      <c r="BW62" s="40" t="s">
        <v>22</v>
      </c>
      <c r="BX62" s="40" t="s">
        <v>7</v>
      </c>
      <c r="BY62" s="40" t="s">
        <v>8</v>
      </c>
      <c r="BZ62" s="40" t="s">
        <v>135</v>
      </c>
      <c r="CA62" s="40" t="s">
        <v>136</v>
      </c>
    </row>
    <row r="63" spans="1:79" s="26" customFormat="1">
      <c r="A63" s="31">
        <v>1</v>
      </c>
      <c r="B63" s="41" t="str">
        <f>IF($BF$116="No","-",BF63)</f>
        <v>-</v>
      </c>
      <c r="C63" s="41" t="str">
        <f>IF($BG$116="No","-",BG63)</f>
        <v>-</v>
      </c>
      <c r="D63" s="41">
        <f>IF($BH$116="No","-",BH63)</f>
        <v>11</v>
      </c>
      <c r="E63" s="41">
        <f>IF($BI$116="No","-",BI63)</f>
        <v>9</v>
      </c>
      <c r="F63" s="41">
        <f>IF($BJ$116="No","-",BJ63)</f>
        <v>14</v>
      </c>
      <c r="G63" s="41">
        <f>IF($BK$116="No","-",BK63)</f>
        <v>10</v>
      </c>
      <c r="H63" s="41">
        <f>IF($BL$116="No","-",BL63)</f>
        <v>12</v>
      </c>
      <c r="I63" s="41" t="str">
        <f>IF($BM$116="No","-",BM63)</f>
        <v>-</v>
      </c>
      <c r="J63" s="41" t="str">
        <f>IF($BN$116="No","-",BN63)</f>
        <v>-</v>
      </c>
      <c r="K63" s="41" t="str">
        <f>IF($BO$116="No","-",BO63)</f>
        <v>-</v>
      </c>
      <c r="L63" s="41" t="str">
        <f>IF($BP$116="No","-",BP63)</f>
        <v>-</v>
      </c>
      <c r="M63" s="41" t="str">
        <f>IF($BQ$116="No","-",BQ63)</f>
        <v>-</v>
      </c>
      <c r="N63" s="41" t="str">
        <f>IF($BR$116="No","-",BR63)</f>
        <v>-</v>
      </c>
      <c r="O63" s="41" t="str">
        <f>IF($BS$116="No","-",BS63)</f>
        <v>-</v>
      </c>
      <c r="P63" s="41" t="str">
        <f>IF($BT$116="No","-",BT63)</f>
        <v>-</v>
      </c>
      <c r="Q63" s="41" t="str">
        <f>IF($BU$116="No","-",BU63)</f>
        <v>-</v>
      </c>
      <c r="R63" s="41" t="str">
        <f>IF($BV$116="No","-",BV63)</f>
        <v>-</v>
      </c>
      <c r="S63" s="41" t="str">
        <f>IF($BW$116="No","-",BW63)</f>
        <v>-</v>
      </c>
      <c r="T63" s="41" t="str">
        <f>IF($BX$116="No","-",BX63)</f>
        <v>-</v>
      </c>
      <c r="U63" s="41" t="str">
        <f>IF($BY$116="No","-",BY63)</f>
        <v>-</v>
      </c>
      <c r="V63" s="41" t="str">
        <f>IF($BZ$116="No","-",BZ63)</f>
        <v>-</v>
      </c>
      <c r="W63" s="41" t="str">
        <f>IF($CA$116="No","-",CA63)</f>
        <v>-</v>
      </c>
      <c r="X63" s="150">
        <v>1</v>
      </c>
      <c r="Y63" s="444">
        <f>IF(COUNTIF(B63:W63,"-")=22,"",AVERAGE(B63:W63))</f>
        <v>11.2</v>
      </c>
      <c r="Z63" s="445">
        <f>IF(COUNTIF(B63:W63,"-")=22,"",MIN(B63:W63))</f>
        <v>9</v>
      </c>
      <c r="AA63" s="445">
        <f>IF(COUNTIF(B63:W63,"-")=22,"",MAX(B63:W63))</f>
        <v>14</v>
      </c>
      <c r="AB63" s="198">
        <f>IF(ISERROR(Y63)=TRUE,0,Y63)</f>
        <v>11.2</v>
      </c>
      <c r="AC63" s="58"/>
      <c r="AD63" s="58"/>
      <c r="AE63" s="58"/>
      <c r="AF63" s="6"/>
      <c r="AG63" s="6"/>
      <c r="AH63" s="6"/>
      <c r="AI63" s="6"/>
      <c r="AJ63" s="6"/>
      <c r="AK63" s="6"/>
      <c r="AL63" s="6"/>
      <c r="AM63" s="6"/>
      <c r="AN63" s="6"/>
      <c r="AO63" s="6"/>
      <c r="AP63" s="6"/>
      <c r="AQ63" s="6"/>
      <c r="AR63" s="6"/>
      <c r="AS63" s="6"/>
      <c r="AT63" s="6"/>
      <c r="AU63" s="6"/>
      <c r="AV63" s="6"/>
      <c r="AW63" s="46" t="s">
        <v>259</v>
      </c>
      <c r="AX63" s="6"/>
      <c r="AY63" s="6"/>
      <c r="AZ63" s="6"/>
      <c r="BA63" s="6"/>
      <c r="BB63" s="6"/>
      <c r="BC63" s="6"/>
      <c r="BD63" s="14"/>
      <c r="BE63" s="31">
        <v>1</v>
      </c>
      <c r="BF63" s="104">
        <f>VLOOKUP($BE63,Pilot1!$A$10:$D$59,4, FALSE)</f>
        <v>0</v>
      </c>
      <c r="BG63" s="104" t="str">
        <f>VLOOKUP($BE63,Pilot2!$A$10:$D$59,4, FALSE)</f>
        <v>-</v>
      </c>
      <c r="BH63" s="104">
        <f>VLOOKUP($BE63,'P1'!$A$10:$D$59,4, FALSE)</f>
        <v>11</v>
      </c>
      <c r="BI63" s="430">
        <f>VLOOKUP($BE63,'P2'!$A$10:$D$59,4, FALSE)</f>
        <v>9</v>
      </c>
      <c r="BJ63" s="430">
        <f>VLOOKUP($BE63,'P3'!$A$10:$D$59,4, FALSE)</f>
        <v>14</v>
      </c>
      <c r="BK63" s="104">
        <f>VLOOKUP($BE63,'P4'!$A$10:$D$59,4, FALSE)</f>
        <v>10</v>
      </c>
      <c r="BL63" s="104">
        <f>VLOOKUP($BE63,'P5'!$A$10:$D$59,4, FALSE)</f>
        <v>12</v>
      </c>
      <c r="BM63" s="104" t="str">
        <f>VLOOKUP($BE63,'P6'!$A$10:$D$59,4, FALSE)</f>
        <v>-</v>
      </c>
      <c r="BN63" s="104" t="str">
        <f>VLOOKUP($BE63,'P7'!$A$10:$D$59,4, FALSE)</f>
        <v>-</v>
      </c>
      <c r="BO63" s="104" t="str">
        <f>VLOOKUP($BE63,'P8'!$A$10:$D$59,4, FALSE)</f>
        <v>-</v>
      </c>
      <c r="BP63" s="104" t="str">
        <f>VLOOKUP($BE63,'P9'!$A$10:$D$59,4, FALSE)</f>
        <v>-</v>
      </c>
      <c r="BQ63" s="104" t="str">
        <f>VLOOKUP($BE63,'P10'!$A$10:$D$59,4, FALSE)</f>
        <v>-</v>
      </c>
      <c r="BR63" s="104" t="str">
        <f>VLOOKUP($BE63,'P11'!$A$10:$D$59,4, FALSE)</f>
        <v>-</v>
      </c>
      <c r="BS63" s="104" t="str">
        <f>VLOOKUP($BE63,'P12'!$A$10:$D$59,4, FALSE)</f>
        <v>-</v>
      </c>
      <c r="BT63" s="104" t="str">
        <f>VLOOKUP($BE63,'P13'!$A$10:$D$59,4, FALSE)</f>
        <v>-</v>
      </c>
      <c r="BU63" s="104" t="str">
        <f>VLOOKUP($BE63,'P14'!$A$10:$D$59,4, FALSE)</f>
        <v>-</v>
      </c>
      <c r="BV63" s="104" t="str">
        <f>VLOOKUP($BE63,'P15'!$A$10:$D$59,4, FALSE)</f>
        <v>-</v>
      </c>
      <c r="BW63" s="104" t="str">
        <f>VLOOKUP($BE63,'P16'!$A$10:$D$59,4, FALSE)</f>
        <v>-</v>
      </c>
      <c r="BX63" s="104" t="str">
        <f>VLOOKUP($BE63,'P17'!$A$10:$D$59,4, FALSE)</f>
        <v>-</v>
      </c>
      <c r="BY63" s="104" t="str">
        <f>VLOOKUP($BE63,'P18'!$A$10:$D$59,4, FALSE)</f>
        <v>-</v>
      </c>
      <c r="BZ63" s="104" t="str">
        <f>VLOOKUP($BE63,'P19'!$A$10:$D$59,4, FALSE)</f>
        <v>-</v>
      </c>
      <c r="CA63" s="104" t="str">
        <f>VLOOKUP($BE63,'P20'!$A$10:$D$59,4, FALSE)</f>
        <v>-</v>
      </c>
    </row>
    <row r="64" spans="1:79" s="26" customFormat="1">
      <c r="A64" s="31">
        <v>2</v>
      </c>
      <c r="B64" s="41" t="str">
        <f t="shared" ref="B64:B112" si="82">IF($BF$116="No","-",BF64)</f>
        <v>-</v>
      </c>
      <c r="C64" s="41" t="str">
        <f t="shared" ref="C64:C112" si="83">IF($BG$116="No","-",BG64)</f>
        <v>-</v>
      </c>
      <c r="D64" s="41">
        <f t="shared" ref="D64:D112" si="84">IF($BH$116="No","-",BH64)</f>
        <v>41</v>
      </c>
      <c r="E64" s="41">
        <f t="shared" ref="E64:E112" si="85">IF($BI$116="No","-",BI64)</f>
        <v>30</v>
      </c>
      <c r="F64" s="41">
        <f t="shared" ref="F64:F112" si="86">IF($BJ$116="No","-",BJ64)</f>
        <v>26</v>
      </c>
      <c r="G64" s="41">
        <f t="shared" ref="G64:G112" si="87">IF($BK$116="No","-",BK64)</f>
        <v>32</v>
      </c>
      <c r="H64" s="41">
        <f t="shared" ref="H64:H112" si="88">IF($BL$116="No","-",BL64)</f>
        <v>46</v>
      </c>
      <c r="I64" s="41" t="str">
        <f t="shared" ref="I64:I112" si="89">IF($BM$116="No","-",BM64)</f>
        <v>-</v>
      </c>
      <c r="J64" s="41" t="str">
        <f t="shared" ref="J64:J112" si="90">IF($BN$116="No","-",BN64)</f>
        <v>-</v>
      </c>
      <c r="K64" s="41" t="str">
        <f t="shared" ref="K64:K112" si="91">IF($BO$116="No","-",BO64)</f>
        <v>-</v>
      </c>
      <c r="L64" s="41" t="str">
        <f t="shared" ref="L64:L112" si="92">IF($BP$116="No","-",BP64)</f>
        <v>-</v>
      </c>
      <c r="M64" s="41" t="str">
        <f t="shared" ref="M64:M112" si="93">IF($BQ$116="No","-",BQ64)</f>
        <v>-</v>
      </c>
      <c r="N64" s="41" t="str">
        <f t="shared" ref="N64:N112" si="94">IF($BR$116="No","-",BR64)</f>
        <v>-</v>
      </c>
      <c r="O64" s="41" t="str">
        <f t="shared" ref="O64:O112" si="95">IF($BS$116="No","-",BS64)</f>
        <v>-</v>
      </c>
      <c r="P64" s="41" t="str">
        <f t="shared" ref="P64:P112" si="96">IF($BT$116="No","-",BT64)</f>
        <v>-</v>
      </c>
      <c r="Q64" s="41" t="str">
        <f t="shared" ref="Q64:Q112" si="97">IF($BU$116="No","-",BU64)</f>
        <v>-</v>
      </c>
      <c r="R64" s="41" t="str">
        <f t="shared" ref="R64:R112" si="98">IF($BV$116="No","-",BV64)</f>
        <v>-</v>
      </c>
      <c r="S64" s="41" t="str">
        <f t="shared" ref="S64:S112" si="99">IF($BW$116="No","-",BW64)</f>
        <v>-</v>
      </c>
      <c r="T64" s="41" t="str">
        <f t="shared" ref="T64:T112" si="100">IF($BX$116="No","-",BX64)</f>
        <v>-</v>
      </c>
      <c r="U64" s="41" t="str">
        <f t="shared" ref="U64:U112" si="101">IF($BY$116="No","-",BY64)</f>
        <v>-</v>
      </c>
      <c r="V64" s="41" t="str">
        <f t="shared" ref="V64:V112" si="102">IF($BZ$116="No","-",BZ64)</f>
        <v>-</v>
      </c>
      <c r="W64" s="41" t="str">
        <f t="shared" ref="W64:W112" si="103">IF($CA$116="No","-",CA64)</f>
        <v>-</v>
      </c>
      <c r="X64" s="150">
        <v>2</v>
      </c>
      <c r="Y64" s="444">
        <f t="shared" ref="Y64:Y112" si="104">IF(COUNTIF(B64:W64,"-")=22,"",AVERAGE(B64:W64))</f>
        <v>35</v>
      </c>
      <c r="Z64" s="445">
        <f t="shared" ref="Z64:Z112" si="105">IF(COUNTIF(B64:W64,"-")=22,"",MIN(B64:W64))</f>
        <v>26</v>
      </c>
      <c r="AA64" s="445">
        <f t="shared" ref="AA64:AA112" si="106">IF(COUNTIF(B64:W64,"-")=22,"",MAX(B64:W64))</f>
        <v>46</v>
      </c>
      <c r="AB64" s="198">
        <f t="shared" ref="AB64:AB112" si="107">IF(ISERROR(Y64)=TRUE,0,Y64)</f>
        <v>35</v>
      </c>
      <c r="AC64" s="58"/>
      <c r="AD64" s="58"/>
      <c r="AE64" s="58"/>
      <c r="AF64" s="6"/>
      <c r="AG64" s="6"/>
      <c r="AH64" s="6"/>
      <c r="AI64" s="6"/>
      <c r="AJ64" s="6"/>
      <c r="AK64" s="6"/>
      <c r="AL64" s="6"/>
      <c r="AM64" s="6"/>
      <c r="AN64" s="6"/>
      <c r="AO64" s="6"/>
      <c r="AP64" s="6"/>
      <c r="AQ64" s="6"/>
      <c r="AR64" s="6"/>
      <c r="AS64" s="6"/>
      <c r="AT64" s="6"/>
      <c r="AU64" s="6"/>
      <c r="AV64" s="6"/>
      <c r="AW64" s="46" t="s">
        <v>260</v>
      </c>
      <c r="AX64" s="6"/>
      <c r="AY64" s="6"/>
      <c r="AZ64" s="6"/>
      <c r="BA64" s="6"/>
      <c r="BB64" s="6"/>
      <c r="BC64" s="6"/>
      <c r="BD64" s="14"/>
      <c r="BE64" s="31">
        <v>2</v>
      </c>
      <c r="BF64" s="104">
        <f>VLOOKUP($BE64,Pilot1!$A$10:$D$59,4, FALSE)</f>
        <v>0</v>
      </c>
      <c r="BG64" s="104" t="str">
        <f>VLOOKUP($BE64,Pilot2!$A$10:$D$59,4, FALSE)</f>
        <v>-</v>
      </c>
      <c r="BH64" s="104">
        <f>VLOOKUP($BE64,'P1'!$A$10:$D$59,4, FALSE)</f>
        <v>41</v>
      </c>
      <c r="BI64" s="430">
        <f>VLOOKUP($BE64,'P2'!$A$10:$D$59,4, FALSE)</f>
        <v>30</v>
      </c>
      <c r="BJ64" s="430">
        <f>VLOOKUP($BE64,'P3'!$A$10:$D$59,4, FALSE)</f>
        <v>26</v>
      </c>
      <c r="BK64" s="104">
        <f>VLOOKUP($BE64,'P4'!$A$10:$D$59,4, FALSE)</f>
        <v>32</v>
      </c>
      <c r="BL64" s="104">
        <f>VLOOKUP($BE64,'P5'!$A$10:$D$59,4, FALSE)</f>
        <v>46</v>
      </c>
      <c r="BM64" s="104" t="str">
        <f>VLOOKUP($BE64,'P6'!$A$10:$D$59,4, FALSE)</f>
        <v>-</v>
      </c>
      <c r="BN64" s="104" t="str">
        <f>VLOOKUP($BE64,'P7'!$A$10:$D$59,4, FALSE)</f>
        <v>-</v>
      </c>
      <c r="BO64" s="104" t="str">
        <f>VLOOKUP($BE64,'P8'!$A$10:$D$59,4, FALSE)</f>
        <v>-</v>
      </c>
      <c r="BP64" s="104" t="str">
        <f>VLOOKUP($BE64,'P9'!$A$10:$D$59,4, FALSE)</f>
        <v>-</v>
      </c>
      <c r="BQ64" s="104" t="str">
        <f>VLOOKUP($BE64,'P10'!$A$10:$D$59,4, FALSE)</f>
        <v>-</v>
      </c>
      <c r="BR64" s="104" t="str">
        <f>VLOOKUP($BE64,'P11'!$A$10:$D$59,4, FALSE)</f>
        <v>-</v>
      </c>
      <c r="BS64" s="104" t="str">
        <f>VLOOKUP($BE64,'P12'!$A$10:$D$59,4, FALSE)</f>
        <v>-</v>
      </c>
      <c r="BT64" s="104" t="str">
        <f>VLOOKUP($BE64,'P13'!$A$10:$D$59,4, FALSE)</f>
        <v>-</v>
      </c>
      <c r="BU64" s="104" t="str">
        <f>VLOOKUP($BE64,'P14'!$A$10:$D$59,4, FALSE)</f>
        <v>-</v>
      </c>
      <c r="BV64" s="104" t="str">
        <f>VLOOKUP($BE64,'P15'!$A$10:$D$59,4, FALSE)</f>
        <v>-</v>
      </c>
      <c r="BW64" s="104" t="str">
        <f>VLOOKUP($BE64,'P16'!$A$10:$D$59,4, FALSE)</f>
        <v>-</v>
      </c>
      <c r="BX64" s="104" t="str">
        <f>VLOOKUP($BE64,'P17'!$A$10:$D$59,4, FALSE)</f>
        <v>-</v>
      </c>
      <c r="BY64" s="104" t="str">
        <f>VLOOKUP($BE64,'P18'!$A$10:$D$59,4, FALSE)</f>
        <v>-</v>
      </c>
      <c r="BZ64" s="104" t="str">
        <f>VLOOKUP($BE64,'P19'!$A$10:$D$59,4, FALSE)</f>
        <v>-</v>
      </c>
      <c r="CA64" s="104" t="str">
        <f>VLOOKUP($BE64,'P20'!$A$10:$D$59,4, FALSE)</f>
        <v>-</v>
      </c>
    </row>
    <row r="65" spans="1:79" s="26" customFormat="1">
      <c r="A65" s="31">
        <v>3</v>
      </c>
      <c r="B65" s="41" t="str">
        <f t="shared" si="82"/>
        <v>-</v>
      </c>
      <c r="C65" s="41" t="str">
        <f t="shared" si="83"/>
        <v>-</v>
      </c>
      <c r="D65" s="41">
        <f t="shared" si="84"/>
        <v>51</v>
      </c>
      <c r="E65" s="41">
        <f t="shared" si="85"/>
        <v>44</v>
      </c>
      <c r="F65" s="41">
        <f t="shared" si="86"/>
        <v>34</v>
      </c>
      <c r="G65" s="41">
        <f t="shared" si="87"/>
        <v>38</v>
      </c>
      <c r="H65" s="41">
        <f t="shared" si="88"/>
        <v>54</v>
      </c>
      <c r="I65" s="41" t="str">
        <f t="shared" si="89"/>
        <v>-</v>
      </c>
      <c r="J65" s="41" t="str">
        <f t="shared" si="90"/>
        <v>-</v>
      </c>
      <c r="K65" s="41" t="str">
        <f t="shared" si="91"/>
        <v>-</v>
      </c>
      <c r="L65" s="41" t="str">
        <f t="shared" si="92"/>
        <v>-</v>
      </c>
      <c r="M65" s="41" t="str">
        <f t="shared" si="93"/>
        <v>-</v>
      </c>
      <c r="N65" s="41" t="str">
        <f t="shared" si="94"/>
        <v>-</v>
      </c>
      <c r="O65" s="41" t="str">
        <f t="shared" si="95"/>
        <v>-</v>
      </c>
      <c r="P65" s="41" t="str">
        <f t="shared" si="96"/>
        <v>-</v>
      </c>
      <c r="Q65" s="41" t="str">
        <f t="shared" si="97"/>
        <v>-</v>
      </c>
      <c r="R65" s="41" t="str">
        <f t="shared" si="98"/>
        <v>-</v>
      </c>
      <c r="S65" s="41" t="str">
        <f t="shared" si="99"/>
        <v>-</v>
      </c>
      <c r="T65" s="41" t="str">
        <f t="shared" si="100"/>
        <v>-</v>
      </c>
      <c r="U65" s="41" t="str">
        <f t="shared" si="101"/>
        <v>-</v>
      </c>
      <c r="V65" s="41" t="str">
        <f t="shared" si="102"/>
        <v>-</v>
      </c>
      <c r="W65" s="41" t="str">
        <f t="shared" si="103"/>
        <v>-</v>
      </c>
      <c r="X65" s="150">
        <v>3</v>
      </c>
      <c r="Y65" s="444">
        <f t="shared" si="104"/>
        <v>44.2</v>
      </c>
      <c r="Z65" s="445">
        <f t="shared" si="105"/>
        <v>34</v>
      </c>
      <c r="AA65" s="445">
        <f t="shared" si="106"/>
        <v>54</v>
      </c>
      <c r="AB65" s="198">
        <f t="shared" si="107"/>
        <v>44.2</v>
      </c>
      <c r="AC65" s="58"/>
      <c r="AD65" s="58"/>
      <c r="AE65" s="58"/>
      <c r="AF65" s="6"/>
      <c r="AG65" s="6"/>
      <c r="AH65" s="6"/>
      <c r="AI65" s="6"/>
      <c r="AJ65" s="6"/>
      <c r="AK65" s="6"/>
      <c r="AL65" s="6"/>
      <c r="AM65" s="6"/>
      <c r="AN65" s="6"/>
      <c r="AO65" s="6"/>
      <c r="AP65" s="6"/>
      <c r="AQ65" s="6"/>
      <c r="AR65" s="6"/>
      <c r="AS65" s="6"/>
      <c r="AT65" s="6"/>
      <c r="AU65" s="6"/>
      <c r="AV65" s="6"/>
      <c r="AW65" s="6"/>
      <c r="AX65" s="6"/>
      <c r="AY65" s="6"/>
      <c r="AZ65" s="6"/>
      <c r="BA65" s="6"/>
      <c r="BB65" s="6"/>
      <c r="BC65" s="6"/>
      <c r="BD65" s="14"/>
      <c r="BE65" s="31">
        <v>3</v>
      </c>
      <c r="BF65" s="104">
        <f>VLOOKUP($BE65,Pilot1!$A$10:$D$59,4, FALSE)</f>
        <v>0</v>
      </c>
      <c r="BG65" s="104" t="str">
        <f>VLOOKUP($BE65,Pilot2!$A$10:$D$59,4, FALSE)</f>
        <v>-</v>
      </c>
      <c r="BH65" s="104">
        <f>VLOOKUP($BE65,'P1'!$A$10:$D$59,4, FALSE)</f>
        <v>51</v>
      </c>
      <c r="BI65" s="430">
        <f>VLOOKUP($BE65,'P2'!$A$10:$D$59,4, FALSE)</f>
        <v>44</v>
      </c>
      <c r="BJ65" s="430">
        <f>VLOOKUP($BE65,'P3'!$A$10:$D$59,4, FALSE)</f>
        <v>34</v>
      </c>
      <c r="BK65" s="104">
        <f>VLOOKUP($BE65,'P4'!$A$10:$D$59,4, FALSE)</f>
        <v>38</v>
      </c>
      <c r="BL65" s="104">
        <f>VLOOKUP($BE65,'P5'!$A$10:$D$59,4, FALSE)</f>
        <v>54</v>
      </c>
      <c r="BM65" s="104" t="str">
        <f>VLOOKUP($BE65,'P6'!$A$10:$D$59,4, FALSE)</f>
        <v>-</v>
      </c>
      <c r="BN65" s="104" t="str">
        <f>VLOOKUP($BE65,'P7'!$A$10:$D$59,4, FALSE)</f>
        <v>-</v>
      </c>
      <c r="BO65" s="104" t="str">
        <f>VLOOKUP($BE65,'P8'!$A$10:$D$59,4, FALSE)</f>
        <v>-</v>
      </c>
      <c r="BP65" s="104" t="str">
        <f>VLOOKUP($BE65,'P9'!$A$10:$D$59,4, FALSE)</f>
        <v>-</v>
      </c>
      <c r="BQ65" s="104" t="str">
        <f>VLOOKUP($BE65,'P10'!$A$10:$D$59,4, FALSE)</f>
        <v>-</v>
      </c>
      <c r="BR65" s="104" t="str">
        <f>VLOOKUP($BE65,'P11'!$A$10:$D$59,4, FALSE)</f>
        <v>-</v>
      </c>
      <c r="BS65" s="104" t="str">
        <f>VLOOKUP($BE65,'P12'!$A$10:$D$59,4, FALSE)</f>
        <v>-</v>
      </c>
      <c r="BT65" s="104" t="str">
        <f>VLOOKUP($BE65,'P13'!$A$10:$D$59,4, FALSE)</f>
        <v>-</v>
      </c>
      <c r="BU65" s="104" t="str">
        <f>VLOOKUP($BE65,'P14'!$A$10:$D$59,4, FALSE)</f>
        <v>-</v>
      </c>
      <c r="BV65" s="104" t="str">
        <f>VLOOKUP($BE65,'P15'!$A$10:$D$59,4, FALSE)</f>
        <v>-</v>
      </c>
      <c r="BW65" s="104" t="str">
        <f>VLOOKUP($BE65,'P16'!$A$10:$D$59,4, FALSE)</f>
        <v>-</v>
      </c>
      <c r="BX65" s="104" t="str">
        <f>VLOOKUP($BE65,'P17'!$A$10:$D$59,4, FALSE)</f>
        <v>-</v>
      </c>
      <c r="BY65" s="104" t="str">
        <f>VLOOKUP($BE65,'P18'!$A$10:$D$59,4, FALSE)</f>
        <v>-</v>
      </c>
      <c r="BZ65" s="104" t="str">
        <f>VLOOKUP($BE65,'P19'!$A$10:$D$59,4, FALSE)</f>
        <v>-</v>
      </c>
      <c r="CA65" s="104" t="str">
        <f>VLOOKUP($BE65,'P20'!$A$10:$D$59,4, FALSE)</f>
        <v>-</v>
      </c>
    </row>
    <row r="66" spans="1:79" s="26" customFormat="1">
      <c r="A66" s="31">
        <v>4</v>
      </c>
      <c r="B66" s="41" t="str">
        <f t="shared" si="82"/>
        <v>-</v>
      </c>
      <c r="C66" s="41" t="str">
        <f t="shared" si="83"/>
        <v>-</v>
      </c>
      <c r="D66" s="41">
        <f t="shared" si="84"/>
        <v>28</v>
      </c>
      <c r="E66" s="41">
        <f t="shared" si="85"/>
        <v>30</v>
      </c>
      <c r="F66" s="41">
        <f t="shared" si="86"/>
        <v>29</v>
      </c>
      <c r="G66" s="41">
        <f t="shared" si="87"/>
        <v>27</v>
      </c>
      <c r="H66" s="41">
        <f t="shared" si="88"/>
        <v>33</v>
      </c>
      <c r="I66" s="41" t="str">
        <f t="shared" si="89"/>
        <v>-</v>
      </c>
      <c r="J66" s="41" t="str">
        <f t="shared" si="90"/>
        <v>-</v>
      </c>
      <c r="K66" s="41" t="str">
        <f t="shared" si="91"/>
        <v>-</v>
      </c>
      <c r="L66" s="41" t="str">
        <f t="shared" si="92"/>
        <v>-</v>
      </c>
      <c r="M66" s="41" t="str">
        <f t="shared" si="93"/>
        <v>-</v>
      </c>
      <c r="N66" s="41" t="str">
        <f t="shared" si="94"/>
        <v>-</v>
      </c>
      <c r="O66" s="41" t="str">
        <f t="shared" si="95"/>
        <v>-</v>
      </c>
      <c r="P66" s="41" t="str">
        <f t="shared" si="96"/>
        <v>-</v>
      </c>
      <c r="Q66" s="41" t="str">
        <f t="shared" si="97"/>
        <v>-</v>
      </c>
      <c r="R66" s="41" t="str">
        <f t="shared" si="98"/>
        <v>-</v>
      </c>
      <c r="S66" s="41" t="str">
        <f t="shared" si="99"/>
        <v>-</v>
      </c>
      <c r="T66" s="41" t="str">
        <f t="shared" si="100"/>
        <v>-</v>
      </c>
      <c r="U66" s="41" t="str">
        <f t="shared" si="101"/>
        <v>-</v>
      </c>
      <c r="V66" s="41" t="str">
        <f t="shared" si="102"/>
        <v>-</v>
      </c>
      <c r="W66" s="41" t="str">
        <f t="shared" si="103"/>
        <v>-</v>
      </c>
      <c r="X66" s="150">
        <v>4</v>
      </c>
      <c r="Y66" s="444">
        <f t="shared" si="104"/>
        <v>29.4</v>
      </c>
      <c r="Z66" s="445">
        <f t="shared" si="105"/>
        <v>27</v>
      </c>
      <c r="AA66" s="445">
        <f t="shared" si="106"/>
        <v>33</v>
      </c>
      <c r="AB66" s="198">
        <f t="shared" si="107"/>
        <v>29.4</v>
      </c>
      <c r="AC66" s="58"/>
      <c r="AD66" s="58"/>
      <c r="AE66" s="58"/>
      <c r="AF66" s="6"/>
      <c r="AG66" s="6"/>
      <c r="AH66" s="6"/>
      <c r="AI66" s="6"/>
      <c r="AJ66" s="6"/>
      <c r="AK66" s="6"/>
      <c r="AL66" s="6"/>
      <c r="AM66" s="6"/>
      <c r="AN66" s="6"/>
      <c r="AO66" s="6"/>
      <c r="AP66" s="6"/>
      <c r="AQ66" s="6"/>
      <c r="AR66" s="6"/>
      <c r="AS66" s="6"/>
      <c r="AT66" s="6"/>
      <c r="AU66" s="6"/>
      <c r="AV66" s="6"/>
      <c r="AW66" s="6"/>
      <c r="AX66" s="6"/>
      <c r="AY66" s="6"/>
      <c r="AZ66" s="6"/>
      <c r="BA66" s="6"/>
      <c r="BB66" s="6"/>
      <c r="BC66" s="6"/>
      <c r="BD66" s="14"/>
      <c r="BE66" s="31">
        <v>4</v>
      </c>
      <c r="BF66" s="104" t="str">
        <f>VLOOKUP($BE66,Pilot1!$A$10:$D$59,4, FALSE)</f>
        <v>-</v>
      </c>
      <c r="BG66" s="104" t="str">
        <f>VLOOKUP($BE66,Pilot2!$A$10:$D$59,4, FALSE)</f>
        <v>-</v>
      </c>
      <c r="BH66" s="104">
        <f>VLOOKUP($BE66,'P1'!$A$10:$D$59,4, FALSE)</f>
        <v>28</v>
      </c>
      <c r="BI66" s="430">
        <f>VLOOKUP($BE66,'P2'!$A$10:$D$59,4, FALSE)</f>
        <v>30</v>
      </c>
      <c r="BJ66" s="430">
        <f>VLOOKUP($BE66,'P3'!$A$10:$D$59,4, FALSE)</f>
        <v>29</v>
      </c>
      <c r="BK66" s="104">
        <f>VLOOKUP($BE66,'P4'!$A$10:$D$59,4, FALSE)</f>
        <v>27</v>
      </c>
      <c r="BL66" s="104">
        <f>VLOOKUP($BE66,'P5'!$A$10:$D$59,4, FALSE)</f>
        <v>33</v>
      </c>
      <c r="BM66" s="104" t="str">
        <f>VLOOKUP($BE66,'P6'!$A$10:$D$59,4, FALSE)</f>
        <v>-</v>
      </c>
      <c r="BN66" s="104" t="str">
        <f>VLOOKUP($BE66,'P7'!$A$10:$D$59,4, FALSE)</f>
        <v>-</v>
      </c>
      <c r="BO66" s="104" t="str">
        <f>VLOOKUP($BE66,'P8'!$A$10:$D$59,4, FALSE)</f>
        <v>-</v>
      </c>
      <c r="BP66" s="104" t="str">
        <f>VLOOKUP($BE66,'P9'!$A$10:$D$59,4, FALSE)</f>
        <v>-</v>
      </c>
      <c r="BQ66" s="104" t="str">
        <f>VLOOKUP($BE66,'P10'!$A$10:$D$59,4, FALSE)</f>
        <v>-</v>
      </c>
      <c r="BR66" s="104" t="str">
        <f>VLOOKUP($BE66,'P11'!$A$10:$D$59,4, FALSE)</f>
        <v>-</v>
      </c>
      <c r="BS66" s="104" t="str">
        <f>VLOOKUP($BE66,'P12'!$A$10:$D$59,4, FALSE)</f>
        <v>-</v>
      </c>
      <c r="BT66" s="104" t="str">
        <f>VLOOKUP($BE66,'P13'!$A$10:$D$59,4, FALSE)</f>
        <v>-</v>
      </c>
      <c r="BU66" s="104" t="str">
        <f>VLOOKUP($BE66,'P14'!$A$10:$D$59,4, FALSE)</f>
        <v>-</v>
      </c>
      <c r="BV66" s="104" t="str">
        <f>VLOOKUP($BE66,'P15'!$A$10:$D$59,4, FALSE)</f>
        <v>-</v>
      </c>
      <c r="BW66" s="104" t="str">
        <f>VLOOKUP($BE66,'P16'!$A$10:$D$59,4, FALSE)</f>
        <v>-</v>
      </c>
      <c r="BX66" s="104" t="str">
        <f>VLOOKUP($BE66,'P17'!$A$10:$D$59,4, FALSE)</f>
        <v>-</v>
      </c>
      <c r="BY66" s="104" t="str">
        <f>VLOOKUP($BE66,'P18'!$A$10:$D$59,4, FALSE)</f>
        <v>-</v>
      </c>
      <c r="BZ66" s="104" t="str">
        <f>VLOOKUP($BE66,'P19'!$A$10:$D$59,4, FALSE)</f>
        <v>-</v>
      </c>
      <c r="CA66" s="104" t="str">
        <f>VLOOKUP($BE66,'P20'!$A$10:$D$59,4, FALSE)</f>
        <v>-</v>
      </c>
    </row>
    <row r="67" spans="1:79" s="26" customFormat="1">
      <c r="A67" s="31">
        <v>5</v>
      </c>
      <c r="B67" s="41" t="str">
        <f t="shared" si="82"/>
        <v>-</v>
      </c>
      <c r="C67" s="41" t="str">
        <f t="shared" si="83"/>
        <v>-</v>
      </c>
      <c r="D67" s="41">
        <f t="shared" si="84"/>
        <v>24</v>
      </c>
      <c r="E67" s="41">
        <f t="shared" si="85"/>
        <v>19</v>
      </c>
      <c r="F67" s="41">
        <f t="shared" si="86"/>
        <v>22</v>
      </c>
      <c r="G67" s="41">
        <f t="shared" si="87"/>
        <v>17</v>
      </c>
      <c r="H67" s="41">
        <f t="shared" si="88"/>
        <v>29</v>
      </c>
      <c r="I67" s="41" t="str">
        <f t="shared" si="89"/>
        <v>-</v>
      </c>
      <c r="J67" s="41" t="str">
        <f t="shared" si="90"/>
        <v>-</v>
      </c>
      <c r="K67" s="41" t="str">
        <f t="shared" si="91"/>
        <v>-</v>
      </c>
      <c r="L67" s="41" t="str">
        <f t="shared" si="92"/>
        <v>-</v>
      </c>
      <c r="M67" s="41" t="str">
        <f t="shared" si="93"/>
        <v>-</v>
      </c>
      <c r="N67" s="41" t="str">
        <f t="shared" si="94"/>
        <v>-</v>
      </c>
      <c r="O67" s="41" t="str">
        <f t="shared" si="95"/>
        <v>-</v>
      </c>
      <c r="P67" s="41" t="str">
        <f t="shared" si="96"/>
        <v>-</v>
      </c>
      <c r="Q67" s="41" t="str">
        <f t="shared" si="97"/>
        <v>-</v>
      </c>
      <c r="R67" s="41" t="str">
        <f t="shared" si="98"/>
        <v>-</v>
      </c>
      <c r="S67" s="41" t="str">
        <f t="shared" si="99"/>
        <v>-</v>
      </c>
      <c r="T67" s="41" t="str">
        <f t="shared" si="100"/>
        <v>-</v>
      </c>
      <c r="U67" s="41" t="str">
        <f t="shared" si="101"/>
        <v>-</v>
      </c>
      <c r="V67" s="41" t="str">
        <f t="shared" si="102"/>
        <v>-</v>
      </c>
      <c r="W67" s="41" t="str">
        <f t="shared" si="103"/>
        <v>-</v>
      </c>
      <c r="X67" s="150">
        <v>5</v>
      </c>
      <c r="Y67" s="444">
        <f t="shared" si="104"/>
        <v>22.2</v>
      </c>
      <c r="Z67" s="445">
        <f t="shared" si="105"/>
        <v>17</v>
      </c>
      <c r="AA67" s="445">
        <f t="shared" si="106"/>
        <v>29</v>
      </c>
      <c r="AB67" s="198">
        <f t="shared" si="107"/>
        <v>22.2</v>
      </c>
      <c r="AC67" s="58"/>
      <c r="AD67" s="58"/>
      <c r="AE67" s="58"/>
      <c r="AF67" s="6"/>
      <c r="AG67" s="6"/>
      <c r="AH67" s="6"/>
      <c r="AI67" s="6"/>
      <c r="AJ67" s="6"/>
      <c r="AK67" s="6"/>
      <c r="AL67" s="6"/>
      <c r="AM67" s="6"/>
      <c r="AN67" s="151" t="s">
        <v>261</v>
      </c>
      <c r="AO67" s="6"/>
      <c r="AP67" s="6"/>
      <c r="AQ67" s="6"/>
      <c r="AR67" s="6"/>
      <c r="AS67" s="6"/>
      <c r="AT67" s="6"/>
      <c r="AV67" s="6"/>
      <c r="AW67" s="6"/>
      <c r="AX67" s="6"/>
      <c r="AY67" s="6"/>
      <c r="AZ67" s="6"/>
      <c r="BA67" s="6"/>
      <c r="BB67" s="6"/>
      <c r="BC67" s="6"/>
      <c r="BD67" s="14"/>
      <c r="BE67" s="31">
        <v>5</v>
      </c>
      <c r="BF67" s="104" t="str">
        <f>VLOOKUP($BE67,Pilot1!$A$10:$D$59,4, FALSE)</f>
        <v>-</v>
      </c>
      <c r="BG67" s="104" t="str">
        <f>VLOOKUP($BE67,Pilot2!$A$10:$D$59,4, FALSE)</f>
        <v>-</v>
      </c>
      <c r="BH67" s="104">
        <f>VLOOKUP($BE67,'P1'!$A$10:$D$59,4, FALSE)</f>
        <v>24</v>
      </c>
      <c r="BI67" s="430">
        <f>VLOOKUP($BE67,'P2'!$A$10:$D$59,4, FALSE)</f>
        <v>19</v>
      </c>
      <c r="BJ67" s="430">
        <f>VLOOKUP($BE67,'P3'!$A$10:$D$59,4, FALSE)</f>
        <v>22</v>
      </c>
      <c r="BK67" s="104">
        <f>VLOOKUP($BE67,'P4'!$A$10:$D$59,4, FALSE)</f>
        <v>17</v>
      </c>
      <c r="BL67" s="104">
        <f>VLOOKUP($BE67,'P5'!$A$10:$D$59,4, FALSE)</f>
        <v>29</v>
      </c>
      <c r="BM67" s="104" t="str">
        <f>VLOOKUP($BE67,'P6'!$A$10:$D$59,4, FALSE)</f>
        <v>-</v>
      </c>
      <c r="BN67" s="104" t="str">
        <f>VLOOKUP($BE67,'P7'!$A$10:$D$59,4, FALSE)</f>
        <v>-</v>
      </c>
      <c r="BO67" s="104" t="str">
        <f>VLOOKUP($BE67,'P8'!$A$10:$D$59,4, FALSE)</f>
        <v>-</v>
      </c>
      <c r="BP67" s="104" t="str">
        <f>VLOOKUP($BE67,'P9'!$A$10:$D$59,4, FALSE)</f>
        <v>-</v>
      </c>
      <c r="BQ67" s="104" t="str">
        <f>VLOOKUP($BE67,'P10'!$A$10:$D$59,4, FALSE)</f>
        <v>-</v>
      </c>
      <c r="BR67" s="104" t="str">
        <f>VLOOKUP($BE67,'P11'!$A$10:$D$59,4, FALSE)</f>
        <v>-</v>
      </c>
      <c r="BS67" s="104" t="str">
        <f>VLOOKUP($BE67,'P12'!$A$10:$D$59,4, FALSE)</f>
        <v>-</v>
      </c>
      <c r="BT67" s="104" t="str">
        <f>VLOOKUP($BE67,'P13'!$A$10:$D$59,4, FALSE)</f>
        <v>-</v>
      </c>
      <c r="BU67" s="104" t="str">
        <f>VLOOKUP($BE67,'P14'!$A$10:$D$59,4, FALSE)</f>
        <v>-</v>
      </c>
      <c r="BV67" s="104" t="str">
        <f>VLOOKUP($BE67,'P15'!$A$10:$D$59,4, FALSE)</f>
        <v>-</v>
      </c>
      <c r="BW67" s="104" t="str">
        <f>VLOOKUP($BE67,'P16'!$A$10:$D$59,4, FALSE)</f>
        <v>-</v>
      </c>
      <c r="BX67" s="104" t="str">
        <f>VLOOKUP($BE67,'P17'!$A$10:$D$59,4, FALSE)</f>
        <v>-</v>
      </c>
      <c r="BY67" s="104" t="str">
        <f>VLOOKUP($BE67,'P18'!$A$10:$D$59,4, FALSE)</f>
        <v>-</v>
      </c>
      <c r="BZ67" s="104" t="str">
        <f>VLOOKUP($BE67,'P19'!$A$10:$D$59,4, FALSE)</f>
        <v>-</v>
      </c>
      <c r="CA67" s="104" t="str">
        <f>VLOOKUP($BE67,'P20'!$A$10:$D$59,4, FALSE)</f>
        <v>-</v>
      </c>
    </row>
    <row r="68" spans="1:79" s="26" customFormat="1">
      <c r="A68" s="31">
        <v>6</v>
      </c>
      <c r="B68" s="41" t="str">
        <f t="shared" si="82"/>
        <v>-</v>
      </c>
      <c r="C68" s="41" t="str">
        <f t="shared" si="83"/>
        <v>-</v>
      </c>
      <c r="D68" s="41">
        <f t="shared" si="84"/>
        <v>47</v>
      </c>
      <c r="E68" s="41">
        <f t="shared" si="85"/>
        <v>42</v>
      </c>
      <c r="F68" s="41">
        <f t="shared" si="86"/>
        <v>36</v>
      </c>
      <c r="G68" s="41">
        <f t="shared" si="87"/>
        <v>45</v>
      </c>
      <c r="H68" s="41">
        <f t="shared" si="88"/>
        <v>36</v>
      </c>
      <c r="I68" s="41" t="str">
        <f t="shared" si="89"/>
        <v>-</v>
      </c>
      <c r="J68" s="41" t="str">
        <f t="shared" si="90"/>
        <v>-</v>
      </c>
      <c r="K68" s="41" t="str">
        <f t="shared" si="91"/>
        <v>-</v>
      </c>
      <c r="L68" s="41" t="str">
        <f t="shared" si="92"/>
        <v>-</v>
      </c>
      <c r="M68" s="41" t="str">
        <f t="shared" si="93"/>
        <v>-</v>
      </c>
      <c r="N68" s="41" t="str">
        <f t="shared" si="94"/>
        <v>-</v>
      </c>
      <c r="O68" s="41" t="str">
        <f t="shared" si="95"/>
        <v>-</v>
      </c>
      <c r="P68" s="41" t="str">
        <f t="shared" si="96"/>
        <v>-</v>
      </c>
      <c r="Q68" s="41" t="str">
        <f t="shared" si="97"/>
        <v>-</v>
      </c>
      <c r="R68" s="41" t="str">
        <f t="shared" si="98"/>
        <v>-</v>
      </c>
      <c r="S68" s="41" t="str">
        <f t="shared" si="99"/>
        <v>-</v>
      </c>
      <c r="T68" s="41" t="str">
        <f t="shared" si="100"/>
        <v>-</v>
      </c>
      <c r="U68" s="41" t="str">
        <f t="shared" si="101"/>
        <v>-</v>
      </c>
      <c r="V68" s="41" t="str">
        <f t="shared" si="102"/>
        <v>-</v>
      </c>
      <c r="W68" s="41" t="str">
        <f t="shared" si="103"/>
        <v>-</v>
      </c>
      <c r="X68" s="150">
        <v>6</v>
      </c>
      <c r="Y68" s="444">
        <f t="shared" si="104"/>
        <v>41.2</v>
      </c>
      <c r="Z68" s="445">
        <f t="shared" si="105"/>
        <v>36</v>
      </c>
      <c r="AA68" s="445">
        <f t="shared" si="106"/>
        <v>47</v>
      </c>
      <c r="AB68" s="198">
        <f t="shared" si="107"/>
        <v>41.2</v>
      </c>
      <c r="AC68" s="58"/>
      <c r="AD68" s="58"/>
      <c r="AE68" s="58"/>
      <c r="AF68" s="6"/>
      <c r="AG68" s="6"/>
      <c r="AH68" s="6"/>
      <c r="AI68" s="6"/>
      <c r="AJ68" s="6"/>
      <c r="AK68" s="6"/>
      <c r="AL68" s="6"/>
      <c r="AM68" s="6"/>
      <c r="AN68" s="46" t="s">
        <v>148</v>
      </c>
      <c r="AO68" s="6"/>
      <c r="AP68" s="6"/>
      <c r="AQ68" s="6"/>
      <c r="AR68" s="6"/>
      <c r="AS68" s="6"/>
      <c r="AT68" s="6"/>
      <c r="AU68" s="6"/>
      <c r="AV68" s="6"/>
      <c r="AW68" s="6"/>
      <c r="AX68" s="6"/>
      <c r="AY68" s="6"/>
      <c r="AZ68" s="6"/>
      <c r="BA68" s="6"/>
      <c r="BB68" s="6"/>
      <c r="BC68" s="6"/>
      <c r="BD68" s="14"/>
      <c r="BE68" s="31">
        <v>6</v>
      </c>
      <c r="BF68" s="104" t="str">
        <f>VLOOKUP($BE68,Pilot1!$A$10:$D$59,4, FALSE)</f>
        <v>-</v>
      </c>
      <c r="BG68" s="104" t="str">
        <f>VLOOKUP($BE68,Pilot2!$A$10:$D$59,4, FALSE)</f>
        <v>-</v>
      </c>
      <c r="BH68" s="104">
        <f>VLOOKUP($BE68,'P1'!$A$10:$D$59,4, FALSE)</f>
        <v>47</v>
      </c>
      <c r="BI68" s="430">
        <f>VLOOKUP($BE68,'P2'!$A$10:$D$59,4, FALSE)</f>
        <v>42</v>
      </c>
      <c r="BJ68" s="430">
        <f>VLOOKUP($BE68,'P3'!$A$10:$D$59,4, FALSE)</f>
        <v>36</v>
      </c>
      <c r="BK68" s="104">
        <f>VLOOKUP($BE68,'P4'!$A$10:$D$59,4, FALSE)</f>
        <v>45</v>
      </c>
      <c r="BL68" s="104">
        <f>VLOOKUP($BE68,'P5'!$A$10:$D$59,4, FALSE)</f>
        <v>36</v>
      </c>
      <c r="BM68" s="104" t="str">
        <f>VLOOKUP($BE68,'P6'!$A$10:$D$59,4, FALSE)</f>
        <v>-</v>
      </c>
      <c r="BN68" s="104" t="str">
        <f>VLOOKUP($BE68,'P7'!$A$10:$D$59,4, FALSE)</f>
        <v>-</v>
      </c>
      <c r="BO68" s="104" t="str">
        <f>VLOOKUP($BE68,'P8'!$A$10:$D$59,4, FALSE)</f>
        <v>-</v>
      </c>
      <c r="BP68" s="104" t="str">
        <f>VLOOKUP($BE68,'P9'!$A$10:$D$59,4, FALSE)</f>
        <v>-</v>
      </c>
      <c r="BQ68" s="104" t="str">
        <f>VLOOKUP($BE68,'P10'!$A$10:$D$59,4, FALSE)</f>
        <v>-</v>
      </c>
      <c r="BR68" s="104" t="str">
        <f>VLOOKUP($BE68,'P11'!$A$10:$D$59,4, FALSE)</f>
        <v>-</v>
      </c>
      <c r="BS68" s="104" t="str">
        <f>VLOOKUP($BE68,'P12'!$A$10:$D$59,4, FALSE)</f>
        <v>-</v>
      </c>
      <c r="BT68" s="104" t="str">
        <f>VLOOKUP($BE68,'P13'!$A$10:$D$59,4, FALSE)</f>
        <v>-</v>
      </c>
      <c r="BU68" s="104" t="str">
        <f>VLOOKUP($BE68,'P14'!$A$10:$D$59,4, FALSE)</f>
        <v>-</v>
      </c>
      <c r="BV68" s="104" t="str">
        <f>VLOOKUP($BE68,'P15'!$A$10:$D$59,4, FALSE)</f>
        <v>-</v>
      </c>
      <c r="BW68" s="104" t="str">
        <f>VLOOKUP($BE68,'P16'!$A$10:$D$59,4, FALSE)</f>
        <v>-</v>
      </c>
      <c r="BX68" s="104" t="str">
        <f>VLOOKUP($BE68,'P17'!$A$10:$D$59,4, FALSE)</f>
        <v>-</v>
      </c>
      <c r="BY68" s="104" t="str">
        <f>VLOOKUP($BE68,'P18'!$A$10:$D$59,4, FALSE)</f>
        <v>-</v>
      </c>
      <c r="BZ68" s="104" t="str">
        <f>VLOOKUP($BE68,'P19'!$A$10:$D$59,4, FALSE)</f>
        <v>-</v>
      </c>
      <c r="CA68" s="104" t="str">
        <f>VLOOKUP($BE68,'P20'!$A$10:$D$59,4, FALSE)</f>
        <v>-</v>
      </c>
    </row>
    <row r="69" spans="1:79" s="26" customFormat="1">
      <c r="A69" s="31">
        <v>7</v>
      </c>
      <c r="B69" s="41" t="str">
        <f t="shared" si="82"/>
        <v>-</v>
      </c>
      <c r="C69" s="41" t="str">
        <f t="shared" si="83"/>
        <v>-</v>
      </c>
      <c r="D69" s="41" t="e">
        <f t="shared" si="84"/>
        <v>#N/A</v>
      </c>
      <c r="E69" s="41" t="e">
        <f t="shared" si="85"/>
        <v>#N/A</v>
      </c>
      <c r="F69" s="41" t="e">
        <f t="shared" si="86"/>
        <v>#N/A</v>
      </c>
      <c r="G69" s="41" t="e">
        <f t="shared" si="87"/>
        <v>#N/A</v>
      </c>
      <c r="H69" s="41" t="e">
        <f t="shared" si="88"/>
        <v>#N/A</v>
      </c>
      <c r="I69" s="41" t="str">
        <f t="shared" si="89"/>
        <v>-</v>
      </c>
      <c r="J69" s="41" t="str">
        <f t="shared" si="90"/>
        <v>-</v>
      </c>
      <c r="K69" s="41" t="str">
        <f t="shared" si="91"/>
        <v>-</v>
      </c>
      <c r="L69" s="41" t="str">
        <f t="shared" si="92"/>
        <v>-</v>
      </c>
      <c r="M69" s="41" t="str">
        <f t="shared" si="93"/>
        <v>-</v>
      </c>
      <c r="N69" s="41" t="str">
        <f t="shared" si="94"/>
        <v>-</v>
      </c>
      <c r="O69" s="41" t="str">
        <f t="shared" si="95"/>
        <v>-</v>
      </c>
      <c r="P69" s="41" t="str">
        <f t="shared" si="96"/>
        <v>-</v>
      </c>
      <c r="Q69" s="41" t="str">
        <f t="shared" si="97"/>
        <v>-</v>
      </c>
      <c r="R69" s="41" t="str">
        <f t="shared" si="98"/>
        <v>-</v>
      </c>
      <c r="S69" s="41" t="str">
        <f t="shared" si="99"/>
        <v>-</v>
      </c>
      <c r="T69" s="41" t="str">
        <f t="shared" si="100"/>
        <v>-</v>
      </c>
      <c r="U69" s="41" t="str">
        <f t="shared" si="101"/>
        <v>-</v>
      </c>
      <c r="V69" s="41" t="str">
        <f t="shared" si="102"/>
        <v>-</v>
      </c>
      <c r="W69" s="41" t="str">
        <f t="shared" si="103"/>
        <v>-</v>
      </c>
      <c r="X69" s="150">
        <v>7</v>
      </c>
      <c r="Y69" s="444" t="e">
        <f t="shared" si="104"/>
        <v>#N/A</v>
      </c>
      <c r="Z69" s="445" t="e">
        <f t="shared" si="105"/>
        <v>#N/A</v>
      </c>
      <c r="AA69" s="445" t="e">
        <f t="shared" si="106"/>
        <v>#N/A</v>
      </c>
      <c r="AB69" s="198">
        <f t="shared" si="107"/>
        <v>0</v>
      </c>
      <c r="AC69" s="58"/>
      <c r="AD69" s="58"/>
      <c r="AE69" s="58"/>
      <c r="AF69" s="6"/>
      <c r="AG69" s="6"/>
      <c r="AH69" s="6"/>
      <c r="AI69" s="6"/>
      <c r="AJ69" s="6"/>
      <c r="AK69" s="6"/>
      <c r="AL69" s="6"/>
      <c r="AM69" s="6"/>
      <c r="AN69" s="152" t="s">
        <v>149</v>
      </c>
      <c r="AO69" s="153"/>
      <c r="AP69" s="153"/>
      <c r="AQ69" s="153"/>
      <c r="AR69" s="153"/>
      <c r="AS69" s="153"/>
      <c r="AT69" s="153"/>
      <c r="AU69" s="153"/>
      <c r="AV69" s="154"/>
      <c r="AW69" s="154"/>
      <c r="AX69" s="155"/>
      <c r="AY69" s="154"/>
      <c r="AZ69" s="154"/>
      <c r="BA69" s="156"/>
      <c r="BB69" s="6"/>
      <c r="BC69" s="6"/>
      <c r="BD69" s="14"/>
      <c r="BE69" s="31">
        <v>7</v>
      </c>
      <c r="BF69" s="104" t="e">
        <f>VLOOKUP($BE69,Pilot1!$A$10:$D$59,4, FALSE)</f>
        <v>#N/A</v>
      </c>
      <c r="BG69" s="104" t="e">
        <f>VLOOKUP($BE69,Pilot2!$A$10:$D$59,4, FALSE)</f>
        <v>#N/A</v>
      </c>
      <c r="BH69" s="104" t="e">
        <f>VLOOKUP($BE69,'P1'!$A$10:$D$59,4, FALSE)</f>
        <v>#N/A</v>
      </c>
      <c r="BI69" s="430" t="e">
        <f>VLOOKUP($BE69,'P2'!$A$10:$D$59,4, FALSE)</f>
        <v>#N/A</v>
      </c>
      <c r="BJ69" s="430" t="e">
        <f>VLOOKUP($BE69,'P3'!$A$10:$D$59,4, FALSE)</f>
        <v>#N/A</v>
      </c>
      <c r="BK69" s="104" t="e">
        <f>VLOOKUP($BE69,'P4'!$A$10:$D$59,4, FALSE)</f>
        <v>#N/A</v>
      </c>
      <c r="BL69" s="104" t="e">
        <f>VLOOKUP($BE69,'P5'!$A$10:$D$59,4, FALSE)</f>
        <v>#N/A</v>
      </c>
      <c r="BM69" s="104" t="e">
        <f>VLOOKUP($BE69,'P6'!$A$10:$D$59,4, FALSE)</f>
        <v>#N/A</v>
      </c>
      <c r="BN69" s="104" t="e">
        <f>VLOOKUP($BE69,'P7'!$A$10:$D$59,4, FALSE)</f>
        <v>#N/A</v>
      </c>
      <c r="BO69" s="104" t="e">
        <f>VLOOKUP($BE69,'P8'!$A$10:$D$59,4, FALSE)</f>
        <v>#N/A</v>
      </c>
      <c r="BP69" s="104" t="e">
        <f>VLOOKUP($BE69,'P9'!$A$10:$D$59,4, FALSE)</f>
        <v>#N/A</v>
      </c>
      <c r="BQ69" s="104" t="e">
        <f>VLOOKUP($BE69,'P10'!$A$10:$D$59,4, FALSE)</f>
        <v>#N/A</v>
      </c>
      <c r="BR69" s="104" t="e">
        <f>VLOOKUP($BE69,'P11'!$A$10:$D$59,4, FALSE)</f>
        <v>#N/A</v>
      </c>
      <c r="BS69" s="104" t="e">
        <f>VLOOKUP($BE69,'P12'!$A$10:$D$59,4, FALSE)</f>
        <v>#N/A</v>
      </c>
      <c r="BT69" s="104" t="e">
        <f>VLOOKUP($BE69,'P13'!$A$10:$D$59,4, FALSE)</f>
        <v>#N/A</v>
      </c>
      <c r="BU69" s="104" t="e">
        <f>VLOOKUP($BE69,'P14'!$A$10:$D$59,4, FALSE)</f>
        <v>#N/A</v>
      </c>
      <c r="BV69" s="104" t="e">
        <f>VLOOKUP($BE69,'P15'!$A$10:$D$59,4, FALSE)</f>
        <v>#N/A</v>
      </c>
      <c r="BW69" s="104" t="e">
        <f>VLOOKUP($BE69,'P16'!$A$10:$D$59,4, FALSE)</f>
        <v>#N/A</v>
      </c>
      <c r="BX69" s="104" t="e">
        <f>VLOOKUP($BE69,'P17'!$A$10:$D$59,4, FALSE)</f>
        <v>#N/A</v>
      </c>
      <c r="BY69" s="104" t="e">
        <f>VLOOKUP($BE69,'P18'!$A$10:$D$59,4, FALSE)</f>
        <v>#N/A</v>
      </c>
      <c r="BZ69" s="104" t="e">
        <f>VLOOKUP($BE69,'P19'!$A$10:$D$59,4, FALSE)</f>
        <v>#N/A</v>
      </c>
      <c r="CA69" s="104" t="e">
        <f>VLOOKUP($BE69,'P20'!$A$10:$D$59,4, FALSE)</f>
        <v>#N/A</v>
      </c>
    </row>
    <row r="70" spans="1:79" s="26" customFormat="1">
      <c r="A70" s="31">
        <v>8</v>
      </c>
      <c r="B70" s="41" t="str">
        <f t="shared" si="82"/>
        <v>-</v>
      </c>
      <c r="C70" s="41" t="str">
        <f t="shared" si="83"/>
        <v>-</v>
      </c>
      <c r="D70" s="41" t="e">
        <f t="shared" si="84"/>
        <v>#N/A</v>
      </c>
      <c r="E70" s="41" t="e">
        <f t="shared" si="85"/>
        <v>#N/A</v>
      </c>
      <c r="F70" s="41" t="e">
        <f t="shared" si="86"/>
        <v>#N/A</v>
      </c>
      <c r="G70" s="41" t="e">
        <f t="shared" si="87"/>
        <v>#N/A</v>
      </c>
      <c r="H70" s="41" t="e">
        <f t="shared" si="88"/>
        <v>#N/A</v>
      </c>
      <c r="I70" s="41" t="str">
        <f t="shared" si="89"/>
        <v>-</v>
      </c>
      <c r="J70" s="41" t="str">
        <f t="shared" si="90"/>
        <v>-</v>
      </c>
      <c r="K70" s="41" t="str">
        <f t="shared" si="91"/>
        <v>-</v>
      </c>
      <c r="L70" s="41" t="str">
        <f t="shared" si="92"/>
        <v>-</v>
      </c>
      <c r="M70" s="41" t="str">
        <f t="shared" si="93"/>
        <v>-</v>
      </c>
      <c r="N70" s="41" t="str">
        <f t="shared" si="94"/>
        <v>-</v>
      </c>
      <c r="O70" s="41" t="str">
        <f t="shared" si="95"/>
        <v>-</v>
      </c>
      <c r="P70" s="41" t="str">
        <f t="shared" si="96"/>
        <v>-</v>
      </c>
      <c r="Q70" s="41" t="str">
        <f t="shared" si="97"/>
        <v>-</v>
      </c>
      <c r="R70" s="41" t="str">
        <f t="shared" si="98"/>
        <v>-</v>
      </c>
      <c r="S70" s="41" t="str">
        <f t="shared" si="99"/>
        <v>-</v>
      </c>
      <c r="T70" s="41" t="str">
        <f t="shared" si="100"/>
        <v>-</v>
      </c>
      <c r="U70" s="41" t="str">
        <f t="shared" si="101"/>
        <v>-</v>
      </c>
      <c r="V70" s="41" t="str">
        <f t="shared" si="102"/>
        <v>-</v>
      </c>
      <c r="W70" s="41" t="str">
        <f t="shared" si="103"/>
        <v>-</v>
      </c>
      <c r="X70" s="150">
        <v>8</v>
      </c>
      <c r="Y70" s="444" t="e">
        <f t="shared" si="104"/>
        <v>#N/A</v>
      </c>
      <c r="Z70" s="445" t="e">
        <f t="shared" si="105"/>
        <v>#N/A</v>
      </c>
      <c r="AA70" s="445" t="e">
        <f t="shared" si="106"/>
        <v>#N/A</v>
      </c>
      <c r="AB70" s="198">
        <f t="shared" si="107"/>
        <v>0</v>
      </c>
      <c r="AC70" s="58"/>
      <c r="AD70" s="58"/>
      <c r="AE70" s="58"/>
      <c r="AF70" s="6"/>
      <c r="AG70" s="6"/>
      <c r="AH70" s="6"/>
      <c r="AI70" s="6"/>
      <c r="AJ70" s="6"/>
      <c r="AK70" s="6"/>
      <c r="AL70" s="6"/>
      <c r="AM70" s="6"/>
      <c r="AN70" s="157" t="s">
        <v>57</v>
      </c>
      <c r="AO70" s="7"/>
      <c r="AP70" s="7"/>
      <c r="AQ70" s="7"/>
      <c r="AR70" s="7"/>
      <c r="AS70" s="7"/>
      <c r="AT70" s="7"/>
      <c r="AU70" s="7"/>
      <c r="AV70" s="7"/>
      <c r="AW70" s="7"/>
      <c r="AY70" s="7"/>
      <c r="AZ70" s="7"/>
      <c r="BA70" s="158"/>
      <c r="BB70" s="6"/>
      <c r="BC70" s="6"/>
      <c r="BD70" s="14"/>
      <c r="BE70" s="31">
        <v>8</v>
      </c>
      <c r="BF70" s="104" t="e">
        <f>VLOOKUP($BE70,Pilot1!$A$10:$D$59,4, FALSE)</f>
        <v>#N/A</v>
      </c>
      <c r="BG70" s="104" t="e">
        <f>VLOOKUP($BE70,Pilot2!$A$10:$D$59,4, FALSE)</f>
        <v>#N/A</v>
      </c>
      <c r="BH70" s="104" t="e">
        <f>VLOOKUP($BE70,'P1'!$A$10:$D$59,4, FALSE)</f>
        <v>#N/A</v>
      </c>
      <c r="BI70" s="430" t="e">
        <f>VLOOKUP($BE70,'P2'!$A$10:$D$59,4, FALSE)</f>
        <v>#N/A</v>
      </c>
      <c r="BJ70" s="430" t="e">
        <f>VLOOKUP($BE70,'P3'!$A$10:$D$59,4, FALSE)</f>
        <v>#N/A</v>
      </c>
      <c r="BK70" s="104" t="e">
        <f>VLOOKUP($BE70,'P4'!$A$10:$D$59,4, FALSE)</f>
        <v>#N/A</v>
      </c>
      <c r="BL70" s="104" t="e">
        <f>VLOOKUP($BE70,'P5'!$A$10:$D$59,4, FALSE)</f>
        <v>#N/A</v>
      </c>
      <c r="BM70" s="104" t="e">
        <f>VLOOKUP($BE70,'P6'!$A$10:$D$59,4, FALSE)</f>
        <v>#N/A</v>
      </c>
      <c r="BN70" s="104" t="e">
        <f>VLOOKUP($BE70,'P7'!$A$10:$D$59,4, FALSE)</f>
        <v>#N/A</v>
      </c>
      <c r="BO70" s="104" t="e">
        <f>VLOOKUP($BE70,'P8'!$A$10:$D$59,4, FALSE)</f>
        <v>#N/A</v>
      </c>
      <c r="BP70" s="104" t="e">
        <f>VLOOKUP($BE70,'P9'!$A$10:$D$59,4, FALSE)</f>
        <v>#N/A</v>
      </c>
      <c r="BQ70" s="104" t="e">
        <f>VLOOKUP($BE70,'P10'!$A$10:$D$59,4, FALSE)</f>
        <v>#N/A</v>
      </c>
      <c r="BR70" s="104" t="e">
        <f>VLOOKUP($BE70,'P11'!$A$10:$D$59,4, FALSE)</f>
        <v>#N/A</v>
      </c>
      <c r="BS70" s="104" t="e">
        <f>VLOOKUP($BE70,'P12'!$A$10:$D$59,4, FALSE)</f>
        <v>#N/A</v>
      </c>
      <c r="BT70" s="104" t="e">
        <f>VLOOKUP($BE70,'P13'!$A$10:$D$59,4, FALSE)</f>
        <v>#N/A</v>
      </c>
      <c r="BU70" s="104" t="e">
        <f>VLOOKUP($BE70,'P14'!$A$10:$D$59,4, FALSE)</f>
        <v>#N/A</v>
      </c>
      <c r="BV70" s="104" t="e">
        <f>VLOOKUP($BE70,'P15'!$A$10:$D$59,4, FALSE)</f>
        <v>#N/A</v>
      </c>
      <c r="BW70" s="104" t="e">
        <f>VLOOKUP($BE70,'P16'!$A$10:$D$59,4, FALSE)</f>
        <v>#N/A</v>
      </c>
      <c r="BX70" s="104" t="e">
        <f>VLOOKUP($BE70,'P17'!$A$10:$D$59,4, FALSE)</f>
        <v>#N/A</v>
      </c>
      <c r="BY70" s="104" t="e">
        <f>VLOOKUP($BE70,'P18'!$A$10:$D$59,4, FALSE)</f>
        <v>#N/A</v>
      </c>
      <c r="BZ70" s="104" t="e">
        <f>VLOOKUP($BE70,'P19'!$A$10:$D$59,4, FALSE)</f>
        <v>#N/A</v>
      </c>
      <c r="CA70" s="104" t="e">
        <f>VLOOKUP($BE70,'P20'!$A$10:$D$59,4, FALSE)</f>
        <v>#N/A</v>
      </c>
    </row>
    <row r="71" spans="1:79" s="26" customFormat="1">
      <c r="A71" s="31">
        <v>9</v>
      </c>
      <c r="B71" s="41" t="str">
        <f t="shared" si="82"/>
        <v>-</v>
      </c>
      <c r="C71" s="41" t="str">
        <f t="shared" si="83"/>
        <v>-</v>
      </c>
      <c r="D71" s="41" t="e">
        <f t="shared" si="84"/>
        <v>#N/A</v>
      </c>
      <c r="E71" s="41" t="e">
        <f t="shared" si="85"/>
        <v>#N/A</v>
      </c>
      <c r="F71" s="41" t="e">
        <f t="shared" si="86"/>
        <v>#N/A</v>
      </c>
      <c r="G71" s="41" t="e">
        <f t="shared" si="87"/>
        <v>#N/A</v>
      </c>
      <c r="H71" s="41" t="e">
        <f t="shared" si="88"/>
        <v>#N/A</v>
      </c>
      <c r="I71" s="41" t="str">
        <f t="shared" si="89"/>
        <v>-</v>
      </c>
      <c r="J71" s="41" t="str">
        <f t="shared" si="90"/>
        <v>-</v>
      </c>
      <c r="K71" s="41" t="str">
        <f t="shared" si="91"/>
        <v>-</v>
      </c>
      <c r="L71" s="41" t="str">
        <f t="shared" si="92"/>
        <v>-</v>
      </c>
      <c r="M71" s="41" t="str">
        <f t="shared" si="93"/>
        <v>-</v>
      </c>
      <c r="N71" s="41" t="str">
        <f t="shared" si="94"/>
        <v>-</v>
      </c>
      <c r="O71" s="41" t="str">
        <f t="shared" si="95"/>
        <v>-</v>
      </c>
      <c r="P71" s="41" t="str">
        <f t="shared" si="96"/>
        <v>-</v>
      </c>
      <c r="Q71" s="41" t="str">
        <f t="shared" si="97"/>
        <v>-</v>
      </c>
      <c r="R71" s="41" t="str">
        <f t="shared" si="98"/>
        <v>-</v>
      </c>
      <c r="S71" s="41" t="str">
        <f t="shared" si="99"/>
        <v>-</v>
      </c>
      <c r="T71" s="41" t="str">
        <f t="shared" si="100"/>
        <v>-</v>
      </c>
      <c r="U71" s="41" t="str">
        <f t="shared" si="101"/>
        <v>-</v>
      </c>
      <c r="V71" s="41" t="str">
        <f t="shared" si="102"/>
        <v>-</v>
      </c>
      <c r="W71" s="41" t="str">
        <f t="shared" si="103"/>
        <v>-</v>
      </c>
      <c r="X71" s="150">
        <v>9</v>
      </c>
      <c r="Y71" s="444" t="e">
        <f t="shared" si="104"/>
        <v>#N/A</v>
      </c>
      <c r="Z71" s="445" t="e">
        <f t="shared" si="105"/>
        <v>#N/A</v>
      </c>
      <c r="AA71" s="445" t="e">
        <f t="shared" si="106"/>
        <v>#N/A</v>
      </c>
      <c r="AB71" s="198">
        <f t="shared" si="107"/>
        <v>0</v>
      </c>
      <c r="AC71" s="58"/>
      <c r="AD71" s="58"/>
      <c r="AE71" s="58"/>
      <c r="AF71" s="6"/>
      <c r="AG71" s="6"/>
      <c r="AH71" s="6"/>
      <c r="AI71" s="6"/>
      <c r="AJ71" s="6"/>
      <c r="AK71" s="6"/>
      <c r="AL71" s="6"/>
      <c r="AM71" s="6"/>
      <c r="AN71" s="159" t="s">
        <v>84</v>
      </c>
      <c r="AO71" s="160"/>
      <c r="AP71" s="160"/>
      <c r="AQ71" s="160"/>
      <c r="AR71" s="160"/>
      <c r="AS71" s="160"/>
      <c r="AT71" s="160"/>
      <c r="AU71" s="160"/>
      <c r="AV71" s="160"/>
      <c r="AW71" s="160"/>
      <c r="AX71" s="160"/>
      <c r="AY71" s="161"/>
      <c r="AZ71" s="161"/>
      <c r="BA71" s="162"/>
      <c r="BB71" s="6"/>
      <c r="BC71" s="6"/>
      <c r="BD71" s="14"/>
      <c r="BE71" s="31">
        <v>9</v>
      </c>
      <c r="BF71" s="104" t="e">
        <f>VLOOKUP($BE71,Pilot1!$A$10:$D$59,4, FALSE)</f>
        <v>#N/A</v>
      </c>
      <c r="BG71" s="104" t="e">
        <f>VLOOKUP($BE71,Pilot2!$A$10:$D$59,4, FALSE)</f>
        <v>#N/A</v>
      </c>
      <c r="BH71" s="104" t="e">
        <f>VLOOKUP($BE71,'P1'!$A$10:$D$59,4, FALSE)</f>
        <v>#N/A</v>
      </c>
      <c r="BI71" s="430" t="e">
        <f>VLOOKUP($BE71,'P2'!$A$10:$D$59,4, FALSE)</f>
        <v>#N/A</v>
      </c>
      <c r="BJ71" s="430" t="e">
        <f>VLOOKUP($BE71,'P3'!$A$10:$D$59,4, FALSE)</f>
        <v>#N/A</v>
      </c>
      <c r="BK71" s="104" t="e">
        <f>VLOOKUP($BE71,'P4'!$A$10:$D$59,4, FALSE)</f>
        <v>#N/A</v>
      </c>
      <c r="BL71" s="104" t="e">
        <f>VLOOKUP($BE71,'P5'!$A$10:$D$59,4, FALSE)</f>
        <v>#N/A</v>
      </c>
      <c r="BM71" s="104" t="e">
        <f>VLOOKUP($BE71,'P6'!$A$10:$D$59,4, FALSE)</f>
        <v>#N/A</v>
      </c>
      <c r="BN71" s="104" t="e">
        <f>VLOOKUP($BE71,'P7'!$A$10:$D$59,4, FALSE)</f>
        <v>#N/A</v>
      </c>
      <c r="BO71" s="104" t="e">
        <f>VLOOKUP($BE71,'P8'!$A$10:$D$59,4, FALSE)</f>
        <v>#N/A</v>
      </c>
      <c r="BP71" s="104" t="e">
        <f>VLOOKUP($BE71,'P9'!$A$10:$D$59,4, FALSE)</f>
        <v>#N/A</v>
      </c>
      <c r="BQ71" s="104" t="e">
        <f>VLOOKUP($BE71,'P10'!$A$10:$D$59,4, FALSE)</f>
        <v>#N/A</v>
      </c>
      <c r="BR71" s="104" t="e">
        <f>VLOOKUP($BE71,'P11'!$A$10:$D$59,4, FALSE)</f>
        <v>#N/A</v>
      </c>
      <c r="BS71" s="104" t="e">
        <f>VLOOKUP($BE71,'P12'!$A$10:$D$59,4, FALSE)</f>
        <v>#N/A</v>
      </c>
      <c r="BT71" s="104" t="e">
        <f>VLOOKUP($BE71,'P13'!$A$10:$D$59,4, FALSE)</f>
        <v>#N/A</v>
      </c>
      <c r="BU71" s="104" t="e">
        <f>VLOOKUP($BE71,'P14'!$A$10:$D$59,4, FALSE)</f>
        <v>#N/A</v>
      </c>
      <c r="BV71" s="104" t="e">
        <f>VLOOKUP($BE71,'P15'!$A$10:$D$59,4, FALSE)</f>
        <v>#N/A</v>
      </c>
      <c r="BW71" s="104" t="e">
        <f>VLOOKUP($BE71,'P16'!$A$10:$D$59,4, FALSE)</f>
        <v>#N/A</v>
      </c>
      <c r="BX71" s="104" t="e">
        <f>VLOOKUP($BE71,'P17'!$A$10:$D$59,4, FALSE)</f>
        <v>#N/A</v>
      </c>
      <c r="BY71" s="104" t="e">
        <f>VLOOKUP($BE71,'P18'!$A$10:$D$59,4, FALSE)</f>
        <v>#N/A</v>
      </c>
      <c r="BZ71" s="104" t="e">
        <f>VLOOKUP($BE71,'P19'!$A$10:$D$59,4, FALSE)</f>
        <v>#N/A</v>
      </c>
      <c r="CA71" s="104" t="e">
        <f>VLOOKUP($BE71,'P20'!$A$10:$D$59,4, FALSE)</f>
        <v>#N/A</v>
      </c>
    </row>
    <row r="72" spans="1:79" s="26" customFormat="1">
      <c r="A72" s="31">
        <v>10</v>
      </c>
      <c r="B72" s="41" t="str">
        <f t="shared" si="82"/>
        <v>-</v>
      </c>
      <c r="C72" s="41" t="str">
        <f t="shared" si="83"/>
        <v>-</v>
      </c>
      <c r="D72" s="41" t="e">
        <f t="shared" si="84"/>
        <v>#N/A</v>
      </c>
      <c r="E72" s="41" t="e">
        <f t="shared" si="85"/>
        <v>#N/A</v>
      </c>
      <c r="F72" s="41" t="e">
        <f t="shared" si="86"/>
        <v>#N/A</v>
      </c>
      <c r="G72" s="41" t="e">
        <f t="shared" si="87"/>
        <v>#N/A</v>
      </c>
      <c r="H72" s="41" t="e">
        <f t="shared" si="88"/>
        <v>#N/A</v>
      </c>
      <c r="I72" s="41" t="str">
        <f t="shared" si="89"/>
        <v>-</v>
      </c>
      <c r="J72" s="41" t="str">
        <f t="shared" si="90"/>
        <v>-</v>
      </c>
      <c r="K72" s="41" t="str">
        <f t="shared" si="91"/>
        <v>-</v>
      </c>
      <c r="L72" s="41" t="str">
        <f t="shared" si="92"/>
        <v>-</v>
      </c>
      <c r="M72" s="41" t="str">
        <f t="shared" si="93"/>
        <v>-</v>
      </c>
      <c r="N72" s="41" t="str">
        <f t="shared" si="94"/>
        <v>-</v>
      </c>
      <c r="O72" s="41" t="str">
        <f t="shared" si="95"/>
        <v>-</v>
      </c>
      <c r="P72" s="41" t="str">
        <f t="shared" si="96"/>
        <v>-</v>
      </c>
      <c r="Q72" s="41" t="str">
        <f t="shared" si="97"/>
        <v>-</v>
      </c>
      <c r="R72" s="41" t="str">
        <f t="shared" si="98"/>
        <v>-</v>
      </c>
      <c r="S72" s="41" t="str">
        <f t="shared" si="99"/>
        <v>-</v>
      </c>
      <c r="T72" s="41" t="str">
        <f t="shared" si="100"/>
        <v>-</v>
      </c>
      <c r="U72" s="41" t="str">
        <f t="shared" si="101"/>
        <v>-</v>
      </c>
      <c r="V72" s="41" t="str">
        <f t="shared" si="102"/>
        <v>-</v>
      </c>
      <c r="W72" s="41" t="str">
        <f t="shared" si="103"/>
        <v>-</v>
      </c>
      <c r="X72" s="150">
        <v>10</v>
      </c>
      <c r="Y72" s="444" t="e">
        <f t="shared" si="104"/>
        <v>#N/A</v>
      </c>
      <c r="Z72" s="445" t="e">
        <f t="shared" si="105"/>
        <v>#N/A</v>
      </c>
      <c r="AA72" s="445" t="e">
        <f t="shared" si="106"/>
        <v>#N/A</v>
      </c>
      <c r="AB72" s="198">
        <f t="shared" si="107"/>
        <v>0</v>
      </c>
      <c r="AC72" s="58"/>
      <c r="AD72" s="58"/>
      <c r="AE72" s="58"/>
      <c r="AF72" s="6"/>
      <c r="AG72" s="6"/>
      <c r="AH72" s="6"/>
      <c r="AI72" s="6"/>
      <c r="AJ72" s="6"/>
      <c r="AK72" s="6"/>
      <c r="AL72" s="6"/>
      <c r="AM72" s="6"/>
      <c r="AN72" s="6"/>
      <c r="AO72" s="6"/>
      <c r="AP72" s="6"/>
      <c r="AQ72" s="6"/>
      <c r="AR72" s="6"/>
      <c r="AS72" s="6"/>
      <c r="AT72" s="6"/>
      <c r="AU72" s="6"/>
      <c r="AV72" s="6"/>
      <c r="AW72" s="6"/>
      <c r="AX72" s="6"/>
      <c r="AY72" s="6"/>
      <c r="AZ72" s="6"/>
      <c r="BA72" s="6"/>
      <c r="BB72" s="6"/>
      <c r="BC72" s="6"/>
      <c r="BD72" s="14"/>
      <c r="BE72" s="31">
        <v>10</v>
      </c>
      <c r="BF72" s="104" t="e">
        <f>VLOOKUP($BE72,Pilot1!$A$10:$D$59,4, FALSE)</f>
        <v>#N/A</v>
      </c>
      <c r="BG72" s="104" t="e">
        <f>VLOOKUP($BE72,Pilot2!$A$10:$D$59,4, FALSE)</f>
        <v>#N/A</v>
      </c>
      <c r="BH72" s="104" t="e">
        <f>VLOOKUP($BE72,'P1'!$A$10:$D$59,4, FALSE)</f>
        <v>#N/A</v>
      </c>
      <c r="BI72" s="430" t="e">
        <f>VLOOKUP($BE72,'P2'!$A$10:$D$59,4, FALSE)</f>
        <v>#N/A</v>
      </c>
      <c r="BJ72" s="430" t="e">
        <f>VLOOKUP($BE72,'P3'!$A$10:$D$59,4, FALSE)</f>
        <v>#N/A</v>
      </c>
      <c r="BK72" s="104" t="e">
        <f>VLOOKUP($BE72,'P4'!$A$10:$D$59,4, FALSE)</f>
        <v>#N/A</v>
      </c>
      <c r="BL72" s="104" t="e">
        <f>VLOOKUP($BE72,'P5'!$A$10:$D$59,4, FALSE)</f>
        <v>#N/A</v>
      </c>
      <c r="BM72" s="104" t="e">
        <f>VLOOKUP($BE72,'P6'!$A$10:$D$59,4, FALSE)</f>
        <v>#N/A</v>
      </c>
      <c r="BN72" s="104" t="e">
        <f>VLOOKUP($BE72,'P7'!$A$10:$D$59,4, FALSE)</f>
        <v>#N/A</v>
      </c>
      <c r="BO72" s="104" t="e">
        <f>VLOOKUP($BE72,'P8'!$A$10:$D$59,4, FALSE)</f>
        <v>#N/A</v>
      </c>
      <c r="BP72" s="104" t="e">
        <f>VLOOKUP($BE72,'P9'!$A$10:$D$59,4, FALSE)</f>
        <v>#N/A</v>
      </c>
      <c r="BQ72" s="104" t="e">
        <f>VLOOKUP($BE72,'P10'!$A$10:$D$59,4, FALSE)</f>
        <v>#N/A</v>
      </c>
      <c r="BR72" s="104" t="e">
        <f>VLOOKUP($BE72,'P11'!$A$10:$D$59,4, FALSE)</f>
        <v>#N/A</v>
      </c>
      <c r="BS72" s="104" t="e">
        <f>VLOOKUP($BE72,'P12'!$A$10:$D$59,4, FALSE)</f>
        <v>#N/A</v>
      </c>
      <c r="BT72" s="104" t="e">
        <f>VLOOKUP($BE72,'P13'!$A$10:$D$59,4, FALSE)</f>
        <v>#N/A</v>
      </c>
      <c r="BU72" s="104" t="e">
        <f>VLOOKUP($BE72,'P14'!$A$10:$D$59,4, FALSE)</f>
        <v>#N/A</v>
      </c>
      <c r="BV72" s="104" t="e">
        <f>VLOOKUP($BE72,'P15'!$A$10:$D$59,4, FALSE)</f>
        <v>#N/A</v>
      </c>
      <c r="BW72" s="104" t="e">
        <f>VLOOKUP($BE72,'P16'!$A$10:$D$59,4, FALSE)</f>
        <v>#N/A</v>
      </c>
      <c r="BX72" s="104" t="e">
        <f>VLOOKUP($BE72,'P17'!$A$10:$D$59,4, FALSE)</f>
        <v>#N/A</v>
      </c>
      <c r="BY72" s="104" t="e">
        <f>VLOOKUP($BE72,'P18'!$A$10:$D$59,4, FALSE)</f>
        <v>#N/A</v>
      </c>
      <c r="BZ72" s="104" t="e">
        <f>VLOOKUP($BE72,'P19'!$A$10:$D$59,4, FALSE)</f>
        <v>#N/A</v>
      </c>
      <c r="CA72" s="104" t="e">
        <f>VLOOKUP($BE72,'P20'!$A$10:$D$59,4, FALSE)</f>
        <v>#N/A</v>
      </c>
    </row>
    <row r="73" spans="1:79" s="26" customFormat="1">
      <c r="A73" s="31">
        <v>11</v>
      </c>
      <c r="B73" s="41" t="str">
        <f t="shared" si="82"/>
        <v>-</v>
      </c>
      <c r="C73" s="41" t="str">
        <f t="shared" si="83"/>
        <v>-</v>
      </c>
      <c r="D73" s="41" t="e">
        <f t="shared" si="84"/>
        <v>#N/A</v>
      </c>
      <c r="E73" s="41" t="e">
        <f t="shared" si="85"/>
        <v>#N/A</v>
      </c>
      <c r="F73" s="41" t="e">
        <f t="shared" si="86"/>
        <v>#N/A</v>
      </c>
      <c r="G73" s="41" t="e">
        <f t="shared" si="87"/>
        <v>#N/A</v>
      </c>
      <c r="H73" s="41" t="e">
        <f t="shared" si="88"/>
        <v>#N/A</v>
      </c>
      <c r="I73" s="41" t="str">
        <f t="shared" si="89"/>
        <v>-</v>
      </c>
      <c r="J73" s="41" t="str">
        <f t="shared" si="90"/>
        <v>-</v>
      </c>
      <c r="K73" s="41" t="str">
        <f t="shared" si="91"/>
        <v>-</v>
      </c>
      <c r="L73" s="41" t="str">
        <f t="shared" si="92"/>
        <v>-</v>
      </c>
      <c r="M73" s="41" t="str">
        <f t="shared" si="93"/>
        <v>-</v>
      </c>
      <c r="N73" s="41" t="str">
        <f t="shared" si="94"/>
        <v>-</v>
      </c>
      <c r="O73" s="41" t="str">
        <f t="shared" si="95"/>
        <v>-</v>
      </c>
      <c r="P73" s="41" t="str">
        <f t="shared" si="96"/>
        <v>-</v>
      </c>
      <c r="Q73" s="41" t="str">
        <f t="shared" si="97"/>
        <v>-</v>
      </c>
      <c r="R73" s="41" t="str">
        <f t="shared" si="98"/>
        <v>-</v>
      </c>
      <c r="S73" s="41" t="str">
        <f t="shared" si="99"/>
        <v>-</v>
      </c>
      <c r="T73" s="41" t="str">
        <f t="shared" si="100"/>
        <v>-</v>
      </c>
      <c r="U73" s="41" t="str">
        <f t="shared" si="101"/>
        <v>-</v>
      </c>
      <c r="V73" s="41" t="str">
        <f t="shared" si="102"/>
        <v>-</v>
      </c>
      <c r="W73" s="41" t="str">
        <f t="shared" si="103"/>
        <v>-</v>
      </c>
      <c r="X73" s="150">
        <v>11</v>
      </c>
      <c r="Y73" s="444" t="e">
        <f t="shared" si="104"/>
        <v>#N/A</v>
      </c>
      <c r="Z73" s="445" t="e">
        <f t="shared" si="105"/>
        <v>#N/A</v>
      </c>
      <c r="AA73" s="445" t="e">
        <f t="shared" si="106"/>
        <v>#N/A</v>
      </c>
      <c r="AB73" s="198">
        <f t="shared" si="107"/>
        <v>0</v>
      </c>
      <c r="AC73" s="58"/>
      <c r="AD73" s="58"/>
      <c r="AE73" s="58"/>
      <c r="AF73" s="6"/>
      <c r="AG73" s="6"/>
      <c r="AH73" s="6"/>
      <c r="AI73" s="6"/>
      <c r="AJ73" s="6"/>
      <c r="AK73" s="6"/>
      <c r="AL73" s="6"/>
      <c r="AM73" s="6"/>
      <c r="AN73" s="6"/>
      <c r="AO73" s="6"/>
      <c r="AP73" s="6"/>
      <c r="AQ73" s="6"/>
      <c r="AR73" s="6"/>
      <c r="AS73" s="6"/>
      <c r="AT73" s="6"/>
      <c r="AU73" s="6"/>
      <c r="AV73" s="6"/>
      <c r="AW73" s="6"/>
      <c r="AX73" s="6"/>
      <c r="AY73" s="6"/>
      <c r="AZ73" s="6"/>
      <c r="BA73" s="6"/>
      <c r="BB73" s="6"/>
      <c r="BC73" s="6"/>
      <c r="BD73" s="14"/>
      <c r="BE73" s="31">
        <v>11</v>
      </c>
      <c r="BF73" s="104" t="e">
        <f>VLOOKUP($BE73,Pilot1!$A$10:$D$59,4, FALSE)</f>
        <v>#N/A</v>
      </c>
      <c r="BG73" s="104" t="e">
        <f>VLOOKUP($BE73,Pilot2!$A$10:$D$59,4, FALSE)</f>
        <v>#N/A</v>
      </c>
      <c r="BH73" s="104" t="e">
        <f>VLOOKUP($BE73,'P1'!$A$10:$D$59,4, FALSE)</f>
        <v>#N/A</v>
      </c>
      <c r="BI73" s="430" t="e">
        <f>VLOOKUP($BE73,'P2'!$A$10:$D$59,4, FALSE)</f>
        <v>#N/A</v>
      </c>
      <c r="BJ73" s="430" t="e">
        <f>VLOOKUP($BE73,'P3'!$A$10:$D$59,4, FALSE)</f>
        <v>#N/A</v>
      </c>
      <c r="BK73" s="104" t="e">
        <f>VLOOKUP($BE73,'P4'!$A$10:$D$59,4, FALSE)</f>
        <v>#N/A</v>
      </c>
      <c r="BL73" s="104" t="e">
        <f>VLOOKUP($BE73,'P5'!$A$10:$D$59,4, FALSE)</f>
        <v>#N/A</v>
      </c>
      <c r="BM73" s="104" t="e">
        <f>VLOOKUP($BE73,'P6'!$A$10:$D$59,4, FALSE)</f>
        <v>#N/A</v>
      </c>
      <c r="BN73" s="104" t="e">
        <f>VLOOKUP($BE73,'P7'!$A$10:$D$59,4, FALSE)</f>
        <v>#N/A</v>
      </c>
      <c r="BO73" s="104" t="e">
        <f>VLOOKUP($BE73,'P8'!$A$10:$D$59,4, FALSE)</f>
        <v>#N/A</v>
      </c>
      <c r="BP73" s="104" t="e">
        <f>VLOOKUP($BE73,'P9'!$A$10:$D$59,4, FALSE)</f>
        <v>#N/A</v>
      </c>
      <c r="BQ73" s="104" t="e">
        <f>VLOOKUP($BE73,'P10'!$A$10:$D$59,4, FALSE)</f>
        <v>#N/A</v>
      </c>
      <c r="BR73" s="104" t="e">
        <f>VLOOKUP($BE73,'P11'!$A$10:$D$59,4, FALSE)</f>
        <v>#N/A</v>
      </c>
      <c r="BS73" s="104" t="e">
        <f>VLOOKUP($BE73,'P12'!$A$10:$D$59,4, FALSE)</f>
        <v>#N/A</v>
      </c>
      <c r="BT73" s="104" t="e">
        <f>VLOOKUP($BE73,'P13'!$A$10:$D$59,4, FALSE)</f>
        <v>#N/A</v>
      </c>
      <c r="BU73" s="104" t="e">
        <f>VLOOKUP($BE73,'P14'!$A$10:$D$59,4, FALSE)</f>
        <v>#N/A</v>
      </c>
      <c r="BV73" s="104" t="e">
        <f>VLOOKUP($BE73,'P15'!$A$10:$D$59,4, FALSE)</f>
        <v>#N/A</v>
      </c>
      <c r="BW73" s="104" t="e">
        <f>VLOOKUP($BE73,'P16'!$A$10:$D$59,4, FALSE)</f>
        <v>#N/A</v>
      </c>
      <c r="BX73" s="104" t="e">
        <f>VLOOKUP($BE73,'P17'!$A$10:$D$59,4, FALSE)</f>
        <v>#N/A</v>
      </c>
      <c r="BY73" s="104" t="e">
        <f>VLOOKUP($BE73,'P18'!$A$10:$D$59,4, FALSE)</f>
        <v>#N/A</v>
      </c>
      <c r="BZ73" s="104" t="e">
        <f>VLOOKUP($BE73,'P19'!$A$10:$D$59,4, FALSE)</f>
        <v>#N/A</v>
      </c>
      <c r="CA73" s="104" t="e">
        <f>VLOOKUP($BE73,'P20'!$A$10:$D$59,4, FALSE)</f>
        <v>#N/A</v>
      </c>
    </row>
    <row r="74" spans="1:79" s="26" customFormat="1">
      <c r="A74" s="31">
        <v>12</v>
      </c>
      <c r="B74" s="41" t="str">
        <f t="shared" si="82"/>
        <v>-</v>
      </c>
      <c r="C74" s="41" t="str">
        <f t="shared" si="83"/>
        <v>-</v>
      </c>
      <c r="D74" s="41" t="e">
        <f t="shared" si="84"/>
        <v>#N/A</v>
      </c>
      <c r="E74" s="41" t="e">
        <f t="shared" si="85"/>
        <v>#N/A</v>
      </c>
      <c r="F74" s="41" t="e">
        <f t="shared" si="86"/>
        <v>#N/A</v>
      </c>
      <c r="G74" s="41" t="e">
        <f t="shared" si="87"/>
        <v>#N/A</v>
      </c>
      <c r="H74" s="41" t="e">
        <f t="shared" si="88"/>
        <v>#N/A</v>
      </c>
      <c r="I74" s="41" t="str">
        <f t="shared" si="89"/>
        <v>-</v>
      </c>
      <c r="J74" s="41" t="str">
        <f t="shared" si="90"/>
        <v>-</v>
      </c>
      <c r="K74" s="41" t="str">
        <f t="shared" si="91"/>
        <v>-</v>
      </c>
      <c r="L74" s="41" t="str">
        <f t="shared" si="92"/>
        <v>-</v>
      </c>
      <c r="M74" s="41" t="str">
        <f t="shared" si="93"/>
        <v>-</v>
      </c>
      <c r="N74" s="41" t="str">
        <f t="shared" si="94"/>
        <v>-</v>
      </c>
      <c r="O74" s="41" t="str">
        <f t="shared" si="95"/>
        <v>-</v>
      </c>
      <c r="P74" s="41" t="str">
        <f t="shared" si="96"/>
        <v>-</v>
      </c>
      <c r="Q74" s="41" t="str">
        <f t="shared" si="97"/>
        <v>-</v>
      </c>
      <c r="R74" s="41" t="str">
        <f t="shared" si="98"/>
        <v>-</v>
      </c>
      <c r="S74" s="41" t="str">
        <f t="shared" si="99"/>
        <v>-</v>
      </c>
      <c r="T74" s="41" t="str">
        <f t="shared" si="100"/>
        <v>-</v>
      </c>
      <c r="U74" s="41" t="str">
        <f t="shared" si="101"/>
        <v>-</v>
      </c>
      <c r="V74" s="41" t="str">
        <f t="shared" si="102"/>
        <v>-</v>
      </c>
      <c r="W74" s="41" t="str">
        <f t="shared" si="103"/>
        <v>-</v>
      </c>
      <c r="X74" s="150">
        <v>12</v>
      </c>
      <c r="Y74" s="444" t="e">
        <f t="shared" si="104"/>
        <v>#N/A</v>
      </c>
      <c r="Z74" s="445" t="e">
        <f t="shared" si="105"/>
        <v>#N/A</v>
      </c>
      <c r="AA74" s="445" t="e">
        <f t="shared" si="106"/>
        <v>#N/A</v>
      </c>
      <c r="AB74" s="198">
        <f t="shared" si="107"/>
        <v>0</v>
      </c>
      <c r="AC74" s="58"/>
      <c r="AD74" s="58"/>
      <c r="AE74" s="58"/>
      <c r="AF74" s="6"/>
      <c r="AG74" s="6"/>
      <c r="AH74" s="6"/>
      <c r="AI74" s="6"/>
      <c r="AJ74" s="6"/>
      <c r="AK74" s="6"/>
      <c r="AL74" s="6"/>
      <c r="AM74" s="6"/>
      <c r="AN74" s="6"/>
      <c r="AO74" s="6"/>
      <c r="AP74" s="6"/>
      <c r="AQ74" s="6"/>
      <c r="AR74" s="6"/>
      <c r="AS74" s="6"/>
      <c r="AT74" s="6"/>
      <c r="AU74" s="6"/>
      <c r="AV74" s="6"/>
      <c r="AW74" s="6"/>
      <c r="AX74" s="6"/>
      <c r="AY74" s="6"/>
      <c r="AZ74" s="6"/>
      <c r="BA74" s="6"/>
      <c r="BB74" s="6"/>
      <c r="BC74" s="6"/>
      <c r="BD74" s="14"/>
      <c r="BE74" s="31">
        <v>12</v>
      </c>
      <c r="BF74" s="104" t="e">
        <f>VLOOKUP($BE74,Pilot1!$A$10:$D$59,4, FALSE)</f>
        <v>#N/A</v>
      </c>
      <c r="BG74" s="104" t="e">
        <f>VLOOKUP($BE74,Pilot2!$A$10:$D$59,4, FALSE)</f>
        <v>#N/A</v>
      </c>
      <c r="BH74" s="104" t="e">
        <f>VLOOKUP($BE74,'P1'!$A$10:$D$59,4, FALSE)</f>
        <v>#N/A</v>
      </c>
      <c r="BI74" s="430" t="e">
        <f>VLOOKUP($BE74,'P2'!$A$10:$D$59,4, FALSE)</f>
        <v>#N/A</v>
      </c>
      <c r="BJ74" s="430" t="e">
        <f>VLOOKUP($BE74,'P3'!$A$10:$D$59,4, FALSE)</f>
        <v>#N/A</v>
      </c>
      <c r="BK74" s="104" t="e">
        <f>VLOOKUP($BE74,'P4'!$A$10:$D$59,4, FALSE)</f>
        <v>#N/A</v>
      </c>
      <c r="BL74" s="104" t="e">
        <f>VLOOKUP($BE74,'P5'!$A$10:$D$59,4, FALSE)</f>
        <v>#N/A</v>
      </c>
      <c r="BM74" s="104" t="e">
        <f>VLOOKUP($BE74,'P6'!$A$10:$D$59,4, FALSE)</f>
        <v>#N/A</v>
      </c>
      <c r="BN74" s="104" t="e">
        <f>VLOOKUP($BE74,'P7'!$A$10:$D$59,4, FALSE)</f>
        <v>#N/A</v>
      </c>
      <c r="BO74" s="104" t="e">
        <f>VLOOKUP($BE74,'P8'!$A$10:$D$59,4, FALSE)</f>
        <v>#N/A</v>
      </c>
      <c r="BP74" s="104" t="e">
        <f>VLOOKUP($BE74,'P9'!$A$10:$D$59,4, FALSE)</f>
        <v>#N/A</v>
      </c>
      <c r="BQ74" s="104" t="e">
        <f>VLOOKUP($BE74,'P10'!$A$10:$D$59,4, FALSE)</f>
        <v>#N/A</v>
      </c>
      <c r="BR74" s="104" t="e">
        <f>VLOOKUP($BE74,'P11'!$A$10:$D$59,4, FALSE)</f>
        <v>#N/A</v>
      </c>
      <c r="BS74" s="104" t="e">
        <f>VLOOKUP($BE74,'P12'!$A$10:$D$59,4, FALSE)</f>
        <v>#N/A</v>
      </c>
      <c r="BT74" s="104" t="e">
        <f>VLOOKUP($BE74,'P13'!$A$10:$D$59,4, FALSE)</f>
        <v>#N/A</v>
      </c>
      <c r="BU74" s="104" t="e">
        <f>VLOOKUP($BE74,'P14'!$A$10:$D$59,4, FALSE)</f>
        <v>#N/A</v>
      </c>
      <c r="BV74" s="104" t="e">
        <f>VLOOKUP($BE74,'P15'!$A$10:$D$59,4, FALSE)</f>
        <v>#N/A</v>
      </c>
      <c r="BW74" s="104" t="e">
        <f>VLOOKUP($BE74,'P16'!$A$10:$D$59,4, FALSE)</f>
        <v>#N/A</v>
      </c>
      <c r="BX74" s="104" t="e">
        <f>VLOOKUP($BE74,'P17'!$A$10:$D$59,4, FALSE)</f>
        <v>#N/A</v>
      </c>
      <c r="BY74" s="104" t="e">
        <f>VLOOKUP($BE74,'P18'!$A$10:$D$59,4, FALSE)</f>
        <v>#N/A</v>
      </c>
      <c r="BZ74" s="104" t="e">
        <f>VLOOKUP($BE74,'P19'!$A$10:$D$59,4, FALSE)</f>
        <v>#N/A</v>
      </c>
      <c r="CA74" s="104" t="e">
        <f>VLOOKUP($BE74,'P20'!$A$10:$D$59,4, FALSE)</f>
        <v>#N/A</v>
      </c>
    </row>
    <row r="75" spans="1:79" s="26" customFormat="1">
      <c r="A75" s="31">
        <v>13</v>
      </c>
      <c r="B75" s="41" t="str">
        <f t="shared" si="82"/>
        <v>-</v>
      </c>
      <c r="C75" s="41" t="str">
        <f t="shared" si="83"/>
        <v>-</v>
      </c>
      <c r="D75" s="41" t="e">
        <f t="shared" si="84"/>
        <v>#N/A</v>
      </c>
      <c r="E75" s="41" t="e">
        <f t="shared" si="85"/>
        <v>#N/A</v>
      </c>
      <c r="F75" s="41" t="e">
        <f t="shared" si="86"/>
        <v>#N/A</v>
      </c>
      <c r="G75" s="41" t="e">
        <f t="shared" si="87"/>
        <v>#N/A</v>
      </c>
      <c r="H75" s="41" t="e">
        <f t="shared" si="88"/>
        <v>#N/A</v>
      </c>
      <c r="I75" s="41" t="str">
        <f t="shared" si="89"/>
        <v>-</v>
      </c>
      <c r="J75" s="41" t="str">
        <f t="shared" si="90"/>
        <v>-</v>
      </c>
      <c r="K75" s="41" t="str">
        <f t="shared" si="91"/>
        <v>-</v>
      </c>
      <c r="L75" s="41" t="str">
        <f t="shared" si="92"/>
        <v>-</v>
      </c>
      <c r="M75" s="41" t="str">
        <f t="shared" si="93"/>
        <v>-</v>
      </c>
      <c r="N75" s="41" t="str">
        <f t="shared" si="94"/>
        <v>-</v>
      </c>
      <c r="O75" s="41" t="str">
        <f t="shared" si="95"/>
        <v>-</v>
      </c>
      <c r="P75" s="41" t="str">
        <f t="shared" si="96"/>
        <v>-</v>
      </c>
      <c r="Q75" s="41" t="str">
        <f t="shared" si="97"/>
        <v>-</v>
      </c>
      <c r="R75" s="41" t="str">
        <f t="shared" si="98"/>
        <v>-</v>
      </c>
      <c r="S75" s="41" t="str">
        <f t="shared" si="99"/>
        <v>-</v>
      </c>
      <c r="T75" s="41" t="str">
        <f t="shared" si="100"/>
        <v>-</v>
      </c>
      <c r="U75" s="41" t="str">
        <f t="shared" si="101"/>
        <v>-</v>
      </c>
      <c r="V75" s="41" t="str">
        <f t="shared" si="102"/>
        <v>-</v>
      </c>
      <c r="W75" s="41" t="str">
        <f t="shared" si="103"/>
        <v>-</v>
      </c>
      <c r="X75" s="150">
        <v>13</v>
      </c>
      <c r="Y75" s="444" t="e">
        <f t="shared" si="104"/>
        <v>#N/A</v>
      </c>
      <c r="Z75" s="445" t="e">
        <f t="shared" si="105"/>
        <v>#N/A</v>
      </c>
      <c r="AA75" s="445" t="e">
        <f t="shared" si="106"/>
        <v>#N/A</v>
      </c>
      <c r="AB75" s="198">
        <f t="shared" si="107"/>
        <v>0</v>
      </c>
      <c r="AC75" s="58"/>
      <c r="AD75" s="58"/>
      <c r="AE75" s="58"/>
      <c r="AF75" s="6"/>
      <c r="AG75" s="6"/>
      <c r="AH75" s="6"/>
      <c r="AI75" s="6"/>
      <c r="AJ75" s="6"/>
      <c r="AK75" s="6"/>
      <c r="AL75" s="6"/>
      <c r="AM75" s="6"/>
      <c r="AN75" s="6"/>
      <c r="AO75" s="6"/>
      <c r="AP75" s="6"/>
      <c r="AQ75" s="6"/>
      <c r="AR75" s="6"/>
      <c r="AS75" s="6"/>
      <c r="AT75" s="6"/>
      <c r="AU75" s="6"/>
      <c r="AV75" s="6"/>
      <c r="AW75" s="6"/>
      <c r="AX75" s="6"/>
      <c r="AY75" s="6"/>
      <c r="AZ75" s="6"/>
      <c r="BA75" s="6"/>
      <c r="BB75" s="6"/>
      <c r="BC75" s="6"/>
      <c r="BD75" s="14"/>
      <c r="BE75" s="31">
        <v>13</v>
      </c>
      <c r="BF75" s="104" t="e">
        <f>VLOOKUP($BE75,Pilot1!$A$10:$D$59,4, FALSE)</f>
        <v>#N/A</v>
      </c>
      <c r="BG75" s="104" t="e">
        <f>VLOOKUP($BE75,Pilot2!$A$10:$D$59,4, FALSE)</f>
        <v>#N/A</v>
      </c>
      <c r="BH75" s="104" t="e">
        <f>VLOOKUP($BE75,'P1'!$A$10:$D$59,4, FALSE)</f>
        <v>#N/A</v>
      </c>
      <c r="BI75" s="430" t="e">
        <f>VLOOKUP($BE75,'P2'!$A$10:$D$59,4, FALSE)</f>
        <v>#N/A</v>
      </c>
      <c r="BJ75" s="430" t="e">
        <f>VLOOKUP($BE75,'P3'!$A$10:$D$59,4, FALSE)</f>
        <v>#N/A</v>
      </c>
      <c r="BK75" s="104" t="e">
        <f>VLOOKUP($BE75,'P4'!$A$10:$D$59,4, FALSE)</f>
        <v>#N/A</v>
      </c>
      <c r="BL75" s="104" t="e">
        <f>VLOOKUP($BE75,'P5'!$A$10:$D$59,4, FALSE)</f>
        <v>#N/A</v>
      </c>
      <c r="BM75" s="104" t="e">
        <f>VLOOKUP($BE75,'P6'!$A$10:$D$59,4, FALSE)</f>
        <v>#N/A</v>
      </c>
      <c r="BN75" s="104" t="e">
        <f>VLOOKUP($BE75,'P7'!$A$10:$D$59,4, FALSE)</f>
        <v>#N/A</v>
      </c>
      <c r="BO75" s="104" t="e">
        <f>VLOOKUP($BE75,'P8'!$A$10:$D$59,4, FALSE)</f>
        <v>#N/A</v>
      </c>
      <c r="BP75" s="104" t="e">
        <f>VLOOKUP($BE75,'P9'!$A$10:$D$59,4, FALSE)</f>
        <v>#N/A</v>
      </c>
      <c r="BQ75" s="104" t="e">
        <f>VLOOKUP($BE75,'P10'!$A$10:$D$59,4, FALSE)</f>
        <v>#N/A</v>
      </c>
      <c r="BR75" s="104" t="e">
        <f>VLOOKUP($BE75,'P11'!$A$10:$D$59,4, FALSE)</f>
        <v>#N/A</v>
      </c>
      <c r="BS75" s="104" t="e">
        <f>VLOOKUP($BE75,'P12'!$A$10:$D$59,4, FALSE)</f>
        <v>#N/A</v>
      </c>
      <c r="BT75" s="104" t="e">
        <f>VLOOKUP($BE75,'P13'!$A$10:$D$59,4, FALSE)</f>
        <v>#N/A</v>
      </c>
      <c r="BU75" s="104" t="e">
        <f>VLOOKUP($BE75,'P14'!$A$10:$D$59,4, FALSE)</f>
        <v>#N/A</v>
      </c>
      <c r="BV75" s="104" t="e">
        <f>VLOOKUP($BE75,'P15'!$A$10:$D$59,4, FALSE)</f>
        <v>#N/A</v>
      </c>
      <c r="BW75" s="104" t="e">
        <f>VLOOKUP($BE75,'P16'!$A$10:$D$59,4, FALSE)</f>
        <v>#N/A</v>
      </c>
      <c r="BX75" s="104" t="e">
        <f>VLOOKUP($BE75,'P17'!$A$10:$D$59,4, FALSE)</f>
        <v>#N/A</v>
      </c>
      <c r="BY75" s="104" t="e">
        <f>VLOOKUP($BE75,'P18'!$A$10:$D$59,4, FALSE)</f>
        <v>#N/A</v>
      </c>
      <c r="BZ75" s="104" t="e">
        <f>VLOOKUP($BE75,'P19'!$A$10:$D$59,4, FALSE)</f>
        <v>#N/A</v>
      </c>
      <c r="CA75" s="104" t="e">
        <f>VLOOKUP($BE75,'P20'!$A$10:$D$59,4, FALSE)</f>
        <v>#N/A</v>
      </c>
    </row>
    <row r="76" spans="1:79" s="26" customFormat="1">
      <c r="A76" s="31">
        <v>14</v>
      </c>
      <c r="B76" s="41" t="str">
        <f t="shared" si="82"/>
        <v>-</v>
      </c>
      <c r="C76" s="41" t="str">
        <f t="shared" si="83"/>
        <v>-</v>
      </c>
      <c r="D76" s="41" t="e">
        <f t="shared" si="84"/>
        <v>#N/A</v>
      </c>
      <c r="E76" s="41" t="e">
        <f t="shared" si="85"/>
        <v>#N/A</v>
      </c>
      <c r="F76" s="41" t="e">
        <f t="shared" si="86"/>
        <v>#N/A</v>
      </c>
      <c r="G76" s="41" t="e">
        <f t="shared" si="87"/>
        <v>#N/A</v>
      </c>
      <c r="H76" s="41" t="e">
        <f t="shared" si="88"/>
        <v>#N/A</v>
      </c>
      <c r="I76" s="41" t="str">
        <f t="shared" si="89"/>
        <v>-</v>
      </c>
      <c r="J76" s="41" t="str">
        <f t="shared" si="90"/>
        <v>-</v>
      </c>
      <c r="K76" s="41" t="str">
        <f t="shared" si="91"/>
        <v>-</v>
      </c>
      <c r="L76" s="41" t="str">
        <f t="shared" si="92"/>
        <v>-</v>
      </c>
      <c r="M76" s="41" t="str">
        <f t="shared" si="93"/>
        <v>-</v>
      </c>
      <c r="N76" s="41" t="str">
        <f t="shared" si="94"/>
        <v>-</v>
      </c>
      <c r="O76" s="41" t="str">
        <f t="shared" si="95"/>
        <v>-</v>
      </c>
      <c r="P76" s="41" t="str">
        <f t="shared" si="96"/>
        <v>-</v>
      </c>
      <c r="Q76" s="41" t="str">
        <f t="shared" si="97"/>
        <v>-</v>
      </c>
      <c r="R76" s="41" t="str">
        <f t="shared" si="98"/>
        <v>-</v>
      </c>
      <c r="S76" s="41" t="str">
        <f t="shared" si="99"/>
        <v>-</v>
      </c>
      <c r="T76" s="41" t="str">
        <f t="shared" si="100"/>
        <v>-</v>
      </c>
      <c r="U76" s="41" t="str">
        <f t="shared" si="101"/>
        <v>-</v>
      </c>
      <c r="V76" s="41" t="str">
        <f t="shared" si="102"/>
        <v>-</v>
      </c>
      <c r="W76" s="41" t="str">
        <f t="shared" si="103"/>
        <v>-</v>
      </c>
      <c r="X76" s="150">
        <v>14</v>
      </c>
      <c r="Y76" s="444" t="e">
        <f t="shared" si="104"/>
        <v>#N/A</v>
      </c>
      <c r="Z76" s="445" t="e">
        <f t="shared" si="105"/>
        <v>#N/A</v>
      </c>
      <c r="AA76" s="445" t="e">
        <f t="shared" si="106"/>
        <v>#N/A</v>
      </c>
      <c r="AB76" s="198">
        <f t="shared" si="107"/>
        <v>0</v>
      </c>
      <c r="AC76" s="58"/>
      <c r="AD76" s="58"/>
      <c r="AE76" s="58"/>
      <c r="AF76" s="6"/>
      <c r="AG76" s="6"/>
      <c r="AH76" s="6"/>
      <c r="AI76" s="6"/>
      <c r="AJ76" s="6"/>
      <c r="AK76" s="6"/>
      <c r="AL76" s="6"/>
      <c r="AM76" s="6"/>
      <c r="AN76" s="6"/>
      <c r="AO76" s="6"/>
      <c r="AP76" s="6"/>
      <c r="AQ76" s="6"/>
      <c r="AR76" s="6"/>
      <c r="AS76" s="6"/>
      <c r="AT76" s="6"/>
      <c r="AU76" s="6"/>
      <c r="AV76" s="6"/>
      <c r="AW76" s="6"/>
      <c r="AX76" s="6"/>
      <c r="AY76" s="6"/>
      <c r="AZ76" s="6"/>
      <c r="BA76" s="6"/>
      <c r="BB76" s="6"/>
      <c r="BC76" s="6"/>
      <c r="BD76" s="14"/>
      <c r="BE76" s="31">
        <v>14</v>
      </c>
      <c r="BF76" s="104" t="e">
        <f>VLOOKUP($BE76,Pilot1!$A$10:$D$59,4, FALSE)</f>
        <v>#N/A</v>
      </c>
      <c r="BG76" s="104" t="e">
        <f>VLOOKUP($BE76,Pilot2!$A$10:$D$59,4, FALSE)</f>
        <v>#N/A</v>
      </c>
      <c r="BH76" s="104" t="e">
        <f>VLOOKUP($BE76,'P1'!$A$10:$D$59,4, FALSE)</f>
        <v>#N/A</v>
      </c>
      <c r="BI76" s="430" t="e">
        <f>VLOOKUP($BE76,'P2'!$A$10:$D$59,4, FALSE)</f>
        <v>#N/A</v>
      </c>
      <c r="BJ76" s="430" t="e">
        <f>VLOOKUP($BE76,'P3'!$A$10:$D$59,4, FALSE)</f>
        <v>#N/A</v>
      </c>
      <c r="BK76" s="104" t="e">
        <f>VLOOKUP($BE76,'P4'!$A$10:$D$59,4, FALSE)</f>
        <v>#N/A</v>
      </c>
      <c r="BL76" s="104" t="e">
        <f>VLOOKUP($BE76,'P5'!$A$10:$D$59,4, FALSE)</f>
        <v>#N/A</v>
      </c>
      <c r="BM76" s="104" t="e">
        <f>VLOOKUP($BE76,'P6'!$A$10:$D$59,4, FALSE)</f>
        <v>#N/A</v>
      </c>
      <c r="BN76" s="104" t="e">
        <f>VLOOKUP($BE76,'P7'!$A$10:$D$59,4, FALSE)</f>
        <v>#N/A</v>
      </c>
      <c r="BO76" s="104" t="e">
        <f>VLOOKUP($BE76,'P8'!$A$10:$D$59,4, FALSE)</f>
        <v>#N/A</v>
      </c>
      <c r="BP76" s="104" t="e">
        <f>VLOOKUP($BE76,'P9'!$A$10:$D$59,4, FALSE)</f>
        <v>#N/A</v>
      </c>
      <c r="BQ76" s="104" t="e">
        <f>VLOOKUP($BE76,'P10'!$A$10:$D$59,4, FALSE)</f>
        <v>#N/A</v>
      </c>
      <c r="BR76" s="104" t="e">
        <f>VLOOKUP($BE76,'P11'!$A$10:$D$59,4, FALSE)</f>
        <v>#N/A</v>
      </c>
      <c r="BS76" s="104" t="e">
        <f>VLOOKUP($BE76,'P12'!$A$10:$D$59,4, FALSE)</f>
        <v>#N/A</v>
      </c>
      <c r="BT76" s="104" t="e">
        <f>VLOOKUP($BE76,'P13'!$A$10:$D$59,4, FALSE)</f>
        <v>#N/A</v>
      </c>
      <c r="BU76" s="104" t="e">
        <f>VLOOKUP($BE76,'P14'!$A$10:$D$59,4, FALSE)</f>
        <v>#N/A</v>
      </c>
      <c r="BV76" s="104" t="e">
        <f>VLOOKUP($BE76,'P15'!$A$10:$D$59,4, FALSE)</f>
        <v>#N/A</v>
      </c>
      <c r="BW76" s="104" t="e">
        <f>VLOOKUP($BE76,'P16'!$A$10:$D$59,4, FALSE)</f>
        <v>#N/A</v>
      </c>
      <c r="BX76" s="104" t="e">
        <f>VLOOKUP($BE76,'P17'!$A$10:$D$59,4, FALSE)</f>
        <v>#N/A</v>
      </c>
      <c r="BY76" s="104" t="e">
        <f>VLOOKUP($BE76,'P18'!$A$10:$D$59,4, FALSE)</f>
        <v>#N/A</v>
      </c>
      <c r="BZ76" s="104" t="e">
        <f>VLOOKUP($BE76,'P19'!$A$10:$D$59,4, FALSE)</f>
        <v>#N/A</v>
      </c>
      <c r="CA76" s="104" t="e">
        <f>VLOOKUP($BE76,'P20'!$A$10:$D$59,4, FALSE)</f>
        <v>#N/A</v>
      </c>
    </row>
    <row r="77" spans="1:79" s="26" customFormat="1">
      <c r="A77" s="31">
        <v>15</v>
      </c>
      <c r="B77" s="41" t="str">
        <f t="shared" si="82"/>
        <v>-</v>
      </c>
      <c r="C77" s="41" t="str">
        <f t="shared" si="83"/>
        <v>-</v>
      </c>
      <c r="D77" s="41" t="e">
        <f t="shared" si="84"/>
        <v>#N/A</v>
      </c>
      <c r="E77" s="41" t="e">
        <f t="shared" si="85"/>
        <v>#N/A</v>
      </c>
      <c r="F77" s="41" t="e">
        <f t="shared" si="86"/>
        <v>#N/A</v>
      </c>
      <c r="G77" s="41" t="e">
        <f t="shared" si="87"/>
        <v>#N/A</v>
      </c>
      <c r="H77" s="41" t="e">
        <f t="shared" si="88"/>
        <v>#N/A</v>
      </c>
      <c r="I77" s="41" t="str">
        <f t="shared" si="89"/>
        <v>-</v>
      </c>
      <c r="J77" s="41" t="str">
        <f t="shared" si="90"/>
        <v>-</v>
      </c>
      <c r="K77" s="41" t="str">
        <f t="shared" si="91"/>
        <v>-</v>
      </c>
      <c r="L77" s="41" t="str">
        <f t="shared" si="92"/>
        <v>-</v>
      </c>
      <c r="M77" s="41" t="str">
        <f t="shared" si="93"/>
        <v>-</v>
      </c>
      <c r="N77" s="41" t="str">
        <f t="shared" si="94"/>
        <v>-</v>
      </c>
      <c r="O77" s="41" t="str">
        <f t="shared" si="95"/>
        <v>-</v>
      </c>
      <c r="P77" s="41" t="str">
        <f t="shared" si="96"/>
        <v>-</v>
      </c>
      <c r="Q77" s="41" t="str">
        <f t="shared" si="97"/>
        <v>-</v>
      </c>
      <c r="R77" s="41" t="str">
        <f t="shared" si="98"/>
        <v>-</v>
      </c>
      <c r="S77" s="41" t="str">
        <f t="shared" si="99"/>
        <v>-</v>
      </c>
      <c r="T77" s="41" t="str">
        <f t="shared" si="100"/>
        <v>-</v>
      </c>
      <c r="U77" s="41" t="str">
        <f t="shared" si="101"/>
        <v>-</v>
      </c>
      <c r="V77" s="41" t="str">
        <f t="shared" si="102"/>
        <v>-</v>
      </c>
      <c r="W77" s="41" t="str">
        <f t="shared" si="103"/>
        <v>-</v>
      </c>
      <c r="X77" s="150">
        <v>15</v>
      </c>
      <c r="Y77" s="444" t="e">
        <f t="shared" si="104"/>
        <v>#N/A</v>
      </c>
      <c r="Z77" s="445" t="e">
        <f t="shared" si="105"/>
        <v>#N/A</v>
      </c>
      <c r="AA77" s="445" t="e">
        <f t="shared" si="106"/>
        <v>#N/A</v>
      </c>
      <c r="AB77" s="198">
        <f t="shared" si="107"/>
        <v>0</v>
      </c>
      <c r="AC77" s="58"/>
      <c r="AD77" s="58"/>
      <c r="AE77" s="58"/>
      <c r="AF77" s="6"/>
      <c r="AG77" s="6"/>
      <c r="AH77" s="6"/>
      <c r="AI77" s="6"/>
      <c r="AJ77" s="6"/>
      <c r="AK77" s="6"/>
      <c r="AL77" s="6"/>
      <c r="AM77" s="6"/>
      <c r="AN77" s="6"/>
      <c r="AO77" s="6"/>
      <c r="AP77" s="6"/>
      <c r="AQ77" s="6"/>
      <c r="AR77" s="6"/>
      <c r="AS77" s="6"/>
      <c r="AT77" s="6"/>
      <c r="AU77" s="6"/>
      <c r="AV77" s="6"/>
      <c r="AW77" s="6"/>
      <c r="AX77" s="6"/>
      <c r="AY77" s="6"/>
      <c r="AZ77" s="6"/>
      <c r="BA77" s="6"/>
      <c r="BB77" s="6"/>
      <c r="BC77" s="6"/>
      <c r="BD77" s="14"/>
      <c r="BE77" s="31">
        <v>15</v>
      </c>
      <c r="BF77" s="104" t="e">
        <f>VLOOKUP($BE77,Pilot1!$A$10:$D$59,4, FALSE)</f>
        <v>#N/A</v>
      </c>
      <c r="BG77" s="104" t="e">
        <f>VLOOKUP($BE77,Pilot2!$A$10:$D$59,4, FALSE)</f>
        <v>#N/A</v>
      </c>
      <c r="BH77" s="104" t="e">
        <f>VLOOKUP($BE77,'P1'!$A$10:$D$59,4, FALSE)</f>
        <v>#N/A</v>
      </c>
      <c r="BI77" s="430" t="e">
        <f>VLOOKUP($BE77,'P2'!$A$10:$D$59,4, FALSE)</f>
        <v>#N/A</v>
      </c>
      <c r="BJ77" s="430" t="e">
        <f>VLOOKUP($BE77,'P3'!$A$10:$D$59,4, FALSE)</f>
        <v>#N/A</v>
      </c>
      <c r="BK77" s="104" t="e">
        <f>VLOOKUP($BE77,'P4'!$A$10:$D$59,4, FALSE)</f>
        <v>#N/A</v>
      </c>
      <c r="BL77" s="104" t="e">
        <f>VLOOKUP($BE77,'P5'!$A$10:$D$59,4, FALSE)</f>
        <v>#N/A</v>
      </c>
      <c r="BM77" s="104" t="e">
        <f>VLOOKUP($BE77,'P6'!$A$10:$D$59,4, FALSE)</f>
        <v>#N/A</v>
      </c>
      <c r="BN77" s="104" t="e">
        <f>VLOOKUP($BE77,'P7'!$A$10:$D$59,4, FALSE)</f>
        <v>#N/A</v>
      </c>
      <c r="BO77" s="104" t="e">
        <f>VLOOKUP($BE77,'P8'!$A$10:$D$59,4, FALSE)</f>
        <v>#N/A</v>
      </c>
      <c r="BP77" s="104" t="e">
        <f>VLOOKUP($BE77,'P9'!$A$10:$D$59,4, FALSE)</f>
        <v>#N/A</v>
      </c>
      <c r="BQ77" s="104" t="e">
        <f>VLOOKUP($BE77,'P10'!$A$10:$D$59,4, FALSE)</f>
        <v>#N/A</v>
      </c>
      <c r="BR77" s="104" t="e">
        <f>VLOOKUP($BE77,'P11'!$A$10:$D$59,4, FALSE)</f>
        <v>#N/A</v>
      </c>
      <c r="BS77" s="104" t="e">
        <f>VLOOKUP($BE77,'P12'!$A$10:$D$59,4, FALSE)</f>
        <v>#N/A</v>
      </c>
      <c r="BT77" s="104" t="e">
        <f>VLOOKUP($BE77,'P13'!$A$10:$D$59,4, FALSE)</f>
        <v>#N/A</v>
      </c>
      <c r="BU77" s="104" t="e">
        <f>VLOOKUP($BE77,'P14'!$A$10:$D$59,4, FALSE)</f>
        <v>#N/A</v>
      </c>
      <c r="BV77" s="104" t="e">
        <f>VLOOKUP($BE77,'P15'!$A$10:$D$59,4, FALSE)</f>
        <v>#N/A</v>
      </c>
      <c r="BW77" s="104" t="e">
        <f>VLOOKUP($BE77,'P16'!$A$10:$D$59,4, FALSE)</f>
        <v>#N/A</v>
      </c>
      <c r="BX77" s="104" t="e">
        <f>VLOOKUP($BE77,'P17'!$A$10:$D$59,4, FALSE)</f>
        <v>#N/A</v>
      </c>
      <c r="BY77" s="104" t="e">
        <f>VLOOKUP($BE77,'P18'!$A$10:$D$59,4, FALSE)</f>
        <v>#N/A</v>
      </c>
      <c r="BZ77" s="104" t="e">
        <f>VLOOKUP($BE77,'P19'!$A$10:$D$59,4, FALSE)</f>
        <v>#N/A</v>
      </c>
      <c r="CA77" s="104" t="e">
        <f>VLOOKUP($BE77,'P20'!$A$10:$D$59,4, FALSE)</f>
        <v>#N/A</v>
      </c>
    </row>
    <row r="78" spans="1:79" s="26" customFormat="1">
      <c r="A78" s="31">
        <v>16</v>
      </c>
      <c r="B78" s="41" t="str">
        <f t="shared" si="82"/>
        <v>-</v>
      </c>
      <c r="C78" s="41" t="str">
        <f t="shared" si="83"/>
        <v>-</v>
      </c>
      <c r="D78" s="41" t="e">
        <f t="shared" si="84"/>
        <v>#N/A</v>
      </c>
      <c r="E78" s="41" t="e">
        <f t="shared" si="85"/>
        <v>#N/A</v>
      </c>
      <c r="F78" s="41" t="e">
        <f t="shared" si="86"/>
        <v>#N/A</v>
      </c>
      <c r="G78" s="41" t="e">
        <f t="shared" si="87"/>
        <v>#N/A</v>
      </c>
      <c r="H78" s="41" t="e">
        <f t="shared" si="88"/>
        <v>#N/A</v>
      </c>
      <c r="I78" s="41" t="str">
        <f t="shared" si="89"/>
        <v>-</v>
      </c>
      <c r="J78" s="41" t="str">
        <f t="shared" si="90"/>
        <v>-</v>
      </c>
      <c r="K78" s="41" t="str">
        <f t="shared" si="91"/>
        <v>-</v>
      </c>
      <c r="L78" s="41" t="str">
        <f t="shared" si="92"/>
        <v>-</v>
      </c>
      <c r="M78" s="41" t="str">
        <f t="shared" si="93"/>
        <v>-</v>
      </c>
      <c r="N78" s="41" t="str">
        <f t="shared" si="94"/>
        <v>-</v>
      </c>
      <c r="O78" s="41" t="str">
        <f t="shared" si="95"/>
        <v>-</v>
      </c>
      <c r="P78" s="41" t="str">
        <f t="shared" si="96"/>
        <v>-</v>
      </c>
      <c r="Q78" s="41" t="str">
        <f t="shared" si="97"/>
        <v>-</v>
      </c>
      <c r="R78" s="41" t="str">
        <f t="shared" si="98"/>
        <v>-</v>
      </c>
      <c r="S78" s="41" t="str">
        <f t="shared" si="99"/>
        <v>-</v>
      </c>
      <c r="T78" s="41" t="str">
        <f t="shared" si="100"/>
        <v>-</v>
      </c>
      <c r="U78" s="41" t="str">
        <f t="shared" si="101"/>
        <v>-</v>
      </c>
      <c r="V78" s="41" t="str">
        <f t="shared" si="102"/>
        <v>-</v>
      </c>
      <c r="W78" s="41" t="str">
        <f t="shared" si="103"/>
        <v>-</v>
      </c>
      <c r="X78" s="150">
        <v>16</v>
      </c>
      <c r="Y78" s="444" t="e">
        <f t="shared" si="104"/>
        <v>#N/A</v>
      </c>
      <c r="Z78" s="445" t="e">
        <f t="shared" si="105"/>
        <v>#N/A</v>
      </c>
      <c r="AA78" s="445" t="e">
        <f t="shared" si="106"/>
        <v>#N/A</v>
      </c>
      <c r="AB78" s="198">
        <f t="shared" si="107"/>
        <v>0</v>
      </c>
      <c r="AC78" s="58"/>
      <c r="AD78" s="58"/>
      <c r="AE78" s="58"/>
      <c r="AF78" s="6"/>
      <c r="AG78" s="6"/>
      <c r="AH78" s="6"/>
      <c r="AI78" s="6"/>
      <c r="AJ78" s="6"/>
      <c r="AK78" s="6"/>
      <c r="AL78" s="6"/>
      <c r="AM78" s="6"/>
      <c r="AN78" s="6"/>
      <c r="AO78" s="6"/>
      <c r="AP78" s="6"/>
      <c r="AQ78" s="6"/>
      <c r="AR78" s="6"/>
      <c r="AS78" s="6"/>
      <c r="AT78" s="6"/>
      <c r="AU78" s="6"/>
      <c r="AV78" s="6"/>
      <c r="AW78" s="6"/>
      <c r="AX78" s="6"/>
      <c r="AY78" s="6"/>
      <c r="AZ78" s="6"/>
      <c r="BA78" s="6"/>
      <c r="BB78" s="6"/>
      <c r="BC78" s="6"/>
      <c r="BD78" s="14"/>
      <c r="BE78" s="31">
        <v>16</v>
      </c>
      <c r="BF78" s="104" t="e">
        <f>VLOOKUP($BE78,Pilot1!$A$10:$D$59,4, FALSE)</f>
        <v>#N/A</v>
      </c>
      <c r="BG78" s="104" t="e">
        <f>VLOOKUP($BE78,Pilot2!$A$10:$D$59,4, FALSE)</f>
        <v>#N/A</v>
      </c>
      <c r="BH78" s="104" t="e">
        <f>VLOOKUP($BE78,'P1'!$A$10:$D$59,4, FALSE)</f>
        <v>#N/A</v>
      </c>
      <c r="BI78" s="430" t="e">
        <f>VLOOKUP($BE78,'P2'!$A$10:$D$59,4, FALSE)</f>
        <v>#N/A</v>
      </c>
      <c r="BJ78" s="430" t="e">
        <f>VLOOKUP($BE78,'P3'!$A$10:$D$59,4, FALSE)</f>
        <v>#N/A</v>
      </c>
      <c r="BK78" s="104" t="e">
        <f>VLOOKUP($BE78,'P4'!$A$10:$D$59,4, FALSE)</f>
        <v>#N/A</v>
      </c>
      <c r="BL78" s="104" t="e">
        <f>VLOOKUP($BE78,'P5'!$A$10:$D$59,4, FALSE)</f>
        <v>#N/A</v>
      </c>
      <c r="BM78" s="104" t="e">
        <f>VLOOKUP($BE78,'P6'!$A$10:$D$59,4, FALSE)</f>
        <v>#N/A</v>
      </c>
      <c r="BN78" s="104" t="e">
        <f>VLOOKUP($BE78,'P7'!$A$10:$D$59,4, FALSE)</f>
        <v>#N/A</v>
      </c>
      <c r="BO78" s="104" t="e">
        <f>VLOOKUP($BE78,'P8'!$A$10:$D$59,4, FALSE)</f>
        <v>#N/A</v>
      </c>
      <c r="BP78" s="104" t="e">
        <f>VLOOKUP($BE78,'P9'!$A$10:$D$59,4, FALSE)</f>
        <v>#N/A</v>
      </c>
      <c r="BQ78" s="104" t="e">
        <f>VLOOKUP($BE78,'P10'!$A$10:$D$59,4, FALSE)</f>
        <v>#N/A</v>
      </c>
      <c r="BR78" s="104" t="e">
        <f>VLOOKUP($BE78,'P11'!$A$10:$D$59,4, FALSE)</f>
        <v>#N/A</v>
      </c>
      <c r="BS78" s="104" t="e">
        <f>VLOOKUP($BE78,'P12'!$A$10:$D$59,4, FALSE)</f>
        <v>#N/A</v>
      </c>
      <c r="BT78" s="104" t="e">
        <f>VLOOKUP($BE78,'P13'!$A$10:$D$59,4, FALSE)</f>
        <v>#N/A</v>
      </c>
      <c r="BU78" s="104" t="e">
        <f>VLOOKUP($BE78,'P14'!$A$10:$D$59,4, FALSE)</f>
        <v>#N/A</v>
      </c>
      <c r="BV78" s="104" t="e">
        <f>VLOOKUP($BE78,'P15'!$A$10:$D$59,4, FALSE)</f>
        <v>#N/A</v>
      </c>
      <c r="BW78" s="104" t="e">
        <f>VLOOKUP($BE78,'P16'!$A$10:$D$59,4, FALSE)</f>
        <v>#N/A</v>
      </c>
      <c r="BX78" s="104" t="e">
        <f>VLOOKUP($BE78,'P17'!$A$10:$D$59,4, FALSE)</f>
        <v>#N/A</v>
      </c>
      <c r="BY78" s="104" t="e">
        <f>VLOOKUP($BE78,'P18'!$A$10:$D$59,4, FALSE)</f>
        <v>#N/A</v>
      </c>
      <c r="BZ78" s="104" t="e">
        <f>VLOOKUP($BE78,'P19'!$A$10:$D$59,4, FALSE)</f>
        <v>#N/A</v>
      </c>
      <c r="CA78" s="104" t="e">
        <f>VLOOKUP($BE78,'P20'!$A$10:$D$59,4, FALSE)</f>
        <v>#N/A</v>
      </c>
    </row>
    <row r="79" spans="1:79" s="26" customFormat="1">
      <c r="A79" s="31">
        <v>17</v>
      </c>
      <c r="B79" s="41" t="str">
        <f t="shared" si="82"/>
        <v>-</v>
      </c>
      <c r="C79" s="41" t="str">
        <f t="shared" si="83"/>
        <v>-</v>
      </c>
      <c r="D79" s="41" t="e">
        <f t="shared" si="84"/>
        <v>#N/A</v>
      </c>
      <c r="E79" s="41" t="e">
        <f t="shared" si="85"/>
        <v>#N/A</v>
      </c>
      <c r="F79" s="41" t="e">
        <f t="shared" si="86"/>
        <v>#N/A</v>
      </c>
      <c r="G79" s="41" t="e">
        <f t="shared" si="87"/>
        <v>#N/A</v>
      </c>
      <c r="H79" s="41" t="e">
        <f t="shared" si="88"/>
        <v>#N/A</v>
      </c>
      <c r="I79" s="41" t="str">
        <f t="shared" si="89"/>
        <v>-</v>
      </c>
      <c r="J79" s="41" t="str">
        <f t="shared" si="90"/>
        <v>-</v>
      </c>
      <c r="K79" s="41" t="str">
        <f t="shared" si="91"/>
        <v>-</v>
      </c>
      <c r="L79" s="41" t="str">
        <f t="shared" si="92"/>
        <v>-</v>
      </c>
      <c r="M79" s="41" t="str">
        <f t="shared" si="93"/>
        <v>-</v>
      </c>
      <c r="N79" s="41" t="str">
        <f t="shared" si="94"/>
        <v>-</v>
      </c>
      <c r="O79" s="41" t="str">
        <f t="shared" si="95"/>
        <v>-</v>
      </c>
      <c r="P79" s="41" t="str">
        <f t="shared" si="96"/>
        <v>-</v>
      </c>
      <c r="Q79" s="41" t="str">
        <f t="shared" si="97"/>
        <v>-</v>
      </c>
      <c r="R79" s="41" t="str">
        <f t="shared" si="98"/>
        <v>-</v>
      </c>
      <c r="S79" s="41" t="str">
        <f t="shared" si="99"/>
        <v>-</v>
      </c>
      <c r="T79" s="41" t="str">
        <f t="shared" si="100"/>
        <v>-</v>
      </c>
      <c r="U79" s="41" t="str">
        <f t="shared" si="101"/>
        <v>-</v>
      </c>
      <c r="V79" s="41" t="str">
        <f t="shared" si="102"/>
        <v>-</v>
      </c>
      <c r="W79" s="41" t="str">
        <f t="shared" si="103"/>
        <v>-</v>
      </c>
      <c r="X79" s="150">
        <v>17</v>
      </c>
      <c r="Y79" s="444" t="e">
        <f t="shared" si="104"/>
        <v>#N/A</v>
      </c>
      <c r="Z79" s="445" t="e">
        <f t="shared" si="105"/>
        <v>#N/A</v>
      </c>
      <c r="AA79" s="445" t="e">
        <f t="shared" si="106"/>
        <v>#N/A</v>
      </c>
      <c r="AB79" s="198">
        <f t="shared" si="107"/>
        <v>0</v>
      </c>
      <c r="AC79" s="58"/>
      <c r="AD79" s="58"/>
      <c r="AE79" s="58"/>
      <c r="AF79" s="6"/>
      <c r="AG79" s="6"/>
      <c r="AH79" s="6"/>
      <c r="AI79" s="6"/>
      <c r="AJ79" s="6"/>
      <c r="AK79" s="6"/>
      <c r="AL79" s="6"/>
      <c r="AM79" s="6"/>
      <c r="AN79" s="6"/>
      <c r="AO79" s="6"/>
      <c r="AP79" s="6"/>
      <c r="AQ79" s="6"/>
      <c r="AR79" s="6"/>
      <c r="AS79" s="6"/>
      <c r="AT79" s="6"/>
      <c r="AU79" s="6"/>
      <c r="AV79" s="6"/>
      <c r="AW79" s="6"/>
      <c r="AX79" s="6"/>
      <c r="AY79" s="6"/>
      <c r="AZ79" s="6"/>
      <c r="BA79" s="6"/>
      <c r="BB79" s="6"/>
      <c r="BC79" s="6"/>
      <c r="BD79" s="14"/>
      <c r="BE79" s="31">
        <v>17</v>
      </c>
      <c r="BF79" s="104" t="e">
        <f>VLOOKUP($BE79,Pilot1!$A$10:$D$59,4, FALSE)</f>
        <v>#N/A</v>
      </c>
      <c r="BG79" s="104" t="e">
        <f>VLOOKUP($BE79,Pilot2!$A$10:$D$59,4, FALSE)</f>
        <v>#N/A</v>
      </c>
      <c r="BH79" s="104" t="e">
        <f>VLOOKUP($BE79,'P1'!$A$10:$D$59,4, FALSE)</f>
        <v>#N/A</v>
      </c>
      <c r="BI79" s="430" t="e">
        <f>VLOOKUP($BE79,'P2'!$A$10:$D$59,4, FALSE)</f>
        <v>#N/A</v>
      </c>
      <c r="BJ79" s="430" t="e">
        <f>VLOOKUP($BE79,'P3'!$A$10:$D$59,4, FALSE)</f>
        <v>#N/A</v>
      </c>
      <c r="BK79" s="104" t="e">
        <f>VLOOKUP($BE79,'P4'!$A$10:$D$59,4, FALSE)</f>
        <v>#N/A</v>
      </c>
      <c r="BL79" s="104" t="e">
        <f>VLOOKUP($BE79,'P5'!$A$10:$D$59,4, FALSE)</f>
        <v>#N/A</v>
      </c>
      <c r="BM79" s="104" t="e">
        <f>VLOOKUP($BE79,'P6'!$A$10:$D$59,4, FALSE)</f>
        <v>#N/A</v>
      </c>
      <c r="BN79" s="104" t="e">
        <f>VLOOKUP($BE79,'P7'!$A$10:$D$59,4, FALSE)</f>
        <v>#N/A</v>
      </c>
      <c r="BO79" s="104" t="e">
        <f>VLOOKUP($BE79,'P8'!$A$10:$D$59,4, FALSE)</f>
        <v>#N/A</v>
      </c>
      <c r="BP79" s="104" t="e">
        <f>VLOOKUP($BE79,'P9'!$A$10:$D$59,4, FALSE)</f>
        <v>#N/A</v>
      </c>
      <c r="BQ79" s="104" t="e">
        <f>VLOOKUP($BE79,'P10'!$A$10:$D$59,4, FALSE)</f>
        <v>#N/A</v>
      </c>
      <c r="BR79" s="104" t="e">
        <f>VLOOKUP($BE79,'P11'!$A$10:$D$59,4, FALSE)</f>
        <v>#N/A</v>
      </c>
      <c r="BS79" s="104" t="e">
        <f>VLOOKUP($BE79,'P12'!$A$10:$D$59,4, FALSE)</f>
        <v>#N/A</v>
      </c>
      <c r="BT79" s="104" t="e">
        <f>VLOOKUP($BE79,'P13'!$A$10:$D$59,4, FALSE)</f>
        <v>#N/A</v>
      </c>
      <c r="BU79" s="104" t="e">
        <f>VLOOKUP($BE79,'P14'!$A$10:$D$59,4, FALSE)</f>
        <v>#N/A</v>
      </c>
      <c r="BV79" s="104" t="e">
        <f>VLOOKUP($BE79,'P15'!$A$10:$D$59,4, FALSE)</f>
        <v>#N/A</v>
      </c>
      <c r="BW79" s="104" t="e">
        <f>VLOOKUP($BE79,'P16'!$A$10:$D$59,4, FALSE)</f>
        <v>#N/A</v>
      </c>
      <c r="BX79" s="104" t="e">
        <f>VLOOKUP($BE79,'P17'!$A$10:$D$59,4, FALSE)</f>
        <v>#N/A</v>
      </c>
      <c r="BY79" s="104" t="e">
        <f>VLOOKUP($BE79,'P18'!$A$10:$D$59,4, FALSE)</f>
        <v>#N/A</v>
      </c>
      <c r="BZ79" s="104" t="e">
        <f>VLOOKUP($BE79,'P19'!$A$10:$D$59,4, FALSE)</f>
        <v>#N/A</v>
      </c>
      <c r="CA79" s="104" t="e">
        <f>VLOOKUP($BE79,'P20'!$A$10:$D$59,4, FALSE)</f>
        <v>#N/A</v>
      </c>
    </row>
    <row r="80" spans="1:79" s="26" customFormat="1">
      <c r="A80" s="31">
        <v>18</v>
      </c>
      <c r="B80" s="41" t="str">
        <f t="shared" si="82"/>
        <v>-</v>
      </c>
      <c r="C80" s="41" t="str">
        <f t="shared" si="83"/>
        <v>-</v>
      </c>
      <c r="D80" s="41" t="e">
        <f t="shared" si="84"/>
        <v>#N/A</v>
      </c>
      <c r="E80" s="41" t="e">
        <f t="shared" si="85"/>
        <v>#N/A</v>
      </c>
      <c r="F80" s="41" t="e">
        <f t="shared" si="86"/>
        <v>#N/A</v>
      </c>
      <c r="G80" s="41" t="e">
        <f t="shared" si="87"/>
        <v>#N/A</v>
      </c>
      <c r="H80" s="41" t="e">
        <f t="shared" si="88"/>
        <v>#N/A</v>
      </c>
      <c r="I80" s="41" t="str">
        <f t="shared" si="89"/>
        <v>-</v>
      </c>
      <c r="J80" s="41" t="str">
        <f t="shared" si="90"/>
        <v>-</v>
      </c>
      <c r="K80" s="41" t="str">
        <f t="shared" si="91"/>
        <v>-</v>
      </c>
      <c r="L80" s="41" t="str">
        <f t="shared" si="92"/>
        <v>-</v>
      </c>
      <c r="M80" s="41" t="str">
        <f t="shared" si="93"/>
        <v>-</v>
      </c>
      <c r="N80" s="41" t="str">
        <f t="shared" si="94"/>
        <v>-</v>
      </c>
      <c r="O80" s="41" t="str">
        <f t="shared" si="95"/>
        <v>-</v>
      </c>
      <c r="P80" s="41" t="str">
        <f t="shared" si="96"/>
        <v>-</v>
      </c>
      <c r="Q80" s="41" t="str">
        <f t="shared" si="97"/>
        <v>-</v>
      </c>
      <c r="R80" s="41" t="str">
        <f t="shared" si="98"/>
        <v>-</v>
      </c>
      <c r="S80" s="41" t="str">
        <f t="shared" si="99"/>
        <v>-</v>
      </c>
      <c r="T80" s="41" t="str">
        <f t="shared" si="100"/>
        <v>-</v>
      </c>
      <c r="U80" s="41" t="str">
        <f t="shared" si="101"/>
        <v>-</v>
      </c>
      <c r="V80" s="41" t="str">
        <f t="shared" si="102"/>
        <v>-</v>
      </c>
      <c r="W80" s="41" t="str">
        <f t="shared" si="103"/>
        <v>-</v>
      </c>
      <c r="X80" s="150">
        <v>18</v>
      </c>
      <c r="Y80" s="444" t="e">
        <f t="shared" si="104"/>
        <v>#N/A</v>
      </c>
      <c r="Z80" s="445" t="e">
        <f t="shared" si="105"/>
        <v>#N/A</v>
      </c>
      <c r="AA80" s="445" t="e">
        <f t="shared" si="106"/>
        <v>#N/A</v>
      </c>
      <c r="AB80" s="198">
        <f t="shared" si="107"/>
        <v>0</v>
      </c>
      <c r="AC80" s="58"/>
      <c r="AD80" s="58"/>
      <c r="AE80" s="58"/>
      <c r="AF80" s="6"/>
      <c r="AG80" s="6"/>
      <c r="AH80" s="6"/>
      <c r="AI80" s="6"/>
      <c r="AJ80" s="6"/>
      <c r="AK80" s="6"/>
      <c r="AL80" s="6"/>
      <c r="AM80" s="6"/>
      <c r="AN80" s="6"/>
      <c r="AO80" s="6"/>
      <c r="AP80" s="6"/>
      <c r="AQ80" s="6"/>
      <c r="AR80" s="6"/>
      <c r="AS80" s="6"/>
      <c r="AT80" s="6"/>
      <c r="AU80" s="6"/>
      <c r="AV80" s="6"/>
      <c r="AW80" s="6"/>
      <c r="AX80" s="6"/>
      <c r="AY80" s="6"/>
      <c r="AZ80" s="6"/>
      <c r="BA80" s="6"/>
      <c r="BB80" s="6"/>
      <c r="BC80" s="6"/>
      <c r="BD80" s="14"/>
      <c r="BE80" s="31">
        <v>18</v>
      </c>
      <c r="BF80" s="104" t="e">
        <f>VLOOKUP($BE80,Pilot1!$A$10:$D$59,4, FALSE)</f>
        <v>#N/A</v>
      </c>
      <c r="BG80" s="104" t="e">
        <f>VLOOKUP($BE80,Pilot2!$A$10:$D$59,4, FALSE)</f>
        <v>#N/A</v>
      </c>
      <c r="BH80" s="104" t="e">
        <f>VLOOKUP($BE80,'P1'!$A$10:$D$59,4, FALSE)</f>
        <v>#N/A</v>
      </c>
      <c r="BI80" s="430" t="e">
        <f>VLOOKUP($BE80,'P2'!$A$10:$D$59,4, FALSE)</f>
        <v>#N/A</v>
      </c>
      <c r="BJ80" s="430" t="e">
        <f>VLOOKUP($BE80,'P3'!$A$10:$D$59,4, FALSE)</f>
        <v>#N/A</v>
      </c>
      <c r="BK80" s="104" t="e">
        <f>VLOOKUP($BE80,'P4'!$A$10:$D$59,4, FALSE)</f>
        <v>#N/A</v>
      </c>
      <c r="BL80" s="104" t="e">
        <f>VLOOKUP($BE80,'P5'!$A$10:$D$59,4, FALSE)</f>
        <v>#N/A</v>
      </c>
      <c r="BM80" s="104" t="e">
        <f>VLOOKUP($BE80,'P6'!$A$10:$D$59,4, FALSE)</f>
        <v>#N/A</v>
      </c>
      <c r="BN80" s="104" t="e">
        <f>VLOOKUP($BE80,'P7'!$A$10:$D$59,4, FALSE)</f>
        <v>#N/A</v>
      </c>
      <c r="BO80" s="104" t="e">
        <f>VLOOKUP($BE80,'P8'!$A$10:$D$59,4, FALSE)</f>
        <v>#N/A</v>
      </c>
      <c r="BP80" s="104" t="e">
        <f>VLOOKUP($BE80,'P9'!$A$10:$D$59,4, FALSE)</f>
        <v>#N/A</v>
      </c>
      <c r="BQ80" s="104" t="e">
        <f>VLOOKUP($BE80,'P10'!$A$10:$D$59,4, FALSE)</f>
        <v>#N/A</v>
      </c>
      <c r="BR80" s="104" t="e">
        <f>VLOOKUP($BE80,'P11'!$A$10:$D$59,4, FALSE)</f>
        <v>#N/A</v>
      </c>
      <c r="BS80" s="104" t="e">
        <f>VLOOKUP($BE80,'P12'!$A$10:$D$59,4, FALSE)</f>
        <v>#N/A</v>
      </c>
      <c r="BT80" s="104" t="e">
        <f>VLOOKUP($BE80,'P13'!$A$10:$D$59,4, FALSE)</f>
        <v>#N/A</v>
      </c>
      <c r="BU80" s="104" t="e">
        <f>VLOOKUP($BE80,'P14'!$A$10:$D$59,4, FALSE)</f>
        <v>#N/A</v>
      </c>
      <c r="BV80" s="104" t="e">
        <f>VLOOKUP($BE80,'P15'!$A$10:$D$59,4, FALSE)</f>
        <v>#N/A</v>
      </c>
      <c r="BW80" s="104" t="e">
        <f>VLOOKUP($BE80,'P16'!$A$10:$D$59,4, FALSE)</f>
        <v>#N/A</v>
      </c>
      <c r="BX80" s="104" t="e">
        <f>VLOOKUP($BE80,'P17'!$A$10:$D$59,4, FALSE)</f>
        <v>#N/A</v>
      </c>
      <c r="BY80" s="104" t="e">
        <f>VLOOKUP($BE80,'P18'!$A$10:$D$59,4, FALSE)</f>
        <v>#N/A</v>
      </c>
      <c r="BZ80" s="104" t="e">
        <f>VLOOKUP($BE80,'P19'!$A$10:$D$59,4, FALSE)</f>
        <v>#N/A</v>
      </c>
      <c r="CA80" s="104" t="e">
        <f>VLOOKUP($BE80,'P20'!$A$10:$D$59,4, FALSE)</f>
        <v>#N/A</v>
      </c>
    </row>
    <row r="81" spans="1:79" s="26" customFormat="1">
      <c r="A81" s="31">
        <v>19</v>
      </c>
      <c r="B81" s="41" t="str">
        <f t="shared" si="82"/>
        <v>-</v>
      </c>
      <c r="C81" s="41" t="str">
        <f t="shared" si="83"/>
        <v>-</v>
      </c>
      <c r="D81" s="41" t="e">
        <f t="shared" si="84"/>
        <v>#N/A</v>
      </c>
      <c r="E81" s="41" t="e">
        <f t="shared" si="85"/>
        <v>#N/A</v>
      </c>
      <c r="F81" s="41" t="e">
        <f t="shared" si="86"/>
        <v>#N/A</v>
      </c>
      <c r="G81" s="41" t="e">
        <f t="shared" si="87"/>
        <v>#N/A</v>
      </c>
      <c r="H81" s="41" t="e">
        <f t="shared" si="88"/>
        <v>#N/A</v>
      </c>
      <c r="I81" s="41" t="str">
        <f t="shared" si="89"/>
        <v>-</v>
      </c>
      <c r="J81" s="41" t="str">
        <f t="shared" si="90"/>
        <v>-</v>
      </c>
      <c r="K81" s="41" t="str">
        <f t="shared" si="91"/>
        <v>-</v>
      </c>
      <c r="L81" s="41" t="str">
        <f t="shared" si="92"/>
        <v>-</v>
      </c>
      <c r="M81" s="41" t="str">
        <f t="shared" si="93"/>
        <v>-</v>
      </c>
      <c r="N81" s="41" t="str">
        <f t="shared" si="94"/>
        <v>-</v>
      </c>
      <c r="O81" s="41" t="str">
        <f t="shared" si="95"/>
        <v>-</v>
      </c>
      <c r="P81" s="41" t="str">
        <f t="shared" si="96"/>
        <v>-</v>
      </c>
      <c r="Q81" s="41" t="str">
        <f t="shared" si="97"/>
        <v>-</v>
      </c>
      <c r="R81" s="41" t="str">
        <f t="shared" si="98"/>
        <v>-</v>
      </c>
      <c r="S81" s="41" t="str">
        <f t="shared" si="99"/>
        <v>-</v>
      </c>
      <c r="T81" s="41" t="str">
        <f t="shared" si="100"/>
        <v>-</v>
      </c>
      <c r="U81" s="41" t="str">
        <f t="shared" si="101"/>
        <v>-</v>
      </c>
      <c r="V81" s="41" t="str">
        <f t="shared" si="102"/>
        <v>-</v>
      </c>
      <c r="W81" s="41" t="str">
        <f t="shared" si="103"/>
        <v>-</v>
      </c>
      <c r="X81" s="150">
        <v>19</v>
      </c>
      <c r="Y81" s="444" t="e">
        <f t="shared" si="104"/>
        <v>#N/A</v>
      </c>
      <c r="Z81" s="445" t="e">
        <f t="shared" si="105"/>
        <v>#N/A</v>
      </c>
      <c r="AA81" s="445" t="e">
        <f t="shared" si="106"/>
        <v>#N/A</v>
      </c>
      <c r="AB81" s="198">
        <f t="shared" si="107"/>
        <v>0</v>
      </c>
      <c r="AC81" s="58"/>
      <c r="AD81" s="58"/>
      <c r="AE81" s="58"/>
      <c r="AF81" s="6"/>
      <c r="AG81" s="6"/>
      <c r="AH81" s="6"/>
      <c r="AI81" s="6"/>
      <c r="AJ81" s="6"/>
      <c r="AK81" s="6"/>
      <c r="AL81" s="6"/>
      <c r="AM81" s="6"/>
      <c r="AN81" s="6"/>
      <c r="AO81" s="6"/>
      <c r="AP81" s="6"/>
      <c r="AQ81" s="6"/>
      <c r="AR81" s="6"/>
      <c r="AS81" s="6"/>
      <c r="AT81" s="6"/>
      <c r="AU81" s="6"/>
      <c r="AV81" s="6"/>
      <c r="AW81" s="6"/>
      <c r="AX81" s="6"/>
      <c r="AY81" s="6"/>
      <c r="AZ81" s="6"/>
      <c r="BA81" s="6"/>
      <c r="BB81" s="6"/>
      <c r="BC81" s="6"/>
      <c r="BD81" s="14"/>
      <c r="BE81" s="31">
        <v>19</v>
      </c>
      <c r="BF81" s="104" t="e">
        <f>VLOOKUP($BE81,Pilot1!$A$10:$D$59,4, FALSE)</f>
        <v>#N/A</v>
      </c>
      <c r="BG81" s="104" t="e">
        <f>VLOOKUP($BE81,Pilot2!$A$10:$D$59,4, FALSE)</f>
        <v>#N/A</v>
      </c>
      <c r="BH81" s="104" t="e">
        <f>VLOOKUP($BE81,'P1'!$A$10:$D$59,4, FALSE)</f>
        <v>#N/A</v>
      </c>
      <c r="BI81" s="430" t="e">
        <f>VLOOKUP($BE81,'P2'!$A$10:$D$59,4, FALSE)</f>
        <v>#N/A</v>
      </c>
      <c r="BJ81" s="430" t="e">
        <f>VLOOKUP($BE81,'P3'!$A$10:$D$59,4, FALSE)</f>
        <v>#N/A</v>
      </c>
      <c r="BK81" s="104" t="e">
        <f>VLOOKUP($BE81,'P4'!$A$10:$D$59,4, FALSE)</f>
        <v>#N/A</v>
      </c>
      <c r="BL81" s="104" t="e">
        <f>VLOOKUP($BE81,'P5'!$A$10:$D$59,4, FALSE)</f>
        <v>#N/A</v>
      </c>
      <c r="BM81" s="104" t="e">
        <f>VLOOKUP($BE81,'P6'!$A$10:$D$59,4, FALSE)</f>
        <v>#N/A</v>
      </c>
      <c r="BN81" s="104" t="e">
        <f>VLOOKUP($BE81,'P7'!$A$10:$D$59,4, FALSE)</f>
        <v>#N/A</v>
      </c>
      <c r="BO81" s="104" t="e">
        <f>VLOOKUP($BE81,'P8'!$A$10:$D$59,4, FALSE)</f>
        <v>#N/A</v>
      </c>
      <c r="BP81" s="104" t="e">
        <f>VLOOKUP($BE81,'P9'!$A$10:$D$59,4, FALSE)</f>
        <v>#N/A</v>
      </c>
      <c r="BQ81" s="104" t="e">
        <f>VLOOKUP($BE81,'P10'!$A$10:$D$59,4, FALSE)</f>
        <v>#N/A</v>
      </c>
      <c r="BR81" s="104" t="e">
        <f>VLOOKUP($BE81,'P11'!$A$10:$D$59,4, FALSE)</f>
        <v>#N/A</v>
      </c>
      <c r="BS81" s="104" t="e">
        <f>VLOOKUP($BE81,'P12'!$A$10:$D$59,4, FALSE)</f>
        <v>#N/A</v>
      </c>
      <c r="BT81" s="104" t="e">
        <f>VLOOKUP($BE81,'P13'!$A$10:$D$59,4, FALSE)</f>
        <v>#N/A</v>
      </c>
      <c r="BU81" s="104" t="e">
        <f>VLOOKUP($BE81,'P14'!$A$10:$D$59,4, FALSE)</f>
        <v>#N/A</v>
      </c>
      <c r="BV81" s="104" t="e">
        <f>VLOOKUP($BE81,'P15'!$A$10:$D$59,4, FALSE)</f>
        <v>#N/A</v>
      </c>
      <c r="BW81" s="104" t="e">
        <f>VLOOKUP($BE81,'P16'!$A$10:$D$59,4, FALSE)</f>
        <v>#N/A</v>
      </c>
      <c r="BX81" s="104" t="e">
        <f>VLOOKUP($BE81,'P17'!$A$10:$D$59,4, FALSE)</f>
        <v>#N/A</v>
      </c>
      <c r="BY81" s="104" t="e">
        <f>VLOOKUP($BE81,'P18'!$A$10:$D$59,4, FALSE)</f>
        <v>#N/A</v>
      </c>
      <c r="BZ81" s="104" t="e">
        <f>VLOOKUP($BE81,'P19'!$A$10:$D$59,4, FALSE)</f>
        <v>#N/A</v>
      </c>
      <c r="CA81" s="104" t="e">
        <f>VLOOKUP($BE81,'P20'!$A$10:$D$59,4, FALSE)</f>
        <v>#N/A</v>
      </c>
    </row>
    <row r="82" spans="1:79" s="6" customFormat="1">
      <c r="A82" s="31">
        <v>20</v>
      </c>
      <c r="B82" s="41" t="str">
        <f t="shared" si="82"/>
        <v>-</v>
      </c>
      <c r="C82" s="41" t="str">
        <f t="shared" si="83"/>
        <v>-</v>
      </c>
      <c r="D82" s="41" t="e">
        <f t="shared" si="84"/>
        <v>#N/A</v>
      </c>
      <c r="E82" s="41" t="e">
        <f t="shared" si="85"/>
        <v>#N/A</v>
      </c>
      <c r="F82" s="41" t="e">
        <f t="shared" si="86"/>
        <v>#N/A</v>
      </c>
      <c r="G82" s="41" t="e">
        <f t="shared" si="87"/>
        <v>#N/A</v>
      </c>
      <c r="H82" s="41" t="e">
        <f t="shared" si="88"/>
        <v>#N/A</v>
      </c>
      <c r="I82" s="41" t="str">
        <f t="shared" si="89"/>
        <v>-</v>
      </c>
      <c r="J82" s="41" t="str">
        <f t="shared" si="90"/>
        <v>-</v>
      </c>
      <c r="K82" s="41" t="str">
        <f t="shared" si="91"/>
        <v>-</v>
      </c>
      <c r="L82" s="41" t="str">
        <f t="shared" si="92"/>
        <v>-</v>
      </c>
      <c r="M82" s="41" t="str">
        <f t="shared" si="93"/>
        <v>-</v>
      </c>
      <c r="N82" s="41" t="str">
        <f t="shared" si="94"/>
        <v>-</v>
      </c>
      <c r="O82" s="41" t="str">
        <f t="shared" si="95"/>
        <v>-</v>
      </c>
      <c r="P82" s="41" t="str">
        <f t="shared" si="96"/>
        <v>-</v>
      </c>
      <c r="Q82" s="41" t="str">
        <f t="shared" si="97"/>
        <v>-</v>
      </c>
      <c r="R82" s="41" t="str">
        <f t="shared" si="98"/>
        <v>-</v>
      </c>
      <c r="S82" s="41" t="str">
        <f t="shared" si="99"/>
        <v>-</v>
      </c>
      <c r="T82" s="41" t="str">
        <f t="shared" si="100"/>
        <v>-</v>
      </c>
      <c r="U82" s="41" t="str">
        <f t="shared" si="101"/>
        <v>-</v>
      </c>
      <c r="V82" s="41" t="str">
        <f t="shared" si="102"/>
        <v>-</v>
      </c>
      <c r="W82" s="41" t="str">
        <f t="shared" si="103"/>
        <v>-</v>
      </c>
      <c r="X82" s="150">
        <v>20</v>
      </c>
      <c r="Y82" s="444" t="e">
        <f t="shared" si="104"/>
        <v>#N/A</v>
      </c>
      <c r="Z82" s="445" t="e">
        <f t="shared" si="105"/>
        <v>#N/A</v>
      </c>
      <c r="AA82" s="445" t="e">
        <f t="shared" si="106"/>
        <v>#N/A</v>
      </c>
      <c r="AB82" s="198">
        <f t="shared" si="107"/>
        <v>0</v>
      </c>
      <c r="AC82" s="58"/>
      <c r="AD82" s="58"/>
      <c r="AE82" s="58"/>
      <c r="BD82" s="14"/>
      <c r="BE82" s="31">
        <v>20</v>
      </c>
      <c r="BF82" s="104" t="e">
        <f>VLOOKUP($BE82,Pilot1!$A$10:$D$59,4, FALSE)</f>
        <v>#N/A</v>
      </c>
      <c r="BG82" s="104" t="e">
        <f>VLOOKUP($BE82,Pilot2!$A$10:$D$59,4, FALSE)</f>
        <v>#N/A</v>
      </c>
      <c r="BH82" s="104" t="e">
        <f>VLOOKUP($BE82,'P1'!$A$10:$D$59,4, FALSE)</f>
        <v>#N/A</v>
      </c>
      <c r="BI82" s="430" t="e">
        <f>VLOOKUP($BE82,'P2'!$A$10:$D$59,4, FALSE)</f>
        <v>#N/A</v>
      </c>
      <c r="BJ82" s="430" t="e">
        <f>VLOOKUP($BE82,'P3'!$A$10:$D$59,4, FALSE)</f>
        <v>#N/A</v>
      </c>
      <c r="BK82" s="104" t="e">
        <f>VLOOKUP($BE82,'P4'!$A$10:$D$59,4, FALSE)</f>
        <v>#N/A</v>
      </c>
      <c r="BL82" s="104" t="e">
        <f>VLOOKUP($BE82,'P5'!$A$10:$D$59,4, FALSE)</f>
        <v>#N/A</v>
      </c>
      <c r="BM82" s="104" t="e">
        <f>VLOOKUP($BE82,'P6'!$A$10:$D$59,4, FALSE)</f>
        <v>#N/A</v>
      </c>
      <c r="BN82" s="104" t="e">
        <f>VLOOKUP($BE82,'P7'!$A$10:$D$59,4, FALSE)</f>
        <v>#N/A</v>
      </c>
      <c r="BO82" s="104" t="e">
        <f>VLOOKUP($BE82,'P8'!$A$10:$D$59,4, FALSE)</f>
        <v>#N/A</v>
      </c>
      <c r="BP82" s="104" t="e">
        <f>VLOOKUP($BE82,'P9'!$A$10:$D$59,4, FALSE)</f>
        <v>#N/A</v>
      </c>
      <c r="BQ82" s="104" t="e">
        <f>VLOOKUP($BE82,'P10'!$A$10:$D$59,4, FALSE)</f>
        <v>#N/A</v>
      </c>
      <c r="BR82" s="104" t="e">
        <f>VLOOKUP($BE82,'P11'!$A$10:$D$59,4, FALSE)</f>
        <v>#N/A</v>
      </c>
      <c r="BS82" s="104" t="e">
        <f>VLOOKUP($BE82,'P12'!$A$10:$D$59,4, FALSE)</f>
        <v>#N/A</v>
      </c>
      <c r="BT82" s="104" t="e">
        <f>VLOOKUP($BE82,'P13'!$A$10:$D$59,4, FALSE)</f>
        <v>#N/A</v>
      </c>
      <c r="BU82" s="104" t="e">
        <f>VLOOKUP($BE82,'P14'!$A$10:$D$59,4, FALSE)</f>
        <v>#N/A</v>
      </c>
      <c r="BV82" s="104" t="e">
        <f>VLOOKUP($BE82,'P15'!$A$10:$D$59,4, FALSE)</f>
        <v>#N/A</v>
      </c>
      <c r="BW82" s="104" t="e">
        <f>VLOOKUP($BE82,'P16'!$A$10:$D$59,4, FALSE)</f>
        <v>#N/A</v>
      </c>
      <c r="BX82" s="104" t="e">
        <f>VLOOKUP($BE82,'P17'!$A$10:$D$59,4, FALSE)</f>
        <v>#N/A</v>
      </c>
      <c r="BY82" s="104" t="e">
        <f>VLOOKUP($BE82,'P18'!$A$10:$D$59,4, FALSE)</f>
        <v>#N/A</v>
      </c>
      <c r="BZ82" s="104" t="e">
        <f>VLOOKUP($BE82,'P19'!$A$10:$D$59,4, FALSE)</f>
        <v>#N/A</v>
      </c>
      <c r="CA82" s="104" t="e">
        <f>VLOOKUP($BE82,'P20'!$A$10:$D$59,4, FALSE)</f>
        <v>#N/A</v>
      </c>
    </row>
    <row r="83" spans="1:79" s="6" customFormat="1">
      <c r="A83" s="31">
        <v>21</v>
      </c>
      <c r="B83" s="41" t="str">
        <f t="shared" si="82"/>
        <v>-</v>
      </c>
      <c r="C83" s="41" t="str">
        <f t="shared" si="83"/>
        <v>-</v>
      </c>
      <c r="D83" s="41" t="e">
        <f t="shared" si="84"/>
        <v>#N/A</v>
      </c>
      <c r="E83" s="41" t="e">
        <f t="shared" si="85"/>
        <v>#N/A</v>
      </c>
      <c r="F83" s="41" t="e">
        <f t="shared" si="86"/>
        <v>#N/A</v>
      </c>
      <c r="G83" s="41" t="e">
        <f t="shared" si="87"/>
        <v>#N/A</v>
      </c>
      <c r="H83" s="41" t="e">
        <f t="shared" si="88"/>
        <v>#N/A</v>
      </c>
      <c r="I83" s="41" t="str">
        <f t="shared" si="89"/>
        <v>-</v>
      </c>
      <c r="J83" s="41" t="str">
        <f t="shared" si="90"/>
        <v>-</v>
      </c>
      <c r="K83" s="41" t="str">
        <f t="shared" si="91"/>
        <v>-</v>
      </c>
      <c r="L83" s="41" t="str">
        <f t="shared" si="92"/>
        <v>-</v>
      </c>
      <c r="M83" s="41" t="str">
        <f t="shared" si="93"/>
        <v>-</v>
      </c>
      <c r="N83" s="41" t="str">
        <f t="shared" si="94"/>
        <v>-</v>
      </c>
      <c r="O83" s="41" t="str">
        <f t="shared" si="95"/>
        <v>-</v>
      </c>
      <c r="P83" s="41" t="str">
        <f t="shared" si="96"/>
        <v>-</v>
      </c>
      <c r="Q83" s="41" t="str">
        <f t="shared" si="97"/>
        <v>-</v>
      </c>
      <c r="R83" s="41" t="str">
        <f t="shared" si="98"/>
        <v>-</v>
      </c>
      <c r="S83" s="41" t="str">
        <f t="shared" si="99"/>
        <v>-</v>
      </c>
      <c r="T83" s="41" t="str">
        <f t="shared" si="100"/>
        <v>-</v>
      </c>
      <c r="U83" s="41" t="str">
        <f t="shared" si="101"/>
        <v>-</v>
      </c>
      <c r="V83" s="41" t="str">
        <f t="shared" si="102"/>
        <v>-</v>
      </c>
      <c r="W83" s="41" t="str">
        <f t="shared" si="103"/>
        <v>-</v>
      </c>
      <c r="X83" s="150">
        <v>21</v>
      </c>
      <c r="Y83" s="444" t="e">
        <f t="shared" si="104"/>
        <v>#N/A</v>
      </c>
      <c r="Z83" s="445" t="e">
        <f t="shared" si="105"/>
        <v>#N/A</v>
      </c>
      <c r="AA83" s="445" t="e">
        <f t="shared" si="106"/>
        <v>#N/A</v>
      </c>
      <c r="AB83" s="198">
        <f t="shared" si="107"/>
        <v>0</v>
      </c>
      <c r="AC83" s="58"/>
      <c r="AD83" s="58"/>
      <c r="AE83" s="58"/>
      <c r="BD83" s="14"/>
      <c r="BE83" s="31">
        <v>21</v>
      </c>
      <c r="BF83" s="104" t="e">
        <f>VLOOKUP($BE83,Pilot1!$A$10:$D$59,4, FALSE)</f>
        <v>#N/A</v>
      </c>
      <c r="BG83" s="104" t="e">
        <f>VLOOKUP($BE83,Pilot2!$A$10:$D$59,4, FALSE)</f>
        <v>#N/A</v>
      </c>
      <c r="BH83" s="104" t="e">
        <f>VLOOKUP($BE83,'P1'!$A$10:$D$59,4, FALSE)</f>
        <v>#N/A</v>
      </c>
      <c r="BI83" s="430" t="e">
        <f>VLOOKUP($BE83,'P2'!$A$10:$D$59,4, FALSE)</f>
        <v>#N/A</v>
      </c>
      <c r="BJ83" s="430" t="e">
        <f>VLOOKUP($BE83,'P3'!$A$10:$D$59,4, FALSE)</f>
        <v>#N/A</v>
      </c>
      <c r="BK83" s="104" t="e">
        <f>VLOOKUP($BE83,'P4'!$A$10:$D$59,4, FALSE)</f>
        <v>#N/A</v>
      </c>
      <c r="BL83" s="104" t="e">
        <f>VLOOKUP($BE83,'P5'!$A$10:$D$59,4, FALSE)</f>
        <v>#N/A</v>
      </c>
      <c r="BM83" s="104" t="e">
        <f>VLOOKUP($BE83,'P6'!$A$10:$D$59,4, FALSE)</f>
        <v>#N/A</v>
      </c>
      <c r="BN83" s="104" t="e">
        <f>VLOOKUP($BE83,'P7'!$A$10:$D$59,4, FALSE)</f>
        <v>#N/A</v>
      </c>
      <c r="BO83" s="104" t="e">
        <f>VLOOKUP($BE83,'P8'!$A$10:$D$59,4, FALSE)</f>
        <v>#N/A</v>
      </c>
      <c r="BP83" s="104" t="e">
        <f>VLOOKUP($BE83,'P9'!$A$10:$D$59,4, FALSE)</f>
        <v>#N/A</v>
      </c>
      <c r="BQ83" s="104" t="e">
        <f>VLOOKUP($BE83,'P10'!$A$10:$D$59,4, FALSE)</f>
        <v>#N/A</v>
      </c>
      <c r="BR83" s="104" t="e">
        <f>VLOOKUP($BE83,'P11'!$A$10:$D$59,4, FALSE)</f>
        <v>#N/A</v>
      </c>
      <c r="BS83" s="104" t="e">
        <f>VLOOKUP($BE83,'P12'!$A$10:$D$59,4, FALSE)</f>
        <v>#N/A</v>
      </c>
      <c r="BT83" s="104" t="e">
        <f>VLOOKUP($BE83,'P13'!$A$10:$D$59,4, FALSE)</f>
        <v>#N/A</v>
      </c>
      <c r="BU83" s="104" t="e">
        <f>VLOOKUP($BE83,'P14'!$A$10:$D$59,4, FALSE)</f>
        <v>#N/A</v>
      </c>
      <c r="BV83" s="104" t="e">
        <f>VLOOKUP($BE83,'P15'!$A$10:$D$59,4, FALSE)</f>
        <v>#N/A</v>
      </c>
      <c r="BW83" s="104" t="e">
        <f>VLOOKUP($BE83,'P16'!$A$10:$D$59,4, FALSE)</f>
        <v>#N/A</v>
      </c>
      <c r="BX83" s="104" t="e">
        <f>VLOOKUP($BE83,'P17'!$A$10:$D$59,4, FALSE)</f>
        <v>#N/A</v>
      </c>
      <c r="BY83" s="104" t="e">
        <f>VLOOKUP($BE83,'P18'!$A$10:$D$59,4, FALSE)</f>
        <v>#N/A</v>
      </c>
      <c r="BZ83" s="104" t="e">
        <f>VLOOKUP($BE83,'P19'!$A$10:$D$59,4, FALSE)</f>
        <v>#N/A</v>
      </c>
      <c r="CA83" s="104" t="e">
        <f>VLOOKUP($BE83,'P20'!$A$10:$D$59,4, FALSE)</f>
        <v>#N/A</v>
      </c>
    </row>
    <row r="84" spans="1:79" s="6" customFormat="1">
      <c r="A84" s="31">
        <v>22</v>
      </c>
      <c r="B84" s="41" t="str">
        <f t="shared" si="82"/>
        <v>-</v>
      </c>
      <c r="C84" s="41" t="str">
        <f t="shared" si="83"/>
        <v>-</v>
      </c>
      <c r="D84" s="41" t="e">
        <f t="shared" si="84"/>
        <v>#N/A</v>
      </c>
      <c r="E84" s="41" t="e">
        <f t="shared" si="85"/>
        <v>#N/A</v>
      </c>
      <c r="F84" s="41" t="e">
        <f t="shared" si="86"/>
        <v>#N/A</v>
      </c>
      <c r="G84" s="41" t="e">
        <f t="shared" si="87"/>
        <v>#N/A</v>
      </c>
      <c r="H84" s="41" t="e">
        <f t="shared" si="88"/>
        <v>#N/A</v>
      </c>
      <c r="I84" s="41" t="str">
        <f t="shared" si="89"/>
        <v>-</v>
      </c>
      <c r="J84" s="41" t="str">
        <f t="shared" si="90"/>
        <v>-</v>
      </c>
      <c r="K84" s="41" t="str">
        <f t="shared" si="91"/>
        <v>-</v>
      </c>
      <c r="L84" s="41" t="str">
        <f t="shared" si="92"/>
        <v>-</v>
      </c>
      <c r="M84" s="41" t="str">
        <f t="shared" si="93"/>
        <v>-</v>
      </c>
      <c r="N84" s="41" t="str">
        <f t="shared" si="94"/>
        <v>-</v>
      </c>
      <c r="O84" s="41" t="str">
        <f t="shared" si="95"/>
        <v>-</v>
      </c>
      <c r="P84" s="41" t="str">
        <f t="shared" si="96"/>
        <v>-</v>
      </c>
      <c r="Q84" s="41" t="str">
        <f t="shared" si="97"/>
        <v>-</v>
      </c>
      <c r="R84" s="41" t="str">
        <f t="shared" si="98"/>
        <v>-</v>
      </c>
      <c r="S84" s="41" t="str">
        <f t="shared" si="99"/>
        <v>-</v>
      </c>
      <c r="T84" s="41" t="str">
        <f t="shared" si="100"/>
        <v>-</v>
      </c>
      <c r="U84" s="41" t="str">
        <f t="shared" si="101"/>
        <v>-</v>
      </c>
      <c r="V84" s="41" t="str">
        <f t="shared" si="102"/>
        <v>-</v>
      </c>
      <c r="W84" s="41" t="str">
        <f t="shared" si="103"/>
        <v>-</v>
      </c>
      <c r="X84" s="150">
        <v>22</v>
      </c>
      <c r="Y84" s="444" t="e">
        <f t="shared" si="104"/>
        <v>#N/A</v>
      </c>
      <c r="Z84" s="445" t="e">
        <f t="shared" si="105"/>
        <v>#N/A</v>
      </c>
      <c r="AA84" s="445" t="e">
        <f t="shared" si="106"/>
        <v>#N/A</v>
      </c>
      <c r="AB84" s="198">
        <f t="shared" si="107"/>
        <v>0</v>
      </c>
      <c r="AC84" s="58"/>
      <c r="AD84" s="58"/>
      <c r="AE84" s="58"/>
      <c r="BD84" s="14"/>
      <c r="BE84" s="31">
        <v>22</v>
      </c>
      <c r="BF84" s="104" t="e">
        <f>VLOOKUP($BE84,Pilot1!$A$10:$D$59,4, FALSE)</f>
        <v>#N/A</v>
      </c>
      <c r="BG84" s="104" t="e">
        <f>VLOOKUP($BE84,Pilot2!$A$10:$D$59,4, FALSE)</f>
        <v>#N/A</v>
      </c>
      <c r="BH84" s="104" t="e">
        <f>VLOOKUP($BE84,'P1'!$A$10:$D$59,4, FALSE)</f>
        <v>#N/A</v>
      </c>
      <c r="BI84" s="430" t="e">
        <f>VLOOKUP($BE84,'P2'!$A$10:$D$59,4, FALSE)</f>
        <v>#N/A</v>
      </c>
      <c r="BJ84" s="430" t="e">
        <f>VLOOKUP($BE84,'P3'!$A$10:$D$59,4, FALSE)</f>
        <v>#N/A</v>
      </c>
      <c r="BK84" s="104" t="e">
        <f>VLOOKUP($BE84,'P4'!$A$10:$D$59,4, FALSE)</f>
        <v>#N/A</v>
      </c>
      <c r="BL84" s="104" t="e">
        <f>VLOOKUP($BE84,'P5'!$A$10:$D$59,4, FALSE)</f>
        <v>#N/A</v>
      </c>
      <c r="BM84" s="104" t="e">
        <f>VLOOKUP($BE84,'P6'!$A$10:$D$59,4, FALSE)</f>
        <v>#N/A</v>
      </c>
      <c r="BN84" s="104" t="e">
        <f>VLOOKUP($BE84,'P7'!$A$10:$D$59,4, FALSE)</f>
        <v>#N/A</v>
      </c>
      <c r="BO84" s="104" t="e">
        <f>VLOOKUP($BE84,'P8'!$A$10:$D$59,4, FALSE)</f>
        <v>#N/A</v>
      </c>
      <c r="BP84" s="104" t="e">
        <f>VLOOKUP($BE84,'P9'!$A$10:$D$59,4, FALSE)</f>
        <v>#N/A</v>
      </c>
      <c r="BQ84" s="104" t="e">
        <f>VLOOKUP($BE84,'P10'!$A$10:$D$59,4, FALSE)</f>
        <v>#N/A</v>
      </c>
      <c r="BR84" s="104" t="e">
        <f>VLOOKUP($BE84,'P11'!$A$10:$D$59,4, FALSE)</f>
        <v>#N/A</v>
      </c>
      <c r="BS84" s="104" t="e">
        <f>VLOOKUP($BE84,'P12'!$A$10:$D$59,4, FALSE)</f>
        <v>#N/A</v>
      </c>
      <c r="BT84" s="104" t="e">
        <f>VLOOKUP($BE84,'P13'!$A$10:$D$59,4, FALSE)</f>
        <v>#N/A</v>
      </c>
      <c r="BU84" s="104" t="e">
        <f>VLOOKUP($BE84,'P14'!$A$10:$D$59,4, FALSE)</f>
        <v>#N/A</v>
      </c>
      <c r="BV84" s="104" t="e">
        <f>VLOOKUP($BE84,'P15'!$A$10:$D$59,4, FALSE)</f>
        <v>#N/A</v>
      </c>
      <c r="BW84" s="104" t="e">
        <f>VLOOKUP($BE84,'P16'!$A$10:$D$59,4, FALSE)</f>
        <v>#N/A</v>
      </c>
      <c r="BX84" s="104" t="e">
        <f>VLOOKUP($BE84,'P17'!$A$10:$D$59,4, FALSE)</f>
        <v>#N/A</v>
      </c>
      <c r="BY84" s="104" t="e">
        <f>VLOOKUP($BE84,'P18'!$A$10:$D$59,4, FALSE)</f>
        <v>#N/A</v>
      </c>
      <c r="BZ84" s="104" t="e">
        <f>VLOOKUP($BE84,'P19'!$A$10:$D$59,4, FALSE)</f>
        <v>#N/A</v>
      </c>
      <c r="CA84" s="104" t="e">
        <f>VLOOKUP($BE84,'P20'!$A$10:$D$59,4, FALSE)</f>
        <v>#N/A</v>
      </c>
    </row>
    <row r="85" spans="1:79" s="6" customFormat="1">
      <c r="A85" s="31">
        <v>23</v>
      </c>
      <c r="B85" s="41" t="str">
        <f t="shared" si="82"/>
        <v>-</v>
      </c>
      <c r="C85" s="41" t="str">
        <f t="shared" si="83"/>
        <v>-</v>
      </c>
      <c r="D85" s="41" t="e">
        <f t="shared" si="84"/>
        <v>#N/A</v>
      </c>
      <c r="E85" s="41" t="e">
        <f t="shared" si="85"/>
        <v>#N/A</v>
      </c>
      <c r="F85" s="41" t="e">
        <f t="shared" si="86"/>
        <v>#N/A</v>
      </c>
      <c r="G85" s="41" t="e">
        <f t="shared" si="87"/>
        <v>#N/A</v>
      </c>
      <c r="H85" s="41" t="e">
        <f t="shared" si="88"/>
        <v>#N/A</v>
      </c>
      <c r="I85" s="41" t="str">
        <f t="shared" si="89"/>
        <v>-</v>
      </c>
      <c r="J85" s="41" t="str">
        <f t="shared" si="90"/>
        <v>-</v>
      </c>
      <c r="K85" s="41" t="str">
        <f t="shared" si="91"/>
        <v>-</v>
      </c>
      <c r="L85" s="41" t="str">
        <f t="shared" si="92"/>
        <v>-</v>
      </c>
      <c r="M85" s="41" t="str">
        <f t="shared" si="93"/>
        <v>-</v>
      </c>
      <c r="N85" s="41" t="str">
        <f t="shared" si="94"/>
        <v>-</v>
      </c>
      <c r="O85" s="41" t="str">
        <f t="shared" si="95"/>
        <v>-</v>
      </c>
      <c r="P85" s="41" t="str">
        <f t="shared" si="96"/>
        <v>-</v>
      </c>
      <c r="Q85" s="41" t="str">
        <f t="shared" si="97"/>
        <v>-</v>
      </c>
      <c r="R85" s="41" t="str">
        <f t="shared" si="98"/>
        <v>-</v>
      </c>
      <c r="S85" s="41" t="str">
        <f t="shared" si="99"/>
        <v>-</v>
      </c>
      <c r="T85" s="41" t="str">
        <f t="shared" si="100"/>
        <v>-</v>
      </c>
      <c r="U85" s="41" t="str">
        <f t="shared" si="101"/>
        <v>-</v>
      </c>
      <c r="V85" s="41" t="str">
        <f t="shared" si="102"/>
        <v>-</v>
      </c>
      <c r="W85" s="41" t="str">
        <f t="shared" si="103"/>
        <v>-</v>
      </c>
      <c r="X85" s="150">
        <v>23</v>
      </c>
      <c r="Y85" s="444" t="e">
        <f t="shared" si="104"/>
        <v>#N/A</v>
      </c>
      <c r="Z85" s="445" t="e">
        <f t="shared" si="105"/>
        <v>#N/A</v>
      </c>
      <c r="AA85" s="445" t="e">
        <f t="shared" si="106"/>
        <v>#N/A</v>
      </c>
      <c r="AB85" s="198">
        <f t="shared" si="107"/>
        <v>0</v>
      </c>
      <c r="AC85" s="58"/>
      <c r="AD85" s="58"/>
      <c r="AE85" s="58"/>
      <c r="BD85" s="14"/>
      <c r="BE85" s="31">
        <v>23</v>
      </c>
      <c r="BF85" s="104" t="e">
        <f>VLOOKUP($BE85,Pilot1!$A$10:$D$59,4, FALSE)</f>
        <v>#N/A</v>
      </c>
      <c r="BG85" s="104" t="e">
        <f>VLOOKUP($BE85,Pilot2!$A$10:$D$59,4, FALSE)</f>
        <v>#N/A</v>
      </c>
      <c r="BH85" s="104" t="e">
        <f>VLOOKUP($BE85,'P1'!$A$10:$D$59,4, FALSE)</f>
        <v>#N/A</v>
      </c>
      <c r="BI85" s="430" t="e">
        <f>VLOOKUP($BE85,'P2'!$A$10:$D$59,4, FALSE)</f>
        <v>#N/A</v>
      </c>
      <c r="BJ85" s="430" t="e">
        <f>VLOOKUP($BE85,'P3'!$A$10:$D$59,4, FALSE)</f>
        <v>#N/A</v>
      </c>
      <c r="BK85" s="104" t="e">
        <f>VLOOKUP($BE85,'P4'!$A$10:$D$59,4, FALSE)</f>
        <v>#N/A</v>
      </c>
      <c r="BL85" s="104" t="e">
        <f>VLOOKUP($BE85,'P5'!$A$10:$D$59,4, FALSE)</f>
        <v>#N/A</v>
      </c>
      <c r="BM85" s="104" t="e">
        <f>VLOOKUP($BE85,'P6'!$A$10:$D$59,4, FALSE)</f>
        <v>#N/A</v>
      </c>
      <c r="BN85" s="104" t="e">
        <f>VLOOKUP($BE85,'P7'!$A$10:$D$59,4, FALSE)</f>
        <v>#N/A</v>
      </c>
      <c r="BO85" s="104" t="e">
        <f>VLOOKUP($BE85,'P8'!$A$10:$D$59,4, FALSE)</f>
        <v>#N/A</v>
      </c>
      <c r="BP85" s="104" t="e">
        <f>VLOOKUP($BE85,'P9'!$A$10:$D$59,4, FALSE)</f>
        <v>#N/A</v>
      </c>
      <c r="BQ85" s="104" t="e">
        <f>VLOOKUP($BE85,'P10'!$A$10:$D$59,4, FALSE)</f>
        <v>#N/A</v>
      </c>
      <c r="BR85" s="104" t="e">
        <f>VLOOKUP($BE85,'P11'!$A$10:$D$59,4, FALSE)</f>
        <v>#N/A</v>
      </c>
      <c r="BS85" s="104" t="e">
        <f>VLOOKUP($BE85,'P12'!$A$10:$D$59,4, FALSE)</f>
        <v>#N/A</v>
      </c>
      <c r="BT85" s="104" t="e">
        <f>VLOOKUP($BE85,'P13'!$A$10:$D$59,4, FALSE)</f>
        <v>#N/A</v>
      </c>
      <c r="BU85" s="104" t="e">
        <f>VLOOKUP($BE85,'P14'!$A$10:$D$59,4, FALSE)</f>
        <v>#N/A</v>
      </c>
      <c r="BV85" s="104" t="e">
        <f>VLOOKUP($BE85,'P15'!$A$10:$D$59,4, FALSE)</f>
        <v>#N/A</v>
      </c>
      <c r="BW85" s="104" t="e">
        <f>VLOOKUP($BE85,'P16'!$A$10:$D$59,4, FALSE)</f>
        <v>#N/A</v>
      </c>
      <c r="BX85" s="104" t="e">
        <f>VLOOKUP($BE85,'P17'!$A$10:$D$59,4, FALSE)</f>
        <v>#N/A</v>
      </c>
      <c r="BY85" s="104" t="e">
        <f>VLOOKUP($BE85,'P18'!$A$10:$D$59,4, FALSE)</f>
        <v>#N/A</v>
      </c>
      <c r="BZ85" s="104" t="e">
        <f>VLOOKUP($BE85,'P19'!$A$10:$D$59,4, FALSE)</f>
        <v>#N/A</v>
      </c>
      <c r="CA85" s="104" t="e">
        <f>VLOOKUP($BE85,'P20'!$A$10:$D$59,4, FALSE)</f>
        <v>#N/A</v>
      </c>
    </row>
    <row r="86" spans="1:79" s="6" customFormat="1">
      <c r="A86" s="31">
        <v>24</v>
      </c>
      <c r="B86" s="41" t="str">
        <f t="shared" si="82"/>
        <v>-</v>
      </c>
      <c r="C86" s="41" t="str">
        <f t="shared" si="83"/>
        <v>-</v>
      </c>
      <c r="D86" s="41" t="e">
        <f t="shared" si="84"/>
        <v>#N/A</v>
      </c>
      <c r="E86" s="41" t="e">
        <f t="shared" si="85"/>
        <v>#N/A</v>
      </c>
      <c r="F86" s="41" t="e">
        <f t="shared" si="86"/>
        <v>#N/A</v>
      </c>
      <c r="G86" s="41" t="e">
        <f t="shared" si="87"/>
        <v>#N/A</v>
      </c>
      <c r="H86" s="41" t="e">
        <f t="shared" si="88"/>
        <v>#N/A</v>
      </c>
      <c r="I86" s="41" t="str">
        <f t="shared" si="89"/>
        <v>-</v>
      </c>
      <c r="J86" s="41" t="str">
        <f t="shared" si="90"/>
        <v>-</v>
      </c>
      <c r="K86" s="41" t="str">
        <f t="shared" si="91"/>
        <v>-</v>
      </c>
      <c r="L86" s="41" t="str">
        <f t="shared" si="92"/>
        <v>-</v>
      </c>
      <c r="M86" s="41" t="str">
        <f t="shared" si="93"/>
        <v>-</v>
      </c>
      <c r="N86" s="41" t="str">
        <f t="shared" si="94"/>
        <v>-</v>
      </c>
      <c r="O86" s="41" t="str">
        <f t="shared" si="95"/>
        <v>-</v>
      </c>
      <c r="P86" s="41" t="str">
        <f t="shared" si="96"/>
        <v>-</v>
      </c>
      <c r="Q86" s="41" t="str">
        <f t="shared" si="97"/>
        <v>-</v>
      </c>
      <c r="R86" s="41" t="str">
        <f t="shared" si="98"/>
        <v>-</v>
      </c>
      <c r="S86" s="41" t="str">
        <f t="shared" si="99"/>
        <v>-</v>
      </c>
      <c r="T86" s="41" t="str">
        <f t="shared" si="100"/>
        <v>-</v>
      </c>
      <c r="U86" s="41" t="str">
        <f t="shared" si="101"/>
        <v>-</v>
      </c>
      <c r="V86" s="41" t="str">
        <f t="shared" si="102"/>
        <v>-</v>
      </c>
      <c r="W86" s="41" t="str">
        <f t="shared" si="103"/>
        <v>-</v>
      </c>
      <c r="X86" s="150">
        <v>24</v>
      </c>
      <c r="Y86" s="444" t="e">
        <f t="shared" si="104"/>
        <v>#N/A</v>
      </c>
      <c r="Z86" s="445" t="e">
        <f t="shared" si="105"/>
        <v>#N/A</v>
      </c>
      <c r="AA86" s="445" t="e">
        <f t="shared" si="106"/>
        <v>#N/A</v>
      </c>
      <c r="AB86" s="198">
        <f t="shared" si="107"/>
        <v>0</v>
      </c>
      <c r="AC86" s="58"/>
      <c r="AD86" s="58"/>
      <c r="AE86" s="58"/>
      <c r="BD86" s="14"/>
      <c r="BE86" s="31">
        <v>24</v>
      </c>
      <c r="BF86" s="104" t="e">
        <f>VLOOKUP($BE86,Pilot1!$A$10:$D$59,4, FALSE)</f>
        <v>#N/A</v>
      </c>
      <c r="BG86" s="104" t="e">
        <f>VLOOKUP($BE86,Pilot2!$A$10:$D$59,4, FALSE)</f>
        <v>#N/A</v>
      </c>
      <c r="BH86" s="104" t="e">
        <f>VLOOKUP($BE86,'P1'!$A$10:$D$59,4, FALSE)</f>
        <v>#N/A</v>
      </c>
      <c r="BI86" s="430" t="e">
        <f>VLOOKUP($BE86,'P2'!$A$10:$D$59,4, FALSE)</f>
        <v>#N/A</v>
      </c>
      <c r="BJ86" s="430" t="e">
        <f>VLOOKUP($BE86,'P3'!$A$10:$D$59,4, FALSE)</f>
        <v>#N/A</v>
      </c>
      <c r="BK86" s="104" t="e">
        <f>VLOOKUP($BE86,'P4'!$A$10:$D$59,4, FALSE)</f>
        <v>#N/A</v>
      </c>
      <c r="BL86" s="104" t="e">
        <f>VLOOKUP($BE86,'P5'!$A$10:$D$59,4, FALSE)</f>
        <v>#N/A</v>
      </c>
      <c r="BM86" s="104" t="e">
        <f>VLOOKUP($BE86,'P6'!$A$10:$D$59,4, FALSE)</f>
        <v>#N/A</v>
      </c>
      <c r="BN86" s="104" t="e">
        <f>VLOOKUP($BE86,'P7'!$A$10:$D$59,4, FALSE)</f>
        <v>#N/A</v>
      </c>
      <c r="BO86" s="104" t="e">
        <f>VLOOKUP($BE86,'P8'!$A$10:$D$59,4, FALSE)</f>
        <v>#N/A</v>
      </c>
      <c r="BP86" s="104" t="e">
        <f>VLOOKUP($BE86,'P9'!$A$10:$D$59,4, FALSE)</f>
        <v>#N/A</v>
      </c>
      <c r="BQ86" s="104" t="e">
        <f>VLOOKUP($BE86,'P10'!$A$10:$D$59,4, FALSE)</f>
        <v>#N/A</v>
      </c>
      <c r="BR86" s="104" t="e">
        <f>VLOOKUP($BE86,'P11'!$A$10:$D$59,4, FALSE)</f>
        <v>#N/A</v>
      </c>
      <c r="BS86" s="104" t="e">
        <f>VLOOKUP($BE86,'P12'!$A$10:$D$59,4, FALSE)</f>
        <v>#N/A</v>
      </c>
      <c r="BT86" s="104" t="e">
        <f>VLOOKUP($BE86,'P13'!$A$10:$D$59,4, FALSE)</f>
        <v>#N/A</v>
      </c>
      <c r="BU86" s="104" t="e">
        <f>VLOOKUP($BE86,'P14'!$A$10:$D$59,4, FALSE)</f>
        <v>#N/A</v>
      </c>
      <c r="BV86" s="104" t="e">
        <f>VLOOKUP($BE86,'P15'!$A$10:$D$59,4, FALSE)</f>
        <v>#N/A</v>
      </c>
      <c r="BW86" s="104" t="e">
        <f>VLOOKUP($BE86,'P16'!$A$10:$D$59,4, FALSE)</f>
        <v>#N/A</v>
      </c>
      <c r="BX86" s="104" t="e">
        <f>VLOOKUP($BE86,'P17'!$A$10:$D$59,4, FALSE)</f>
        <v>#N/A</v>
      </c>
      <c r="BY86" s="104" t="e">
        <f>VLOOKUP($BE86,'P18'!$A$10:$D$59,4, FALSE)</f>
        <v>#N/A</v>
      </c>
      <c r="BZ86" s="104" t="e">
        <f>VLOOKUP($BE86,'P19'!$A$10:$D$59,4, FALSE)</f>
        <v>#N/A</v>
      </c>
      <c r="CA86" s="104" t="e">
        <f>VLOOKUP($BE86,'P20'!$A$10:$D$59,4, FALSE)</f>
        <v>#N/A</v>
      </c>
    </row>
    <row r="87" spans="1:79" s="6" customFormat="1">
      <c r="A87" s="31">
        <v>25</v>
      </c>
      <c r="B87" s="41" t="str">
        <f t="shared" si="82"/>
        <v>-</v>
      </c>
      <c r="C87" s="41" t="str">
        <f t="shared" si="83"/>
        <v>-</v>
      </c>
      <c r="D87" s="41" t="e">
        <f t="shared" si="84"/>
        <v>#N/A</v>
      </c>
      <c r="E87" s="41" t="e">
        <f t="shared" si="85"/>
        <v>#N/A</v>
      </c>
      <c r="F87" s="41" t="e">
        <f t="shared" si="86"/>
        <v>#N/A</v>
      </c>
      <c r="G87" s="41" t="e">
        <f t="shared" si="87"/>
        <v>#N/A</v>
      </c>
      <c r="H87" s="41" t="e">
        <f t="shared" si="88"/>
        <v>#N/A</v>
      </c>
      <c r="I87" s="41" t="str">
        <f t="shared" si="89"/>
        <v>-</v>
      </c>
      <c r="J87" s="41" t="str">
        <f t="shared" si="90"/>
        <v>-</v>
      </c>
      <c r="K87" s="41" t="str">
        <f t="shared" si="91"/>
        <v>-</v>
      </c>
      <c r="L87" s="41" t="str">
        <f t="shared" si="92"/>
        <v>-</v>
      </c>
      <c r="M87" s="41" t="str">
        <f t="shared" si="93"/>
        <v>-</v>
      </c>
      <c r="N87" s="41" t="str">
        <f t="shared" si="94"/>
        <v>-</v>
      </c>
      <c r="O87" s="41" t="str">
        <f t="shared" si="95"/>
        <v>-</v>
      </c>
      <c r="P87" s="41" t="str">
        <f t="shared" si="96"/>
        <v>-</v>
      </c>
      <c r="Q87" s="41" t="str">
        <f t="shared" si="97"/>
        <v>-</v>
      </c>
      <c r="R87" s="41" t="str">
        <f t="shared" si="98"/>
        <v>-</v>
      </c>
      <c r="S87" s="41" t="str">
        <f t="shared" si="99"/>
        <v>-</v>
      </c>
      <c r="T87" s="41" t="str">
        <f t="shared" si="100"/>
        <v>-</v>
      </c>
      <c r="U87" s="41" t="str">
        <f t="shared" si="101"/>
        <v>-</v>
      </c>
      <c r="V87" s="41" t="str">
        <f t="shared" si="102"/>
        <v>-</v>
      </c>
      <c r="W87" s="41" t="str">
        <f t="shared" si="103"/>
        <v>-</v>
      </c>
      <c r="X87" s="150">
        <v>25</v>
      </c>
      <c r="Y87" s="444" t="e">
        <f t="shared" si="104"/>
        <v>#N/A</v>
      </c>
      <c r="Z87" s="445" t="e">
        <f t="shared" si="105"/>
        <v>#N/A</v>
      </c>
      <c r="AA87" s="445" t="e">
        <f t="shared" si="106"/>
        <v>#N/A</v>
      </c>
      <c r="AB87" s="198">
        <f t="shared" si="107"/>
        <v>0</v>
      </c>
      <c r="AC87" s="58"/>
      <c r="AD87" s="58"/>
      <c r="AE87" s="58"/>
      <c r="BD87" s="14"/>
      <c r="BE87" s="31">
        <v>25</v>
      </c>
      <c r="BF87" s="104" t="e">
        <f>VLOOKUP($BE87,Pilot1!$A$10:$D$59,4, FALSE)</f>
        <v>#N/A</v>
      </c>
      <c r="BG87" s="104" t="e">
        <f>VLOOKUP($BE87,Pilot2!$A$10:$D$59,4, FALSE)</f>
        <v>#N/A</v>
      </c>
      <c r="BH87" s="104" t="e">
        <f>VLOOKUP($BE87,'P1'!$A$10:$D$59,4, FALSE)</f>
        <v>#N/A</v>
      </c>
      <c r="BI87" s="430" t="e">
        <f>VLOOKUP($BE87,'P2'!$A$10:$D$59,4, FALSE)</f>
        <v>#N/A</v>
      </c>
      <c r="BJ87" s="430" t="e">
        <f>VLOOKUP($BE87,'P3'!$A$10:$D$59,4, FALSE)</f>
        <v>#N/A</v>
      </c>
      <c r="BK87" s="104" t="e">
        <f>VLOOKUP($BE87,'P4'!$A$10:$D$59,4, FALSE)</f>
        <v>#N/A</v>
      </c>
      <c r="BL87" s="104" t="e">
        <f>VLOOKUP($BE87,'P5'!$A$10:$D$59,4, FALSE)</f>
        <v>#N/A</v>
      </c>
      <c r="BM87" s="104" t="e">
        <f>VLOOKUP($BE87,'P6'!$A$10:$D$59,4, FALSE)</f>
        <v>#N/A</v>
      </c>
      <c r="BN87" s="104" t="e">
        <f>VLOOKUP($BE87,'P7'!$A$10:$D$59,4, FALSE)</f>
        <v>#N/A</v>
      </c>
      <c r="BO87" s="104" t="e">
        <f>VLOOKUP($BE87,'P8'!$A$10:$D$59,4, FALSE)</f>
        <v>#N/A</v>
      </c>
      <c r="BP87" s="104" t="e">
        <f>VLOOKUP($BE87,'P9'!$A$10:$D$59,4, FALSE)</f>
        <v>#N/A</v>
      </c>
      <c r="BQ87" s="104" t="e">
        <f>VLOOKUP($BE87,'P10'!$A$10:$D$59,4, FALSE)</f>
        <v>#N/A</v>
      </c>
      <c r="BR87" s="104" t="e">
        <f>VLOOKUP($BE87,'P11'!$A$10:$D$59,4, FALSE)</f>
        <v>#N/A</v>
      </c>
      <c r="BS87" s="104" t="e">
        <f>VLOOKUP($BE87,'P12'!$A$10:$D$59,4, FALSE)</f>
        <v>#N/A</v>
      </c>
      <c r="BT87" s="104" t="e">
        <f>VLOOKUP($BE87,'P13'!$A$10:$D$59,4, FALSE)</f>
        <v>#N/A</v>
      </c>
      <c r="BU87" s="104" t="e">
        <f>VLOOKUP($BE87,'P14'!$A$10:$D$59,4, FALSE)</f>
        <v>#N/A</v>
      </c>
      <c r="BV87" s="104" t="e">
        <f>VLOOKUP($BE87,'P15'!$A$10:$D$59,4, FALSE)</f>
        <v>#N/A</v>
      </c>
      <c r="BW87" s="104" t="e">
        <f>VLOOKUP($BE87,'P16'!$A$10:$D$59,4, FALSE)</f>
        <v>#N/A</v>
      </c>
      <c r="BX87" s="104" t="e">
        <f>VLOOKUP($BE87,'P17'!$A$10:$D$59,4, FALSE)</f>
        <v>#N/A</v>
      </c>
      <c r="BY87" s="104" t="e">
        <f>VLOOKUP($BE87,'P18'!$A$10:$D$59,4, FALSE)</f>
        <v>#N/A</v>
      </c>
      <c r="BZ87" s="104" t="e">
        <f>VLOOKUP($BE87,'P19'!$A$10:$D$59,4, FALSE)</f>
        <v>#N/A</v>
      </c>
      <c r="CA87" s="104" t="e">
        <f>VLOOKUP($BE87,'P20'!$A$10:$D$59,4, FALSE)</f>
        <v>#N/A</v>
      </c>
    </row>
    <row r="88" spans="1:79" s="6" customFormat="1">
      <c r="A88" s="31">
        <v>26</v>
      </c>
      <c r="B88" s="41" t="str">
        <f t="shared" si="82"/>
        <v>-</v>
      </c>
      <c r="C88" s="41" t="str">
        <f t="shared" si="83"/>
        <v>-</v>
      </c>
      <c r="D88" s="41" t="e">
        <f t="shared" si="84"/>
        <v>#N/A</v>
      </c>
      <c r="E88" s="41" t="e">
        <f t="shared" si="85"/>
        <v>#N/A</v>
      </c>
      <c r="F88" s="41" t="e">
        <f t="shared" si="86"/>
        <v>#N/A</v>
      </c>
      <c r="G88" s="41" t="e">
        <f t="shared" si="87"/>
        <v>#N/A</v>
      </c>
      <c r="H88" s="41" t="e">
        <f t="shared" si="88"/>
        <v>#N/A</v>
      </c>
      <c r="I88" s="41" t="str">
        <f t="shared" si="89"/>
        <v>-</v>
      </c>
      <c r="J88" s="41" t="str">
        <f t="shared" si="90"/>
        <v>-</v>
      </c>
      <c r="K88" s="41" t="str">
        <f t="shared" si="91"/>
        <v>-</v>
      </c>
      <c r="L88" s="41" t="str">
        <f t="shared" si="92"/>
        <v>-</v>
      </c>
      <c r="M88" s="41" t="str">
        <f t="shared" si="93"/>
        <v>-</v>
      </c>
      <c r="N88" s="41" t="str">
        <f t="shared" si="94"/>
        <v>-</v>
      </c>
      <c r="O88" s="41" t="str">
        <f t="shared" si="95"/>
        <v>-</v>
      </c>
      <c r="P88" s="41" t="str">
        <f t="shared" si="96"/>
        <v>-</v>
      </c>
      <c r="Q88" s="41" t="str">
        <f t="shared" si="97"/>
        <v>-</v>
      </c>
      <c r="R88" s="41" t="str">
        <f t="shared" si="98"/>
        <v>-</v>
      </c>
      <c r="S88" s="41" t="str">
        <f t="shared" si="99"/>
        <v>-</v>
      </c>
      <c r="T88" s="41" t="str">
        <f t="shared" si="100"/>
        <v>-</v>
      </c>
      <c r="U88" s="41" t="str">
        <f t="shared" si="101"/>
        <v>-</v>
      </c>
      <c r="V88" s="41" t="str">
        <f t="shared" si="102"/>
        <v>-</v>
      </c>
      <c r="W88" s="41" t="str">
        <f t="shared" si="103"/>
        <v>-</v>
      </c>
      <c r="X88" s="150">
        <v>26</v>
      </c>
      <c r="Y88" s="444" t="e">
        <f t="shared" si="104"/>
        <v>#N/A</v>
      </c>
      <c r="Z88" s="445" t="e">
        <f t="shared" si="105"/>
        <v>#N/A</v>
      </c>
      <c r="AA88" s="445" t="e">
        <f t="shared" si="106"/>
        <v>#N/A</v>
      </c>
      <c r="AB88" s="198">
        <f t="shared" si="107"/>
        <v>0</v>
      </c>
      <c r="AC88" s="58"/>
      <c r="AD88" s="58"/>
      <c r="AE88" s="58"/>
      <c r="BD88" s="14"/>
      <c r="BE88" s="31">
        <v>26</v>
      </c>
      <c r="BF88" s="104" t="e">
        <f>VLOOKUP($BE88,Pilot1!$A$10:$D$59,4, FALSE)</f>
        <v>#N/A</v>
      </c>
      <c r="BG88" s="104" t="e">
        <f>VLOOKUP($BE88,Pilot2!$A$10:$D$59,4, FALSE)</f>
        <v>#N/A</v>
      </c>
      <c r="BH88" s="104" t="e">
        <f>VLOOKUP($BE88,'P1'!$A$10:$D$59,4, FALSE)</f>
        <v>#N/A</v>
      </c>
      <c r="BI88" s="430" t="e">
        <f>VLOOKUP($BE88,'P2'!$A$10:$D$59,4, FALSE)</f>
        <v>#N/A</v>
      </c>
      <c r="BJ88" s="430" t="e">
        <f>VLOOKUP($BE88,'P3'!$A$10:$D$59,4, FALSE)</f>
        <v>#N/A</v>
      </c>
      <c r="BK88" s="104" t="e">
        <f>VLOOKUP($BE88,'P4'!$A$10:$D$59,4, FALSE)</f>
        <v>#N/A</v>
      </c>
      <c r="BL88" s="104" t="e">
        <f>VLOOKUP($BE88,'P5'!$A$10:$D$59,4, FALSE)</f>
        <v>#N/A</v>
      </c>
      <c r="BM88" s="104" t="e">
        <f>VLOOKUP($BE88,'P6'!$A$10:$D$59,4, FALSE)</f>
        <v>#N/A</v>
      </c>
      <c r="BN88" s="104" t="e">
        <f>VLOOKUP($BE88,'P7'!$A$10:$D$59,4, FALSE)</f>
        <v>#N/A</v>
      </c>
      <c r="BO88" s="104" t="e">
        <f>VLOOKUP($BE88,'P8'!$A$10:$D$59,4, FALSE)</f>
        <v>#N/A</v>
      </c>
      <c r="BP88" s="104" t="e">
        <f>VLOOKUP($BE88,'P9'!$A$10:$D$59,4, FALSE)</f>
        <v>#N/A</v>
      </c>
      <c r="BQ88" s="104" t="e">
        <f>VLOOKUP($BE88,'P10'!$A$10:$D$59,4, FALSE)</f>
        <v>#N/A</v>
      </c>
      <c r="BR88" s="104" t="e">
        <f>VLOOKUP($BE88,'P11'!$A$10:$D$59,4, FALSE)</f>
        <v>#N/A</v>
      </c>
      <c r="BS88" s="104" t="e">
        <f>VLOOKUP($BE88,'P12'!$A$10:$D$59,4, FALSE)</f>
        <v>#N/A</v>
      </c>
      <c r="BT88" s="104" t="e">
        <f>VLOOKUP($BE88,'P13'!$A$10:$D$59,4, FALSE)</f>
        <v>#N/A</v>
      </c>
      <c r="BU88" s="104" t="e">
        <f>VLOOKUP($BE88,'P14'!$A$10:$D$59,4, FALSE)</f>
        <v>#N/A</v>
      </c>
      <c r="BV88" s="104" t="e">
        <f>VLOOKUP($BE88,'P15'!$A$10:$D$59,4, FALSE)</f>
        <v>#N/A</v>
      </c>
      <c r="BW88" s="104" t="e">
        <f>VLOOKUP($BE88,'P16'!$A$10:$D$59,4, FALSE)</f>
        <v>#N/A</v>
      </c>
      <c r="BX88" s="104" t="e">
        <f>VLOOKUP($BE88,'P17'!$A$10:$D$59,4, FALSE)</f>
        <v>#N/A</v>
      </c>
      <c r="BY88" s="104" t="e">
        <f>VLOOKUP($BE88,'P18'!$A$10:$D$59,4, FALSE)</f>
        <v>#N/A</v>
      </c>
      <c r="BZ88" s="104" t="e">
        <f>VLOOKUP($BE88,'P19'!$A$10:$D$59,4, FALSE)</f>
        <v>#N/A</v>
      </c>
      <c r="CA88" s="104" t="e">
        <f>VLOOKUP($BE88,'P20'!$A$10:$D$59,4, FALSE)</f>
        <v>#N/A</v>
      </c>
    </row>
    <row r="89" spans="1:79" s="6" customFormat="1">
      <c r="A89" s="31">
        <v>27</v>
      </c>
      <c r="B89" s="41" t="str">
        <f t="shared" si="82"/>
        <v>-</v>
      </c>
      <c r="C89" s="41" t="str">
        <f t="shared" si="83"/>
        <v>-</v>
      </c>
      <c r="D89" s="41" t="e">
        <f t="shared" si="84"/>
        <v>#N/A</v>
      </c>
      <c r="E89" s="41" t="e">
        <f t="shared" si="85"/>
        <v>#N/A</v>
      </c>
      <c r="F89" s="41" t="e">
        <f t="shared" si="86"/>
        <v>#N/A</v>
      </c>
      <c r="G89" s="41" t="e">
        <f t="shared" si="87"/>
        <v>#N/A</v>
      </c>
      <c r="H89" s="41" t="e">
        <f t="shared" si="88"/>
        <v>#N/A</v>
      </c>
      <c r="I89" s="41" t="str">
        <f t="shared" si="89"/>
        <v>-</v>
      </c>
      <c r="J89" s="41" t="str">
        <f t="shared" si="90"/>
        <v>-</v>
      </c>
      <c r="K89" s="41" t="str">
        <f t="shared" si="91"/>
        <v>-</v>
      </c>
      <c r="L89" s="41" t="str">
        <f t="shared" si="92"/>
        <v>-</v>
      </c>
      <c r="M89" s="41" t="str">
        <f t="shared" si="93"/>
        <v>-</v>
      </c>
      <c r="N89" s="41" t="str">
        <f t="shared" si="94"/>
        <v>-</v>
      </c>
      <c r="O89" s="41" t="str">
        <f t="shared" si="95"/>
        <v>-</v>
      </c>
      <c r="P89" s="41" t="str">
        <f t="shared" si="96"/>
        <v>-</v>
      </c>
      <c r="Q89" s="41" t="str">
        <f t="shared" si="97"/>
        <v>-</v>
      </c>
      <c r="R89" s="41" t="str">
        <f t="shared" si="98"/>
        <v>-</v>
      </c>
      <c r="S89" s="41" t="str">
        <f t="shared" si="99"/>
        <v>-</v>
      </c>
      <c r="T89" s="41" t="str">
        <f t="shared" si="100"/>
        <v>-</v>
      </c>
      <c r="U89" s="41" t="str">
        <f t="shared" si="101"/>
        <v>-</v>
      </c>
      <c r="V89" s="41" t="str">
        <f t="shared" si="102"/>
        <v>-</v>
      </c>
      <c r="W89" s="41" t="str">
        <f t="shared" si="103"/>
        <v>-</v>
      </c>
      <c r="X89" s="150">
        <v>27</v>
      </c>
      <c r="Y89" s="444" t="e">
        <f t="shared" si="104"/>
        <v>#N/A</v>
      </c>
      <c r="Z89" s="445" t="e">
        <f t="shared" si="105"/>
        <v>#N/A</v>
      </c>
      <c r="AA89" s="445" t="e">
        <f t="shared" si="106"/>
        <v>#N/A</v>
      </c>
      <c r="AB89" s="198">
        <f t="shared" si="107"/>
        <v>0</v>
      </c>
      <c r="AC89" s="58"/>
      <c r="AD89" s="58"/>
      <c r="AE89" s="58"/>
      <c r="BD89" s="14"/>
      <c r="BE89" s="31">
        <v>27</v>
      </c>
      <c r="BF89" s="104" t="e">
        <f>VLOOKUP($BE89,Pilot1!$A$10:$D$59,4, FALSE)</f>
        <v>#N/A</v>
      </c>
      <c r="BG89" s="104" t="e">
        <f>VLOOKUP($BE89,Pilot2!$A$10:$D$59,4, FALSE)</f>
        <v>#N/A</v>
      </c>
      <c r="BH89" s="104" t="e">
        <f>VLOOKUP($BE89,'P1'!$A$10:$D$59,4, FALSE)</f>
        <v>#N/A</v>
      </c>
      <c r="BI89" s="430" t="e">
        <f>VLOOKUP($BE89,'P2'!$A$10:$D$59,4, FALSE)</f>
        <v>#N/A</v>
      </c>
      <c r="BJ89" s="430" t="e">
        <f>VLOOKUP($BE89,'P3'!$A$10:$D$59,4, FALSE)</f>
        <v>#N/A</v>
      </c>
      <c r="BK89" s="104" t="e">
        <f>VLOOKUP($BE89,'P4'!$A$10:$D$59,4, FALSE)</f>
        <v>#N/A</v>
      </c>
      <c r="BL89" s="104" t="e">
        <f>VLOOKUP($BE89,'P5'!$A$10:$D$59,4, FALSE)</f>
        <v>#N/A</v>
      </c>
      <c r="BM89" s="104" t="e">
        <f>VLOOKUP($BE89,'P6'!$A$10:$D$59,4, FALSE)</f>
        <v>#N/A</v>
      </c>
      <c r="BN89" s="104" t="e">
        <f>VLOOKUP($BE89,'P7'!$A$10:$D$59,4, FALSE)</f>
        <v>#N/A</v>
      </c>
      <c r="BO89" s="104" t="e">
        <f>VLOOKUP($BE89,'P8'!$A$10:$D$59,4, FALSE)</f>
        <v>#N/A</v>
      </c>
      <c r="BP89" s="104" t="e">
        <f>VLOOKUP($BE89,'P9'!$A$10:$D$59,4, FALSE)</f>
        <v>#N/A</v>
      </c>
      <c r="BQ89" s="104" t="e">
        <f>VLOOKUP($BE89,'P10'!$A$10:$D$59,4, FALSE)</f>
        <v>#N/A</v>
      </c>
      <c r="BR89" s="104" t="e">
        <f>VLOOKUP($BE89,'P11'!$A$10:$D$59,4, FALSE)</f>
        <v>#N/A</v>
      </c>
      <c r="BS89" s="104" t="e">
        <f>VLOOKUP($BE89,'P12'!$A$10:$D$59,4, FALSE)</f>
        <v>#N/A</v>
      </c>
      <c r="BT89" s="104" t="e">
        <f>VLOOKUP($BE89,'P13'!$A$10:$D$59,4, FALSE)</f>
        <v>#N/A</v>
      </c>
      <c r="BU89" s="104" t="e">
        <f>VLOOKUP($BE89,'P14'!$A$10:$D$59,4, FALSE)</f>
        <v>#N/A</v>
      </c>
      <c r="BV89" s="104" t="e">
        <f>VLOOKUP($BE89,'P15'!$A$10:$D$59,4, FALSE)</f>
        <v>#N/A</v>
      </c>
      <c r="BW89" s="104" t="e">
        <f>VLOOKUP($BE89,'P16'!$A$10:$D$59,4, FALSE)</f>
        <v>#N/A</v>
      </c>
      <c r="BX89" s="104" t="e">
        <f>VLOOKUP($BE89,'P17'!$A$10:$D$59,4, FALSE)</f>
        <v>#N/A</v>
      </c>
      <c r="BY89" s="104" t="e">
        <f>VLOOKUP($BE89,'P18'!$A$10:$D$59,4, FALSE)</f>
        <v>#N/A</v>
      </c>
      <c r="BZ89" s="104" t="e">
        <f>VLOOKUP($BE89,'P19'!$A$10:$D$59,4, FALSE)</f>
        <v>#N/A</v>
      </c>
      <c r="CA89" s="104" t="e">
        <f>VLOOKUP($BE89,'P20'!$A$10:$D$59,4, FALSE)</f>
        <v>#N/A</v>
      </c>
    </row>
    <row r="90" spans="1:79" s="6" customFormat="1">
      <c r="A90" s="31">
        <v>28</v>
      </c>
      <c r="B90" s="41" t="str">
        <f t="shared" si="82"/>
        <v>-</v>
      </c>
      <c r="C90" s="41" t="str">
        <f t="shared" si="83"/>
        <v>-</v>
      </c>
      <c r="D90" s="41" t="e">
        <f t="shared" si="84"/>
        <v>#N/A</v>
      </c>
      <c r="E90" s="41" t="e">
        <f t="shared" si="85"/>
        <v>#N/A</v>
      </c>
      <c r="F90" s="41" t="e">
        <f t="shared" si="86"/>
        <v>#N/A</v>
      </c>
      <c r="G90" s="41" t="e">
        <f t="shared" si="87"/>
        <v>#N/A</v>
      </c>
      <c r="H90" s="41" t="e">
        <f t="shared" si="88"/>
        <v>#N/A</v>
      </c>
      <c r="I90" s="41" t="str">
        <f t="shared" si="89"/>
        <v>-</v>
      </c>
      <c r="J90" s="41" t="str">
        <f t="shared" si="90"/>
        <v>-</v>
      </c>
      <c r="K90" s="41" t="str">
        <f t="shared" si="91"/>
        <v>-</v>
      </c>
      <c r="L90" s="41" t="str">
        <f t="shared" si="92"/>
        <v>-</v>
      </c>
      <c r="M90" s="41" t="str">
        <f t="shared" si="93"/>
        <v>-</v>
      </c>
      <c r="N90" s="41" t="str">
        <f t="shared" si="94"/>
        <v>-</v>
      </c>
      <c r="O90" s="41" t="str">
        <f t="shared" si="95"/>
        <v>-</v>
      </c>
      <c r="P90" s="41" t="str">
        <f t="shared" si="96"/>
        <v>-</v>
      </c>
      <c r="Q90" s="41" t="str">
        <f t="shared" si="97"/>
        <v>-</v>
      </c>
      <c r="R90" s="41" t="str">
        <f t="shared" si="98"/>
        <v>-</v>
      </c>
      <c r="S90" s="41" t="str">
        <f t="shared" si="99"/>
        <v>-</v>
      </c>
      <c r="T90" s="41" t="str">
        <f t="shared" si="100"/>
        <v>-</v>
      </c>
      <c r="U90" s="41" t="str">
        <f t="shared" si="101"/>
        <v>-</v>
      </c>
      <c r="V90" s="41" t="str">
        <f t="shared" si="102"/>
        <v>-</v>
      </c>
      <c r="W90" s="41" t="str">
        <f t="shared" si="103"/>
        <v>-</v>
      </c>
      <c r="X90" s="150">
        <v>28</v>
      </c>
      <c r="Y90" s="444" t="e">
        <f t="shared" si="104"/>
        <v>#N/A</v>
      </c>
      <c r="Z90" s="445" t="e">
        <f t="shared" si="105"/>
        <v>#N/A</v>
      </c>
      <c r="AA90" s="445" t="e">
        <f t="shared" si="106"/>
        <v>#N/A</v>
      </c>
      <c r="AB90" s="198">
        <f t="shared" si="107"/>
        <v>0</v>
      </c>
      <c r="AC90" s="58"/>
      <c r="AD90" s="58"/>
      <c r="AE90" s="58"/>
      <c r="BD90" s="14"/>
      <c r="BE90" s="31">
        <v>28</v>
      </c>
      <c r="BF90" s="104" t="e">
        <f>VLOOKUP($BE90,Pilot1!$A$10:$D$59,4, FALSE)</f>
        <v>#N/A</v>
      </c>
      <c r="BG90" s="104" t="e">
        <f>VLOOKUP($BE90,Pilot2!$A$10:$D$59,4, FALSE)</f>
        <v>#N/A</v>
      </c>
      <c r="BH90" s="104" t="e">
        <f>VLOOKUP($BE90,'P1'!$A$10:$D$59,4, FALSE)</f>
        <v>#N/A</v>
      </c>
      <c r="BI90" s="430" t="e">
        <f>VLOOKUP($BE90,'P2'!$A$10:$D$59,4, FALSE)</f>
        <v>#N/A</v>
      </c>
      <c r="BJ90" s="430" t="e">
        <f>VLOOKUP($BE90,'P3'!$A$10:$D$59,4, FALSE)</f>
        <v>#N/A</v>
      </c>
      <c r="BK90" s="104" t="e">
        <f>VLOOKUP($BE90,'P4'!$A$10:$D$59,4, FALSE)</f>
        <v>#N/A</v>
      </c>
      <c r="BL90" s="104" t="e">
        <f>VLOOKUP($BE90,'P5'!$A$10:$D$59,4, FALSE)</f>
        <v>#N/A</v>
      </c>
      <c r="BM90" s="104" t="e">
        <f>VLOOKUP($BE90,'P6'!$A$10:$D$59,4, FALSE)</f>
        <v>#N/A</v>
      </c>
      <c r="BN90" s="104" t="e">
        <f>VLOOKUP($BE90,'P7'!$A$10:$D$59,4, FALSE)</f>
        <v>#N/A</v>
      </c>
      <c r="BO90" s="104" t="e">
        <f>VLOOKUP($BE90,'P8'!$A$10:$D$59,4, FALSE)</f>
        <v>#N/A</v>
      </c>
      <c r="BP90" s="104" t="e">
        <f>VLOOKUP($BE90,'P9'!$A$10:$D$59,4, FALSE)</f>
        <v>#N/A</v>
      </c>
      <c r="BQ90" s="104" t="e">
        <f>VLOOKUP($BE90,'P10'!$A$10:$D$59,4, FALSE)</f>
        <v>#N/A</v>
      </c>
      <c r="BR90" s="104" t="e">
        <f>VLOOKUP($BE90,'P11'!$A$10:$D$59,4, FALSE)</f>
        <v>#N/A</v>
      </c>
      <c r="BS90" s="104" t="e">
        <f>VLOOKUP($BE90,'P12'!$A$10:$D$59,4, FALSE)</f>
        <v>#N/A</v>
      </c>
      <c r="BT90" s="104" t="e">
        <f>VLOOKUP($BE90,'P13'!$A$10:$D$59,4, FALSE)</f>
        <v>#N/A</v>
      </c>
      <c r="BU90" s="104" t="e">
        <f>VLOOKUP($BE90,'P14'!$A$10:$D$59,4, FALSE)</f>
        <v>#N/A</v>
      </c>
      <c r="BV90" s="104" t="e">
        <f>VLOOKUP($BE90,'P15'!$A$10:$D$59,4, FALSE)</f>
        <v>#N/A</v>
      </c>
      <c r="BW90" s="104" t="e">
        <f>VLOOKUP($BE90,'P16'!$A$10:$D$59,4, FALSE)</f>
        <v>#N/A</v>
      </c>
      <c r="BX90" s="104" t="e">
        <f>VLOOKUP($BE90,'P17'!$A$10:$D$59,4, FALSE)</f>
        <v>#N/A</v>
      </c>
      <c r="BY90" s="104" t="e">
        <f>VLOOKUP($BE90,'P18'!$A$10:$D$59,4, FALSE)</f>
        <v>#N/A</v>
      </c>
      <c r="BZ90" s="104" t="e">
        <f>VLOOKUP($BE90,'P19'!$A$10:$D$59,4, FALSE)</f>
        <v>#N/A</v>
      </c>
      <c r="CA90" s="104" t="e">
        <f>VLOOKUP($BE90,'P20'!$A$10:$D$59,4, FALSE)</f>
        <v>#N/A</v>
      </c>
    </row>
    <row r="91" spans="1:79" s="6" customFormat="1">
      <c r="A91" s="31">
        <v>29</v>
      </c>
      <c r="B91" s="41" t="str">
        <f t="shared" si="82"/>
        <v>-</v>
      </c>
      <c r="C91" s="41" t="str">
        <f t="shared" si="83"/>
        <v>-</v>
      </c>
      <c r="D91" s="41" t="e">
        <f t="shared" si="84"/>
        <v>#N/A</v>
      </c>
      <c r="E91" s="41" t="e">
        <f t="shared" si="85"/>
        <v>#N/A</v>
      </c>
      <c r="F91" s="41" t="e">
        <f t="shared" si="86"/>
        <v>#N/A</v>
      </c>
      <c r="G91" s="41" t="e">
        <f t="shared" si="87"/>
        <v>#N/A</v>
      </c>
      <c r="H91" s="41" t="e">
        <f t="shared" si="88"/>
        <v>#N/A</v>
      </c>
      <c r="I91" s="41" t="str">
        <f t="shared" si="89"/>
        <v>-</v>
      </c>
      <c r="J91" s="41" t="str">
        <f t="shared" si="90"/>
        <v>-</v>
      </c>
      <c r="K91" s="41" t="str">
        <f t="shared" si="91"/>
        <v>-</v>
      </c>
      <c r="L91" s="41" t="str">
        <f t="shared" si="92"/>
        <v>-</v>
      </c>
      <c r="M91" s="41" t="str">
        <f t="shared" si="93"/>
        <v>-</v>
      </c>
      <c r="N91" s="41" t="str">
        <f t="shared" si="94"/>
        <v>-</v>
      </c>
      <c r="O91" s="41" t="str">
        <f t="shared" si="95"/>
        <v>-</v>
      </c>
      <c r="P91" s="41" t="str">
        <f t="shared" si="96"/>
        <v>-</v>
      </c>
      <c r="Q91" s="41" t="str">
        <f t="shared" si="97"/>
        <v>-</v>
      </c>
      <c r="R91" s="41" t="str">
        <f t="shared" si="98"/>
        <v>-</v>
      </c>
      <c r="S91" s="41" t="str">
        <f t="shared" si="99"/>
        <v>-</v>
      </c>
      <c r="T91" s="41" t="str">
        <f t="shared" si="100"/>
        <v>-</v>
      </c>
      <c r="U91" s="41" t="str">
        <f t="shared" si="101"/>
        <v>-</v>
      </c>
      <c r="V91" s="41" t="str">
        <f t="shared" si="102"/>
        <v>-</v>
      </c>
      <c r="W91" s="41" t="str">
        <f t="shared" si="103"/>
        <v>-</v>
      </c>
      <c r="X91" s="150">
        <v>29</v>
      </c>
      <c r="Y91" s="444" t="e">
        <f t="shared" si="104"/>
        <v>#N/A</v>
      </c>
      <c r="Z91" s="445" t="e">
        <f t="shared" si="105"/>
        <v>#N/A</v>
      </c>
      <c r="AA91" s="445" t="e">
        <f t="shared" si="106"/>
        <v>#N/A</v>
      </c>
      <c r="AB91" s="198">
        <f t="shared" si="107"/>
        <v>0</v>
      </c>
      <c r="AC91" s="58"/>
      <c r="AD91" s="58"/>
      <c r="AE91" s="58"/>
      <c r="BD91" s="14"/>
      <c r="BE91" s="31">
        <v>29</v>
      </c>
      <c r="BF91" s="104" t="e">
        <f>VLOOKUP($BE91,Pilot1!$A$10:$D$59,4, FALSE)</f>
        <v>#N/A</v>
      </c>
      <c r="BG91" s="104" t="e">
        <f>VLOOKUP($BE91,Pilot2!$A$10:$D$59,4, FALSE)</f>
        <v>#N/A</v>
      </c>
      <c r="BH91" s="104" t="e">
        <f>VLOOKUP($BE91,'P1'!$A$10:$D$59,4, FALSE)</f>
        <v>#N/A</v>
      </c>
      <c r="BI91" s="430" t="e">
        <f>VLOOKUP($BE91,'P2'!$A$10:$D$59,4, FALSE)</f>
        <v>#N/A</v>
      </c>
      <c r="BJ91" s="430" t="e">
        <f>VLOOKUP($BE91,'P3'!$A$10:$D$59,4, FALSE)</f>
        <v>#N/A</v>
      </c>
      <c r="BK91" s="104" t="e">
        <f>VLOOKUP($BE91,'P4'!$A$10:$D$59,4, FALSE)</f>
        <v>#N/A</v>
      </c>
      <c r="BL91" s="104" t="e">
        <f>VLOOKUP($BE91,'P5'!$A$10:$D$59,4, FALSE)</f>
        <v>#N/A</v>
      </c>
      <c r="BM91" s="104" t="e">
        <f>VLOOKUP($BE91,'P6'!$A$10:$D$59,4, FALSE)</f>
        <v>#N/A</v>
      </c>
      <c r="BN91" s="104" t="e">
        <f>VLOOKUP($BE91,'P7'!$A$10:$D$59,4, FALSE)</f>
        <v>#N/A</v>
      </c>
      <c r="BO91" s="104" t="e">
        <f>VLOOKUP($BE91,'P8'!$A$10:$D$59,4, FALSE)</f>
        <v>#N/A</v>
      </c>
      <c r="BP91" s="104" t="e">
        <f>VLOOKUP($BE91,'P9'!$A$10:$D$59,4, FALSE)</f>
        <v>#N/A</v>
      </c>
      <c r="BQ91" s="104" t="e">
        <f>VLOOKUP($BE91,'P10'!$A$10:$D$59,4, FALSE)</f>
        <v>#N/A</v>
      </c>
      <c r="BR91" s="104" t="e">
        <f>VLOOKUP($BE91,'P11'!$A$10:$D$59,4, FALSE)</f>
        <v>#N/A</v>
      </c>
      <c r="BS91" s="104" t="e">
        <f>VLOOKUP($BE91,'P12'!$A$10:$D$59,4, FALSE)</f>
        <v>#N/A</v>
      </c>
      <c r="BT91" s="104" t="e">
        <f>VLOOKUP($BE91,'P13'!$A$10:$D$59,4, FALSE)</f>
        <v>#N/A</v>
      </c>
      <c r="BU91" s="104" t="e">
        <f>VLOOKUP($BE91,'P14'!$A$10:$D$59,4, FALSE)</f>
        <v>#N/A</v>
      </c>
      <c r="BV91" s="104" t="e">
        <f>VLOOKUP($BE91,'P15'!$A$10:$D$59,4, FALSE)</f>
        <v>#N/A</v>
      </c>
      <c r="BW91" s="104" t="e">
        <f>VLOOKUP($BE91,'P16'!$A$10:$D$59,4, FALSE)</f>
        <v>#N/A</v>
      </c>
      <c r="BX91" s="104" t="e">
        <f>VLOOKUP($BE91,'P17'!$A$10:$D$59,4, FALSE)</f>
        <v>#N/A</v>
      </c>
      <c r="BY91" s="104" t="e">
        <f>VLOOKUP($BE91,'P18'!$A$10:$D$59,4, FALSE)</f>
        <v>#N/A</v>
      </c>
      <c r="BZ91" s="104" t="e">
        <f>VLOOKUP($BE91,'P19'!$A$10:$D$59,4, FALSE)</f>
        <v>#N/A</v>
      </c>
      <c r="CA91" s="104" t="e">
        <f>VLOOKUP($BE91,'P20'!$A$10:$D$59,4, FALSE)</f>
        <v>#N/A</v>
      </c>
    </row>
    <row r="92" spans="1:79" s="6" customFormat="1">
      <c r="A92" s="31">
        <v>30</v>
      </c>
      <c r="B92" s="41" t="str">
        <f t="shared" si="82"/>
        <v>-</v>
      </c>
      <c r="C92" s="41" t="str">
        <f t="shared" si="83"/>
        <v>-</v>
      </c>
      <c r="D92" s="41" t="e">
        <f t="shared" si="84"/>
        <v>#N/A</v>
      </c>
      <c r="E92" s="41" t="e">
        <f t="shared" si="85"/>
        <v>#N/A</v>
      </c>
      <c r="F92" s="41" t="e">
        <f t="shared" si="86"/>
        <v>#N/A</v>
      </c>
      <c r="G92" s="41" t="e">
        <f t="shared" si="87"/>
        <v>#N/A</v>
      </c>
      <c r="H92" s="41" t="e">
        <f t="shared" si="88"/>
        <v>#N/A</v>
      </c>
      <c r="I92" s="41" t="str">
        <f t="shared" si="89"/>
        <v>-</v>
      </c>
      <c r="J92" s="41" t="str">
        <f t="shared" si="90"/>
        <v>-</v>
      </c>
      <c r="K92" s="41" t="str">
        <f t="shared" si="91"/>
        <v>-</v>
      </c>
      <c r="L92" s="41" t="str">
        <f t="shared" si="92"/>
        <v>-</v>
      </c>
      <c r="M92" s="41" t="str">
        <f t="shared" si="93"/>
        <v>-</v>
      </c>
      <c r="N92" s="41" t="str">
        <f t="shared" si="94"/>
        <v>-</v>
      </c>
      <c r="O92" s="41" t="str">
        <f t="shared" si="95"/>
        <v>-</v>
      </c>
      <c r="P92" s="41" t="str">
        <f t="shared" si="96"/>
        <v>-</v>
      </c>
      <c r="Q92" s="41" t="str">
        <f t="shared" si="97"/>
        <v>-</v>
      </c>
      <c r="R92" s="41" t="str">
        <f t="shared" si="98"/>
        <v>-</v>
      </c>
      <c r="S92" s="41" t="str">
        <f t="shared" si="99"/>
        <v>-</v>
      </c>
      <c r="T92" s="41" t="str">
        <f t="shared" si="100"/>
        <v>-</v>
      </c>
      <c r="U92" s="41" t="str">
        <f t="shared" si="101"/>
        <v>-</v>
      </c>
      <c r="V92" s="41" t="str">
        <f t="shared" si="102"/>
        <v>-</v>
      </c>
      <c r="W92" s="41" t="str">
        <f t="shared" si="103"/>
        <v>-</v>
      </c>
      <c r="X92" s="150">
        <v>30</v>
      </c>
      <c r="Y92" s="444" t="e">
        <f t="shared" si="104"/>
        <v>#N/A</v>
      </c>
      <c r="Z92" s="445" t="e">
        <f t="shared" si="105"/>
        <v>#N/A</v>
      </c>
      <c r="AA92" s="445" t="e">
        <f t="shared" si="106"/>
        <v>#N/A</v>
      </c>
      <c r="AB92" s="198">
        <f t="shared" si="107"/>
        <v>0</v>
      </c>
      <c r="AC92" s="58"/>
      <c r="AD92" s="58"/>
      <c r="AE92" s="58"/>
      <c r="BD92" s="14"/>
      <c r="BE92" s="31">
        <v>30</v>
      </c>
      <c r="BF92" s="104" t="e">
        <f>VLOOKUP($BE92,Pilot1!$A$10:$D$59,4, FALSE)</f>
        <v>#N/A</v>
      </c>
      <c r="BG92" s="104" t="e">
        <f>VLOOKUP($BE92,Pilot2!$A$10:$D$59,4, FALSE)</f>
        <v>#N/A</v>
      </c>
      <c r="BH92" s="104" t="e">
        <f>VLOOKUP($BE92,'P1'!$A$10:$D$59,4, FALSE)</f>
        <v>#N/A</v>
      </c>
      <c r="BI92" s="430" t="e">
        <f>VLOOKUP($BE92,'P2'!$A$10:$D$59,4, FALSE)</f>
        <v>#N/A</v>
      </c>
      <c r="BJ92" s="430" t="e">
        <f>VLOOKUP($BE92,'P3'!$A$10:$D$59,4, FALSE)</f>
        <v>#N/A</v>
      </c>
      <c r="BK92" s="104" t="e">
        <f>VLOOKUP($BE92,'P4'!$A$10:$D$59,4, FALSE)</f>
        <v>#N/A</v>
      </c>
      <c r="BL92" s="104" t="e">
        <f>VLOOKUP($BE92,'P5'!$A$10:$D$59,4, FALSE)</f>
        <v>#N/A</v>
      </c>
      <c r="BM92" s="104" t="e">
        <f>VLOOKUP($BE92,'P6'!$A$10:$D$59,4, FALSE)</f>
        <v>#N/A</v>
      </c>
      <c r="BN92" s="104" t="e">
        <f>VLOOKUP($BE92,'P7'!$A$10:$D$59,4, FALSE)</f>
        <v>#N/A</v>
      </c>
      <c r="BO92" s="104" t="e">
        <f>VLOOKUP($BE92,'P8'!$A$10:$D$59,4, FALSE)</f>
        <v>#N/A</v>
      </c>
      <c r="BP92" s="104" t="e">
        <f>VLOOKUP($BE92,'P9'!$A$10:$D$59,4, FALSE)</f>
        <v>#N/A</v>
      </c>
      <c r="BQ92" s="104" t="e">
        <f>VLOOKUP($BE92,'P10'!$A$10:$D$59,4, FALSE)</f>
        <v>#N/A</v>
      </c>
      <c r="BR92" s="104" t="e">
        <f>VLOOKUP($BE92,'P11'!$A$10:$D$59,4, FALSE)</f>
        <v>#N/A</v>
      </c>
      <c r="BS92" s="104" t="e">
        <f>VLOOKUP($BE92,'P12'!$A$10:$D$59,4, FALSE)</f>
        <v>#N/A</v>
      </c>
      <c r="BT92" s="104" t="e">
        <f>VLOOKUP($BE92,'P13'!$A$10:$D$59,4, FALSE)</f>
        <v>#N/A</v>
      </c>
      <c r="BU92" s="104" t="e">
        <f>VLOOKUP($BE92,'P14'!$A$10:$D$59,4, FALSE)</f>
        <v>#N/A</v>
      </c>
      <c r="BV92" s="104" t="e">
        <f>VLOOKUP($BE92,'P15'!$A$10:$D$59,4, FALSE)</f>
        <v>#N/A</v>
      </c>
      <c r="BW92" s="104" t="e">
        <f>VLOOKUP($BE92,'P16'!$A$10:$D$59,4, FALSE)</f>
        <v>#N/A</v>
      </c>
      <c r="BX92" s="104" t="e">
        <f>VLOOKUP($BE92,'P17'!$A$10:$D$59,4, FALSE)</f>
        <v>#N/A</v>
      </c>
      <c r="BY92" s="104" t="e">
        <f>VLOOKUP($BE92,'P18'!$A$10:$D$59,4, FALSE)</f>
        <v>#N/A</v>
      </c>
      <c r="BZ92" s="104" t="e">
        <f>VLOOKUP($BE92,'P19'!$A$10:$D$59,4, FALSE)</f>
        <v>#N/A</v>
      </c>
      <c r="CA92" s="104" t="e">
        <f>VLOOKUP($BE92,'P20'!$A$10:$D$59,4, FALSE)</f>
        <v>#N/A</v>
      </c>
    </row>
    <row r="93" spans="1:79" s="6" customFormat="1">
      <c r="A93" s="31">
        <v>31</v>
      </c>
      <c r="B93" s="41" t="str">
        <f t="shared" si="82"/>
        <v>-</v>
      </c>
      <c r="C93" s="41" t="str">
        <f t="shared" si="83"/>
        <v>-</v>
      </c>
      <c r="D93" s="41" t="e">
        <f t="shared" si="84"/>
        <v>#N/A</v>
      </c>
      <c r="E93" s="41" t="e">
        <f t="shared" si="85"/>
        <v>#N/A</v>
      </c>
      <c r="F93" s="41" t="e">
        <f t="shared" si="86"/>
        <v>#N/A</v>
      </c>
      <c r="G93" s="41" t="e">
        <f t="shared" si="87"/>
        <v>#N/A</v>
      </c>
      <c r="H93" s="41" t="e">
        <f t="shared" si="88"/>
        <v>#N/A</v>
      </c>
      <c r="I93" s="41" t="str">
        <f t="shared" si="89"/>
        <v>-</v>
      </c>
      <c r="J93" s="41" t="str">
        <f t="shared" si="90"/>
        <v>-</v>
      </c>
      <c r="K93" s="41" t="str">
        <f t="shared" si="91"/>
        <v>-</v>
      </c>
      <c r="L93" s="41" t="str">
        <f t="shared" si="92"/>
        <v>-</v>
      </c>
      <c r="M93" s="41" t="str">
        <f t="shared" si="93"/>
        <v>-</v>
      </c>
      <c r="N93" s="41" t="str">
        <f t="shared" si="94"/>
        <v>-</v>
      </c>
      <c r="O93" s="41" t="str">
        <f t="shared" si="95"/>
        <v>-</v>
      </c>
      <c r="P93" s="41" t="str">
        <f t="shared" si="96"/>
        <v>-</v>
      </c>
      <c r="Q93" s="41" t="str">
        <f t="shared" si="97"/>
        <v>-</v>
      </c>
      <c r="R93" s="41" t="str">
        <f t="shared" si="98"/>
        <v>-</v>
      </c>
      <c r="S93" s="41" t="str">
        <f t="shared" si="99"/>
        <v>-</v>
      </c>
      <c r="T93" s="41" t="str">
        <f t="shared" si="100"/>
        <v>-</v>
      </c>
      <c r="U93" s="41" t="str">
        <f t="shared" si="101"/>
        <v>-</v>
      </c>
      <c r="V93" s="41" t="str">
        <f t="shared" si="102"/>
        <v>-</v>
      </c>
      <c r="W93" s="41" t="str">
        <f t="shared" si="103"/>
        <v>-</v>
      </c>
      <c r="X93" s="150">
        <v>31</v>
      </c>
      <c r="Y93" s="444" t="e">
        <f t="shared" si="104"/>
        <v>#N/A</v>
      </c>
      <c r="Z93" s="445" t="e">
        <f t="shared" si="105"/>
        <v>#N/A</v>
      </c>
      <c r="AA93" s="445" t="e">
        <f t="shared" si="106"/>
        <v>#N/A</v>
      </c>
      <c r="AB93" s="198">
        <f t="shared" si="107"/>
        <v>0</v>
      </c>
      <c r="AC93" s="58"/>
      <c r="AD93" s="58"/>
      <c r="AE93" s="58"/>
      <c r="BD93" s="14"/>
      <c r="BE93" s="31">
        <v>31</v>
      </c>
      <c r="BF93" s="104" t="e">
        <f>VLOOKUP($BE93,Pilot1!$A$10:$D$59,4, FALSE)</f>
        <v>#N/A</v>
      </c>
      <c r="BG93" s="104" t="e">
        <f>VLOOKUP($BE93,Pilot2!$A$10:$D$59,4, FALSE)</f>
        <v>#N/A</v>
      </c>
      <c r="BH93" s="104" t="e">
        <f>VLOOKUP($BE93,'P1'!$A$10:$D$59,4, FALSE)</f>
        <v>#N/A</v>
      </c>
      <c r="BI93" s="430" t="e">
        <f>VLOOKUP($BE93,'P2'!$A$10:$D$59,4, FALSE)</f>
        <v>#N/A</v>
      </c>
      <c r="BJ93" s="430" t="e">
        <f>VLOOKUP($BE93,'P3'!$A$10:$D$59,4, FALSE)</f>
        <v>#N/A</v>
      </c>
      <c r="BK93" s="104" t="e">
        <f>VLOOKUP($BE93,'P4'!$A$10:$D$59,4, FALSE)</f>
        <v>#N/A</v>
      </c>
      <c r="BL93" s="104" t="e">
        <f>VLOOKUP($BE93,'P5'!$A$10:$D$59,4, FALSE)</f>
        <v>#N/A</v>
      </c>
      <c r="BM93" s="104" t="e">
        <f>VLOOKUP($BE93,'P6'!$A$10:$D$59,4, FALSE)</f>
        <v>#N/A</v>
      </c>
      <c r="BN93" s="104" t="e">
        <f>VLOOKUP($BE93,'P7'!$A$10:$D$59,4, FALSE)</f>
        <v>#N/A</v>
      </c>
      <c r="BO93" s="104" t="e">
        <f>VLOOKUP($BE93,'P8'!$A$10:$D$59,4, FALSE)</f>
        <v>#N/A</v>
      </c>
      <c r="BP93" s="104" t="e">
        <f>VLOOKUP($BE93,'P9'!$A$10:$D$59,4, FALSE)</f>
        <v>#N/A</v>
      </c>
      <c r="BQ93" s="104" t="e">
        <f>VLOOKUP($BE93,'P10'!$A$10:$D$59,4, FALSE)</f>
        <v>#N/A</v>
      </c>
      <c r="BR93" s="104" t="e">
        <f>VLOOKUP($BE93,'P11'!$A$10:$D$59,4, FALSE)</f>
        <v>#N/A</v>
      </c>
      <c r="BS93" s="104" t="e">
        <f>VLOOKUP($BE93,'P12'!$A$10:$D$59,4, FALSE)</f>
        <v>#N/A</v>
      </c>
      <c r="BT93" s="104" t="e">
        <f>VLOOKUP($BE93,'P13'!$A$10:$D$59,4, FALSE)</f>
        <v>#N/A</v>
      </c>
      <c r="BU93" s="104" t="e">
        <f>VLOOKUP($BE93,'P14'!$A$10:$D$59,4, FALSE)</f>
        <v>#N/A</v>
      </c>
      <c r="BV93" s="104" t="e">
        <f>VLOOKUP($BE93,'P15'!$A$10:$D$59,4, FALSE)</f>
        <v>#N/A</v>
      </c>
      <c r="BW93" s="104" t="e">
        <f>VLOOKUP($BE93,'P16'!$A$10:$D$59,4, FALSE)</f>
        <v>#N/A</v>
      </c>
      <c r="BX93" s="104" t="e">
        <f>VLOOKUP($BE93,'P17'!$A$10:$D$59,4, FALSE)</f>
        <v>#N/A</v>
      </c>
      <c r="BY93" s="104" t="e">
        <f>VLOOKUP($BE93,'P18'!$A$10:$D$59,4, FALSE)</f>
        <v>#N/A</v>
      </c>
      <c r="BZ93" s="104" t="e">
        <f>VLOOKUP($BE93,'P19'!$A$10:$D$59,4, FALSE)</f>
        <v>#N/A</v>
      </c>
      <c r="CA93" s="104" t="e">
        <f>VLOOKUP($BE93,'P20'!$A$10:$D$59,4, FALSE)</f>
        <v>#N/A</v>
      </c>
    </row>
    <row r="94" spans="1:79" s="6" customFormat="1">
      <c r="A94" s="31">
        <v>32</v>
      </c>
      <c r="B94" s="41" t="str">
        <f t="shared" si="82"/>
        <v>-</v>
      </c>
      <c r="C94" s="41" t="str">
        <f t="shared" si="83"/>
        <v>-</v>
      </c>
      <c r="D94" s="41" t="e">
        <f t="shared" si="84"/>
        <v>#N/A</v>
      </c>
      <c r="E94" s="41" t="e">
        <f t="shared" si="85"/>
        <v>#N/A</v>
      </c>
      <c r="F94" s="41" t="e">
        <f t="shared" si="86"/>
        <v>#N/A</v>
      </c>
      <c r="G94" s="41" t="e">
        <f t="shared" si="87"/>
        <v>#N/A</v>
      </c>
      <c r="H94" s="41" t="e">
        <f t="shared" si="88"/>
        <v>#N/A</v>
      </c>
      <c r="I94" s="41" t="str">
        <f t="shared" si="89"/>
        <v>-</v>
      </c>
      <c r="J94" s="41" t="str">
        <f t="shared" si="90"/>
        <v>-</v>
      </c>
      <c r="K94" s="41" t="str">
        <f t="shared" si="91"/>
        <v>-</v>
      </c>
      <c r="L94" s="41" t="str">
        <f t="shared" si="92"/>
        <v>-</v>
      </c>
      <c r="M94" s="41" t="str">
        <f t="shared" si="93"/>
        <v>-</v>
      </c>
      <c r="N94" s="41" t="str">
        <f t="shared" si="94"/>
        <v>-</v>
      </c>
      <c r="O94" s="41" t="str">
        <f t="shared" si="95"/>
        <v>-</v>
      </c>
      <c r="P94" s="41" t="str">
        <f t="shared" si="96"/>
        <v>-</v>
      </c>
      <c r="Q94" s="41" t="str">
        <f t="shared" si="97"/>
        <v>-</v>
      </c>
      <c r="R94" s="41" t="str">
        <f t="shared" si="98"/>
        <v>-</v>
      </c>
      <c r="S94" s="41" t="str">
        <f t="shared" si="99"/>
        <v>-</v>
      </c>
      <c r="T94" s="41" t="str">
        <f t="shared" si="100"/>
        <v>-</v>
      </c>
      <c r="U94" s="41" t="str">
        <f t="shared" si="101"/>
        <v>-</v>
      </c>
      <c r="V94" s="41" t="str">
        <f t="shared" si="102"/>
        <v>-</v>
      </c>
      <c r="W94" s="41" t="str">
        <f t="shared" si="103"/>
        <v>-</v>
      </c>
      <c r="X94" s="150">
        <v>32</v>
      </c>
      <c r="Y94" s="444" t="e">
        <f t="shared" si="104"/>
        <v>#N/A</v>
      </c>
      <c r="Z94" s="445" t="e">
        <f t="shared" si="105"/>
        <v>#N/A</v>
      </c>
      <c r="AA94" s="445" t="e">
        <f t="shared" si="106"/>
        <v>#N/A</v>
      </c>
      <c r="AB94" s="198">
        <f t="shared" si="107"/>
        <v>0</v>
      </c>
      <c r="AC94" s="58"/>
      <c r="AD94" s="58"/>
      <c r="AE94" s="58"/>
      <c r="BD94" s="14"/>
      <c r="BE94" s="31">
        <v>32</v>
      </c>
      <c r="BF94" s="104" t="e">
        <f>VLOOKUP($BE94,Pilot1!$A$10:$D$59,4, FALSE)</f>
        <v>#N/A</v>
      </c>
      <c r="BG94" s="104" t="e">
        <f>VLOOKUP($BE94,Pilot2!$A$10:$D$59,4, FALSE)</f>
        <v>#N/A</v>
      </c>
      <c r="BH94" s="104" t="e">
        <f>VLOOKUP($BE94,'P1'!$A$10:$D$59,4, FALSE)</f>
        <v>#N/A</v>
      </c>
      <c r="BI94" s="430" t="e">
        <f>VLOOKUP($BE94,'P2'!$A$10:$D$59,4, FALSE)</f>
        <v>#N/A</v>
      </c>
      <c r="BJ94" s="430" t="e">
        <f>VLOOKUP($BE94,'P3'!$A$10:$D$59,4, FALSE)</f>
        <v>#N/A</v>
      </c>
      <c r="BK94" s="104" t="e">
        <f>VLOOKUP($BE94,'P4'!$A$10:$D$59,4, FALSE)</f>
        <v>#N/A</v>
      </c>
      <c r="BL94" s="104" t="e">
        <f>VLOOKUP($BE94,'P5'!$A$10:$D$59,4, FALSE)</f>
        <v>#N/A</v>
      </c>
      <c r="BM94" s="104" t="e">
        <f>VLOOKUP($BE94,'P6'!$A$10:$D$59,4, FALSE)</f>
        <v>#N/A</v>
      </c>
      <c r="BN94" s="104" t="e">
        <f>VLOOKUP($BE94,'P7'!$A$10:$D$59,4, FALSE)</f>
        <v>#N/A</v>
      </c>
      <c r="BO94" s="104" t="e">
        <f>VLOOKUP($BE94,'P8'!$A$10:$D$59,4, FALSE)</f>
        <v>#N/A</v>
      </c>
      <c r="BP94" s="104" t="e">
        <f>VLOOKUP($BE94,'P9'!$A$10:$D$59,4, FALSE)</f>
        <v>#N/A</v>
      </c>
      <c r="BQ94" s="104" t="e">
        <f>VLOOKUP($BE94,'P10'!$A$10:$D$59,4, FALSE)</f>
        <v>#N/A</v>
      </c>
      <c r="BR94" s="104" t="e">
        <f>VLOOKUP($BE94,'P11'!$A$10:$D$59,4, FALSE)</f>
        <v>#N/A</v>
      </c>
      <c r="BS94" s="104" t="e">
        <f>VLOOKUP($BE94,'P12'!$A$10:$D$59,4, FALSE)</f>
        <v>#N/A</v>
      </c>
      <c r="BT94" s="104" t="e">
        <f>VLOOKUP($BE94,'P13'!$A$10:$D$59,4, FALSE)</f>
        <v>#N/A</v>
      </c>
      <c r="BU94" s="104" t="e">
        <f>VLOOKUP($BE94,'P14'!$A$10:$D$59,4, FALSE)</f>
        <v>#N/A</v>
      </c>
      <c r="BV94" s="104" t="e">
        <f>VLOOKUP($BE94,'P15'!$A$10:$D$59,4, FALSE)</f>
        <v>#N/A</v>
      </c>
      <c r="BW94" s="104" t="e">
        <f>VLOOKUP($BE94,'P16'!$A$10:$D$59,4, FALSE)</f>
        <v>#N/A</v>
      </c>
      <c r="BX94" s="104" t="e">
        <f>VLOOKUP($BE94,'P17'!$A$10:$D$59,4, FALSE)</f>
        <v>#N/A</v>
      </c>
      <c r="BY94" s="104" t="e">
        <f>VLOOKUP($BE94,'P18'!$A$10:$D$59,4, FALSE)</f>
        <v>#N/A</v>
      </c>
      <c r="BZ94" s="104" t="e">
        <f>VLOOKUP($BE94,'P19'!$A$10:$D$59,4, FALSE)</f>
        <v>#N/A</v>
      </c>
      <c r="CA94" s="104" t="e">
        <f>VLOOKUP($BE94,'P20'!$A$10:$D$59,4, FALSE)</f>
        <v>#N/A</v>
      </c>
    </row>
    <row r="95" spans="1:79" s="6" customFormat="1">
      <c r="A95" s="31">
        <v>33</v>
      </c>
      <c r="B95" s="41" t="str">
        <f t="shared" si="82"/>
        <v>-</v>
      </c>
      <c r="C95" s="41" t="str">
        <f t="shared" si="83"/>
        <v>-</v>
      </c>
      <c r="D95" s="41" t="e">
        <f t="shared" si="84"/>
        <v>#N/A</v>
      </c>
      <c r="E95" s="41" t="e">
        <f t="shared" si="85"/>
        <v>#N/A</v>
      </c>
      <c r="F95" s="41" t="e">
        <f t="shared" si="86"/>
        <v>#N/A</v>
      </c>
      <c r="G95" s="41" t="e">
        <f t="shared" si="87"/>
        <v>#N/A</v>
      </c>
      <c r="H95" s="41" t="e">
        <f t="shared" si="88"/>
        <v>#N/A</v>
      </c>
      <c r="I95" s="41" t="str">
        <f t="shared" si="89"/>
        <v>-</v>
      </c>
      <c r="J95" s="41" t="str">
        <f t="shared" si="90"/>
        <v>-</v>
      </c>
      <c r="K95" s="41" t="str">
        <f t="shared" si="91"/>
        <v>-</v>
      </c>
      <c r="L95" s="41" t="str">
        <f t="shared" si="92"/>
        <v>-</v>
      </c>
      <c r="M95" s="41" t="str">
        <f t="shared" si="93"/>
        <v>-</v>
      </c>
      <c r="N95" s="41" t="str">
        <f t="shared" si="94"/>
        <v>-</v>
      </c>
      <c r="O95" s="41" t="str">
        <f t="shared" si="95"/>
        <v>-</v>
      </c>
      <c r="P95" s="41" t="str">
        <f t="shared" si="96"/>
        <v>-</v>
      </c>
      <c r="Q95" s="41" t="str">
        <f t="shared" si="97"/>
        <v>-</v>
      </c>
      <c r="R95" s="41" t="str">
        <f t="shared" si="98"/>
        <v>-</v>
      </c>
      <c r="S95" s="41" t="str">
        <f t="shared" si="99"/>
        <v>-</v>
      </c>
      <c r="T95" s="41" t="str">
        <f t="shared" si="100"/>
        <v>-</v>
      </c>
      <c r="U95" s="41" t="str">
        <f t="shared" si="101"/>
        <v>-</v>
      </c>
      <c r="V95" s="41" t="str">
        <f t="shared" si="102"/>
        <v>-</v>
      </c>
      <c r="W95" s="41" t="str">
        <f t="shared" si="103"/>
        <v>-</v>
      </c>
      <c r="X95" s="150">
        <v>33</v>
      </c>
      <c r="Y95" s="444" t="e">
        <f t="shared" si="104"/>
        <v>#N/A</v>
      </c>
      <c r="Z95" s="445" t="e">
        <f t="shared" si="105"/>
        <v>#N/A</v>
      </c>
      <c r="AA95" s="445" t="e">
        <f t="shared" si="106"/>
        <v>#N/A</v>
      </c>
      <c r="AB95" s="198">
        <f t="shared" si="107"/>
        <v>0</v>
      </c>
      <c r="AC95" s="58"/>
      <c r="AD95" s="58"/>
      <c r="AE95" s="58"/>
      <c r="BD95" s="14"/>
      <c r="BE95" s="31">
        <v>33</v>
      </c>
      <c r="BF95" s="104" t="e">
        <f>VLOOKUP($BE95,Pilot1!$A$10:$D$59,4, FALSE)</f>
        <v>#N/A</v>
      </c>
      <c r="BG95" s="104" t="e">
        <f>VLOOKUP($BE95,Pilot2!$A$10:$D$59,4, FALSE)</f>
        <v>#N/A</v>
      </c>
      <c r="BH95" s="104" t="e">
        <f>VLOOKUP($BE95,'P1'!$A$10:$D$59,4, FALSE)</f>
        <v>#N/A</v>
      </c>
      <c r="BI95" s="430" t="e">
        <f>VLOOKUP($BE95,'P2'!$A$10:$D$59,4, FALSE)</f>
        <v>#N/A</v>
      </c>
      <c r="BJ95" s="430" t="e">
        <f>VLOOKUP($BE95,'P3'!$A$10:$D$59,4, FALSE)</f>
        <v>#N/A</v>
      </c>
      <c r="BK95" s="104" t="e">
        <f>VLOOKUP($BE95,'P4'!$A$10:$D$59,4, FALSE)</f>
        <v>#N/A</v>
      </c>
      <c r="BL95" s="104" t="e">
        <f>VLOOKUP($BE95,'P5'!$A$10:$D$59,4, FALSE)</f>
        <v>#N/A</v>
      </c>
      <c r="BM95" s="104" t="e">
        <f>VLOOKUP($BE95,'P6'!$A$10:$D$59,4, FALSE)</f>
        <v>#N/A</v>
      </c>
      <c r="BN95" s="104" t="e">
        <f>VLOOKUP($BE95,'P7'!$A$10:$D$59,4, FALSE)</f>
        <v>#N/A</v>
      </c>
      <c r="BO95" s="104" t="e">
        <f>VLOOKUP($BE95,'P8'!$A$10:$D$59,4, FALSE)</f>
        <v>#N/A</v>
      </c>
      <c r="BP95" s="104" t="e">
        <f>VLOOKUP($BE95,'P9'!$A$10:$D$59,4, FALSE)</f>
        <v>#N/A</v>
      </c>
      <c r="BQ95" s="104" t="e">
        <f>VLOOKUP($BE95,'P10'!$A$10:$D$59,4, FALSE)</f>
        <v>#N/A</v>
      </c>
      <c r="BR95" s="104" t="e">
        <f>VLOOKUP($BE95,'P11'!$A$10:$D$59,4, FALSE)</f>
        <v>#N/A</v>
      </c>
      <c r="BS95" s="104" t="e">
        <f>VLOOKUP($BE95,'P12'!$A$10:$D$59,4, FALSE)</f>
        <v>#N/A</v>
      </c>
      <c r="BT95" s="104" t="e">
        <f>VLOOKUP($BE95,'P13'!$A$10:$D$59,4, FALSE)</f>
        <v>#N/A</v>
      </c>
      <c r="BU95" s="104" t="e">
        <f>VLOOKUP($BE95,'P14'!$A$10:$D$59,4, FALSE)</f>
        <v>#N/A</v>
      </c>
      <c r="BV95" s="104" t="e">
        <f>VLOOKUP($BE95,'P15'!$A$10:$D$59,4, FALSE)</f>
        <v>#N/A</v>
      </c>
      <c r="BW95" s="104" t="e">
        <f>VLOOKUP($BE95,'P16'!$A$10:$D$59,4, FALSE)</f>
        <v>#N/A</v>
      </c>
      <c r="BX95" s="104" t="e">
        <f>VLOOKUP($BE95,'P17'!$A$10:$D$59,4, FALSE)</f>
        <v>#N/A</v>
      </c>
      <c r="BY95" s="104" t="e">
        <f>VLOOKUP($BE95,'P18'!$A$10:$D$59,4, FALSE)</f>
        <v>#N/A</v>
      </c>
      <c r="BZ95" s="104" t="e">
        <f>VLOOKUP($BE95,'P19'!$A$10:$D$59,4, FALSE)</f>
        <v>#N/A</v>
      </c>
      <c r="CA95" s="104" t="e">
        <f>VLOOKUP($BE95,'P20'!$A$10:$D$59,4, FALSE)</f>
        <v>#N/A</v>
      </c>
    </row>
    <row r="96" spans="1:79" s="6" customFormat="1">
      <c r="A96" s="31">
        <v>34</v>
      </c>
      <c r="B96" s="41" t="str">
        <f t="shared" si="82"/>
        <v>-</v>
      </c>
      <c r="C96" s="41" t="str">
        <f t="shared" si="83"/>
        <v>-</v>
      </c>
      <c r="D96" s="41" t="e">
        <f t="shared" si="84"/>
        <v>#N/A</v>
      </c>
      <c r="E96" s="41" t="e">
        <f t="shared" si="85"/>
        <v>#N/A</v>
      </c>
      <c r="F96" s="41" t="e">
        <f t="shared" si="86"/>
        <v>#N/A</v>
      </c>
      <c r="G96" s="41" t="e">
        <f t="shared" si="87"/>
        <v>#N/A</v>
      </c>
      <c r="H96" s="41" t="e">
        <f t="shared" si="88"/>
        <v>#N/A</v>
      </c>
      <c r="I96" s="41" t="str">
        <f t="shared" si="89"/>
        <v>-</v>
      </c>
      <c r="J96" s="41" t="str">
        <f t="shared" si="90"/>
        <v>-</v>
      </c>
      <c r="K96" s="41" t="str">
        <f t="shared" si="91"/>
        <v>-</v>
      </c>
      <c r="L96" s="41" t="str">
        <f t="shared" si="92"/>
        <v>-</v>
      </c>
      <c r="M96" s="41" t="str">
        <f t="shared" si="93"/>
        <v>-</v>
      </c>
      <c r="N96" s="41" t="str">
        <f t="shared" si="94"/>
        <v>-</v>
      </c>
      <c r="O96" s="41" t="str">
        <f t="shared" si="95"/>
        <v>-</v>
      </c>
      <c r="P96" s="41" t="str">
        <f t="shared" si="96"/>
        <v>-</v>
      </c>
      <c r="Q96" s="41" t="str">
        <f t="shared" si="97"/>
        <v>-</v>
      </c>
      <c r="R96" s="41" t="str">
        <f t="shared" si="98"/>
        <v>-</v>
      </c>
      <c r="S96" s="41" t="str">
        <f t="shared" si="99"/>
        <v>-</v>
      </c>
      <c r="T96" s="41" t="str">
        <f t="shared" si="100"/>
        <v>-</v>
      </c>
      <c r="U96" s="41" t="str">
        <f t="shared" si="101"/>
        <v>-</v>
      </c>
      <c r="V96" s="41" t="str">
        <f t="shared" si="102"/>
        <v>-</v>
      </c>
      <c r="W96" s="41" t="str">
        <f t="shared" si="103"/>
        <v>-</v>
      </c>
      <c r="X96" s="150">
        <v>34</v>
      </c>
      <c r="Y96" s="444" t="e">
        <f t="shared" si="104"/>
        <v>#N/A</v>
      </c>
      <c r="Z96" s="445" t="e">
        <f t="shared" si="105"/>
        <v>#N/A</v>
      </c>
      <c r="AA96" s="445" t="e">
        <f t="shared" si="106"/>
        <v>#N/A</v>
      </c>
      <c r="AB96" s="198">
        <f t="shared" si="107"/>
        <v>0</v>
      </c>
      <c r="AC96" s="58"/>
      <c r="AD96" s="58"/>
      <c r="AE96" s="58"/>
      <c r="BD96" s="14"/>
      <c r="BE96" s="31">
        <v>34</v>
      </c>
      <c r="BF96" s="104" t="e">
        <f>VLOOKUP($BE96,Pilot1!$A$10:$D$59,4, FALSE)</f>
        <v>#N/A</v>
      </c>
      <c r="BG96" s="104" t="e">
        <f>VLOOKUP($BE96,Pilot2!$A$10:$D$59,4, FALSE)</f>
        <v>#N/A</v>
      </c>
      <c r="BH96" s="104" t="e">
        <f>VLOOKUP($BE96,'P1'!$A$10:$D$59,4, FALSE)</f>
        <v>#N/A</v>
      </c>
      <c r="BI96" s="430" t="e">
        <f>VLOOKUP($BE96,'P2'!$A$10:$D$59,4, FALSE)</f>
        <v>#N/A</v>
      </c>
      <c r="BJ96" s="430" t="e">
        <f>VLOOKUP($BE96,'P3'!$A$10:$D$59,4, FALSE)</f>
        <v>#N/A</v>
      </c>
      <c r="BK96" s="104" t="e">
        <f>VLOOKUP($BE96,'P4'!$A$10:$D$59,4, FALSE)</f>
        <v>#N/A</v>
      </c>
      <c r="BL96" s="104" t="e">
        <f>VLOOKUP($BE96,'P5'!$A$10:$D$59,4, FALSE)</f>
        <v>#N/A</v>
      </c>
      <c r="BM96" s="104" t="e">
        <f>VLOOKUP($BE96,'P6'!$A$10:$D$59,4, FALSE)</f>
        <v>#N/A</v>
      </c>
      <c r="BN96" s="104" t="e">
        <f>VLOOKUP($BE96,'P7'!$A$10:$D$59,4, FALSE)</f>
        <v>#N/A</v>
      </c>
      <c r="BO96" s="104" t="e">
        <f>VLOOKUP($BE96,'P8'!$A$10:$D$59,4, FALSE)</f>
        <v>#N/A</v>
      </c>
      <c r="BP96" s="104" t="e">
        <f>VLOOKUP($BE96,'P9'!$A$10:$D$59,4, FALSE)</f>
        <v>#N/A</v>
      </c>
      <c r="BQ96" s="104" t="e">
        <f>VLOOKUP($BE96,'P10'!$A$10:$D$59,4, FALSE)</f>
        <v>#N/A</v>
      </c>
      <c r="BR96" s="104" t="e">
        <f>VLOOKUP($BE96,'P11'!$A$10:$D$59,4, FALSE)</f>
        <v>#N/A</v>
      </c>
      <c r="BS96" s="104" t="e">
        <f>VLOOKUP($BE96,'P12'!$A$10:$D$59,4, FALSE)</f>
        <v>#N/A</v>
      </c>
      <c r="BT96" s="104" t="e">
        <f>VLOOKUP($BE96,'P13'!$A$10:$D$59,4, FALSE)</f>
        <v>#N/A</v>
      </c>
      <c r="BU96" s="104" t="e">
        <f>VLOOKUP($BE96,'P14'!$A$10:$D$59,4, FALSE)</f>
        <v>#N/A</v>
      </c>
      <c r="BV96" s="104" t="e">
        <f>VLOOKUP($BE96,'P15'!$A$10:$D$59,4, FALSE)</f>
        <v>#N/A</v>
      </c>
      <c r="BW96" s="104" t="e">
        <f>VLOOKUP($BE96,'P16'!$A$10:$D$59,4, FALSE)</f>
        <v>#N/A</v>
      </c>
      <c r="BX96" s="104" t="e">
        <f>VLOOKUP($BE96,'P17'!$A$10:$D$59,4, FALSE)</f>
        <v>#N/A</v>
      </c>
      <c r="BY96" s="104" t="e">
        <f>VLOOKUP($BE96,'P18'!$A$10:$D$59,4, FALSE)</f>
        <v>#N/A</v>
      </c>
      <c r="BZ96" s="104" t="e">
        <f>VLOOKUP($BE96,'P19'!$A$10:$D$59,4, FALSE)</f>
        <v>#N/A</v>
      </c>
      <c r="CA96" s="104" t="e">
        <f>VLOOKUP($BE96,'P20'!$A$10:$D$59,4, FALSE)</f>
        <v>#N/A</v>
      </c>
    </row>
    <row r="97" spans="1:79" s="6" customFormat="1">
      <c r="A97" s="31">
        <v>35</v>
      </c>
      <c r="B97" s="41" t="str">
        <f t="shared" si="82"/>
        <v>-</v>
      </c>
      <c r="C97" s="41" t="str">
        <f t="shared" si="83"/>
        <v>-</v>
      </c>
      <c r="D97" s="41" t="e">
        <f t="shared" si="84"/>
        <v>#N/A</v>
      </c>
      <c r="E97" s="41" t="e">
        <f t="shared" si="85"/>
        <v>#N/A</v>
      </c>
      <c r="F97" s="41" t="e">
        <f t="shared" si="86"/>
        <v>#N/A</v>
      </c>
      <c r="G97" s="41" t="e">
        <f t="shared" si="87"/>
        <v>#N/A</v>
      </c>
      <c r="H97" s="41" t="e">
        <f t="shared" si="88"/>
        <v>#N/A</v>
      </c>
      <c r="I97" s="41" t="str">
        <f t="shared" si="89"/>
        <v>-</v>
      </c>
      <c r="J97" s="41" t="str">
        <f t="shared" si="90"/>
        <v>-</v>
      </c>
      <c r="K97" s="41" t="str">
        <f t="shared" si="91"/>
        <v>-</v>
      </c>
      <c r="L97" s="41" t="str">
        <f t="shared" si="92"/>
        <v>-</v>
      </c>
      <c r="M97" s="41" t="str">
        <f t="shared" si="93"/>
        <v>-</v>
      </c>
      <c r="N97" s="41" t="str">
        <f t="shared" si="94"/>
        <v>-</v>
      </c>
      <c r="O97" s="41" t="str">
        <f t="shared" si="95"/>
        <v>-</v>
      </c>
      <c r="P97" s="41" t="str">
        <f t="shared" si="96"/>
        <v>-</v>
      </c>
      <c r="Q97" s="41" t="str">
        <f t="shared" si="97"/>
        <v>-</v>
      </c>
      <c r="R97" s="41" t="str">
        <f t="shared" si="98"/>
        <v>-</v>
      </c>
      <c r="S97" s="41" t="str">
        <f t="shared" si="99"/>
        <v>-</v>
      </c>
      <c r="T97" s="41" t="str">
        <f t="shared" si="100"/>
        <v>-</v>
      </c>
      <c r="U97" s="41" t="str">
        <f t="shared" si="101"/>
        <v>-</v>
      </c>
      <c r="V97" s="41" t="str">
        <f t="shared" si="102"/>
        <v>-</v>
      </c>
      <c r="W97" s="41" t="str">
        <f t="shared" si="103"/>
        <v>-</v>
      </c>
      <c r="X97" s="150">
        <v>35</v>
      </c>
      <c r="Y97" s="444" t="e">
        <f t="shared" si="104"/>
        <v>#N/A</v>
      </c>
      <c r="Z97" s="445" t="e">
        <f t="shared" si="105"/>
        <v>#N/A</v>
      </c>
      <c r="AA97" s="445" t="e">
        <f t="shared" si="106"/>
        <v>#N/A</v>
      </c>
      <c r="AB97" s="198">
        <f t="shared" si="107"/>
        <v>0</v>
      </c>
      <c r="AC97" s="58"/>
      <c r="AD97" s="58"/>
      <c r="AE97" s="58"/>
      <c r="BD97" s="14"/>
      <c r="BE97" s="31">
        <v>35</v>
      </c>
      <c r="BF97" s="104" t="e">
        <f>VLOOKUP($BE97,Pilot1!$A$10:$D$59,4, FALSE)</f>
        <v>#N/A</v>
      </c>
      <c r="BG97" s="104" t="e">
        <f>VLOOKUP($BE97,Pilot2!$A$10:$D$59,4, FALSE)</f>
        <v>#N/A</v>
      </c>
      <c r="BH97" s="104" t="e">
        <f>VLOOKUP($BE97,'P1'!$A$10:$D$59,4, FALSE)</f>
        <v>#N/A</v>
      </c>
      <c r="BI97" s="430" t="e">
        <f>VLOOKUP($BE97,'P2'!$A$10:$D$59,4, FALSE)</f>
        <v>#N/A</v>
      </c>
      <c r="BJ97" s="430" t="e">
        <f>VLOOKUP($BE97,'P3'!$A$10:$D$59,4, FALSE)</f>
        <v>#N/A</v>
      </c>
      <c r="BK97" s="104" t="e">
        <f>VLOOKUP($BE97,'P4'!$A$10:$D$59,4, FALSE)</f>
        <v>#N/A</v>
      </c>
      <c r="BL97" s="104" t="e">
        <f>VLOOKUP($BE97,'P5'!$A$10:$D$59,4, FALSE)</f>
        <v>#N/A</v>
      </c>
      <c r="BM97" s="104" t="e">
        <f>VLOOKUP($BE97,'P6'!$A$10:$D$59,4, FALSE)</f>
        <v>#N/A</v>
      </c>
      <c r="BN97" s="104" t="e">
        <f>VLOOKUP($BE97,'P7'!$A$10:$D$59,4, FALSE)</f>
        <v>#N/A</v>
      </c>
      <c r="BO97" s="104" t="e">
        <f>VLOOKUP($BE97,'P8'!$A$10:$D$59,4, FALSE)</f>
        <v>#N/A</v>
      </c>
      <c r="BP97" s="104" t="e">
        <f>VLOOKUP($BE97,'P9'!$A$10:$D$59,4, FALSE)</f>
        <v>#N/A</v>
      </c>
      <c r="BQ97" s="104" t="e">
        <f>VLOOKUP($BE97,'P10'!$A$10:$D$59,4, FALSE)</f>
        <v>#N/A</v>
      </c>
      <c r="BR97" s="104" t="e">
        <f>VLOOKUP($BE97,'P11'!$A$10:$D$59,4, FALSE)</f>
        <v>#N/A</v>
      </c>
      <c r="BS97" s="104" t="e">
        <f>VLOOKUP($BE97,'P12'!$A$10:$D$59,4, FALSE)</f>
        <v>#N/A</v>
      </c>
      <c r="BT97" s="104" t="e">
        <f>VLOOKUP($BE97,'P13'!$A$10:$D$59,4, FALSE)</f>
        <v>#N/A</v>
      </c>
      <c r="BU97" s="104" t="e">
        <f>VLOOKUP($BE97,'P14'!$A$10:$D$59,4, FALSE)</f>
        <v>#N/A</v>
      </c>
      <c r="BV97" s="104" t="e">
        <f>VLOOKUP($BE97,'P15'!$A$10:$D$59,4, FALSE)</f>
        <v>#N/A</v>
      </c>
      <c r="BW97" s="104" t="e">
        <f>VLOOKUP($BE97,'P16'!$A$10:$D$59,4, FALSE)</f>
        <v>#N/A</v>
      </c>
      <c r="BX97" s="104" t="e">
        <f>VLOOKUP($BE97,'P17'!$A$10:$D$59,4, FALSE)</f>
        <v>#N/A</v>
      </c>
      <c r="BY97" s="104" t="e">
        <f>VLOOKUP($BE97,'P18'!$A$10:$D$59,4, FALSE)</f>
        <v>#N/A</v>
      </c>
      <c r="BZ97" s="104" t="e">
        <f>VLOOKUP($BE97,'P19'!$A$10:$D$59,4, FALSE)</f>
        <v>#N/A</v>
      </c>
      <c r="CA97" s="104" t="e">
        <f>VLOOKUP($BE97,'P20'!$A$10:$D$59,4, FALSE)</f>
        <v>#N/A</v>
      </c>
    </row>
    <row r="98" spans="1:79" s="6" customFormat="1">
      <c r="A98" s="31">
        <v>36</v>
      </c>
      <c r="B98" s="41" t="str">
        <f t="shared" si="82"/>
        <v>-</v>
      </c>
      <c r="C98" s="41" t="str">
        <f t="shared" si="83"/>
        <v>-</v>
      </c>
      <c r="D98" s="41" t="e">
        <f t="shared" si="84"/>
        <v>#N/A</v>
      </c>
      <c r="E98" s="41" t="e">
        <f t="shared" si="85"/>
        <v>#N/A</v>
      </c>
      <c r="F98" s="41" t="e">
        <f t="shared" si="86"/>
        <v>#N/A</v>
      </c>
      <c r="G98" s="41" t="e">
        <f t="shared" si="87"/>
        <v>#N/A</v>
      </c>
      <c r="H98" s="41" t="e">
        <f t="shared" si="88"/>
        <v>#N/A</v>
      </c>
      <c r="I98" s="41" t="str">
        <f t="shared" si="89"/>
        <v>-</v>
      </c>
      <c r="J98" s="41" t="str">
        <f t="shared" si="90"/>
        <v>-</v>
      </c>
      <c r="K98" s="41" t="str">
        <f t="shared" si="91"/>
        <v>-</v>
      </c>
      <c r="L98" s="41" t="str">
        <f t="shared" si="92"/>
        <v>-</v>
      </c>
      <c r="M98" s="41" t="str">
        <f t="shared" si="93"/>
        <v>-</v>
      </c>
      <c r="N98" s="41" t="str">
        <f t="shared" si="94"/>
        <v>-</v>
      </c>
      <c r="O98" s="41" t="str">
        <f t="shared" si="95"/>
        <v>-</v>
      </c>
      <c r="P98" s="41" t="str">
        <f t="shared" si="96"/>
        <v>-</v>
      </c>
      <c r="Q98" s="41" t="str">
        <f t="shared" si="97"/>
        <v>-</v>
      </c>
      <c r="R98" s="41" t="str">
        <f t="shared" si="98"/>
        <v>-</v>
      </c>
      <c r="S98" s="41" t="str">
        <f t="shared" si="99"/>
        <v>-</v>
      </c>
      <c r="T98" s="41" t="str">
        <f t="shared" si="100"/>
        <v>-</v>
      </c>
      <c r="U98" s="41" t="str">
        <f t="shared" si="101"/>
        <v>-</v>
      </c>
      <c r="V98" s="41" t="str">
        <f t="shared" si="102"/>
        <v>-</v>
      </c>
      <c r="W98" s="41" t="str">
        <f t="shared" si="103"/>
        <v>-</v>
      </c>
      <c r="X98" s="150">
        <v>36</v>
      </c>
      <c r="Y98" s="444" t="e">
        <f t="shared" si="104"/>
        <v>#N/A</v>
      </c>
      <c r="Z98" s="445" t="e">
        <f t="shared" si="105"/>
        <v>#N/A</v>
      </c>
      <c r="AA98" s="445" t="e">
        <f t="shared" si="106"/>
        <v>#N/A</v>
      </c>
      <c r="AB98" s="198">
        <f t="shared" si="107"/>
        <v>0</v>
      </c>
      <c r="AC98" s="58"/>
      <c r="AD98" s="58"/>
      <c r="AE98" s="58"/>
      <c r="BD98" s="14"/>
      <c r="BE98" s="31">
        <v>36</v>
      </c>
      <c r="BF98" s="104" t="e">
        <f>VLOOKUP($BE98,Pilot1!$A$10:$D$59,4, FALSE)</f>
        <v>#N/A</v>
      </c>
      <c r="BG98" s="104" t="e">
        <f>VLOOKUP($BE98,Pilot2!$A$10:$D$59,4, FALSE)</f>
        <v>#N/A</v>
      </c>
      <c r="BH98" s="104" t="e">
        <f>VLOOKUP($BE98,'P1'!$A$10:$D$59,4, FALSE)</f>
        <v>#N/A</v>
      </c>
      <c r="BI98" s="430" t="e">
        <f>VLOOKUP($BE98,'P2'!$A$10:$D$59,4, FALSE)</f>
        <v>#N/A</v>
      </c>
      <c r="BJ98" s="430" t="e">
        <f>VLOOKUP($BE98,'P3'!$A$10:$D$59,4, FALSE)</f>
        <v>#N/A</v>
      </c>
      <c r="BK98" s="104" t="e">
        <f>VLOOKUP($BE98,'P4'!$A$10:$D$59,4, FALSE)</f>
        <v>#N/A</v>
      </c>
      <c r="BL98" s="104" t="e">
        <f>VLOOKUP($BE98,'P5'!$A$10:$D$59,4, FALSE)</f>
        <v>#N/A</v>
      </c>
      <c r="BM98" s="104" t="e">
        <f>VLOOKUP($BE98,'P6'!$A$10:$D$59,4, FALSE)</f>
        <v>#N/A</v>
      </c>
      <c r="BN98" s="104" t="e">
        <f>VLOOKUP($BE98,'P7'!$A$10:$D$59,4, FALSE)</f>
        <v>#N/A</v>
      </c>
      <c r="BO98" s="104" t="e">
        <f>VLOOKUP($BE98,'P8'!$A$10:$D$59,4, FALSE)</f>
        <v>#N/A</v>
      </c>
      <c r="BP98" s="104" t="e">
        <f>VLOOKUP($BE98,'P9'!$A$10:$D$59,4, FALSE)</f>
        <v>#N/A</v>
      </c>
      <c r="BQ98" s="104" t="e">
        <f>VLOOKUP($BE98,'P10'!$A$10:$D$59,4, FALSE)</f>
        <v>#N/A</v>
      </c>
      <c r="BR98" s="104" t="e">
        <f>VLOOKUP($BE98,'P11'!$A$10:$D$59,4, FALSE)</f>
        <v>#N/A</v>
      </c>
      <c r="BS98" s="104" t="e">
        <f>VLOOKUP($BE98,'P12'!$A$10:$D$59,4, FALSE)</f>
        <v>#N/A</v>
      </c>
      <c r="BT98" s="104" t="e">
        <f>VLOOKUP($BE98,'P13'!$A$10:$D$59,4, FALSE)</f>
        <v>#N/A</v>
      </c>
      <c r="BU98" s="104" t="e">
        <f>VLOOKUP($BE98,'P14'!$A$10:$D$59,4, FALSE)</f>
        <v>#N/A</v>
      </c>
      <c r="BV98" s="104" t="e">
        <f>VLOOKUP($BE98,'P15'!$A$10:$D$59,4, FALSE)</f>
        <v>#N/A</v>
      </c>
      <c r="BW98" s="104" t="e">
        <f>VLOOKUP($BE98,'P16'!$A$10:$D$59,4, FALSE)</f>
        <v>#N/A</v>
      </c>
      <c r="BX98" s="104" t="e">
        <f>VLOOKUP($BE98,'P17'!$A$10:$D$59,4, FALSE)</f>
        <v>#N/A</v>
      </c>
      <c r="BY98" s="104" t="e">
        <f>VLOOKUP($BE98,'P18'!$A$10:$D$59,4, FALSE)</f>
        <v>#N/A</v>
      </c>
      <c r="BZ98" s="104" t="e">
        <f>VLOOKUP($BE98,'P19'!$A$10:$D$59,4, FALSE)</f>
        <v>#N/A</v>
      </c>
      <c r="CA98" s="104" t="e">
        <f>VLOOKUP($BE98,'P20'!$A$10:$D$59,4, FALSE)</f>
        <v>#N/A</v>
      </c>
    </row>
    <row r="99" spans="1:79" s="6" customFormat="1">
      <c r="A99" s="31">
        <v>37</v>
      </c>
      <c r="B99" s="41" t="str">
        <f t="shared" si="82"/>
        <v>-</v>
      </c>
      <c r="C99" s="41" t="str">
        <f t="shared" si="83"/>
        <v>-</v>
      </c>
      <c r="D99" s="41" t="e">
        <f t="shared" si="84"/>
        <v>#N/A</v>
      </c>
      <c r="E99" s="41" t="e">
        <f t="shared" si="85"/>
        <v>#N/A</v>
      </c>
      <c r="F99" s="41" t="e">
        <f t="shared" si="86"/>
        <v>#N/A</v>
      </c>
      <c r="G99" s="41" t="e">
        <f t="shared" si="87"/>
        <v>#N/A</v>
      </c>
      <c r="H99" s="41" t="e">
        <f t="shared" si="88"/>
        <v>#N/A</v>
      </c>
      <c r="I99" s="41" t="str">
        <f t="shared" si="89"/>
        <v>-</v>
      </c>
      <c r="J99" s="41" t="str">
        <f t="shared" si="90"/>
        <v>-</v>
      </c>
      <c r="K99" s="41" t="str">
        <f t="shared" si="91"/>
        <v>-</v>
      </c>
      <c r="L99" s="41" t="str">
        <f t="shared" si="92"/>
        <v>-</v>
      </c>
      <c r="M99" s="41" t="str">
        <f t="shared" si="93"/>
        <v>-</v>
      </c>
      <c r="N99" s="41" t="str">
        <f t="shared" si="94"/>
        <v>-</v>
      </c>
      <c r="O99" s="41" t="str">
        <f t="shared" si="95"/>
        <v>-</v>
      </c>
      <c r="P99" s="41" t="str">
        <f t="shared" si="96"/>
        <v>-</v>
      </c>
      <c r="Q99" s="41" t="str">
        <f t="shared" si="97"/>
        <v>-</v>
      </c>
      <c r="R99" s="41" t="str">
        <f t="shared" si="98"/>
        <v>-</v>
      </c>
      <c r="S99" s="41" t="str">
        <f t="shared" si="99"/>
        <v>-</v>
      </c>
      <c r="T99" s="41" t="str">
        <f t="shared" si="100"/>
        <v>-</v>
      </c>
      <c r="U99" s="41" t="str">
        <f t="shared" si="101"/>
        <v>-</v>
      </c>
      <c r="V99" s="41" t="str">
        <f t="shared" si="102"/>
        <v>-</v>
      </c>
      <c r="W99" s="41" t="str">
        <f t="shared" si="103"/>
        <v>-</v>
      </c>
      <c r="X99" s="150">
        <v>37</v>
      </c>
      <c r="Y99" s="444" t="e">
        <f t="shared" si="104"/>
        <v>#N/A</v>
      </c>
      <c r="Z99" s="445" t="e">
        <f t="shared" si="105"/>
        <v>#N/A</v>
      </c>
      <c r="AA99" s="445" t="e">
        <f t="shared" si="106"/>
        <v>#N/A</v>
      </c>
      <c r="AB99" s="198">
        <f t="shared" si="107"/>
        <v>0</v>
      </c>
      <c r="AC99" s="58"/>
      <c r="AD99" s="58"/>
      <c r="AE99" s="58"/>
      <c r="BD99" s="14"/>
      <c r="BE99" s="31">
        <v>37</v>
      </c>
      <c r="BF99" s="104" t="e">
        <f>VLOOKUP($BE99,Pilot1!$A$10:$D$59,4, FALSE)</f>
        <v>#N/A</v>
      </c>
      <c r="BG99" s="104" t="e">
        <f>VLOOKUP($BE99,Pilot2!$A$10:$D$59,4, FALSE)</f>
        <v>#N/A</v>
      </c>
      <c r="BH99" s="104" t="e">
        <f>VLOOKUP($BE99,'P1'!$A$10:$D$59,4, FALSE)</f>
        <v>#N/A</v>
      </c>
      <c r="BI99" s="430" t="e">
        <f>VLOOKUP($BE99,'P2'!$A$10:$D$59,4, FALSE)</f>
        <v>#N/A</v>
      </c>
      <c r="BJ99" s="430" t="e">
        <f>VLOOKUP($BE99,'P3'!$A$10:$D$59,4, FALSE)</f>
        <v>#N/A</v>
      </c>
      <c r="BK99" s="104" t="e">
        <f>VLOOKUP($BE99,'P4'!$A$10:$D$59,4, FALSE)</f>
        <v>#N/A</v>
      </c>
      <c r="BL99" s="104" t="e">
        <f>VLOOKUP($BE99,'P5'!$A$10:$D$59,4, FALSE)</f>
        <v>#N/A</v>
      </c>
      <c r="BM99" s="104" t="e">
        <f>VLOOKUP($BE99,'P6'!$A$10:$D$59,4, FALSE)</f>
        <v>#N/A</v>
      </c>
      <c r="BN99" s="104" t="e">
        <f>VLOOKUP($BE99,'P7'!$A$10:$D$59,4, FALSE)</f>
        <v>#N/A</v>
      </c>
      <c r="BO99" s="104" t="e">
        <f>VLOOKUP($BE99,'P8'!$A$10:$D$59,4, FALSE)</f>
        <v>#N/A</v>
      </c>
      <c r="BP99" s="104" t="e">
        <f>VLOOKUP($BE99,'P9'!$A$10:$D$59,4, FALSE)</f>
        <v>#N/A</v>
      </c>
      <c r="BQ99" s="104" t="e">
        <f>VLOOKUP($BE99,'P10'!$A$10:$D$59,4, FALSE)</f>
        <v>#N/A</v>
      </c>
      <c r="BR99" s="104" t="e">
        <f>VLOOKUP($BE99,'P11'!$A$10:$D$59,4, FALSE)</f>
        <v>#N/A</v>
      </c>
      <c r="BS99" s="104" t="e">
        <f>VLOOKUP($BE99,'P12'!$A$10:$D$59,4, FALSE)</f>
        <v>#N/A</v>
      </c>
      <c r="BT99" s="104" t="e">
        <f>VLOOKUP($BE99,'P13'!$A$10:$D$59,4, FALSE)</f>
        <v>#N/A</v>
      </c>
      <c r="BU99" s="104" t="e">
        <f>VLOOKUP($BE99,'P14'!$A$10:$D$59,4, FALSE)</f>
        <v>#N/A</v>
      </c>
      <c r="BV99" s="104" t="e">
        <f>VLOOKUP($BE99,'P15'!$A$10:$D$59,4, FALSE)</f>
        <v>#N/A</v>
      </c>
      <c r="BW99" s="104" t="e">
        <f>VLOOKUP($BE99,'P16'!$A$10:$D$59,4, FALSE)</f>
        <v>#N/A</v>
      </c>
      <c r="BX99" s="104" t="e">
        <f>VLOOKUP($BE99,'P17'!$A$10:$D$59,4, FALSE)</f>
        <v>#N/A</v>
      </c>
      <c r="BY99" s="104" t="e">
        <f>VLOOKUP($BE99,'P18'!$A$10:$D$59,4, FALSE)</f>
        <v>#N/A</v>
      </c>
      <c r="BZ99" s="104" t="e">
        <f>VLOOKUP($BE99,'P19'!$A$10:$D$59,4, FALSE)</f>
        <v>#N/A</v>
      </c>
      <c r="CA99" s="104" t="e">
        <f>VLOOKUP($BE99,'P20'!$A$10:$D$59,4, FALSE)</f>
        <v>#N/A</v>
      </c>
    </row>
    <row r="100" spans="1:79" s="6" customFormat="1">
      <c r="A100" s="31">
        <v>38</v>
      </c>
      <c r="B100" s="41" t="str">
        <f t="shared" si="82"/>
        <v>-</v>
      </c>
      <c r="C100" s="41" t="str">
        <f t="shared" si="83"/>
        <v>-</v>
      </c>
      <c r="D100" s="41" t="e">
        <f t="shared" si="84"/>
        <v>#N/A</v>
      </c>
      <c r="E100" s="41" t="e">
        <f t="shared" si="85"/>
        <v>#N/A</v>
      </c>
      <c r="F100" s="41" t="e">
        <f t="shared" si="86"/>
        <v>#N/A</v>
      </c>
      <c r="G100" s="41" t="e">
        <f t="shared" si="87"/>
        <v>#N/A</v>
      </c>
      <c r="H100" s="41" t="e">
        <f t="shared" si="88"/>
        <v>#N/A</v>
      </c>
      <c r="I100" s="41" t="str">
        <f t="shared" si="89"/>
        <v>-</v>
      </c>
      <c r="J100" s="41" t="str">
        <f t="shared" si="90"/>
        <v>-</v>
      </c>
      <c r="K100" s="41" t="str">
        <f t="shared" si="91"/>
        <v>-</v>
      </c>
      <c r="L100" s="41" t="str">
        <f t="shared" si="92"/>
        <v>-</v>
      </c>
      <c r="M100" s="41" t="str">
        <f t="shared" si="93"/>
        <v>-</v>
      </c>
      <c r="N100" s="41" t="str">
        <f t="shared" si="94"/>
        <v>-</v>
      </c>
      <c r="O100" s="41" t="str">
        <f t="shared" si="95"/>
        <v>-</v>
      </c>
      <c r="P100" s="41" t="str">
        <f t="shared" si="96"/>
        <v>-</v>
      </c>
      <c r="Q100" s="41" t="str">
        <f t="shared" si="97"/>
        <v>-</v>
      </c>
      <c r="R100" s="41" t="str">
        <f t="shared" si="98"/>
        <v>-</v>
      </c>
      <c r="S100" s="41" t="str">
        <f t="shared" si="99"/>
        <v>-</v>
      </c>
      <c r="T100" s="41" t="str">
        <f t="shared" si="100"/>
        <v>-</v>
      </c>
      <c r="U100" s="41" t="str">
        <f t="shared" si="101"/>
        <v>-</v>
      </c>
      <c r="V100" s="41" t="str">
        <f t="shared" si="102"/>
        <v>-</v>
      </c>
      <c r="W100" s="41" t="str">
        <f t="shared" si="103"/>
        <v>-</v>
      </c>
      <c r="X100" s="150">
        <v>38</v>
      </c>
      <c r="Y100" s="444" t="e">
        <f t="shared" si="104"/>
        <v>#N/A</v>
      </c>
      <c r="Z100" s="445" t="e">
        <f t="shared" si="105"/>
        <v>#N/A</v>
      </c>
      <c r="AA100" s="445" t="e">
        <f t="shared" si="106"/>
        <v>#N/A</v>
      </c>
      <c r="AB100" s="198">
        <f t="shared" si="107"/>
        <v>0</v>
      </c>
      <c r="AC100" s="58"/>
      <c r="AD100" s="58"/>
      <c r="AE100" s="58"/>
      <c r="BD100" s="14"/>
      <c r="BE100" s="31">
        <v>38</v>
      </c>
      <c r="BF100" s="104" t="e">
        <f>VLOOKUP($BE100,Pilot1!$A$10:$D$59,4, FALSE)</f>
        <v>#N/A</v>
      </c>
      <c r="BG100" s="104" t="e">
        <f>VLOOKUP($BE100,Pilot2!$A$10:$D$59,4, FALSE)</f>
        <v>#N/A</v>
      </c>
      <c r="BH100" s="104" t="e">
        <f>VLOOKUP($BE100,'P1'!$A$10:$D$59,4, FALSE)</f>
        <v>#N/A</v>
      </c>
      <c r="BI100" s="430" t="e">
        <f>VLOOKUP($BE100,'P2'!$A$10:$D$59,4, FALSE)</f>
        <v>#N/A</v>
      </c>
      <c r="BJ100" s="430" t="e">
        <f>VLOOKUP($BE100,'P3'!$A$10:$D$59,4, FALSE)</f>
        <v>#N/A</v>
      </c>
      <c r="BK100" s="104" t="e">
        <f>VLOOKUP($BE100,'P4'!$A$10:$D$59,4, FALSE)</f>
        <v>#N/A</v>
      </c>
      <c r="BL100" s="104" t="e">
        <f>VLOOKUP($BE100,'P5'!$A$10:$D$59,4, FALSE)</f>
        <v>#N/A</v>
      </c>
      <c r="BM100" s="104" t="e">
        <f>VLOOKUP($BE100,'P6'!$A$10:$D$59,4, FALSE)</f>
        <v>#N/A</v>
      </c>
      <c r="BN100" s="104" t="e">
        <f>VLOOKUP($BE100,'P7'!$A$10:$D$59,4, FALSE)</f>
        <v>#N/A</v>
      </c>
      <c r="BO100" s="104" t="e">
        <f>VLOOKUP($BE100,'P8'!$A$10:$D$59,4, FALSE)</f>
        <v>#N/A</v>
      </c>
      <c r="BP100" s="104" t="e">
        <f>VLOOKUP($BE100,'P9'!$A$10:$D$59,4, FALSE)</f>
        <v>#N/A</v>
      </c>
      <c r="BQ100" s="104" t="e">
        <f>VLOOKUP($BE100,'P10'!$A$10:$D$59,4, FALSE)</f>
        <v>#N/A</v>
      </c>
      <c r="BR100" s="104" t="e">
        <f>VLOOKUP($BE100,'P11'!$A$10:$D$59,4, FALSE)</f>
        <v>#N/A</v>
      </c>
      <c r="BS100" s="104" t="e">
        <f>VLOOKUP($BE100,'P12'!$A$10:$D$59,4, FALSE)</f>
        <v>#N/A</v>
      </c>
      <c r="BT100" s="104" t="e">
        <f>VLOOKUP($BE100,'P13'!$A$10:$D$59,4, FALSE)</f>
        <v>#N/A</v>
      </c>
      <c r="BU100" s="104" t="e">
        <f>VLOOKUP($BE100,'P14'!$A$10:$D$59,4, FALSE)</f>
        <v>#N/A</v>
      </c>
      <c r="BV100" s="104" t="e">
        <f>VLOOKUP($BE100,'P15'!$A$10:$D$59,4, FALSE)</f>
        <v>#N/A</v>
      </c>
      <c r="BW100" s="104" t="e">
        <f>VLOOKUP($BE100,'P16'!$A$10:$D$59,4, FALSE)</f>
        <v>#N/A</v>
      </c>
      <c r="BX100" s="104" t="e">
        <f>VLOOKUP($BE100,'P17'!$A$10:$D$59,4, FALSE)</f>
        <v>#N/A</v>
      </c>
      <c r="BY100" s="104" t="e">
        <f>VLOOKUP($BE100,'P18'!$A$10:$D$59,4, FALSE)</f>
        <v>#N/A</v>
      </c>
      <c r="BZ100" s="104" t="e">
        <f>VLOOKUP($BE100,'P19'!$A$10:$D$59,4, FALSE)</f>
        <v>#N/A</v>
      </c>
      <c r="CA100" s="104" t="e">
        <f>VLOOKUP($BE100,'P20'!$A$10:$D$59,4, FALSE)</f>
        <v>#N/A</v>
      </c>
    </row>
    <row r="101" spans="1:79" s="6" customFormat="1">
      <c r="A101" s="31">
        <v>39</v>
      </c>
      <c r="B101" s="41" t="str">
        <f t="shared" si="82"/>
        <v>-</v>
      </c>
      <c r="C101" s="41" t="str">
        <f t="shared" si="83"/>
        <v>-</v>
      </c>
      <c r="D101" s="41" t="e">
        <f t="shared" si="84"/>
        <v>#N/A</v>
      </c>
      <c r="E101" s="41" t="e">
        <f t="shared" si="85"/>
        <v>#N/A</v>
      </c>
      <c r="F101" s="41" t="e">
        <f t="shared" si="86"/>
        <v>#N/A</v>
      </c>
      <c r="G101" s="41" t="e">
        <f t="shared" si="87"/>
        <v>#N/A</v>
      </c>
      <c r="H101" s="41" t="e">
        <f t="shared" si="88"/>
        <v>#N/A</v>
      </c>
      <c r="I101" s="41" t="str">
        <f t="shared" si="89"/>
        <v>-</v>
      </c>
      <c r="J101" s="41" t="str">
        <f t="shared" si="90"/>
        <v>-</v>
      </c>
      <c r="K101" s="41" t="str">
        <f t="shared" si="91"/>
        <v>-</v>
      </c>
      <c r="L101" s="41" t="str">
        <f t="shared" si="92"/>
        <v>-</v>
      </c>
      <c r="M101" s="41" t="str">
        <f t="shared" si="93"/>
        <v>-</v>
      </c>
      <c r="N101" s="41" t="str">
        <f t="shared" si="94"/>
        <v>-</v>
      </c>
      <c r="O101" s="41" t="str">
        <f t="shared" si="95"/>
        <v>-</v>
      </c>
      <c r="P101" s="41" t="str">
        <f t="shared" si="96"/>
        <v>-</v>
      </c>
      <c r="Q101" s="41" t="str">
        <f t="shared" si="97"/>
        <v>-</v>
      </c>
      <c r="R101" s="41" t="str">
        <f t="shared" si="98"/>
        <v>-</v>
      </c>
      <c r="S101" s="41" t="str">
        <f t="shared" si="99"/>
        <v>-</v>
      </c>
      <c r="T101" s="41" t="str">
        <f t="shared" si="100"/>
        <v>-</v>
      </c>
      <c r="U101" s="41" t="str">
        <f t="shared" si="101"/>
        <v>-</v>
      </c>
      <c r="V101" s="41" t="str">
        <f t="shared" si="102"/>
        <v>-</v>
      </c>
      <c r="W101" s="41" t="str">
        <f t="shared" si="103"/>
        <v>-</v>
      </c>
      <c r="X101" s="150">
        <v>39</v>
      </c>
      <c r="Y101" s="444" t="e">
        <f t="shared" si="104"/>
        <v>#N/A</v>
      </c>
      <c r="Z101" s="445" t="e">
        <f t="shared" si="105"/>
        <v>#N/A</v>
      </c>
      <c r="AA101" s="445" t="e">
        <f t="shared" si="106"/>
        <v>#N/A</v>
      </c>
      <c r="AB101" s="198">
        <f t="shared" si="107"/>
        <v>0</v>
      </c>
      <c r="AC101" s="58"/>
      <c r="AD101" s="58"/>
      <c r="AE101" s="58"/>
      <c r="BD101" s="14"/>
      <c r="BE101" s="31">
        <v>39</v>
      </c>
      <c r="BF101" s="104" t="e">
        <f>VLOOKUP($BE101,Pilot1!$A$10:$D$59,4, FALSE)</f>
        <v>#N/A</v>
      </c>
      <c r="BG101" s="104" t="e">
        <f>VLOOKUP($BE101,Pilot2!$A$10:$D$59,4, FALSE)</f>
        <v>#N/A</v>
      </c>
      <c r="BH101" s="104" t="e">
        <f>VLOOKUP($BE101,'P1'!$A$10:$D$59,4, FALSE)</f>
        <v>#N/A</v>
      </c>
      <c r="BI101" s="430" t="e">
        <f>VLOOKUP($BE101,'P2'!$A$10:$D$59,4, FALSE)</f>
        <v>#N/A</v>
      </c>
      <c r="BJ101" s="430" t="e">
        <f>VLOOKUP($BE101,'P3'!$A$10:$D$59,4, FALSE)</f>
        <v>#N/A</v>
      </c>
      <c r="BK101" s="104" t="e">
        <f>VLOOKUP($BE101,'P4'!$A$10:$D$59,4, FALSE)</f>
        <v>#N/A</v>
      </c>
      <c r="BL101" s="104" t="e">
        <f>VLOOKUP($BE101,'P5'!$A$10:$D$59,4, FALSE)</f>
        <v>#N/A</v>
      </c>
      <c r="BM101" s="104" t="e">
        <f>VLOOKUP($BE101,'P6'!$A$10:$D$59,4, FALSE)</f>
        <v>#N/A</v>
      </c>
      <c r="BN101" s="104" t="e">
        <f>VLOOKUP($BE101,'P7'!$A$10:$D$59,4, FALSE)</f>
        <v>#N/A</v>
      </c>
      <c r="BO101" s="104" t="e">
        <f>VLOOKUP($BE101,'P8'!$A$10:$D$59,4, FALSE)</f>
        <v>#N/A</v>
      </c>
      <c r="BP101" s="104" t="e">
        <f>VLOOKUP($BE101,'P9'!$A$10:$D$59,4, FALSE)</f>
        <v>#N/A</v>
      </c>
      <c r="BQ101" s="104" t="e">
        <f>VLOOKUP($BE101,'P10'!$A$10:$D$59,4, FALSE)</f>
        <v>#N/A</v>
      </c>
      <c r="BR101" s="104" t="e">
        <f>VLOOKUP($BE101,'P11'!$A$10:$D$59,4, FALSE)</f>
        <v>#N/A</v>
      </c>
      <c r="BS101" s="104" t="e">
        <f>VLOOKUP($BE101,'P12'!$A$10:$D$59,4, FALSE)</f>
        <v>#N/A</v>
      </c>
      <c r="BT101" s="104" t="e">
        <f>VLOOKUP($BE101,'P13'!$A$10:$D$59,4, FALSE)</f>
        <v>#N/A</v>
      </c>
      <c r="BU101" s="104" t="e">
        <f>VLOOKUP($BE101,'P14'!$A$10:$D$59,4, FALSE)</f>
        <v>#N/A</v>
      </c>
      <c r="BV101" s="104" t="e">
        <f>VLOOKUP($BE101,'P15'!$A$10:$D$59,4, FALSE)</f>
        <v>#N/A</v>
      </c>
      <c r="BW101" s="104" t="e">
        <f>VLOOKUP($BE101,'P16'!$A$10:$D$59,4, FALSE)</f>
        <v>#N/A</v>
      </c>
      <c r="BX101" s="104" t="e">
        <f>VLOOKUP($BE101,'P17'!$A$10:$D$59,4, FALSE)</f>
        <v>#N/A</v>
      </c>
      <c r="BY101" s="104" t="e">
        <f>VLOOKUP($BE101,'P18'!$A$10:$D$59,4, FALSE)</f>
        <v>#N/A</v>
      </c>
      <c r="BZ101" s="104" t="e">
        <f>VLOOKUP($BE101,'P19'!$A$10:$D$59,4, FALSE)</f>
        <v>#N/A</v>
      </c>
      <c r="CA101" s="104" t="e">
        <f>VLOOKUP($BE101,'P20'!$A$10:$D$59,4, FALSE)</f>
        <v>#N/A</v>
      </c>
    </row>
    <row r="102" spans="1:79" s="6" customFormat="1">
      <c r="A102" s="31">
        <v>40</v>
      </c>
      <c r="B102" s="41" t="str">
        <f t="shared" si="82"/>
        <v>-</v>
      </c>
      <c r="C102" s="41" t="str">
        <f t="shared" si="83"/>
        <v>-</v>
      </c>
      <c r="D102" s="41" t="e">
        <f t="shared" si="84"/>
        <v>#N/A</v>
      </c>
      <c r="E102" s="41" t="e">
        <f t="shared" si="85"/>
        <v>#N/A</v>
      </c>
      <c r="F102" s="41" t="e">
        <f t="shared" si="86"/>
        <v>#N/A</v>
      </c>
      <c r="G102" s="41" t="e">
        <f t="shared" si="87"/>
        <v>#N/A</v>
      </c>
      <c r="H102" s="41" t="e">
        <f t="shared" si="88"/>
        <v>#N/A</v>
      </c>
      <c r="I102" s="41" t="str">
        <f t="shared" si="89"/>
        <v>-</v>
      </c>
      <c r="J102" s="41" t="str">
        <f t="shared" si="90"/>
        <v>-</v>
      </c>
      <c r="K102" s="41" t="str">
        <f t="shared" si="91"/>
        <v>-</v>
      </c>
      <c r="L102" s="41" t="str">
        <f t="shared" si="92"/>
        <v>-</v>
      </c>
      <c r="M102" s="41" t="str">
        <f t="shared" si="93"/>
        <v>-</v>
      </c>
      <c r="N102" s="41" t="str">
        <f t="shared" si="94"/>
        <v>-</v>
      </c>
      <c r="O102" s="41" t="str">
        <f t="shared" si="95"/>
        <v>-</v>
      </c>
      <c r="P102" s="41" t="str">
        <f t="shared" si="96"/>
        <v>-</v>
      </c>
      <c r="Q102" s="41" t="str">
        <f t="shared" si="97"/>
        <v>-</v>
      </c>
      <c r="R102" s="41" t="str">
        <f t="shared" si="98"/>
        <v>-</v>
      </c>
      <c r="S102" s="41" t="str">
        <f t="shared" si="99"/>
        <v>-</v>
      </c>
      <c r="T102" s="41" t="str">
        <f t="shared" si="100"/>
        <v>-</v>
      </c>
      <c r="U102" s="41" t="str">
        <f t="shared" si="101"/>
        <v>-</v>
      </c>
      <c r="V102" s="41" t="str">
        <f t="shared" si="102"/>
        <v>-</v>
      </c>
      <c r="W102" s="41" t="str">
        <f t="shared" si="103"/>
        <v>-</v>
      </c>
      <c r="X102" s="150">
        <v>40</v>
      </c>
      <c r="Y102" s="444" t="e">
        <f t="shared" si="104"/>
        <v>#N/A</v>
      </c>
      <c r="Z102" s="445" t="e">
        <f t="shared" si="105"/>
        <v>#N/A</v>
      </c>
      <c r="AA102" s="445" t="e">
        <f t="shared" si="106"/>
        <v>#N/A</v>
      </c>
      <c r="AB102" s="198">
        <f t="shared" si="107"/>
        <v>0</v>
      </c>
      <c r="AC102" s="58"/>
      <c r="AD102" s="58"/>
      <c r="AE102" s="58"/>
      <c r="BD102" s="14"/>
      <c r="BE102" s="31">
        <v>40</v>
      </c>
      <c r="BF102" s="104" t="e">
        <f>VLOOKUP($BE102,Pilot1!$A$10:$D$59,4, FALSE)</f>
        <v>#N/A</v>
      </c>
      <c r="BG102" s="104" t="e">
        <f>VLOOKUP($BE102,Pilot2!$A$10:$D$59,4, FALSE)</f>
        <v>#N/A</v>
      </c>
      <c r="BH102" s="104" t="e">
        <f>VLOOKUP($BE102,'P1'!$A$10:$D$59,4, FALSE)</f>
        <v>#N/A</v>
      </c>
      <c r="BI102" s="430" t="e">
        <f>VLOOKUP($BE102,'P2'!$A$10:$D$59,4, FALSE)</f>
        <v>#N/A</v>
      </c>
      <c r="BJ102" s="430" t="e">
        <f>VLOOKUP($BE102,'P3'!$A$10:$D$59,4, FALSE)</f>
        <v>#N/A</v>
      </c>
      <c r="BK102" s="104" t="e">
        <f>VLOOKUP($BE102,'P4'!$A$10:$D$59,4, FALSE)</f>
        <v>#N/A</v>
      </c>
      <c r="BL102" s="104" t="e">
        <f>VLOOKUP($BE102,'P5'!$A$10:$D$59,4, FALSE)</f>
        <v>#N/A</v>
      </c>
      <c r="BM102" s="104" t="e">
        <f>VLOOKUP($BE102,'P6'!$A$10:$D$59,4, FALSE)</f>
        <v>#N/A</v>
      </c>
      <c r="BN102" s="104" t="e">
        <f>VLOOKUP($BE102,'P7'!$A$10:$D$59,4, FALSE)</f>
        <v>#N/A</v>
      </c>
      <c r="BO102" s="104" t="e">
        <f>VLOOKUP($BE102,'P8'!$A$10:$D$59,4, FALSE)</f>
        <v>#N/A</v>
      </c>
      <c r="BP102" s="104" t="e">
        <f>VLOOKUP($BE102,'P9'!$A$10:$D$59,4, FALSE)</f>
        <v>#N/A</v>
      </c>
      <c r="BQ102" s="104" t="e">
        <f>VLOOKUP($BE102,'P10'!$A$10:$D$59,4, FALSE)</f>
        <v>#N/A</v>
      </c>
      <c r="BR102" s="104" t="e">
        <f>VLOOKUP($BE102,'P11'!$A$10:$D$59,4, FALSE)</f>
        <v>#N/A</v>
      </c>
      <c r="BS102" s="104" t="e">
        <f>VLOOKUP($BE102,'P12'!$A$10:$D$59,4, FALSE)</f>
        <v>#N/A</v>
      </c>
      <c r="BT102" s="104" t="e">
        <f>VLOOKUP($BE102,'P13'!$A$10:$D$59,4, FALSE)</f>
        <v>#N/A</v>
      </c>
      <c r="BU102" s="104" t="e">
        <f>VLOOKUP($BE102,'P14'!$A$10:$D$59,4, FALSE)</f>
        <v>#N/A</v>
      </c>
      <c r="BV102" s="104" t="e">
        <f>VLOOKUP($BE102,'P15'!$A$10:$D$59,4, FALSE)</f>
        <v>#N/A</v>
      </c>
      <c r="BW102" s="104" t="e">
        <f>VLOOKUP($BE102,'P16'!$A$10:$D$59,4, FALSE)</f>
        <v>#N/A</v>
      </c>
      <c r="BX102" s="104" t="e">
        <f>VLOOKUP($BE102,'P17'!$A$10:$D$59,4, FALSE)</f>
        <v>#N/A</v>
      </c>
      <c r="BY102" s="104" t="e">
        <f>VLOOKUP($BE102,'P18'!$A$10:$D$59,4, FALSE)</f>
        <v>#N/A</v>
      </c>
      <c r="BZ102" s="104" t="e">
        <f>VLOOKUP($BE102,'P19'!$A$10:$D$59,4, FALSE)</f>
        <v>#N/A</v>
      </c>
      <c r="CA102" s="104" t="e">
        <f>VLOOKUP($BE102,'P20'!$A$10:$D$59,4, FALSE)</f>
        <v>#N/A</v>
      </c>
    </row>
    <row r="103" spans="1:79" s="6" customFormat="1">
      <c r="A103" s="31">
        <v>41</v>
      </c>
      <c r="B103" s="41" t="str">
        <f t="shared" si="82"/>
        <v>-</v>
      </c>
      <c r="C103" s="41" t="str">
        <f t="shared" si="83"/>
        <v>-</v>
      </c>
      <c r="D103" s="41" t="e">
        <f t="shared" si="84"/>
        <v>#N/A</v>
      </c>
      <c r="E103" s="41" t="e">
        <f t="shared" si="85"/>
        <v>#N/A</v>
      </c>
      <c r="F103" s="41" t="e">
        <f t="shared" si="86"/>
        <v>#N/A</v>
      </c>
      <c r="G103" s="41" t="e">
        <f t="shared" si="87"/>
        <v>#N/A</v>
      </c>
      <c r="H103" s="41" t="e">
        <f t="shared" si="88"/>
        <v>#N/A</v>
      </c>
      <c r="I103" s="41" t="str">
        <f t="shared" si="89"/>
        <v>-</v>
      </c>
      <c r="J103" s="41" t="str">
        <f t="shared" si="90"/>
        <v>-</v>
      </c>
      <c r="K103" s="41" t="str">
        <f t="shared" si="91"/>
        <v>-</v>
      </c>
      <c r="L103" s="41" t="str">
        <f t="shared" si="92"/>
        <v>-</v>
      </c>
      <c r="M103" s="41" t="str">
        <f t="shared" si="93"/>
        <v>-</v>
      </c>
      <c r="N103" s="41" t="str">
        <f t="shared" si="94"/>
        <v>-</v>
      </c>
      <c r="O103" s="41" t="str">
        <f t="shared" si="95"/>
        <v>-</v>
      </c>
      <c r="P103" s="41" t="str">
        <f t="shared" si="96"/>
        <v>-</v>
      </c>
      <c r="Q103" s="41" t="str">
        <f t="shared" si="97"/>
        <v>-</v>
      </c>
      <c r="R103" s="41" t="str">
        <f t="shared" si="98"/>
        <v>-</v>
      </c>
      <c r="S103" s="41" t="str">
        <f t="shared" si="99"/>
        <v>-</v>
      </c>
      <c r="T103" s="41" t="str">
        <f t="shared" si="100"/>
        <v>-</v>
      </c>
      <c r="U103" s="41" t="str">
        <f t="shared" si="101"/>
        <v>-</v>
      </c>
      <c r="V103" s="41" t="str">
        <f t="shared" si="102"/>
        <v>-</v>
      </c>
      <c r="W103" s="41" t="str">
        <f t="shared" si="103"/>
        <v>-</v>
      </c>
      <c r="X103" s="150">
        <v>41</v>
      </c>
      <c r="Y103" s="444" t="e">
        <f t="shared" si="104"/>
        <v>#N/A</v>
      </c>
      <c r="Z103" s="445" t="e">
        <f t="shared" si="105"/>
        <v>#N/A</v>
      </c>
      <c r="AA103" s="445" t="e">
        <f t="shared" si="106"/>
        <v>#N/A</v>
      </c>
      <c r="AB103" s="198">
        <f t="shared" si="107"/>
        <v>0</v>
      </c>
      <c r="AC103" s="58"/>
      <c r="AD103" s="58"/>
      <c r="AE103" s="58"/>
      <c r="BD103" s="14"/>
      <c r="BE103" s="31">
        <v>41</v>
      </c>
      <c r="BF103" s="104" t="e">
        <f>VLOOKUP($BE103,Pilot1!$A$10:$D$59,4, FALSE)</f>
        <v>#N/A</v>
      </c>
      <c r="BG103" s="104" t="e">
        <f>VLOOKUP($BE103,Pilot2!$A$10:$D$59,4, FALSE)</f>
        <v>#N/A</v>
      </c>
      <c r="BH103" s="104" t="e">
        <f>VLOOKUP($BE103,'P1'!$A$10:$D$59,4, FALSE)</f>
        <v>#N/A</v>
      </c>
      <c r="BI103" s="430" t="e">
        <f>VLOOKUP($BE103,'P2'!$A$10:$D$59,4, FALSE)</f>
        <v>#N/A</v>
      </c>
      <c r="BJ103" s="430" t="e">
        <f>VLOOKUP($BE103,'P3'!$A$10:$D$59,4, FALSE)</f>
        <v>#N/A</v>
      </c>
      <c r="BK103" s="104" t="e">
        <f>VLOOKUP($BE103,'P4'!$A$10:$D$59,4, FALSE)</f>
        <v>#N/A</v>
      </c>
      <c r="BL103" s="104" t="e">
        <f>VLOOKUP($BE103,'P5'!$A$10:$D$59,4, FALSE)</f>
        <v>#N/A</v>
      </c>
      <c r="BM103" s="104" t="e">
        <f>VLOOKUP($BE103,'P6'!$A$10:$D$59,4, FALSE)</f>
        <v>#N/A</v>
      </c>
      <c r="BN103" s="104" t="e">
        <f>VLOOKUP($BE103,'P7'!$A$10:$D$59,4, FALSE)</f>
        <v>#N/A</v>
      </c>
      <c r="BO103" s="104" t="e">
        <f>VLOOKUP($BE103,'P8'!$A$10:$D$59,4, FALSE)</f>
        <v>#N/A</v>
      </c>
      <c r="BP103" s="104" t="e">
        <f>VLOOKUP($BE103,'P9'!$A$10:$D$59,4, FALSE)</f>
        <v>#N/A</v>
      </c>
      <c r="BQ103" s="104" t="e">
        <f>VLOOKUP($BE103,'P10'!$A$10:$D$59,4, FALSE)</f>
        <v>#N/A</v>
      </c>
      <c r="BR103" s="104" t="e">
        <f>VLOOKUP($BE103,'P11'!$A$10:$D$59,4, FALSE)</f>
        <v>#N/A</v>
      </c>
      <c r="BS103" s="104" t="e">
        <f>VLOOKUP($BE103,'P12'!$A$10:$D$59,4, FALSE)</f>
        <v>#N/A</v>
      </c>
      <c r="BT103" s="104" t="e">
        <f>VLOOKUP($BE103,'P13'!$A$10:$D$59,4, FALSE)</f>
        <v>#N/A</v>
      </c>
      <c r="BU103" s="104" t="e">
        <f>VLOOKUP($BE103,'P14'!$A$10:$D$59,4, FALSE)</f>
        <v>#N/A</v>
      </c>
      <c r="BV103" s="104" t="e">
        <f>VLOOKUP($BE103,'P15'!$A$10:$D$59,4, FALSE)</f>
        <v>#N/A</v>
      </c>
      <c r="BW103" s="104" t="e">
        <f>VLOOKUP($BE103,'P16'!$A$10:$D$59,4, FALSE)</f>
        <v>#N/A</v>
      </c>
      <c r="BX103" s="104" t="e">
        <f>VLOOKUP($BE103,'P17'!$A$10:$D$59,4, FALSE)</f>
        <v>#N/A</v>
      </c>
      <c r="BY103" s="104" t="e">
        <f>VLOOKUP($BE103,'P18'!$A$10:$D$59,4, FALSE)</f>
        <v>#N/A</v>
      </c>
      <c r="BZ103" s="104" t="e">
        <f>VLOOKUP($BE103,'P19'!$A$10:$D$59,4, FALSE)</f>
        <v>#N/A</v>
      </c>
      <c r="CA103" s="104" t="e">
        <f>VLOOKUP($BE103,'P20'!$A$10:$D$59,4, FALSE)</f>
        <v>#N/A</v>
      </c>
    </row>
    <row r="104" spans="1:79" s="6" customFormat="1">
      <c r="A104" s="31">
        <v>42</v>
      </c>
      <c r="B104" s="41" t="str">
        <f t="shared" si="82"/>
        <v>-</v>
      </c>
      <c r="C104" s="41" t="str">
        <f t="shared" si="83"/>
        <v>-</v>
      </c>
      <c r="D104" s="41" t="e">
        <f t="shared" si="84"/>
        <v>#N/A</v>
      </c>
      <c r="E104" s="41" t="e">
        <f t="shared" si="85"/>
        <v>#N/A</v>
      </c>
      <c r="F104" s="41" t="e">
        <f t="shared" si="86"/>
        <v>#N/A</v>
      </c>
      <c r="G104" s="41" t="e">
        <f t="shared" si="87"/>
        <v>#N/A</v>
      </c>
      <c r="H104" s="41" t="e">
        <f t="shared" si="88"/>
        <v>#N/A</v>
      </c>
      <c r="I104" s="41" t="str">
        <f t="shared" si="89"/>
        <v>-</v>
      </c>
      <c r="J104" s="41" t="str">
        <f t="shared" si="90"/>
        <v>-</v>
      </c>
      <c r="K104" s="41" t="str">
        <f t="shared" si="91"/>
        <v>-</v>
      </c>
      <c r="L104" s="41" t="str">
        <f t="shared" si="92"/>
        <v>-</v>
      </c>
      <c r="M104" s="41" t="str">
        <f t="shared" si="93"/>
        <v>-</v>
      </c>
      <c r="N104" s="41" t="str">
        <f t="shared" si="94"/>
        <v>-</v>
      </c>
      <c r="O104" s="41" t="str">
        <f t="shared" si="95"/>
        <v>-</v>
      </c>
      <c r="P104" s="41" t="str">
        <f t="shared" si="96"/>
        <v>-</v>
      </c>
      <c r="Q104" s="41" t="str">
        <f t="shared" si="97"/>
        <v>-</v>
      </c>
      <c r="R104" s="41" t="str">
        <f t="shared" si="98"/>
        <v>-</v>
      </c>
      <c r="S104" s="41" t="str">
        <f t="shared" si="99"/>
        <v>-</v>
      </c>
      <c r="T104" s="41" t="str">
        <f t="shared" si="100"/>
        <v>-</v>
      </c>
      <c r="U104" s="41" t="str">
        <f t="shared" si="101"/>
        <v>-</v>
      </c>
      <c r="V104" s="41" t="str">
        <f t="shared" si="102"/>
        <v>-</v>
      </c>
      <c r="W104" s="41" t="str">
        <f t="shared" si="103"/>
        <v>-</v>
      </c>
      <c r="X104" s="150">
        <v>42</v>
      </c>
      <c r="Y104" s="444" t="e">
        <f t="shared" si="104"/>
        <v>#N/A</v>
      </c>
      <c r="Z104" s="445" t="e">
        <f t="shared" si="105"/>
        <v>#N/A</v>
      </c>
      <c r="AA104" s="445" t="e">
        <f t="shared" si="106"/>
        <v>#N/A</v>
      </c>
      <c r="AB104" s="198">
        <f t="shared" si="107"/>
        <v>0</v>
      </c>
      <c r="AC104" s="58"/>
      <c r="AD104" s="58"/>
      <c r="AE104" s="58"/>
      <c r="BD104" s="14"/>
      <c r="BE104" s="31">
        <v>42</v>
      </c>
      <c r="BF104" s="104" t="e">
        <f>VLOOKUP($BE104,Pilot1!$A$10:$D$59,4, FALSE)</f>
        <v>#N/A</v>
      </c>
      <c r="BG104" s="104" t="e">
        <f>VLOOKUP($BE104,Pilot2!$A$10:$D$59,4, FALSE)</f>
        <v>#N/A</v>
      </c>
      <c r="BH104" s="104" t="e">
        <f>VLOOKUP($BE104,'P1'!$A$10:$D$59,4, FALSE)</f>
        <v>#N/A</v>
      </c>
      <c r="BI104" s="430" t="e">
        <f>VLOOKUP($BE104,'P2'!$A$10:$D$59,4, FALSE)</f>
        <v>#N/A</v>
      </c>
      <c r="BJ104" s="430" t="e">
        <f>VLOOKUP($BE104,'P3'!$A$10:$D$59,4, FALSE)</f>
        <v>#N/A</v>
      </c>
      <c r="BK104" s="104" t="e">
        <f>VLOOKUP($BE104,'P4'!$A$10:$D$59,4, FALSE)</f>
        <v>#N/A</v>
      </c>
      <c r="BL104" s="104" t="e">
        <f>VLOOKUP($BE104,'P5'!$A$10:$D$59,4, FALSE)</f>
        <v>#N/A</v>
      </c>
      <c r="BM104" s="104" t="e">
        <f>VLOOKUP($BE104,'P6'!$A$10:$D$59,4, FALSE)</f>
        <v>#N/A</v>
      </c>
      <c r="BN104" s="104" t="e">
        <f>VLOOKUP($BE104,'P7'!$A$10:$D$59,4, FALSE)</f>
        <v>#N/A</v>
      </c>
      <c r="BO104" s="104" t="e">
        <f>VLOOKUP($BE104,'P8'!$A$10:$D$59,4, FALSE)</f>
        <v>#N/A</v>
      </c>
      <c r="BP104" s="104" t="e">
        <f>VLOOKUP($BE104,'P9'!$A$10:$D$59,4, FALSE)</f>
        <v>#N/A</v>
      </c>
      <c r="BQ104" s="104" t="e">
        <f>VLOOKUP($BE104,'P10'!$A$10:$D$59,4, FALSE)</f>
        <v>#N/A</v>
      </c>
      <c r="BR104" s="104" t="e">
        <f>VLOOKUP($BE104,'P11'!$A$10:$D$59,4, FALSE)</f>
        <v>#N/A</v>
      </c>
      <c r="BS104" s="104" t="e">
        <f>VLOOKUP($BE104,'P12'!$A$10:$D$59,4, FALSE)</f>
        <v>#N/A</v>
      </c>
      <c r="BT104" s="104" t="e">
        <f>VLOOKUP($BE104,'P13'!$A$10:$D$59,4, FALSE)</f>
        <v>#N/A</v>
      </c>
      <c r="BU104" s="104" t="e">
        <f>VLOOKUP($BE104,'P14'!$A$10:$D$59,4, FALSE)</f>
        <v>#N/A</v>
      </c>
      <c r="BV104" s="104" t="e">
        <f>VLOOKUP($BE104,'P15'!$A$10:$D$59,4, FALSE)</f>
        <v>#N/A</v>
      </c>
      <c r="BW104" s="104" t="e">
        <f>VLOOKUP($BE104,'P16'!$A$10:$D$59,4, FALSE)</f>
        <v>#N/A</v>
      </c>
      <c r="BX104" s="104" t="e">
        <f>VLOOKUP($BE104,'P17'!$A$10:$D$59,4, FALSE)</f>
        <v>#N/A</v>
      </c>
      <c r="BY104" s="104" t="e">
        <f>VLOOKUP($BE104,'P18'!$A$10:$D$59,4, FALSE)</f>
        <v>#N/A</v>
      </c>
      <c r="BZ104" s="104" t="e">
        <f>VLOOKUP($BE104,'P19'!$A$10:$D$59,4, FALSE)</f>
        <v>#N/A</v>
      </c>
      <c r="CA104" s="104" t="e">
        <f>VLOOKUP($BE104,'P20'!$A$10:$D$59,4, FALSE)</f>
        <v>#N/A</v>
      </c>
    </row>
    <row r="105" spans="1:79" s="6" customFormat="1">
      <c r="A105" s="31">
        <v>43</v>
      </c>
      <c r="B105" s="41" t="str">
        <f t="shared" si="82"/>
        <v>-</v>
      </c>
      <c r="C105" s="41" t="str">
        <f t="shared" si="83"/>
        <v>-</v>
      </c>
      <c r="D105" s="41" t="e">
        <f t="shared" si="84"/>
        <v>#N/A</v>
      </c>
      <c r="E105" s="41" t="e">
        <f t="shared" si="85"/>
        <v>#N/A</v>
      </c>
      <c r="F105" s="41" t="e">
        <f t="shared" si="86"/>
        <v>#N/A</v>
      </c>
      <c r="G105" s="41" t="e">
        <f t="shared" si="87"/>
        <v>#N/A</v>
      </c>
      <c r="H105" s="41" t="e">
        <f t="shared" si="88"/>
        <v>#N/A</v>
      </c>
      <c r="I105" s="41" t="str">
        <f t="shared" si="89"/>
        <v>-</v>
      </c>
      <c r="J105" s="41" t="str">
        <f t="shared" si="90"/>
        <v>-</v>
      </c>
      <c r="K105" s="41" t="str">
        <f t="shared" si="91"/>
        <v>-</v>
      </c>
      <c r="L105" s="41" t="str">
        <f t="shared" si="92"/>
        <v>-</v>
      </c>
      <c r="M105" s="41" t="str">
        <f t="shared" si="93"/>
        <v>-</v>
      </c>
      <c r="N105" s="41" t="str">
        <f t="shared" si="94"/>
        <v>-</v>
      </c>
      <c r="O105" s="41" t="str">
        <f t="shared" si="95"/>
        <v>-</v>
      </c>
      <c r="P105" s="41" t="str">
        <f t="shared" si="96"/>
        <v>-</v>
      </c>
      <c r="Q105" s="41" t="str">
        <f t="shared" si="97"/>
        <v>-</v>
      </c>
      <c r="R105" s="41" t="str">
        <f t="shared" si="98"/>
        <v>-</v>
      </c>
      <c r="S105" s="41" t="str">
        <f t="shared" si="99"/>
        <v>-</v>
      </c>
      <c r="T105" s="41" t="str">
        <f t="shared" si="100"/>
        <v>-</v>
      </c>
      <c r="U105" s="41" t="str">
        <f t="shared" si="101"/>
        <v>-</v>
      </c>
      <c r="V105" s="41" t="str">
        <f t="shared" si="102"/>
        <v>-</v>
      </c>
      <c r="W105" s="41" t="str">
        <f t="shared" si="103"/>
        <v>-</v>
      </c>
      <c r="X105" s="150">
        <v>43</v>
      </c>
      <c r="Y105" s="444" t="e">
        <f t="shared" si="104"/>
        <v>#N/A</v>
      </c>
      <c r="Z105" s="445" t="e">
        <f t="shared" si="105"/>
        <v>#N/A</v>
      </c>
      <c r="AA105" s="445" t="e">
        <f t="shared" si="106"/>
        <v>#N/A</v>
      </c>
      <c r="AB105" s="198">
        <f t="shared" si="107"/>
        <v>0</v>
      </c>
      <c r="AC105" s="58"/>
      <c r="AD105" s="58"/>
      <c r="AE105" s="58"/>
      <c r="BD105" s="14"/>
      <c r="BE105" s="31">
        <v>43</v>
      </c>
      <c r="BF105" s="104" t="e">
        <f>VLOOKUP($BE105,Pilot1!$A$10:$D$59,4, FALSE)</f>
        <v>#N/A</v>
      </c>
      <c r="BG105" s="104" t="e">
        <f>VLOOKUP($BE105,Pilot2!$A$10:$D$59,4, FALSE)</f>
        <v>#N/A</v>
      </c>
      <c r="BH105" s="104" t="e">
        <f>VLOOKUP($BE105,'P1'!$A$10:$D$59,4, FALSE)</f>
        <v>#N/A</v>
      </c>
      <c r="BI105" s="430" t="e">
        <f>VLOOKUP($BE105,'P2'!$A$10:$D$59,4, FALSE)</f>
        <v>#N/A</v>
      </c>
      <c r="BJ105" s="430" t="e">
        <f>VLOOKUP($BE105,'P3'!$A$10:$D$59,4, FALSE)</f>
        <v>#N/A</v>
      </c>
      <c r="BK105" s="104" t="e">
        <f>VLOOKUP($BE105,'P4'!$A$10:$D$59,4, FALSE)</f>
        <v>#N/A</v>
      </c>
      <c r="BL105" s="104" t="e">
        <f>VLOOKUP($BE105,'P5'!$A$10:$D$59,4, FALSE)</f>
        <v>#N/A</v>
      </c>
      <c r="BM105" s="104" t="e">
        <f>VLOOKUP($BE105,'P6'!$A$10:$D$59,4, FALSE)</f>
        <v>#N/A</v>
      </c>
      <c r="BN105" s="104" t="e">
        <f>VLOOKUP($BE105,'P7'!$A$10:$D$59,4, FALSE)</f>
        <v>#N/A</v>
      </c>
      <c r="BO105" s="104" t="e">
        <f>VLOOKUP($BE105,'P8'!$A$10:$D$59,4, FALSE)</f>
        <v>#N/A</v>
      </c>
      <c r="BP105" s="104" t="e">
        <f>VLOOKUP($BE105,'P9'!$A$10:$D$59,4, FALSE)</f>
        <v>#N/A</v>
      </c>
      <c r="BQ105" s="104" t="e">
        <f>VLOOKUP($BE105,'P10'!$A$10:$D$59,4, FALSE)</f>
        <v>#N/A</v>
      </c>
      <c r="BR105" s="104" t="e">
        <f>VLOOKUP($BE105,'P11'!$A$10:$D$59,4, FALSE)</f>
        <v>#N/A</v>
      </c>
      <c r="BS105" s="104" t="e">
        <f>VLOOKUP($BE105,'P12'!$A$10:$D$59,4, FALSE)</f>
        <v>#N/A</v>
      </c>
      <c r="BT105" s="104" t="e">
        <f>VLOOKUP($BE105,'P13'!$A$10:$D$59,4, FALSE)</f>
        <v>#N/A</v>
      </c>
      <c r="BU105" s="104" t="e">
        <f>VLOOKUP($BE105,'P14'!$A$10:$D$59,4, FALSE)</f>
        <v>#N/A</v>
      </c>
      <c r="BV105" s="104" t="e">
        <f>VLOOKUP($BE105,'P15'!$A$10:$D$59,4, FALSE)</f>
        <v>#N/A</v>
      </c>
      <c r="BW105" s="104" t="e">
        <f>VLOOKUP($BE105,'P16'!$A$10:$D$59,4, FALSE)</f>
        <v>#N/A</v>
      </c>
      <c r="BX105" s="104" t="e">
        <f>VLOOKUP($BE105,'P17'!$A$10:$D$59,4, FALSE)</f>
        <v>#N/A</v>
      </c>
      <c r="BY105" s="104" t="e">
        <f>VLOOKUP($BE105,'P18'!$A$10:$D$59,4, FALSE)</f>
        <v>#N/A</v>
      </c>
      <c r="BZ105" s="104" t="e">
        <f>VLOOKUP($BE105,'P19'!$A$10:$D$59,4, FALSE)</f>
        <v>#N/A</v>
      </c>
      <c r="CA105" s="104" t="e">
        <f>VLOOKUP($BE105,'P20'!$A$10:$D$59,4, FALSE)</f>
        <v>#N/A</v>
      </c>
    </row>
    <row r="106" spans="1:79" s="6" customFormat="1">
      <c r="A106" s="31">
        <v>44</v>
      </c>
      <c r="B106" s="41" t="str">
        <f t="shared" si="82"/>
        <v>-</v>
      </c>
      <c r="C106" s="41" t="str">
        <f t="shared" si="83"/>
        <v>-</v>
      </c>
      <c r="D106" s="41" t="e">
        <f t="shared" si="84"/>
        <v>#N/A</v>
      </c>
      <c r="E106" s="41" t="e">
        <f t="shared" si="85"/>
        <v>#N/A</v>
      </c>
      <c r="F106" s="41" t="e">
        <f t="shared" si="86"/>
        <v>#N/A</v>
      </c>
      <c r="G106" s="41" t="e">
        <f t="shared" si="87"/>
        <v>#N/A</v>
      </c>
      <c r="H106" s="41" t="e">
        <f t="shared" si="88"/>
        <v>#N/A</v>
      </c>
      <c r="I106" s="41" t="str">
        <f t="shared" si="89"/>
        <v>-</v>
      </c>
      <c r="J106" s="41" t="str">
        <f t="shared" si="90"/>
        <v>-</v>
      </c>
      <c r="K106" s="41" t="str">
        <f t="shared" si="91"/>
        <v>-</v>
      </c>
      <c r="L106" s="41" t="str">
        <f t="shared" si="92"/>
        <v>-</v>
      </c>
      <c r="M106" s="41" t="str">
        <f t="shared" si="93"/>
        <v>-</v>
      </c>
      <c r="N106" s="41" t="str">
        <f t="shared" si="94"/>
        <v>-</v>
      </c>
      <c r="O106" s="41" t="str">
        <f t="shared" si="95"/>
        <v>-</v>
      </c>
      <c r="P106" s="41" t="str">
        <f t="shared" si="96"/>
        <v>-</v>
      </c>
      <c r="Q106" s="41" t="str">
        <f t="shared" si="97"/>
        <v>-</v>
      </c>
      <c r="R106" s="41" t="str">
        <f t="shared" si="98"/>
        <v>-</v>
      </c>
      <c r="S106" s="41" t="str">
        <f t="shared" si="99"/>
        <v>-</v>
      </c>
      <c r="T106" s="41" t="str">
        <f t="shared" si="100"/>
        <v>-</v>
      </c>
      <c r="U106" s="41" t="str">
        <f t="shared" si="101"/>
        <v>-</v>
      </c>
      <c r="V106" s="41" t="str">
        <f t="shared" si="102"/>
        <v>-</v>
      </c>
      <c r="W106" s="41" t="str">
        <f t="shared" si="103"/>
        <v>-</v>
      </c>
      <c r="X106" s="150">
        <v>44</v>
      </c>
      <c r="Y106" s="444" t="e">
        <f t="shared" si="104"/>
        <v>#N/A</v>
      </c>
      <c r="Z106" s="445" t="e">
        <f t="shared" si="105"/>
        <v>#N/A</v>
      </c>
      <c r="AA106" s="445" t="e">
        <f t="shared" si="106"/>
        <v>#N/A</v>
      </c>
      <c r="AB106" s="198">
        <f t="shared" si="107"/>
        <v>0</v>
      </c>
      <c r="AC106" s="58"/>
      <c r="AD106" s="58"/>
      <c r="AE106" s="58"/>
      <c r="BD106" s="14"/>
      <c r="BE106" s="31">
        <v>44</v>
      </c>
      <c r="BF106" s="104" t="e">
        <f>VLOOKUP($BE106,Pilot1!$A$10:$D$59,4, FALSE)</f>
        <v>#N/A</v>
      </c>
      <c r="BG106" s="104" t="e">
        <f>VLOOKUP($BE106,Pilot2!$A$10:$D$59,4, FALSE)</f>
        <v>#N/A</v>
      </c>
      <c r="BH106" s="104" t="e">
        <f>VLOOKUP($BE106,'P1'!$A$10:$D$59,4, FALSE)</f>
        <v>#N/A</v>
      </c>
      <c r="BI106" s="430" t="e">
        <f>VLOOKUP($BE106,'P2'!$A$10:$D$59,4, FALSE)</f>
        <v>#N/A</v>
      </c>
      <c r="BJ106" s="430" t="e">
        <f>VLOOKUP($BE106,'P3'!$A$10:$D$59,4, FALSE)</f>
        <v>#N/A</v>
      </c>
      <c r="BK106" s="104" t="e">
        <f>VLOOKUP($BE106,'P4'!$A$10:$D$59,4, FALSE)</f>
        <v>#N/A</v>
      </c>
      <c r="BL106" s="104" t="e">
        <f>VLOOKUP($BE106,'P5'!$A$10:$D$59,4, FALSE)</f>
        <v>#N/A</v>
      </c>
      <c r="BM106" s="104" t="e">
        <f>VLOOKUP($BE106,'P6'!$A$10:$D$59,4, FALSE)</f>
        <v>#N/A</v>
      </c>
      <c r="BN106" s="104" t="e">
        <f>VLOOKUP($BE106,'P7'!$A$10:$D$59,4, FALSE)</f>
        <v>#N/A</v>
      </c>
      <c r="BO106" s="104" t="e">
        <f>VLOOKUP($BE106,'P8'!$A$10:$D$59,4, FALSE)</f>
        <v>#N/A</v>
      </c>
      <c r="BP106" s="104" t="e">
        <f>VLOOKUP($BE106,'P9'!$A$10:$D$59,4, FALSE)</f>
        <v>#N/A</v>
      </c>
      <c r="BQ106" s="104" t="e">
        <f>VLOOKUP($BE106,'P10'!$A$10:$D$59,4, FALSE)</f>
        <v>#N/A</v>
      </c>
      <c r="BR106" s="104" t="e">
        <f>VLOOKUP($BE106,'P11'!$A$10:$D$59,4, FALSE)</f>
        <v>#N/A</v>
      </c>
      <c r="BS106" s="104" t="e">
        <f>VLOOKUP($BE106,'P12'!$A$10:$D$59,4, FALSE)</f>
        <v>#N/A</v>
      </c>
      <c r="BT106" s="104" t="e">
        <f>VLOOKUP($BE106,'P13'!$A$10:$D$59,4, FALSE)</f>
        <v>#N/A</v>
      </c>
      <c r="BU106" s="104" t="e">
        <f>VLOOKUP($BE106,'P14'!$A$10:$D$59,4, FALSE)</f>
        <v>#N/A</v>
      </c>
      <c r="BV106" s="104" t="e">
        <f>VLOOKUP($BE106,'P15'!$A$10:$D$59,4, FALSE)</f>
        <v>#N/A</v>
      </c>
      <c r="BW106" s="104" t="e">
        <f>VLOOKUP($BE106,'P16'!$A$10:$D$59,4, FALSE)</f>
        <v>#N/A</v>
      </c>
      <c r="BX106" s="104" t="e">
        <f>VLOOKUP($BE106,'P17'!$A$10:$D$59,4, FALSE)</f>
        <v>#N/A</v>
      </c>
      <c r="BY106" s="104" t="e">
        <f>VLOOKUP($BE106,'P18'!$A$10:$D$59,4, FALSE)</f>
        <v>#N/A</v>
      </c>
      <c r="BZ106" s="104" t="e">
        <f>VLOOKUP($BE106,'P19'!$A$10:$D$59,4, FALSE)</f>
        <v>#N/A</v>
      </c>
      <c r="CA106" s="104" t="e">
        <f>VLOOKUP($BE106,'P20'!$A$10:$D$59,4, FALSE)</f>
        <v>#N/A</v>
      </c>
    </row>
    <row r="107" spans="1:79" s="6" customFormat="1">
      <c r="A107" s="31">
        <v>45</v>
      </c>
      <c r="B107" s="41" t="str">
        <f t="shared" si="82"/>
        <v>-</v>
      </c>
      <c r="C107" s="41" t="str">
        <f t="shared" si="83"/>
        <v>-</v>
      </c>
      <c r="D107" s="41" t="e">
        <f t="shared" si="84"/>
        <v>#N/A</v>
      </c>
      <c r="E107" s="41" t="e">
        <f t="shared" si="85"/>
        <v>#N/A</v>
      </c>
      <c r="F107" s="41" t="e">
        <f t="shared" si="86"/>
        <v>#N/A</v>
      </c>
      <c r="G107" s="41" t="e">
        <f t="shared" si="87"/>
        <v>#N/A</v>
      </c>
      <c r="H107" s="41" t="e">
        <f t="shared" si="88"/>
        <v>#N/A</v>
      </c>
      <c r="I107" s="41" t="str">
        <f t="shared" si="89"/>
        <v>-</v>
      </c>
      <c r="J107" s="41" t="str">
        <f t="shared" si="90"/>
        <v>-</v>
      </c>
      <c r="K107" s="41" t="str">
        <f t="shared" si="91"/>
        <v>-</v>
      </c>
      <c r="L107" s="41" t="str">
        <f t="shared" si="92"/>
        <v>-</v>
      </c>
      <c r="M107" s="41" t="str">
        <f t="shared" si="93"/>
        <v>-</v>
      </c>
      <c r="N107" s="41" t="str">
        <f t="shared" si="94"/>
        <v>-</v>
      </c>
      <c r="O107" s="41" t="str">
        <f t="shared" si="95"/>
        <v>-</v>
      </c>
      <c r="P107" s="41" t="str">
        <f t="shared" si="96"/>
        <v>-</v>
      </c>
      <c r="Q107" s="41" t="str">
        <f t="shared" si="97"/>
        <v>-</v>
      </c>
      <c r="R107" s="41" t="str">
        <f t="shared" si="98"/>
        <v>-</v>
      </c>
      <c r="S107" s="41" t="str">
        <f t="shared" si="99"/>
        <v>-</v>
      </c>
      <c r="T107" s="41" t="str">
        <f t="shared" si="100"/>
        <v>-</v>
      </c>
      <c r="U107" s="41" t="str">
        <f t="shared" si="101"/>
        <v>-</v>
      </c>
      <c r="V107" s="41" t="str">
        <f t="shared" si="102"/>
        <v>-</v>
      </c>
      <c r="W107" s="41" t="str">
        <f t="shared" si="103"/>
        <v>-</v>
      </c>
      <c r="X107" s="150">
        <v>45</v>
      </c>
      <c r="Y107" s="444" t="e">
        <f t="shared" si="104"/>
        <v>#N/A</v>
      </c>
      <c r="Z107" s="445" t="e">
        <f t="shared" si="105"/>
        <v>#N/A</v>
      </c>
      <c r="AA107" s="445" t="e">
        <f t="shared" si="106"/>
        <v>#N/A</v>
      </c>
      <c r="AB107" s="198">
        <f t="shared" si="107"/>
        <v>0</v>
      </c>
      <c r="AC107" s="58"/>
      <c r="AD107" s="58"/>
      <c r="AE107" s="58"/>
      <c r="BD107" s="14"/>
      <c r="BE107" s="31">
        <v>45</v>
      </c>
      <c r="BF107" s="104" t="e">
        <f>VLOOKUP($BE107,Pilot1!$A$10:$D$59,4, FALSE)</f>
        <v>#N/A</v>
      </c>
      <c r="BG107" s="104" t="e">
        <f>VLOOKUP($BE107,Pilot2!$A$10:$D$59,4, FALSE)</f>
        <v>#N/A</v>
      </c>
      <c r="BH107" s="104" t="e">
        <f>VLOOKUP($BE107,'P1'!$A$10:$D$59,4, FALSE)</f>
        <v>#N/A</v>
      </c>
      <c r="BI107" s="430" t="e">
        <f>VLOOKUP($BE107,'P2'!$A$10:$D$59,4, FALSE)</f>
        <v>#N/A</v>
      </c>
      <c r="BJ107" s="430" t="e">
        <f>VLOOKUP($BE107,'P3'!$A$10:$D$59,4, FALSE)</f>
        <v>#N/A</v>
      </c>
      <c r="BK107" s="104" t="e">
        <f>VLOOKUP($BE107,'P4'!$A$10:$D$59,4, FALSE)</f>
        <v>#N/A</v>
      </c>
      <c r="BL107" s="104" t="e">
        <f>VLOOKUP($BE107,'P5'!$A$10:$D$59,4, FALSE)</f>
        <v>#N/A</v>
      </c>
      <c r="BM107" s="104" t="e">
        <f>VLOOKUP($BE107,'P6'!$A$10:$D$59,4, FALSE)</f>
        <v>#N/A</v>
      </c>
      <c r="BN107" s="104" t="e">
        <f>VLOOKUP($BE107,'P7'!$A$10:$D$59,4, FALSE)</f>
        <v>#N/A</v>
      </c>
      <c r="BO107" s="104" t="e">
        <f>VLOOKUP($BE107,'P8'!$A$10:$D$59,4, FALSE)</f>
        <v>#N/A</v>
      </c>
      <c r="BP107" s="104" t="e">
        <f>VLOOKUP($BE107,'P9'!$A$10:$D$59,4, FALSE)</f>
        <v>#N/A</v>
      </c>
      <c r="BQ107" s="104" t="e">
        <f>VLOOKUP($BE107,'P10'!$A$10:$D$59,4, FALSE)</f>
        <v>#N/A</v>
      </c>
      <c r="BR107" s="104" t="e">
        <f>VLOOKUP($BE107,'P11'!$A$10:$D$59,4, FALSE)</f>
        <v>#N/A</v>
      </c>
      <c r="BS107" s="104" t="e">
        <f>VLOOKUP($BE107,'P12'!$A$10:$D$59,4, FALSE)</f>
        <v>#N/A</v>
      </c>
      <c r="BT107" s="104" t="e">
        <f>VLOOKUP($BE107,'P13'!$A$10:$D$59,4, FALSE)</f>
        <v>#N/A</v>
      </c>
      <c r="BU107" s="104" t="e">
        <f>VLOOKUP($BE107,'P14'!$A$10:$D$59,4, FALSE)</f>
        <v>#N/A</v>
      </c>
      <c r="BV107" s="104" t="e">
        <f>VLOOKUP($BE107,'P15'!$A$10:$D$59,4, FALSE)</f>
        <v>#N/A</v>
      </c>
      <c r="BW107" s="104" t="e">
        <f>VLOOKUP($BE107,'P16'!$A$10:$D$59,4, FALSE)</f>
        <v>#N/A</v>
      </c>
      <c r="BX107" s="104" t="e">
        <f>VLOOKUP($BE107,'P17'!$A$10:$D$59,4, FALSE)</f>
        <v>#N/A</v>
      </c>
      <c r="BY107" s="104" t="e">
        <f>VLOOKUP($BE107,'P18'!$A$10:$D$59,4, FALSE)</f>
        <v>#N/A</v>
      </c>
      <c r="BZ107" s="104" t="e">
        <f>VLOOKUP($BE107,'P19'!$A$10:$D$59,4, FALSE)</f>
        <v>#N/A</v>
      </c>
      <c r="CA107" s="104" t="e">
        <f>VLOOKUP($BE107,'P20'!$A$10:$D$59,4, FALSE)</f>
        <v>#N/A</v>
      </c>
    </row>
    <row r="108" spans="1:79" s="6" customFormat="1">
      <c r="A108" s="31">
        <v>46</v>
      </c>
      <c r="B108" s="41" t="str">
        <f t="shared" si="82"/>
        <v>-</v>
      </c>
      <c r="C108" s="41" t="str">
        <f t="shared" si="83"/>
        <v>-</v>
      </c>
      <c r="D108" s="41" t="e">
        <f t="shared" si="84"/>
        <v>#N/A</v>
      </c>
      <c r="E108" s="41" t="e">
        <f t="shared" si="85"/>
        <v>#N/A</v>
      </c>
      <c r="F108" s="41" t="e">
        <f t="shared" si="86"/>
        <v>#N/A</v>
      </c>
      <c r="G108" s="41" t="e">
        <f t="shared" si="87"/>
        <v>#N/A</v>
      </c>
      <c r="H108" s="41" t="e">
        <f t="shared" si="88"/>
        <v>#N/A</v>
      </c>
      <c r="I108" s="41" t="str">
        <f t="shared" si="89"/>
        <v>-</v>
      </c>
      <c r="J108" s="41" t="str">
        <f t="shared" si="90"/>
        <v>-</v>
      </c>
      <c r="K108" s="41" t="str">
        <f t="shared" si="91"/>
        <v>-</v>
      </c>
      <c r="L108" s="41" t="str">
        <f t="shared" si="92"/>
        <v>-</v>
      </c>
      <c r="M108" s="41" t="str">
        <f t="shared" si="93"/>
        <v>-</v>
      </c>
      <c r="N108" s="41" t="str">
        <f t="shared" si="94"/>
        <v>-</v>
      </c>
      <c r="O108" s="41" t="str">
        <f t="shared" si="95"/>
        <v>-</v>
      </c>
      <c r="P108" s="41" t="str">
        <f t="shared" si="96"/>
        <v>-</v>
      </c>
      <c r="Q108" s="41" t="str">
        <f t="shared" si="97"/>
        <v>-</v>
      </c>
      <c r="R108" s="41" t="str">
        <f t="shared" si="98"/>
        <v>-</v>
      </c>
      <c r="S108" s="41" t="str">
        <f t="shared" si="99"/>
        <v>-</v>
      </c>
      <c r="T108" s="41" t="str">
        <f t="shared" si="100"/>
        <v>-</v>
      </c>
      <c r="U108" s="41" t="str">
        <f t="shared" si="101"/>
        <v>-</v>
      </c>
      <c r="V108" s="41" t="str">
        <f t="shared" si="102"/>
        <v>-</v>
      </c>
      <c r="W108" s="41" t="str">
        <f t="shared" si="103"/>
        <v>-</v>
      </c>
      <c r="X108" s="150">
        <v>46</v>
      </c>
      <c r="Y108" s="444" t="e">
        <f t="shared" si="104"/>
        <v>#N/A</v>
      </c>
      <c r="Z108" s="445" t="e">
        <f t="shared" si="105"/>
        <v>#N/A</v>
      </c>
      <c r="AA108" s="445" t="e">
        <f t="shared" si="106"/>
        <v>#N/A</v>
      </c>
      <c r="AB108" s="198">
        <f t="shared" si="107"/>
        <v>0</v>
      </c>
      <c r="AC108" s="58"/>
      <c r="AD108" s="58"/>
      <c r="AE108" s="58"/>
      <c r="BD108" s="14"/>
      <c r="BE108" s="31">
        <v>46</v>
      </c>
      <c r="BF108" s="104" t="e">
        <f>VLOOKUP($BE108,Pilot1!$A$10:$D$59,4, FALSE)</f>
        <v>#N/A</v>
      </c>
      <c r="BG108" s="104" t="e">
        <f>VLOOKUP($BE108,Pilot2!$A$10:$D$59,4, FALSE)</f>
        <v>#N/A</v>
      </c>
      <c r="BH108" s="104" t="e">
        <f>VLOOKUP($BE108,'P1'!$A$10:$D$59,4, FALSE)</f>
        <v>#N/A</v>
      </c>
      <c r="BI108" s="430" t="e">
        <f>VLOOKUP($BE108,'P2'!$A$10:$D$59,4, FALSE)</f>
        <v>#N/A</v>
      </c>
      <c r="BJ108" s="430" t="e">
        <f>VLOOKUP($BE108,'P3'!$A$10:$D$59,4, FALSE)</f>
        <v>#N/A</v>
      </c>
      <c r="BK108" s="104" t="e">
        <f>VLOOKUP($BE108,'P4'!$A$10:$D$59,4, FALSE)</f>
        <v>#N/A</v>
      </c>
      <c r="BL108" s="104" t="e">
        <f>VLOOKUP($BE108,'P5'!$A$10:$D$59,4, FALSE)</f>
        <v>#N/A</v>
      </c>
      <c r="BM108" s="104" t="e">
        <f>VLOOKUP($BE108,'P6'!$A$10:$D$59,4, FALSE)</f>
        <v>#N/A</v>
      </c>
      <c r="BN108" s="104" t="e">
        <f>VLOOKUP($BE108,'P7'!$A$10:$D$59,4, FALSE)</f>
        <v>#N/A</v>
      </c>
      <c r="BO108" s="104" t="e">
        <f>VLOOKUP($BE108,'P8'!$A$10:$D$59,4, FALSE)</f>
        <v>#N/A</v>
      </c>
      <c r="BP108" s="104" t="e">
        <f>VLOOKUP($BE108,'P9'!$A$10:$D$59,4, FALSE)</f>
        <v>#N/A</v>
      </c>
      <c r="BQ108" s="104" t="e">
        <f>VLOOKUP($BE108,'P10'!$A$10:$D$59,4, FALSE)</f>
        <v>#N/A</v>
      </c>
      <c r="BR108" s="104" t="e">
        <f>VLOOKUP($BE108,'P11'!$A$10:$D$59,4, FALSE)</f>
        <v>#N/A</v>
      </c>
      <c r="BS108" s="104" t="e">
        <f>VLOOKUP($BE108,'P12'!$A$10:$D$59,4, FALSE)</f>
        <v>#N/A</v>
      </c>
      <c r="BT108" s="104" t="e">
        <f>VLOOKUP($BE108,'P13'!$A$10:$D$59,4, FALSE)</f>
        <v>#N/A</v>
      </c>
      <c r="BU108" s="104" t="e">
        <f>VLOOKUP($BE108,'P14'!$A$10:$D$59,4, FALSE)</f>
        <v>#N/A</v>
      </c>
      <c r="BV108" s="104" t="e">
        <f>VLOOKUP($BE108,'P15'!$A$10:$D$59,4, FALSE)</f>
        <v>#N/A</v>
      </c>
      <c r="BW108" s="104" t="e">
        <f>VLOOKUP($BE108,'P16'!$A$10:$D$59,4, FALSE)</f>
        <v>#N/A</v>
      </c>
      <c r="BX108" s="104" t="e">
        <f>VLOOKUP($BE108,'P17'!$A$10:$D$59,4, FALSE)</f>
        <v>#N/A</v>
      </c>
      <c r="BY108" s="104" t="e">
        <f>VLOOKUP($BE108,'P18'!$A$10:$D$59,4, FALSE)</f>
        <v>#N/A</v>
      </c>
      <c r="BZ108" s="104" t="e">
        <f>VLOOKUP($BE108,'P19'!$A$10:$D$59,4, FALSE)</f>
        <v>#N/A</v>
      </c>
      <c r="CA108" s="104" t="e">
        <f>VLOOKUP($BE108,'P20'!$A$10:$D$59,4, FALSE)</f>
        <v>#N/A</v>
      </c>
    </row>
    <row r="109" spans="1:79" s="6" customFormat="1">
      <c r="A109" s="31">
        <v>47</v>
      </c>
      <c r="B109" s="41" t="str">
        <f t="shared" si="82"/>
        <v>-</v>
      </c>
      <c r="C109" s="41" t="str">
        <f t="shared" si="83"/>
        <v>-</v>
      </c>
      <c r="D109" s="41" t="e">
        <f t="shared" si="84"/>
        <v>#N/A</v>
      </c>
      <c r="E109" s="41" t="e">
        <f t="shared" si="85"/>
        <v>#N/A</v>
      </c>
      <c r="F109" s="41" t="e">
        <f t="shared" si="86"/>
        <v>#N/A</v>
      </c>
      <c r="G109" s="41" t="e">
        <f t="shared" si="87"/>
        <v>#N/A</v>
      </c>
      <c r="H109" s="41" t="e">
        <f t="shared" si="88"/>
        <v>#N/A</v>
      </c>
      <c r="I109" s="41" t="str">
        <f t="shared" si="89"/>
        <v>-</v>
      </c>
      <c r="J109" s="41" t="str">
        <f t="shared" si="90"/>
        <v>-</v>
      </c>
      <c r="K109" s="41" t="str">
        <f t="shared" si="91"/>
        <v>-</v>
      </c>
      <c r="L109" s="41" t="str">
        <f t="shared" si="92"/>
        <v>-</v>
      </c>
      <c r="M109" s="41" t="str">
        <f t="shared" si="93"/>
        <v>-</v>
      </c>
      <c r="N109" s="41" t="str">
        <f t="shared" si="94"/>
        <v>-</v>
      </c>
      <c r="O109" s="41" t="str">
        <f t="shared" si="95"/>
        <v>-</v>
      </c>
      <c r="P109" s="41" t="str">
        <f t="shared" si="96"/>
        <v>-</v>
      </c>
      <c r="Q109" s="41" t="str">
        <f t="shared" si="97"/>
        <v>-</v>
      </c>
      <c r="R109" s="41" t="str">
        <f t="shared" si="98"/>
        <v>-</v>
      </c>
      <c r="S109" s="41" t="str">
        <f t="shared" si="99"/>
        <v>-</v>
      </c>
      <c r="T109" s="41" t="str">
        <f t="shared" si="100"/>
        <v>-</v>
      </c>
      <c r="U109" s="41" t="str">
        <f t="shared" si="101"/>
        <v>-</v>
      </c>
      <c r="V109" s="41" t="str">
        <f t="shared" si="102"/>
        <v>-</v>
      </c>
      <c r="W109" s="41" t="str">
        <f t="shared" si="103"/>
        <v>-</v>
      </c>
      <c r="X109" s="150">
        <v>47</v>
      </c>
      <c r="Y109" s="444" t="e">
        <f t="shared" si="104"/>
        <v>#N/A</v>
      </c>
      <c r="Z109" s="445" t="e">
        <f t="shared" si="105"/>
        <v>#N/A</v>
      </c>
      <c r="AA109" s="445" t="e">
        <f t="shared" si="106"/>
        <v>#N/A</v>
      </c>
      <c r="AB109" s="198">
        <f t="shared" si="107"/>
        <v>0</v>
      </c>
      <c r="AC109" s="58"/>
      <c r="AD109" s="58"/>
      <c r="AE109" s="58"/>
      <c r="BD109" s="14"/>
      <c r="BE109" s="31">
        <v>47</v>
      </c>
      <c r="BF109" s="104" t="e">
        <f>VLOOKUP($BE109,Pilot1!$A$10:$D$59,4, FALSE)</f>
        <v>#N/A</v>
      </c>
      <c r="BG109" s="104" t="e">
        <f>VLOOKUP($BE109,Pilot2!$A$10:$D$59,4, FALSE)</f>
        <v>#N/A</v>
      </c>
      <c r="BH109" s="104" t="e">
        <f>VLOOKUP($BE109,'P1'!$A$10:$D$59,4, FALSE)</f>
        <v>#N/A</v>
      </c>
      <c r="BI109" s="430" t="e">
        <f>VLOOKUP($BE109,'P2'!$A$10:$D$59,4, FALSE)</f>
        <v>#N/A</v>
      </c>
      <c r="BJ109" s="430" t="e">
        <f>VLOOKUP($BE109,'P3'!$A$10:$D$59,4, FALSE)</f>
        <v>#N/A</v>
      </c>
      <c r="BK109" s="104" t="e">
        <f>VLOOKUP($BE109,'P4'!$A$10:$D$59,4, FALSE)</f>
        <v>#N/A</v>
      </c>
      <c r="BL109" s="104" t="e">
        <f>VLOOKUP($BE109,'P5'!$A$10:$D$59,4, FALSE)</f>
        <v>#N/A</v>
      </c>
      <c r="BM109" s="104" t="e">
        <f>VLOOKUP($BE109,'P6'!$A$10:$D$59,4, FALSE)</f>
        <v>#N/A</v>
      </c>
      <c r="BN109" s="104" t="e">
        <f>VLOOKUP($BE109,'P7'!$A$10:$D$59,4, FALSE)</f>
        <v>#N/A</v>
      </c>
      <c r="BO109" s="104" t="e">
        <f>VLOOKUP($BE109,'P8'!$A$10:$D$59,4, FALSE)</f>
        <v>#N/A</v>
      </c>
      <c r="BP109" s="104" t="e">
        <f>VLOOKUP($BE109,'P9'!$A$10:$D$59,4, FALSE)</f>
        <v>#N/A</v>
      </c>
      <c r="BQ109" s="104" t="e">
        <f>VLOOKUP($BE109,'P10'!$A$10:$D$59,4, FALSE)</f>
        <v>#N/A</v>
      </c>
      <c r="BR109" s="104" t="e">
        <f>VLOOKUP($BE109,'P11'!$A$10:$D$59,4, FALSE)</f>
        <v>#N/A</v>
      </c>
      <c r="BS109" s="104" t="e">
        <f>VLOOKUP($BE109,'P12'!$A$10:$D$59,4, FALSE)</f>
        <v>#N/A</v>
      </c>
      <c r="BT109" s="104" t="e">
        <f>VLOOKUP($BE109,'P13'!$A$10:$D$59,4, FALSE)</f>
        <v>#N/A</v>
      </c>
      <c r="BU109" s="104" t="e">
        <f>VLOOKUP($BE109,'P14'!$A$10:$D$59,4, FALSE)</f>
        <v>#N/A</v>
      </c>
      <c r="BV109" s="104" t="e">
        <f>VLOOKUP($BE109,'P15'!$A$10:$D$59,4, FALSE)</f>
        <v>#N/A</v>
      </c>
      <c r="BW109" s="104" t="e">
        <f>VLOOKUP($BE109,'P16'!$A$10:$D$59,4, FALSE)</f>
        <v>#N/A</v>
      </c>
      <c r="BX109" s="104" t="e">
        <f>VLOOKUP($BE109,'P17'!$A$10:$D$59,4, FALSE)</f>
        <v>#N/A</v>
      </c>
      <c r="BY109" s="104" t="e">
        <f>VLOOKUP($BE109,'P18'!$A$10:$D$59,4, FALSE)</f>
        <v>#N/A</v>
      </c>
      <c r="BZ109" s="104" t="e">
        <f>VLOOKUP($BE109,'P19'!$A$10:$D$59,4, FALSE)</f>
        <v>#N/A</v>
      </c>
      <c r="CA109" s="104" t="e">
        <f>VLOOKUP($BE109,'P20'!$A$10:$D$59,4, FALSE)</f>
        <v>#N/A</v>
      </c>
    </row>
    <row r="110" spans="1:79" s="6" customFormat="1">
      <c r="A110" s="31">
        <v>48</v>
      </c>
      <c r="B110" s="41" t="str">
        <f t="shared" si="82"/>
        <v>-</v>
      </c>
      <c r="C110" s="41" t="str">
        <f t="shared" si="83"/>
        <v>-</v>
      </c>
      <c r="D110" s="41" t="e">
        <f t="shared" si="84"/>
        <v>#N/A</v>
      </c>
      <c r="E110" s="41" t="e">
        <f t="shared" si="85"/>
        <v>#N/A</v>
      </c>
      <c r="F110" s="41" t="e">
        <f t="shared" si="86"/>
        <v>#N/A</v>
      </c>
      <c r="G110" s="41" t="e">
        <f t="shared" si="87"/>
        <v>#N/A</v>
      </c>
      <c r="H110" s="41" t="e">
        <f t="shared" si="88"/>
        <v>#N/A</v>
      </c>
      <c r="I110" s="41" t="str">
        <f t="shared" si="89"/>
        <v>-</v>
      </c>
      <c r="J110" s="41" t="str">
        <f t="shared" si="90"/>
        <v>-</v>
      </c>
      <c r="K110" s="41" t="str">
        <f t="shared" si="91"/>
        <v>-</v>
      </c>
      <c r="L110" s="41" t="str">
        <f t="shared" si="92"/>
        <v>-</v>
      </c>
      <c r="M110" s="41" t="str">
        <f t="shared" si="93"/>
        <v>-</v>
      </c>
      <c r="N110" s="41" t="str">
        <f t="shared" si="94"/>
        <v>-</v>
      </c>
      <c r="O110" s="41" t="str">
        <f t="shared" si="95"/>
        <v>-</v>
      </c>
      <c r="P110" s="41" t="str">
        <f t="shared" si="96"/>
        <v>-</v>
      </c>
      <c r="Q110" s="41" t="str">
        <f t="shared" si="97"/>
        <v>-</v>
      </c>
      <c r="R110" s="41" t="str">
        <f t="shared" si="98"/>
        <v>-</v>
      </c>
      <c r="S110" s="41" t="str">
        <f t="shared" si="99"/>
        <v>-</v>
      </c>
      <c r="T110" s="41" t="str">
        <f t="shared" si="100"/>
        <v>-</v>
      </c>
      <c r="U110" s="41" t="str">
        <f t="shared" si="101"/>
        <v>-</v>
      </c>
      <c r="V110" s="41" t="str">
        <f t="shared" si="102"/>
        <v>-</v>
      </c>
      <c r="W110" s="41" t="str">
        <f t="shared" si="103"/>
        <v>-</v>
      </c>
      <c r="X110" s="150">
        <v>48</v>
      </c>
      <c r="Y110" s="444" t="e">
        <f t="shared" si="104"/>
        <v>#N/A</v>
      </c>
      <c r="Z110" s="445" t="e">
        <f t="shared" si="105"/>
        <v>#N/A</v>
      </c>
      <c r="AA110" s="445" t="e">
        <f t="shared" si="106"/>
        <v>#N/A</v>
      </c>
      <c r="AB110" s="198">
        <f t="shared" si="107"/>
        <v>0</v>
      </c>
      <c r="AC110" s="58"/>
      <c r="AD110" s="58"/>
      <c r="AE110" s="58"/>
      <c r="BD110" s="14"/>
      <c r="BE110" s="31">
        <v>48</v>
      </c>
      <c r="BF110" s="104" t="e">
        <f>VLOOKUP($BE110,Pilot1!$A$10:$D$59,4, FALSE)</f>
        <v>#N/A</v>
      </c>
      <c r="BG110" s="104" t="e">
        <f>VLOOKUP($BE110,Pilot2!$A$10:$D$59,4, FALSE)</f>
        <v>#N/A</v>
      </c>
      <c r="BH110" s="104" t="e">
        <f>VLOOKUP($BE110,'P1'!$A$10:$D$59,4, FALSE)</f>
        <v>#N/A</v>
      </c>
      <c r="BI110" s="430" t="e">
        <f>VLOOKUP($BE110,'P2'!$A$10:$D$59,4, FALSE)</f>
        <v>#N/A</v>
      </c>
      <c r="BJ110" s="430" t="e">
        <f>VLOOKUP($BE110,'P3'!$A$10:$D$59,4, FALSE)</f>
        <v>#N/A</v>
      </c>
      <c r="BK110" s="104" t="e">
        <f>VLOOKUP($BE110,'P4'!$A$10:$D$59,4, FALSE)</f>
        <v>#N/A</v>
      </c>
      <c r="BL110" s="104" t="e">
        <f>VLOOKUP($BE110,'P5'!$A$10:$D$59,4, FALSE)</f>
        <v>#N/A</v>
      </c>
      <c r="BM110" s="104" t="e">
        <f>VLOOKUP($BE110,'P6'!$A$10:$D$59,4, FALSE)</f>
        <v>#N/A</v>
      </c>
      <c r="BN110" s="104" t="e">
        <f>VLOOKUP($BE110,'P7'!$A$10:$D$59,4, FALSE)</f>
        <v>#N/A</v>
      </c>
      <c r="BO110" s="104" t="e">
        <f>VLOOKUP($BE110,'P8'!$A$10:$D$59,4, FALSE)</f>
        <v>#N/A</v>
      </c>
      <c r="BP110" s="104" t="e">
        <f>VLOOKUP($BE110,'P9'!$A$10:$D$59,4, FALSE)</f>
        <v>#N/A</v>
      </c>
      <c r="BQ110" s="104" t="e">
        <f>VLOOKUP($BE110,'P10'!$A$10:$D$59,4, FALSE)</f>
        <v>#N/A</v>
      </c>
      <c r="BR110" s="104" t="e">
        <f>VLOOKUP($BE110,'P11'!$A$10:$D$59,4, FALSE)</f>
        <v>#N/A</v>
      </c>
      <c r="BS110" s="104" t="e">
        <f>VLOOKUP($BE110,'P12'!$A$10:$D$59,4, FALSE)</f>
        <v>#N/A</v>
      </c>
      <c r="BT110" s="104" t="e">
        <f>VLOOKUP($BE110,'P13'!$A$10:$D$59,4, FALSE)</f>
        <v>#N/A</v>
      </c>
      <c r="BU110" s="104" t="e">
        <f>VLOOKUP($BE110,'P14'!$A$10:$D$59,4, FALSE)</f>
        <v>#N/A</v>
      </c>
      <c r="BV110" s="104" t="e">
        <f>VLOOKUP($BE110,'P15'!$A$10:$D$59,4, FALSE)</f>
        <v>#N/A</v>
      </c>
      <c r="BW110" s="104" t="e">
        <f>VLOOKUP($BE110,'P16'!$A$10:$D$59,4, FALSE)</f>
        <v>#N/A</v>
      </c>
      <c r="BX110" s="104" t="e">
        <f>VLOOKUP($BE110,'P17'!$A$10:$D$59,4, FALSE)</f>
        <v>#N/A</v>
      </c>
      <c r="BY110" s="104" t="e">
        <f>VLOOKUP($BE110,'P18'!$A$10:$D$59,4, FALSE)</f>
        <v>#N/A</v>
      </c>
      <c r="BZ110" s="104" t="e">
        <f>VLOOKUP($BE110,'P19'!$A$10:$D$59,4, FALSE)</f>
        <v>#N/A</v>
      </c>
      <c r="CA110" s="104" t="e">
        <f>VLOOKUP($BE110,'P20'!$A$10:$D$59,4, FALSE)</f>
        <v>#N/A</v>
      </c>
    </row>
    <row r="111" spans="1:79" s="6" customFormat="1">
      <c r="A111" s="31">
        <v>49</v>
      </c>
      <c r="B111" s="41" t="str">
        <f t="shared" si="82"/>
        <v>-</v>
      </c>
      <c r="C111" s="41" t="str">
        <f t="shared" si="83"/>
        <v>-</v>
      </c>
      <c r="D111" s="41" t="e">
        <f t="shared" si="84"/>
        <v>#N/A</v>
      </c>
      <c r="E111" s="41" t="e">
        <f t="shared" si="85"/>
        <v>#N/A</v>
      </c>
      <c r="F111" s="41" t="e">
        <f t="shared" si="86"/>
        <v>#N/A</v>
      </c>
      <c r="G111" s="41" t="e">
        <f t="shared" si="87"/>
        <v>#N/A</v>
      </c>
      <c r="H111" s="41" t="e">
        <f t="shared" si="88"/>
        <v>#N/A</v>
      </c>
      <c r="I111" s="41" t="str">
        <f t="shared" si="89"/>
        <v>-</v>
      </c>
      <c r="J111" s="41" t="str">
        <f t="shared" si="90"/>
        <v>-</v>
      </c>
      <c r="K111" s="41" t="str">
        <f t="shared" si="91"/>
        <v>-</v>
      </c>
      <c r="L111" s="41" t="str">
        <f t="shared" si="92"/>
        <v>-</v>
      </c>
      <c r="M111" s="41" t="str">
        <f t="shared" si="93"/>
        <v>-</v>
      </c>
      <c r="N111" s="41" t="str">
        <f t="shared" si="94"/>
        <v>-</v>
      </c>
      <c r="O111" s="41" t="str">
        <f t="shared" si="95"/>
        <v>-</v>
      </c>
      <c r="P111" s="41" t="str">
        <f t="shared" si="96"/>
        <v>-</v>
      </c>
      <c r="Q111" s="41" t="str">
        <f t="shared" si="97"/>
        <v>-</v>
      </c>
      <c r="R111" s="41" t="str">
        <f t="shared" si="98"/>
        <v>-</v>
      </c>
      <c r="S111" s="41" t="str">
        <f t="shared" si="99"/>
        <v>-</v>
      </c>
      <c r="T111" s="41" t="str">
        <f t="shared" si="100"/>
        <v>-</v>
      </c>
      <c r="U111" s="41" t="str">
        <f t="shared" si="101"/>
        <v>-</v>
      </c>
      <c r="V111" s="41" t="str">
        <f t="shared" si="102"/>
        <v>-</v>
      </c>
      <c r="W111" s="41" t="str">
        <f t="shared" si="103"/>
        <v>-</v>
      </c>
      <c r="X111" s="150">
        <v>49</v>
      </c>
      <c r="Y111" s="444" t="e">
        <f t="shared" si="104"/>
        <v>#N/A</v>
      </c>
      <c r="Z111" s="445" t="e">
        <f t="shared" si="105"/>
        <v>#N/A</v>
      </c>
      <c r="AA111" s="445" t="e">
        <f t="shared" si="106"/>
        <v>#N/A</v>
      </c>
      <c r="AB111" s="198">
        <f t="shared" si="107"/>
        <v>0</v>
      </c>
      <c r="AC111" s="58"/>
      <c r="AD111" s="58"/>
      <c r="AE111" s="58"/>
      <c r="BD111" s="14"/>
      <c r="BE111" s="31">
        <v>49</v>
      </c>
      <c r="BF111" s="104" t="e">
        <f>VLOOKUP($BE111,Pilot1!$A$10:$D$59,4, FALSE)</f>
        <v>#N/A</v>
      </c>
      <c r="BG111" s="104" t="e">
        <f>VLOOKUP($BE111,Pilot2!$A$10:$D$59,4, FALSE)</f>
        <v>#N/A</v>
      </c>
      <c r="BH111" s="104" t="e">
        <f>VLOOKUP($BE111,'P1'!$A$10:$D$59,4, FALSE)</f>
        <v>#N/A</v>
      </c>
      <c r="BI111" s="430" t="e">
        <f>VLOOKUP($BE111,'P2'!$A$10:$D$59,4, FALSE)</f>
        <v>#N/A</v>
      </c>
      <c r="BJ111" s="430" t="e">
        <f>VLOOKUP($BE111,'P3'!$A$10:$D$59,4, FALSE)</f>
        <v>#N/A</v>
      </c>
      <c r="BK111" s="104" t="e">
        <f>VLOOKUP($BE111,'P4'!$A$10:$D$59,4, FALSE)</f>
        <v>#N/A</v>
      </c>
      <c r="BL111" s="104" t="e">
        <f>VLOOKUP($BE111,'P5'!$A$10:$D$59,4, FALSE)</f>
        <v>#N/A</v>
      </c>
      <c r="BM111" s="104" t="e">
        <f>VLOOKUP($BE111,'P6'!$A$10:$D$59,4, FALSE)</f>
        <v>#N/A</v>
      </c>
      <c r="BN111" s="104" t="e">
        <f>VLOOKUP($BE111,'P7'!$A$10:$D$59,4, FALSE)</f>
        <v>#N/A</v>
      </c>
      <c r="BO111" s="104" t="e">
        <f>VLOOKUP($BE111,'P8'!$A$10:$D$59,4, FALSE)</f>
        <v>#N/A</v>
      </c>
      <c r="BP111" s="104" t="e">
        <f>VLOOKUP($BE111,'P9'!$A$10:$D$59,4, FALSE)</f>
        <v>#N/A</v>
      </c>
      <c r="BQ111" s="104" t="e">
        <f>VLOOKUP($BE111,'P10'!$A$10:$D$59,4, FALSE)</f>
        <v>#N/A</v>
      </c>
      <c r="BR111" s="104" t="e">
        <f>VLOOKUP($BE111,'P11'!$A$10:$D$59,4, FALSE)</f>
        <v>#N/A</v>
      </c>
      <c r="BS111" s="104" t="e">
        <f>VLOOKUP($BE111,'P12'!$A$10:$D$59,4, FALSE)</f>
        <v>#N/A</v>
      </c>
      <c r="BT111" s="104" t="e">
        <f>VLOOKUP($BE111,'P13'!$A$10:$D$59,4, FALSE)</f>
        <v>#N/A</v>
      </c>
      <c r="BU111" s="104" t="e">
        <f>VLOOKUP($BE111,'P14'!$A$10:$D$59,4, FALSE)</f>
        <v>#N/A</v>
      </c>
      <c r="BV111" s="104" t="e">
        <f>VLOOKUP($BE111,'P15'!$A$10:$D$59,4, FALSE)</f>
        <v>#N/A</v>
      </c>
      <c r="BW111" s="104" t="e">
        <f>VLOOKUP($BE111,'P16'!$A$10:$D$59,4, FALSE)</f>
        <v>#N/A</v>
      </c>
      <c r="BX111" s="104" t="e">
        <f>VLOOKUP($BE111,'P17'!$A$10:$D$59,4, FALSE)</f>
        <v>#N/A</v>
      </c>
      <c r="BY111" s="104" t="e">
        <f>VLOOKUP($BE111,'P18'!$A$10:$D$59,4, FALSE)</f>
        <v>#N/A</v>
      </c>
      <c r="BZ111" s="104" t="e">
        <f>VLOOKUP($BE111,'P19'!$A$10:$D$59,4, FALSE)</f>
        <v>#N/A</v>
      </c>
      <c r="CA111" s="104" t="e">
        <f>VLOOKUP($BE111,'P20'!$A$10:$D$59,4, FALSE)</f>
        <v>#N/A</v>
      </c>
    </row>
    <row r="112" spans="1:79" s="6" customFormat="1">
      <c r="A112" s="31">
        <v>50</v>
      </c>
      <c r="B112" s="41" t="str">
        <f t="shared" si="82"/>
        <v>-</v>
      </c>
      <c r="C112" s="41" t="str">
        <f t="shared" si="83"/>
        <v>-</v>
      </c>
      <c r="D112" s="41" t="e">
        <f t="shared" si="84"/>
        <v>#N/A</v>
      </c>
      <c r="E112" s="41" t="e">
        <f t="shared" si="85"/>
        <v>#N/A</v>
      </c>
      <c r="F112" s="41" t="e">
        <f t="shared" si="86"/>
        <v>#N/A</v>
      </c>
      <c r="G112" s="41" t="e">
        <f t="shared" si="87"/>
        <v>#N/A</v>
      </c>
      <c r="H112" s="41" t="e">
        <f t="shared" si="88"/>
        <v>#N/A</v>
      </c>
      <c r="I112" s="41" t="str">
        <f t="shared" si="89"/>
        <v>-</v>
      </c>
      <c r="J112" s="41" t="str">
        <f t="shared" si="90"/>
        <v>-</v>
      </c>
      <c r="K112" s="41" t="str">
        <f t="shared" si="91"/>
        <v>-</v>
      </c>
      <c r="L112" s="41" t="str">
        <f t="shared" si="92"/>
        <v>-</v>
      </c>
      <c r="M112" s="41" t="str">
        <f t="shared" si="93"/>
        <v>-</v>
      </c>
      <c r="N112" s="41" t="str">
        <f t="shared" si="94"/>
        <v>-</v>
      </c>
      <c r="O112" s="41" t="str">
        <f t="shared" si="95"/>
        <v>-</v>
      </c>
      <c r="P112" s="41" t="str">
        <f t="shared" si="96"/>
        <v>-</v>
      </c>
      <c r="Q112" s="41" t="str">
        <f t="shared" si="97"/>
        <v>-</v>
      </c>
      <c r="R112" s="41" t="str">
        <f t="shared" si="98"/>
        <v>-</v>
      </c>
      <c r="S112" s="41" t="str">
        <f t="shared" si="99"/>
        <v>-</v>
      </c>
      <c r="T112" s="41" t="str">
        <f t="shared" si="100"/>
        <v>-</v>
      </c>
      <c r="U112" s="41" t="str">
        <f t="shared" si="101"/>
        <v>-</v>
      </c>
      <c r="V112" s="41" t="str">
        <f t="shared" si="102"/>
        <v>-</v>
      </c>
      <c r="W112" s="41" t="str">
        <f t="shared" si="103"/>
        <v>-</v>
      </c>
      <c r="X112" s="150">
        <v>50</v>
      </c>
      <c r="Y112" s="444" t="e">
        <f t="shared" si="104"/>
        <v>#N/A</v>
      </c>
      <c r="Z112" s="445" t="e">
        <f t="shared" si="105"/>
        <v>#N/A</v>
      </c>
      <c r="AA112" s="445" t="e">
        <f t="shared" si="106"/>
        <v>#N/A</v>
      </c>
      <c r="AB112" s="198">
        <f t="shared" si="107"/>
        <v>0</v>
      </c>
      <c r="AC112" s="58"/>
      <c r="AD112" s="58"/>
      <c r="AE112" s="58"/>
      <c r="BD112" s="14"/>
      <c r="BE112" s="31">
        <v>50</v>
      </c>
      <c r="BF112" s="104" t="e">
        <f>VLOOKUP($BE112,Pilot1!$A$10:$D$59,4, FALSE)</f>
        <v>#N/A</v>
      </c>
      <c r="BG112" s="104" t="e">
        <f>VLOOKUP($BE112,Pilot2!$A$10:$D$59,4, FALSE)</f>
        <v>#N/A</v>
      </c>
      <c r="BH112" s="104" t="e">
        <f>VLOOKUP($BE112,'P1'!$A$10:$D$59,4, FALSE)</f>
        <v>#N/A</v>
      </c>
      <c r="BI112" s="430" t="e">
        <f>VLOOKUP($BE112,'P2'!$A$10:$D$59,4, FALSE)</f>
        <v>#N/A</v>
      </c>
      <c r="BJ112" s="430" t="e">
        <f>VLOOKUP($BE112,'P3'!$A$10:$D$59,4, FALSE)</f>
        <v>#N/A</v>
      </c>
      <c r="BK112" s="104" t="e">
        <f>VLOOKUP($BE112,'P4'!$A$10:$D$59,4, FALSE)</f>
        <v>#N/A</v>
      </c>
      <c r="BL112" s="104" t="e">
        <f>VLOOKUP($BE112,'P5'!$A$10:$D$59,4, FALSE)</f>
        <v>#N/A</v>
      </c>
      <c r="BM112" s="104" t="e">
        <f>VLOOKUP($BE112,'P6'!$A$10:$D$59,4, FALSE)</f>
        <v>#N/A</v>
      </c>
      <c r="BN112" s="104" t="e">
        <f>VLOOKUP($BE112,'P7'!$A$10:$D$59,4, FALSE)</f>
        <v>#N/A</v>
      </c>
      <c r="BO112" s="104" t="e">
        <f>VLOOKUP($BE112,'P8'!$A$10:$D$59,4, FALSE)</f>
        <v>#N/A</v>
      </c>
      <c r="BP112" s="104" t="e">
        <f>VLOOKUP($BE112,'P9'!$A$10:$D$59,4, FALSE)</f>
        <v>#N/A</v>
      </c>
      <c r="BQ112" s="104" t="e">
        <f>VLOOKUP($BE112,'P10'!$A$10:$D$59,4, FALSE)</f>
        <v>#N/A</v>
      </c>
      <c r="BR112" s="104" t="e">
        <f>VLOOKUP($BE112,'P11'!$A$10:$D$59,4, FALSE)</f>
        <v>#N/A</v>
      </c>
      <c r="BS112" s="104" t="e">
        <f>VLOOKUP($BE112,'P12'!$A$10:$D$59,4, FALSE)</f>
        <v>#N/A</v>
      </c>
      <c r="BT112" s="104" t="e">
        <f>VLOOKUP($BE112,'P13'!$A$10:$D$59,4, FALSE)</f>
        <v>#N/A</v>
      </c>
      <c r="BU112" s="104" t="e">
        <f>VLOOKUP($BE112,'P14'!$A$10:$D$59,4, FALSE)</f>
        <v>#N/A</v>
      </c>
      <c r="BV112" s="104" t="e">
        <f>VLOOKUP($BE112,'P15'!$A$10:$D$59,4, FALSE)</f>
        <v>#N/A</v>
      </c>
      <c r="BW112" s="104" t="e">
        <f>VLOOKUP($BE112,'P16'!$A$10:$D$59,4, FALSE)</f>
        <v>#N/A</v>
      </c>
      <c r="BX112" s="104" t="e">
        <f>VLOOKUP($BE112,'P17'!$A$10:$D$59,4, FALSE)</f>
        <v>#N/A</v>
      </c>
      <c r="BY112" s="104" t="e">
        <f>VLOOKUP($BE112,'P18'!$A$10:$D$59,4, FALSE)</f>
        <v>#N/A</v>
      </c>
      <c r="BZ112" s="104" t="e">
        <f>VLOOKUP($BE112,'P19'!$A$10:$D$59,4, FALSE)</f>
        <v>#N/A</v>
      </c>
      <c r="CA112" s="104" t="e">
        <f>VLOOKUP($BE112,'P20'!$A$10:$D$59,4, FALSE)</f>
        <v>#N/A</v>
      </c>
    </row>
    <row r="113" spans="1:110" s="6" customFormat="1">
      <c r="A113" s="10"/>
      <c r="B113" s="10"/>
      <c r="C113" s="10"/>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Y113" s="10"/>
      <c r="CA113" s="124"/>
    </row>
    <row r="114" spans="1:110" s="6" customFormat="1" ht="15.5" thickBot="1">
      <c r="A114" s="426" t="s">
        <v>248</v>
      </c>
      <c r="B114" s="28"/>
      <c r="C114" s="28"/>
      <c r="D114" s="17"/>
      <c r="E114" s="47" t="s">
        <v>235</v>
      </c>
      <c r="H114" s="17"/>
      <c r="I114" s="17"/>
      <c r="J114" s="17"/>
      <c r="K114" s="17"/>
      <c r="L114" s="17"/>
      <c r="M114" s="17"/>
      <c r="N114" s="17"/>
      <c r="O114" s="1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28"/>
      <c r="BE114" s="426" t="s">
        <v>202</v>
      </c>
      <c r="BF114" s="427"/>
      <c r="BG114" s="47"/>
      <c r="BH114" s="25"/>
      <c r="BI114" s="26"/>
      <c r="BJ114" s="26"/>
      <c r="BK114" s="25"/>
      <c r="BL114" s="25"/>
      <c r="BM114" s="25"/>
      <c r="BN114" s="25"/>
      <c r="BO114" s="25"/>
      <c r="BP114" s="25"/>
      <c r="BQ114" s="25"/>
      <c r="BR114" s="25"/>
      <c r="BS114" s="25"/>
      <c r="BT114" s="25"/>
      <c r="BU114" s="25"/>
      <c r="BV114" s="25"/>
      <c r="BW114" s="25"/>
      <c r="BX114" s="25"/>
      <c r="BY114" s="25"/>
      <c r="BZ114" s="25"/>
      <c r="CA114" s="25"/>
    </row>
    <row r="115" spans="1:110" s="6" customFormat="1">
      <c r="A115" s="66" t="s">
        <v>9</v>
      </c>
      <c r="B115" s="30" t="s">
        <v>301</v>
      </c>
      <c r="C115" s="30" t="s">
        <v>302</v>
      </c>
      <c r="D115" s="30" t="s">
        <v>195</v>
      </c>
      <c r="E115" s="30" t="s">
        <v>196</v>
      </c>
      <c r="F115" s="30" t="s">
        <v>197</v>
      </c>
      <c r="G115" s="30" t="s">
        <v>86</v>
      </c>
      <c r="H115" s="30" t="s">
        <v>87</v>
      </c>
      <c r="I115" s="30" t="s">
        <v>88</v>
      </c>
      <c r="J115" s="30" t="s">
        <v>89</v>
      </c>
      <c r="K115" s="30" t="s">
        <v>90</v>
      </c>
      <c r="L115" s="30" t="s">
        <v>91</v>
      </c>
      <c r="M115" s="30" t="s">
        <v>92</v>
      </c>
      <c r="N115" s="30" t="s">
        <v>93</v>
      </c>
      <c r="O115" s="40" t="s">
        <v>94</v>
      </c>
      <c r="P115" s="40" t="s">
        <v>19</v>
      </c>
      <c r="Q115" s="40" t="s">
        <v>20</v>
      </c>
      <c r="R115" s="40" t="s">
        <v>21</v>
      </c>
      <c r="S115" s="40" t="s">
        <v>22</v>
      </c>
      <c r="T115" s="40" t="s">
        <v>7</v>
      </c>
      <c r="U115" s="40" t="s">
        <v>8</v>
      </c>
      <c r="V115" s="40" t="s">
        <v>135</v>
      </c>
      <c r="W115" s="40" t="s">
        <v>136</v>
      </c>
      <c r="X115" s="34" t="s">
        <v>182</v>
      </c>
      <c r="Y115" s="165" t="s">
        <v>106</v>
      </c>
      <c r="Z115" s="163"/>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433"/>
      <c r="BE115" s="434"/>
      <c r="BF115" s="432" t="s">
        <v>301</v>
      </c>
      <c r="BG115" s="30" t="s">
        <v>302</v>
      </c>
      <c r="BH115" s="30" t="s">
        <v>195</v>
      </c>
      <c r="BI115" s="431" t="s">
        <v>196</v>
      </c>
      <c r="BJ115" s="431" t="s">
        <v>197</v>
      </c>
      <c r="BK115" s="30" t="s">
        <v>86</v>
      </c>
      <c r="BL115" s="30" t="s">
        <v>87</v>
      </c>
      <c r="BM115" s="30" t="s">
        <v>88</v>
      </c>
      <c r="BN115" s="30" t="s">
        <v>89</v>
      </c>
      <c r="BO115" s="30" t="s">
        <v>90</v>
      </c>
      <c r="BP115" s="30" t="s">
        <v>91</v>
      </c>
      <c r="BQ115" s="30" t="s">
        <v>92</v>
      </c>
      <c r="BR115" s="30" t="s">
        <v>93</v>
      </c>
      <c r="BS115" s="40" t="s">
        <v>94</v>
      </c>
      <c r="BT115" s="40" t="s">
        <v>19</v>
      </c>
      <c r="BU115" s="40" t="s">
        <v>20</v>
      </c>
      <c r="BV115" s="40" t="s">
        <v>21</v>
      </c>
      <c r="BW115" s="40" t="s">
        <v>22</v>
      </c>
      <c r="BX115" s="40" t="s">
        <v>7</v>
      </c>
      <c r="BY115" s="40" t="s">
        <v>8</v>
      </c>
      <c r="BZ115" s="40" t="s">
        <v>135</v>
      </c>
      <c r="CA115" s="435" t="s">
        <v>136</v>
      </c>
    </row>
    <row r="116" spans="1:110" s="6" customFormat="1">
      <c r="A116" s="66">
        <v>1</v>
      </c>
      <c r="B116" s="41" t="str">
        <f>IF(B131="-","",B131-1)</f>
        <v/>
      </c>
      <c r="C116" s="41" t="str">
        <f>IF(C131="-","",C131-1)</f>
        <v/>
      </c>
      <c r="D116" s="41" t="str">
        <f>IF(D131="-","",D131-1)</f>
        <v/>
      </c>
      <c r="E116" s="41" t="str">
        <f t="shared" ref="E116:W124" si="108">IF(E131="-","",E131-1)</f>
        <v/>
      </c>
      <c r="F116" s="41" t="str">
        <f t="shared" si="108"/>
        <v/>
      </c>
      <c r="G116" s="41" t="str">
        <f t="shared" si="108"/>
        <v/>
      </c>
      <c r="H116" s="41" t="str">
        <f t="shared" si="108"/>
        <v/>
      </c>
      <c r="I116" s="41" t="str">
        <f t="shared" si="108"/>
        <v/>
      </c>
      <c r="J116" s="41" t="str">
        <f t="shared" si="108"/>
        <v/>
      </c>
      <c r="K116" s="41" t="str">
        <f t="shared" si="108"/>
        <v/>
      </c>
      <c r="L116" s="41" t="str">
        <f t="shared" si="108"/>
        <v/>
      </c>
      <c r="M116" s="41" t="str">
        <f t="shared" si="108"/>
        <v/>
      </c>
      <c r="N116" s="41" t="str">
        <f t="shared" si="108"/>
        <v/>
      </c>
      <c r="O116" s="41" t="str">
        <f t="shared" si="108"/>
        <v/>
      </c>
      <c r="P116" s="41" t="str">
        <f t="shared" si="108"/>
        <v/>
      </c>
      <c r="Q116" s="41" t="str">
        <f t="shared" si="108"/>
        <v/>
      </c>
      <c r="R116" s="41" t="str">
        <f t="shared" si="108"/>
        <v/>
      </c>
      <c r="S116" s="41" t="str">
        <f t="shared" si="108"/>
        <v/>
      </c>
      <c r="T116" s="41" t="str">
        <f t="shared" si="108"/>
        <v/>
      </c>
      <c r="U116" s="41" t="str">
        <f t="shared" si="108"/>
        <v/>
      </c>
      <c r="V116" s="41" t="str">
        <f t="shared" si="108"/>
        <v/>
      </c>
      <c r="W116" s="41" t="str">
        <f t="shared" si="108"/>
        <v/>
      </c>
      <c r="X116" s="222"/>
      <c r="Y116" s="165">
        <f>COUNTIF(B116:W116,"&gt;0")</f>
        <v>0</v>
      </c>
      <c r="Z116" s="87"/>
      <c r="AA116" s="7"/>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437"/>
      <c r="BE116" s="438" t="s">
        <v>201</v>
      </c>
      <c r="BF116" s="201" t="str">
        <f>Admin!$J39</f>
        <v>No</v>
      </c>
      <c r="BG116" s="201" t="str">
        <f>Admin!$J40</f>
        <v>No</v>
      </c>
      <c r="BH116" s="201" t="str">
        <f>Admin!$J41</f>
        <v>Yes</v>
      </c>
      <c r="BI116" s="201" t="str">
        <f>Admin!$J42</f>
        <v>Yes</v>
      </c>
      <c r="BJ116" s="201" t="str">
        <f>Admin!$J43</f>
        <v>Yes</v>
      </c>
      <c r="BK116" s="201" t="str">
        <f>Admin!$J44</f>
        <v>Yes</v>
      </c>
      <c r="BL116" s="201" t="str">
        <f>Admin!$J45</f>
        <v>Yes</v>
      </c>
      <c r="BM116" s="201" t="str">
        <f>Admin!$J46</f>
        <v>No</v>
      </c>
      <c r="BN116" s="201" t="str">
        <f>Admin!$J47</f>
        <v>No</v>
      </c>
      <c r="BO116" s="201" t="str">
        <f>Admin!$J48</f>
        <v>No</v>
      </c>
      <c r="BP116" s="201" t="str">
        <f>Admin!$J49</f>
        <v>No</v>
      </c>
      <c r="BQ116" s="201" t="str">
        <f>Admin!$J50</f>
        <v>No</v>
      </c>
      <c r="BR116" s="201" t="str">
        <f>Admin!$J51</f>
        <v>No</v>
      </c>
      <c r="BS116" s="201" t="str">
        <f>Admin!$J52</f>
        <v>No</v>
      </c>
      <c r="BT116" s="201" t="str">
        <f>Admin!$J53</f>
        <v>No</v>
      </c>
      <c r="BU116" s="201" t="str">
        <f>Admin!$J54</f>
        <v>No</v>
      </c>
      <c r="BV116" s="201" t="str">
        <f>Admin!$J55</f>
        <v>No</v>
      </c>
      <c r="BW116" s="201" t="str">
        <f>Admin!$J56</f>
        <v>No</v>
      </c>
      <c r="BX116" s="201" t="str">
        <f>Admin!$J57</f>
        <v>No</v>
      </c>
      <c r="BY116" s="201" t="str">
        <f>Admin!$J58</f>
        <v>No</v>
      </c>
      <c r="BZ116" s="201" t="str">
        <f>Admin!$J59</f>
        <v>No</v>
      </c>
      <c r="CA116" s="201" t="str">
        <f>Admin!$J60</f>
        <v>No</v>
      </c>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1"/>
      <c r="CY116" s="61"/>
      <c r="CZ116" s="61"/>
      <c r="DA116" s="61"/>
      <c r="DB116" s="61"/>
      <c r="DC116" s="61"/>
      <c r="DD116" s="61"/>
      <c r="DE116" s="7"/>
      <c r="DF116" s="7"/>
    </row>
    <row r="117" spans="1:110" s="6" customFormat="1">
      <c r="A117" s="66">
        <v>2</v>
      </c>
      <c r="B117" s="41" t="str">
        <f>IF(B132="-","",5-B132)</f>
        <v/>
      </c>
      <c r="C117" s="41" t="str">
        <f>IF(C132="-","",5-C132)</f>
        <v/>
      </c>
      <c r="D117" s="41" t="str">
        <f>IF(D132="-","",5-D132)</f>
        <v/>
      </c>
      <c r="E117" s="41" t="str">
        <f t="shared" ref="E117:W117" si="109">IF(E132="-","",5-E132)</f>
        <v/>
      </c>
      <c r="F117" s="41" t="str">
        <f t="shared" si="109"/>
        <v/>
      </c>
      <c r="G117" s="41" t="str">
        <f t="shared" si="109"/>
        <v/>
      </c>
      <c r="H117" s="41" t="str">
        <f t="shared" si="109"/>
        <v/>
      </c>
      <c r="I117" s="41" t="str">
        <f t="shared" si="109"/>
        <v/>
      </c>
      <c r="J117" s="41" t="str">
        <f t="shared" si="109"/>
        <v/>
      </c>
      <c r="K117" s="41" t="str">
        <f t="shared" si="109"/>
        <v/>
      </c>
      <c r="L117" s="41" t="str">
        <f t="shared" si="109"/>
        <v/>
      </c>
      <c r="M117" s="41" t="str">
        <f t="shared" si="109"/>
        <v/>
      </c>
      <c r="N117" s="41" t="str">
        <f t="shared" si="109"/>
        <v/>
      </c>
      <c r="O117" s="41" t="str">
        <f t="shared" si="109"/>
        <v/>
      </c>
      <c r="P117" s="41" t="str">
        <f t="shared" si="109"/>
        <v/>
      </c>
      <c r="Q117" s="41" t="str">
        <f t="shared" si="109"/>
        <v/>
      </c>
      <c r="R117" s="41" t="str">
        <f t="shared" si="109"/>
        <v/>
      </c>
      <c r="S117" s="41" t="str">
        <f t="shared" si="109"/>
        <v/>
      </c>
      <c r="T117" s="41" t="str">
        <f t="shared" si="109"/>
        <v/>
      </c>
      <c r="U117" s="41" t="str">
        <f t="shared" si="109"/>
        <v/>
      </c>
      <c r="V117" s="41" t="str">
        <f t="shared" si="109"/>
        <v/>
      </c>
      <c r="W117" s="41" t="str">
        <f t="shared" si="109"/>
        <v/>
      </c>
      <c r="X117" s="222"/>
      <c r="Y117" s="165">
        <f t="shared" ref="Y117:Y126" si="110">COUNTIF(B117:W117,"&gt;0")</f>
        <v>0</v>
      </c>
      <c r="Z117" s="87"/>
      <c r="AA117" s="7"/>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85"/>
      <c r="BE117" s="59"/>
      <c r="BF117" s="59"/>
      <c r="BG117" s="59"/>
      <c r="BH117" s="59"/>
      <c r="BI117" s="59"/>
      <c r="BJ117" s="59"/>
      <c r="BK117" s="59"/>
      <c r="BL117" s="59"/>
      <c r="BM117" s="59"/>
      <c r="BN117" s="59"/>
      <c r="BO117" s="59"/>
      <c r="BP117" s="59"/>
      <c r="BQ117" s="59"/>
      <c r="BR117" s="59"/>
      <c r="BS117" s="59"/>
      <c r="BT117" s="59"/>
      <c r="BU117" s="59"/>
      <c r="BV117" s="59"/>
      <c r="BW117" s="59"/>
      <c r="BX117" s="59"/>
      <c r="BY117" s="87"/>
      <c r="BZ117" s="48"/>
      <c r="CA117" s="86"/>
    </row>
    <row r="118" spans="1:110" s="6" customFormat="1">
      <c r="A118" s="66">
        <v>3</v>
      </c>
      <c r="B118" s="41" t="str">
        <f>IF(B133="-","",B133-1)</f>
        <v/>
      </c>
      <c r="C118" s="41" t="str">
        <f>IF(C133="-","",C133-1)</f>
        <v/>
      </c>
      <c r="D118" s="41" t="str">
        <f>IF(D133="-","",D133-1)</f>
        <v/>
      </c>
      <c r="E118" s="41" t="str">
        <f t="shared" si="108"/>
        <v/>
      </c>
      <c r="F118" s="41" t="str">
        <f t="shared" si="108"/>
        <v/>
      </c>
      <c r="G118" s="41" t="str">
        <f t="shared" si="108"/>
        <v/>
      </c>
      <c r="H118" s="41" t="str">
        <f t="shared" si="108"/>
        <v/>
      </c>
      <c r="I118" s="41" t="str">
        <f t="shared" si="108"/>
        <v/>
      </c>
      <c r="J118" s="41" t="str">
        <f t="shared" si="108"/>
        <v/>
      </c>
      <c r="K118" s="41" t="str">
        <f t="shared" si="108"/>
        <v/>
      </c>
      <c r="L118" s="41" t="str">
        <f t="shared" si="108"/>
        <v/>
      </c>
      <c r="M118" s="41" t="str">
        <f t="shared" si="108"/>
        <v/>
      </c>
      <c r="N118" s="41" t="str">
        <f t="shared" si="108"/>
        <v/>
      </c>
      <c r="O118" s="41" t="str">
        <f t="shared" si="108"/>
        <v/>
      </c>
      <c r="P118" s="41" t="str">
        <f t="shared" si="108"/>
        <v/>
      </c>
      <c r="Q118" s="41" t="str">
        <f t="shared" si="108"/>
        <v/>
      </c>
      <c r="R118" s="41" t="str">
        <f t="shared" si="108"/>
        <v/>
      </c>
      <c r="S118" s="41" t="str">
        <f t="shared" si="108"/>
        <v/>
      </c>
      <c r="T118" s="41" t="str">
        <f t="shared" si="108"/>
        <v/>
      </c>
      <c r="U118" s="41" t="str">
        <f t="shared" si="108"/>
        <v/>
      </c>
      <c r="V118" s="41" t="str">
        <f t="shared" si="108"/>
        <v/>
      </c>
      <c r="W118" s="41" t="str">
        <f t="shared" si="108"/>
        <v/>
      </c>
      <c r="X118" s="222"/>
      <c r="Y118" s="165">
        <f t="shared" si="110"/>
        <v>0</v>
      </c>
      <c r="Z118" s="87"/>
      <c r="AA118" s="7"/>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85"/>
      <c r="BE118" s="59"/>
      <c r="BF118" s="59"/>
      <c r="BG118" s="59"/>
      <c r="BH118" s="59"/>
      <c r="BI118" s="59"/>
      <c r="BJ118" s="59"/>
      <c r="BK118" s="59"/>
      <c r="BL118" s="59"/>
      <c r="BM118" s="59"/>
      <c r="BN118" s="59"/>
      <c r="BO118" s="59"/>
      <c r="BP118" s="59"/>
      <c r="BQ118" s="59"/>
      <c r="BR118" s="59"/>
      <c r="BS118" s="59"/>
      <c r="BT118" s="59"/>
      <c r="BU118" s="59"/>
      <c r="BV118" s="59"/>
      <c r="BW118" s="59"/>
      <c r="BX118" s="59"/>
      <c r="BY118" s="87"/>
      <c r="BZ118" s="48"/>
      <c r="CA118" s="86"/>
    </row>
    <row r="119" spans="1:110" s="6" customFormat="1">
      <c r="A119" s="66">
        <v>4</v>
      </c>
      <c r="B119" s="41" t="str">
        <f>IF(B134="-","",5-B134)</f>
        <v/>
      </c>
      <c r="C119" s="41" t="str">
        <f>IF(C134="-","",5-C134)</f>
        <v/>
      </c>
      <c r="D119" s="41" t="str">
        <f>IF(D134="-","",5-D134)</f>
        <v/>
      </c>
      <c r="E119" s="41" t="str">
        <f t="shared" ref="E119:W119" si="111">IF(E134="-","",5-E134)</f>
        <v/>
      </c>
      <c r="F119" s="41" t="str">
        <f t="shared" si="111"/>
        <v/>
      </c>
      <c r="G119" s="41" t="str">
        <f t="shared" si="111"/>
        <v/>
      </c>
      <c r="H119" s="41" t="str">
        <f t="shared" si="111"/>
        <v/>
      </c>
      <c r="I119" s="41" t="str">
        <f t="shared" si="111"/>
        <v/>
      </c>
      <c r="J119" s="41" t="str">
        <f t="shared" si="111"/>
        <v/>
      </c>
      <c r="K119" s="41" t="str">
        <f t="shared" si="111"/>
        <v/>
      </c>
      <c r="L119" s="41" t="str">
        <f t="shared" si="111"/>
        <v/>
      </c>
      <c r="M119" s="41" t="str">
        <f t="shared" si="111"/>
        <v/>
      </c>
      <c r="N119" s="41" t="str">
        <f t="shared" si="111"/>
        <v/>
      </c>
      <c r="O119" s="41" t="str">
        <f t="shared" si="111"/>
        <v/>
      </c>
      <c r="P119" s="41" t="str">
        <f t="shared" si="111"/>
        <v/>
      </c>
      <c r="Q119" s="41" t="str">
        <f t="shared" si="111"/>
        <v/>
      </c>
      <c r="R119" s="41" t="str">
        <f t="shared" si="111"/>
        <v/>
      </c>
      <c r="S119" s="41" t="str">
        <f t="shared" si="111"/>
        <v/>
      </c>
      <c r="T119" s="41" t="str">
        <f t="shared" si="111"/>
        <v/>
      </c>
      <c r="U119" s="41" t="str">
        <f t="shared" si="111"/>
        <v/>
      </c>
      <c r="V119" s="41" t="str">
        <f t="shared" si="111"/>
        <v/>
      </c>
      <c r="W119" s="41" t="str">
        <f t="shared" si="111"/>
        <v/>
      </c>
      <c r="X119" s="222"/>
      <c r="Y119" s="165">
        <f t="shared" si="110"/>
        <v>0</v>
      </c>
      <c r="Z119" s="87"/>
      <c r="AA119" s="7"/>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85"/>
      <c r="BE119" s="59"/>
      <c r="BF119" s="59"/>
      <c r="BG119" s="59"/>
      <c r="BH119" s="59"/>
      <c r="BI119" s="59"/>
      <c r="BJ119" s="59"/>
      <c r="BK119" s="59"/>
      <c r="BL119" s="59"/>
      <c r="BM119" s="59"/>
      <c r="BN119" s="59"/>
      <c r="BO119" s="59"/>
      <c r="BP119" s="59"/>
      <c r="BQ119" s="59"/>
      <c r="BR119" s="59"/>
      <c r="BS119" s="59"/>
      <c r="BT119" s="59"/>
      <c r="BU119" s="59"/>
      <c r="BV119" s="59"/>
      <c r="BW119" s="59"/>
      <c r="BX119" s="59"/>
      <c r="BY119" s="87"/>
      <c r="BZ119" s="48"/>
      <c r="CA119" s="86"/>
    </row>
    <row r="120" spans="1:110" s="6" customFormat="1">
      <c r="A120" s="66">
        <v>5</v>
      </c>
      <c r="B120" s="41" t="str">
        <f>IF(B135="-","",B135-1)</f>
        <v/>
      </c>
      <c r="C120" s="41" t="str">
        <f>IF(C135="-","",C135-1)</f>
        <v/>
      </c>
      <c r="D120" s="41" t="str">
        <f>IF(D135="-","",D135-1)</f>
        <v/>
      </c>
      <c r="E120" s="41" t="str">
        <f t="shared" si="108"/>
        <v/>
      </c>
      <c r="F120" s="41" t="str">
        <f t="shared" si="108"/>
        <v/>
      </c>
      <c r="G120" s="41" t="str">
        <f t="shared" si="108"/>
        <v/>
      </c>
      <c r="H120" s="41" t="str">
        <f t="shared" si="108"/>
        <v/>
      </c>
      <c r="I120" s="41" t="str">
        <f t="shared" si="108"/>
        <v/>
      </c>
      <c r="J120" s="41" t="str">
        <f t="shared" si="108"/>
        <v/>
      </c>
      <c r="K120" s="41" t="str">
        <f t="shared" si="108"/>
        <v/>
      </c>
      <c r="L120" s="41" t="str">
        <f t="shared" si="108"/>
        <v/>
      </c>
      <c r="M120" s="41" t="str">
        <f t="shared" si="108"/>
        <v/>
      </c>
      <c r="N120" s="41" t="str">
        <f t="shared" si="108"/>
        <v/>
      </c>
      <c r="O120" s="41" t="str">
        <f t="shared" si="108"/>
        <v/>
      </c>
      <c r="P120" s="41" t="str">
        <f t="shared" si="108"/>
        <v/>
      </c>
      <c r="Q120" s="41" t="str">
        <f t="shared" si="108"/>
        <v/>
      </c>
      <c r="R120" s="41" t="str">
        <f t="shared" si="108"/>
        <v/>
      </c>
      <c r="S120" s="41" t="str">
        <f t="shared" si="108"/>
        <v/>
      </c>
      <c r="T120" s="41" t="str">
        <f t="shared" si="108"/>
        <v/>
      </c>
      <c r="U120" s="41" t="str">
        <f t="shared" si="108"/>
        <v/>
      </c>
      <c r="V120" s="41" t="str">
        <f t="shared" si="108"/>
        <v/>
      </c>
      <c r="W120" s="41" t="str">
        <f t="shared" si="108"/>
        <v/>
      </c>
      <c r="X120" s="222"/>
      <c r="Y120" s="165">
        <f t="shared" si="110"/>
        <v>0</v>
      </c>
      <c r="Z120" s="87"/>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85"/>
      <c r="BE120" s="59"/>
      <c r="BF120" s="59"/>
      <c r="BG120" s="59"/>
      <c r="BH120" s="59"/>
      <c r="BI120" s="59"/>
      <c r="BJ120" s="59"/>
      <c r="BK120" s="59"/>
      <c r="BL120" s="59"/>
      <c r="BM120" s="59"/>
      <c r="BN120" s="59"/>
      <c r="BO120" s="59"/>
      <c r="BP120" s="59"/>
      <c r="BQ120" s="59"/>
      <c r="BR120" s="59"/>
      <c r="BS120" s="59"/>
      <c r="BT120" s="59"/>
      <c r="BU120" s="59"/>
      <c r="BV120" s="59"/>
      <c r="BW120" s="59"/>
      <c r="BX120" s="59"/>
      <c r="BY120" s="87"/>
      <c r="BZ120" s="48"/>
      <c r="CA120" s="86"/>
    </row>
    <row r="121" spans="1:110" s="6" customFormat="1">
      <c r="A121" s="66">
        <v>6</v>
      </c>
      <c r="B121" s="41" t="str">
        <f>IF(B136="-","",5-B136)</f>
        <v/>
      </c>
      <c r="C121" s="41" t="str">
        <f>IF(C136="-","",5-C136)</f>
        <v/>
      </c>
      <c r="D121" s="41" t="str">
        <f>IF(D136="-","",5-D136)</f>
        <v/>
      </c>
      <c r="E121" s="41" t="str">
        <f t="shared" ref="E121:W121" si="112">IF(E136="-","",5-E136)</f>
        <v/>
      </c>
      <c r="F121" s="41" t="str">
        <f t="shared" si="112"/>
        <v/>
      </c>
      <c r="G121" s="41" t="str">
        <f t="shared" si="112"/>
        <v/>
      </c>
      <c r="H121" s="41" t="str">
        <f t="shared" si="112"/>
        <v/>
      </c>
      <c r="I121" s="41" t="str">
        <f t="shared" si="112"/>
        <v/>
      </c>
      <c r="J121" s="41" t="str">
        <f t="shared" si="112"/>
        <v/>
      </c>
      <c r="K121" s="41" t="str">
        <f t="shared" si="112"/>
        <v/>
      </c>
      <c r="L121" s="41" t="str">
        <f t="shared" si="112"/>
        <v/>
      </c>
      <c r="M121" s="41" t="str">
        <f t="shared" si="112"/>
        <v/>
      </c>
      <c r="N121" s="41" t="str">
        <f t="shared" si="112"/>
        <v/>
      </c>
      <c r="O121" s="41" t="str">
        <f t="shared" si="112"/>
        <v/>
      </c>
      <c r="P121" s="41" t="str">
        <f t="shared" si="112"/>
        <v/>
      </c>
      <c r="Q121" s="41" t="str">
        <f t="shared" si="112"/>
        <v/>
      </c>
      <c r="R121" s="41" t="str">
        <f t="shared" si="112"/>
        <v/>
      </c>
      <c r="S121" s="41" t="str">
        <f t="shared" si="112"/>
        <v/>
      </c>
      <c r="T121" s="41" t="str">
        <f t="shared" si="112"/>
        <v/>
      </c>
      <c r="U121" s="41" t="str">
        <f t="shared" si="112"/>
        <v/>
      </c>
      <c r="V121" s="41" t="str">
        <f t="shared" si="112"/>
        <v/>
      </c>
      <c r="W121" s="41" t="str">
        <f t="shared" si="112"/>
        <v/>
      </c>
      <c r="X121" s="222"/>
      <c r="Y121" s="165">
        <f t="shared" si="110"/>
        <v>0</v>
      </c>
      <c r="Z121" s="87"/>
      <c r="AA121" s="7"/>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85"/>
      <c r="BE121" s="59"/>
      <c r="BF121" s="59"/>
      <c r="BG121" s="59"/>
      <c r="BH121" s="59"/>
      <c r="BI121" s="59"/>
      <c r="BJ121" s="59"/>
      <c r="BK121" s="59"/>
      <c r="BL121" s="59"/>
      <c r="BM121" s="59"/>
      <c r="BN121" s="59"/>
      <c r="BO121" s="59"/>
      <c r="BP121" s="59"/>
      <c r="BQ121" s="59"/>
      <c r="BR121" s="59"/>
      <c r="BS121" s="59"/>
      <c r="BT121" s="59"/>
      <c r="BU121" s="59"/>
      <c r="BV121" s="59"/>
      <c r="BW121" s="59"/>
      <c r="BX121" s="59"/>
      <c r="BY121" s="87"/>
      <c r="BZ121" s="48"/>
      <c r="CA121" s="86"/>
    </row>
    <row r="122" spans="1:110" s="6" customFormat="1">
      <c r="A122" s="66">
        <v>7</v>
      </c>
      <c r="B122" s="41" t="str">
        <f>IF(B137="-","",B137-1)</f>
        <v/>
      </c>
      <c r="C122" s="41" t="str">
        <f>IF(C137="-","",C137-1)</f>
        <v/>
      </c>
      <c r="D122" s="41" t="str">
        <f>IF(D137="-","",D137-1)</f>
        <v/>
      </c>
      <c r="E122" s="41" t="str">
        <f t="shared" si="108"/>
        <v/>
      </c>
      <c r="F122" s="41" t="str">
        <f t="shared" si="108"/>
        <v/>
      </c>
      <c r="G122" s="41" t="str">
        <f t="shared" si="108"/>
        <v/>
      </c>
      <c r="H122" s="41" t="str">
        <f t="shared" si="108"/>
        <v/>
      </c>
      <c r="I122" s="41" t="str">
        <f t="shared" si="108"/>
        <v/>
      </c>
      <c r="J122" s="41" t="str">
        <f t="shared" si="108"/>
        <v/>
      </c>
      <c r="K122" s="41" t="str">
        <f t="shared" si="108"/>
        <v/>
      </c>
      <c r="L122" s="41" t="str">
        <f t="shared" si="108"/>
        <v/>
      </c>
      <c r="M122" s="41" t="str">
        <f t="shared" si="108"/>
        <v/>
      </c>
      <c r="N122" s="41" t="str">
        <f t="shared" si="108"/>
        <v/>
      </c>
      <c r="O122" s="41" t="str">
        <f t="shared" si="108"/>
        <v/>
      </c>
      <c r="P122" s="41" t="str">
        <f t="shared" si="108"/>
        <v/>
      </c>
      <c r="Q122" s="41" t="str">
        <f t="shared" si="108"/>
        <v/>
      </c>
      <c r="R122" s="41" t="str">
        <f t="shared" si="108"/>
        <v/>
      </c>
      <c r="S122" s="41" t="str">
        <f t="shared" si="108"/>
        <v/>
      </c>
      <c r="T122" s="41" t="str">
        <f t="shared" si="108"/>
        <v/>
      </c>
      <c r="U122" s="41" t="str">
        <f t="shared" si="108"/>
        <v/>
      </c>
      <c r="V122" s="41" t="str">
        <f t="shared" si="108"/>
        <v/>
      </c>
      <c r="W122" s="41" t="str">
        <f t="shared" si="108"/>
        <v/>
      </c>
      <c r="X122" s="222"/>
      <c r="Y122" s="165">
        <f t="shared" si="110"/>
        <v>0</v>
      </c>
      <c r="Z122" s="87"/>
      <c r="AA122" s="7"/>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85"/>
      <c r="BE122" s="59"/>
      <c r="BF122" s="59"/>
      <c r="BG122" s="59"/>
      <c r="BH122" s="59"/>
      <c r="BI122" s="59"/>
      <c r="BJ122" s="59"/>
      <c r="BK122" s="59"/>
      <c r="BL122" s="59"/>
      <c r="BM122" s="59"/>
      <c r="BN122" s="59"/>
      <c r="BO122" s="59"/>
      <c r="BP122" s="59"/>
      <c r="BQ122" s="59"/>
      <c r="BR122" s="59"/>
      <c r="BS122" s="59"/>
      <c r="BT122" s="59"/>
      <c r="BU122" s="59"/>
      <c r="BV122" s="59"/>
      <c r="BW122" s="59"/>
      <c r="BX122" s="59"/>
      <c r="BY122" s="87"/>
      <c r="BZ122" s="48"/>
      <c r="CA122" s="86"/>
    </row>
    <row r="123" spans="1:110" s="6" customFormat="1">
      <c r="A123" s="66">
        <v>8</v>
      </c>
      <c r="B123" s="41" t="str">
        <f>IF(B138="-","",5-B138)</f>
        <v/>
      </c>
      <c r="C123" s="41" t="str">
        <f>IF(C138="-","",5-C138)</f>
        <v/>
      </c>
      <c r="D123" s="41" t="str">
        <f>IF(D138="-","",5-D138)</f>
        <v/>
      </c>
      <c r="E123" s="41" t="str">
        <f t="shared" ref="E123:W123" si="113">IF(E138="-","",5-E138)</f>
        <v/>
      </c>
      <c r="F123" s="41" t="str">
        <f t="shared" si="113"/>
        <v/>
      </c>
      <c r="G123" s="41" t="str">
        <f t="shared" si="113"/>
        <v/>
      </c>
      <c r="H123" s="41" t="str">
        <f t="shared" si="113"/>
        <v/>
      </c>
      <c r="I123" s="41" t="str">
        <f t="shared" si="113"/>
        <v/>
      </c>
      <c r="J123" s="41" t="str">
        <f t="shared" si="113"/>
        <v/>
      </c>
      <c r="K123" s="41" t="str">
        <f t="shared" si="113"/>
        <v/>
      </c>
      <c r="L123" s="41" t="str">
        <f t="shared" si="113"/>
        <v/>
      </c>
      <c r="M123" s="41" t="str">
        <f t="shared" si="113"/>
        <v/>
      </c>
      <c r="N123" s="41" t="str">
        <f t="shared" si="113"/>
        <v/>
      </c>
      <c r="O123" s="41" t="str">
        <f t="shared" si="113"/>
        <v/>
      </c>
      <c r="P123" s="41" t="str">
        <f t="shared" si="113"/>
        <v/>
      </c>
      <c r="Q123" s="41" t="str">
        <f t="shared" si="113"/>
        <v/>
      </c>
      <c r="R123" s="41" t="str">
        <f t="shared" si="113"/>
        <v/>
      </c>
      <c r="S123" s="41" t="str">
        <f t="shared" si="113"/>
        <v/>
      </c>
      <c r="T123" s="41" t="str">
        <f t="shared" si="113"/>
        <v/>
      </c>
      <c r="U123" s="41" t="str">
        <f t="shared" si="113"/>
        <v/>
      </c>
      <c r="V123" s="41" t="str">
        <f t="shared" si="113"/>
        <v/>
      </c>
      <c r="W123" s="41" t="str">
        <f t="shared" si="113"/>
        <v/>
      </c>
      <c r="X123" s="222"/>
      <c r="Y123" s="165">
        <f t="shared" si="110"/>
        <v>0</v>
      </c>
      <c r="Z123" s="87"/>
      <c r="AA123" s="7"/>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85"/>
      <c r="BE123" s="59"/>
      <c r="BF123" s="59"/>
      <c r="BG123" s="59"/>
      <c r="BH123" s="59"/>
      <c r="BI123" s="59"/>
      <c r="BJ123" s="59"/>
      <c r="BK123" s="59"/>
      <c r="BL123" s="59"/>
      <c r="BM123" s="59"/>
      <c r="BN123" s="59"/>
      <c r="BO123" s="59"/>
      <c r="BP123" s="59"/>
      <c r="BQ123" s="59"/>
      <c r="BR123" s="59"/>
      <c r="BS123" s="59"/>
      <c r="BT123" s="59"/>
      <c r="BU123" s="59"/>
      <c r="BV123" s="59"/>
      <c r="BW123" s="59"/>
      <c r="BX123" s="59"/>
      <c r="BY123" s="87"/>
      <c r="BZ123" s="48"/>
      <c r="CA123" s="86"/>
    </row>
    <row r="124" spans="1:110" s="6" customFormat="1">
      <c r="A124" s="66">
        <v>9</v>
      </c>
      <c r="B124" s="41" t="str">
        <f>IF(B139="-","",B139-1)</f>
        <v/>
      </c>
      <c r="C124" s="41" t="str">
        <f>IF(C139="-","",C139-1)</f>
        <v/>
      </c>
      <c r="D124" s="41" t="str">
        <f>IF(D139="-","",D139-1)</f>
        <v/>
      </c>
      <c r="E124" s="41" t="str">
        <f t="shared" si="108"/>
        <v/>
      </c>
      <c r="F124" s="41" t="str">
        <f t="shared" si="108"/>
        <v/>
      </c>
      <c r="G124" s="41" t="str">
        <f t="shared" si="108"/>
        <v/>
      </c>
      <c r="H124" s="41" t="str">
        <f t="shared" si="108"/>
        <v/>
      </c>
      <c r="I124" s="41" t="str">
        <f t="shared" si="108"/>
        <v/>
      </c>
      <c r="J124" s="41" t="str">
        <f t="shared" si="108"/>
        <v/>
      </c>
      <c r="K124" s="41" t="str">
        <f t="shared" si="108"/>
        <v/>
      </c>
      <c r="L124" s="41" t="str">
        <f t="shared" si="108"/>
        <v/>
      </c>
      <c r="M124" s="41" t="str">
        <f t="shared" si="108"/>
        <v/>
      </c>
      <c r="N124" s="41" t="str">
        <f t="shared" si="108"/>
        <v/>
      </c>
      <c r="O124" s="41" t="str">
        <f t="shared" si="108"/>
        <v/>
      </c>
      <c r="P124" s="41" t="str">
        <f t="shared" si="108"/>
        <v/>
      </c>
      <c r="Q124" s="41" t="str">
        <f t="shared" si="108"/>
        <v/>
      </c>
      <c r="R124" s="41" t="str">
        <f t="shared" si="108"/>
        <v/>
      </c>
      <c r="S124" s="41" t="str">
        <f t="shared" si="108"/>
        <v/>
      </c>
      <c r="T124" s="41" t="str">
        <f t="shared" si="108"/>
        <v/>
      </c>
      <c r="U124" s="41" t="str">
        <f t="shared" si="108"/>
        <v/>
      </c>
      <c r="V124" s="41" t="str">
        <f t="shared" si="108"/>
        <v/>
      </c>
      <c r="W124" s="41" t="str">
        <f t="shared" si="108"/>
        <v/>
      </c>
      <c r="X124" s="222"/>
      <c r="Y124" s="165">
        <f t="shared" si="110"/>
        <v>0</v>
      </c>
      <c r="Z124" s="87"/>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85"/>
      <c r="BE124" s="59"/>
      <c r="BF124" s="59"/>
      <c r="BG124" s="59"/>
      <c r="BH124" s="59"/>
      <c r="BI124" s="59"/>
      <c r="BJ124" s="59"/>
      <c r="BK124" s="59"/>
      <c r="BL124" s="59"/>
      <c r="BM124" s="59"/>
      <c r="BN124" s="59"/>
      <c r="BO124" s="59"/>
      <c r="BP124" s="59"/>
      <c r="BQ124" s="59"/>
      <c r="BR124" s="59"/>
      <c r="BS124" s="59"/>
      <c r="BT124" s="59"/>
      <c r="BU124" s="59"/>
      <c r="BV124" s="59"/>
      <c r="BW124" s="59"/>
      <c r="BX124" s="59"/>
      <c r="BY124" s="87"/>
      <c r="BZ124" s="48"/>
      <c r="CA124" s="86"/>
    </row>
    <row r="125" spans="1:110" s="6" customFormat="1">
      <c r="A125" s="88">
        <v>10</v>
      </c>
      <c r="B125" s="41" t="str">
        <f>IF(B140="-","",5-B140)</f>
        <v/>
      </c>
      <c r="C125" s="41" t="str">
        <f>IF(C140="-","",5-C140)</f>
        <v/>
      </c>
      <c r="D125" s="41" t="str">
        <f>IF(D140="-","",5-D140)</f>
        <v/>
      </c>
      <c r="E125" s="41" t="str">
        <f t="shared" ref="E125:W125" si="114">IF(E140="-","",5-E140)</f>
        <v/>
      </c>
      <c r="F125" s="41" t="str">
        <f t="shared" si="114"/>
        <v/>
      </c>
      <c r="G125" s="41" t="str">
        <f t="shared" si="114"/>
        <v/>
      </c>
      <c r="H125" s="41" t="str">
        <f t="shared" si="114"/>
        <v/>
      </c>
      <c r="I125" s="41" t="str">
        <f t="shared" si="114"/>
        <v/>
      </c>
      <c r="J125" s="41" t="str">
        <f t="shared" si="114"/>
        <v/>
      </c>
      <c r="K125" s="41" t="str">
        <f t="shared" si="114"/>
        <v/>
      </c>
      <c r="L125" s="41" t="str">
        <f t="shared" si="114"/>
        <v/>
      </c>
      <c r="M125" s="41" t="str">
        <f t="shared" si="114"/>
        <v/>
      </c>
      <c r="N125" s="41" t="str">
        <f t="shared" si="114"/>
        <v/>
      </c>
      <c r="O125" s="41" t="str">
        <f t="shared" si="114"/>
        <v/>
      </c>
      <c r="P125" s="41" t="str">
        <f t="shared" si="114"/>
        <v/>
      </c>
      <c r="Q125" s="41" t="str">
        <f t="shared" si="114"/>
        <v/>
      </c>
      <c r="R125" s="41" t="str">
        <f t="shared" si="114"/>
        <v/>
      </c>
      <c r="S125" s="41" t="str">
        <f t="shared" si="114"/>
        <v/>
      </c>
      <c r="T125" s="41" t="str">
        <f t="shared" si="114"/>
        <v/>
      </c>
      <c r="U125" s="41" t="str">
        <f t="shared" si="114"/>
        <v/>
      </c>
      <c r="V125" s="41" t="str">
        <f t="shared" si="114"/>
        <v/>
      </c>
      <c r="W125" s="41" t="str">
        <f t="shared" si="114"/>
        <v/>
      </c>
      <c r="X125" s="222"/>
      <c r="Y125" s="165">
        <f t="shared" si="110"/>
        <v>0</v>
      </c>
      <c r="Z125" s="219"/>
      <c r="AA125" s="220"/>
      <c r="AB125" s="220"/>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85"/>
      <c r="BE125" s="59"/>
      <c r="BF125" s="59"/>
      <c r="BG125" s="59"/>
      <c r="BH125" s="59"/>
      <c r="BI125" s="59"/>
      <c r="BJ125" s="59"/>
      <c r="BK125" s="59"/>
      <c r="BL125" s="59"/>
      <c r="BM125" s="59"/>
      <c r="BN125" s="59"/>
      <c r="BO125" s="59"/>
      <c r="BP125" s="59"/>
      <c r="BQ125" s="59"/>
      <c r="BR125" s="59"/>
      <c r="BS125" s="59"/>
      <c r="BT125" s="59"/>
      <c r="BU125" s="59"/>
      <c r="BV125" s="59"/>
      <c r="BW125" s="59"/>
      <c r="BX125" s="59"/>
      <c r="BY125" s="87"/>
      <c r="BZ125" s="48"/>
      <c r="CA125" s="86"/>
    </row>
    <row r="126" spans="1:110" s="6" customFormat="1">
      <c r="A126" s="215" t="s">
        <v>134</v>
      </c>
      <c r="B126" s="223">
        <f>SUM(B116:B125)*2.5</f>
        <v>0</v>
      </c>
      <c r="C126" s="223">
        <f>SUM(C116:C125)*2.5</f>
        <v>0</v>
      </c>
      <c r="D126" s="223">
        <f>SUM(D116:D125)*2.5</f>
        <v>0</v>
      </c>
      <c r="E126" s="223">
        <f t="shared" ref="E126:W126" si="115">SUM(E116:E125)*2.5</f>
        <v>0</v>
      </c>
      <c r="F126" s="223">
        <f t="shared" si="115"/>
        <v>0</v>
      </c>
      <c r="G126" s="223">
        <f t="shared" si="115"/>
        <v>0</v>
      </c>
      <c r="H126" s="223">
        <f t="shared" si="115"/>
        <v>0</v>
      </c>
      <c r="I126" s="223">
        <f t="shared" si="115"/>
        <v>0</v>
      </c>
      <c r="J126" s="223">
        <f t="shared" si="115"/>
        <v>0</v>
      </c>
      <c r="K126" s="223">
        <f t="shared" si="115"/>
        <v>0</v>
      </c>
      <c r="L126" s="223">
        <f t="shared" si="115"/>
        <v>0</v>
      </c>
      <c r="M126" s="223">
        <f t="shared" si="115"/>
        <v>0</v>
      </c>
      <c r="N126" s="223">
        <f t="shared" si="115"/>
        <v>0</v>
      </c>
      <c r="O126" s="223">
        <f t="shared" si="115"/>
        <v>0</v>
      </c>
      <c r="P126" s="223">
        <f t="shared" si="115"/>
        <v>0</v>
      </c>
      <c r="Q126" s="223">
        <f t="shared" si="115"/>
        <v>0</v>
      </c>
      <c r="R126" s="223">
        <f t="shared" si="115"/>
        <v>0</v>
      </c>
      <c r="S126" s="223">
        <f t="shared" si="115"/>
        <v>0</v>
      </c>
      <c r="T126" s="223">
        <f t="shared" si="115"/>
        <v>0</v>
      </c>
      <c r="U126" s="223">
        <f t="shared" si="115"/>
        <v>0</v>
      </c>
      <c r="V126" s="223">
        <f t="shared" si="115"/>
        <v>0</v>
      </c>
      <c r="W126" s="223">
        <f t="shared" si="115"/>
        <v>0</v>
      </c>
      <c r="X126" s="224" t="str">
        <f>IF(Admin!BY44="TAM","",SUM(B126:W126)/Y126)</f>
        <v/>
      </c>
      <c r="Y126" s="165">
        <f t="shared" si="110"/>
        <v>0</v>
      </c>
      <c r="Z126" s="216"/>
      <c r="AA126" s="50"/>
      <c r="AB126" s="216"/>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85"/>
      <c r="BE126" s="59"/>
      <c r="BF126" s="59"/>
      <c r="BG126" s="59"/>
      <c r="BH126" s="59"/>
      <c r="BI126" s="59"/>
      <c r="BJ126" s="59"/>
      <c r="BK126" s="59"/>
      <c r="BL126" s="59"/>
      <c r="BM126" s="59"/>
      <c r="BN126" s="59"/>
      <c r="BO126" s="59"/>
      <c r="BP126" s="59"/>
      <c r="BQ126" s="59"/>
      <c r="BR126" s="59"/>
      <c r="BS126" s="59"/>
      <c r="BT126" s="59"/>
      <c r="BU126" s="59"/>
      <c r="BV126" s="59"/>
      <c r="BW126" s="59"/>
      <c r="BX126" s="59"/>
      <c r="BY126" s="87"/>
      <c r="BZ126" s="48"/>
      <c r="CA126" s="86"/>
    </row>
    <row r="127" spans="1:110" s="6" customFormat="1">
      <c r="A127" s="217"/>
      <c r="B127" s="217"/>
      <c r="C127" s="217"/>
      <c r="D127" s="218"/>
      <c r="E127" s="218"/>
      <c r="F127" s="218"/>
      <c r="G127" s="218"/>
      <c r="H127" s="218"/>
      <c r="I127" s="218"/>
      <c r="J127" s="218"/>
      <c r="K127" s="218"/>
      <c r="L127" s="218"/>
      <c r="M127" s="218"/>
      <c r="N127" s="218"/>
      <c r="O127" s="218"/>
      <c r="P127" s="218"/>
      <c r="Q127" s="218"/>
      <c r="R127" s="218"/>
      <c r="S127" s="218"/>
      <c r="T127" s="218"/>
      <c r="U127" s="218"/>
      <c r="V127" s="218"/>
      <c r="W127" s="218"/>
      <c r="X127" s="7"/>
      <c r="Y127" s="165"/>
      <c r="Z127" s="216"/>
      <c r="AA127" s="50"/>
      <c r="AB127" s="216"/>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85"/>
      <c r="BE127" s="59"/>
      <c r="BF127" s="59"/>
      <c r="BG127" s="59"/>
      <c r="BH127" s="59"/>
      <c r="BI127" s="59"/>
      <c r="BJ127" s="59"/>
      <c r="BK127" s="59"/>
      <c r="BL127" s="59"/>
      <c r="BM127" s="59"/>
      <c r="BN127" s="59"/>
      <c r="BO127" s="59"/>
      <c r="BP127" s="59"/>
      <c r="BQ127" s="59"/>
      <c r="BR127" s="59"/>
      <c r="BS127" s="59"/>
      <c r="BT127" s="59"/>
      <c r="BU127" s="59"/>
      <c r="BV127" s="59"/>
      <c r="BW127" s="59"/>
      <c r="BX127" s="59"/>
      <c r="BY127" s="87"/>
      <c r="BZ127" s="48"/>
      <c r="CA127" s="86"/>
    </row>
    <row r="128" spans="1:110" s="6" customFormat="1">
      <c r="A128" s="85"/>
      <c r="B128" s="85"/>
      <c r="C128" s="85"/>
      <c r="D128" s="103"/>
      <c r="E128" s="103"/>
      <c r="F128" s="103"/>
      <c r="G128" s="103"/>
      <c r="H128" s="103"/>
      <c r="I128" s="103"/>
      <c r="J128" s="103"/>
      <c r="K128" s="103"/>
      <c r="L128" s="103"/>
      <c r="M128" s="103"/>
      <c r="N128" s="103"/>
      <c r="O128" s="103"/>
      <c r="P128" s="103"/>
      <c r="Q128" s="103"/>
      <c r="R128" s="103"/>
      <c r="S128" s="103"/>
      <c r="T128" s="103"/>
      <c r="U128" s="103"/>
      <c r="V128" s="103"/>
      <c r="W128" s="103"/>
      <c r="X128" s="7"/>
      <c r="Y128" s="48"/>
      <c r="Z128" s="7"/>
      <c r="AA128" s="7"/>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85"/>
      <c r="BE128" s="59"/>
      <c r="BF128" s="59"/>
      <c r="BG128" s="59"/>
      <c r="BH128" s="59"/>
      <c r="BI128" s="59"/>
      <c r="BJ128" s="59"/>
      <c r="BK128" s="59"/>
      <c r="BL128" s="59"/>
      <c r="BM128" s="59"/>
      <c r="BN128" s="59"/>
      <c r="BO128" s="59"/>
      <c r="BP128" s="59"/>
      <c r="BQ128" s="59"/>
      <c r="BR128" s="59"/>
      <c r="BS128" s="59"/>
      <c r="BT128" s="59"/>
      <c r="BU128" s="59"/>
      <c r="BV128" s="59"/>
      <c r="BW128" s="59"/>
      <c r="BX128" s="59"/>
      <c r="BY128" s="87"/>
      <c r="BZ128" s="48"/>
      <c r="CA128" s="86"/>
    </row>
    <row r="129" spans="1:79" s="6" customFormat="1" ht="15.5" thickBot="1">
      <c r="A129" s="426" t="s">
        <v>249</v>
      </c>
      <c r="B129" s="28"/>
      <c r="C129" s="28"/>
      <c r="D129" s="17"/>
      <c r="E129" s="47" t="s">
        <v>105</v>
      </c>
      <c r="H129" s="17"/>
      <c r="I129" s="17"/>
      <c r="J129" s="17"/>
      <c r="K129" s="17"/>
      <c r="L129" s="17"/>
      <c r="M129" s="17"/>
      <c r="N129" s="17"/>
      <c r="O129" s="17"/>
      <c r="P129" s="7"/>
      <c r="Q129" s="7"/>
      <c r="R129" s="7"/>
      <c r="S129" s="7"/>
      <c r="T129" s="7"/>
      <c r="U129" s="7"/>
      <c r="V129" s="7"/>
      <c r="W129" s="7"/>
      <c r="X129" s="13"/>
      <c r="Y129" s="7"/>
      <c r="Z129" s="124"/>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85"/>
      <c r="BE129" s="103"/>
      <c r="BF129" s="103"/>
      <c r="BG129" s="103"/>
      <c r="BH129" s="103"/>
      <c r="BI129" s="103"/>
      <c r="BJ129" s="103"/>
      <c r="BK129" s="103"/>
      <c r="BL129" s="103"/>
      <c r="BM129" s="103"/>
      <c r="BN129" s="103"/>
      <c r="BO129" s="103"/>
      <c r="BP129" s="103"/>
      <c r="BQ129" s="103"/>
      <c r="BR129" s="103"/>
      <c r="BS129" s="103"/>
      <c r="BT129" s="103"/>
      <c r="BU129" s="103"/>
      <c r="BV129" s="103"/>
      <c r="BW129" s="103"/>
      <c r="BX129" s="122"/>
      <c r="BY129" s="107"/>
      <c r="BZ129" s="48"/>
      <c r="CA129" s="164"/>
    </row>
    <row r="130" spans="1:79" s="6" customFormat="1">
      <c r="A130" s="66" t="s">
        <v>9</v>
      </c>
      <c r="B130" s="30" t="s">
        <v>301</v>
      </c>
      <c r="C130" s="30" t="s">
        <v>302</v>
      </c>
      <c r="D130" s="30" t="s">
        <v>195</v>
      </c>
      <c r="E130" s="30" t="s">
        <v>196</v>
      </c>
      <c r="F130" s="30" t="s">
        <v>197</v>
      </c>
      <c r="G130" s="30" t="s">
        <v>86</v>
      </c>
      <c r="H130" s="30" t="s">
        <v>87</v>
      </c>
      <c r="I130" s="30" t="s">
        <v>88</v>
      </c>
      <c r="J130" s="30" t="s">
        <v>89</v>
      </c>
      <c r="K130" s="30" t="s">
        <v>90</v>
      </c>
      <c r="L130" s="30" t="s">
        <v>91</v>
      </c>
      <c r="M130" s="30" t="s">
        <v>92</v>
      </c>
      <c r="N130" s="30" t="s">
        <v>93</v>
      </c>
      <c r="O130" s="40" t="s">
        <v>94</v>
      </c>
      <c r="P130" s="40" t="s">
        <v>19</v>
      </c>
      <c r="Q130" s="40" t="s">
        <v>20</v>
      </c>
      <c r="R130" s="40" t="s">
        <v>21</v>
      </c>
      <c r="S130" s="40" t="s">
        <v>22</v>
      </c>
      <c r="T130" s="40" t="s">
        <v>7</v>
      </c>
      <c r="U130" s="40" t="s">
        <v>8</v>
      </c>
      <c r="V130" s="40" t="s">
        <v>135</v>
      </c>
      <c r="W130" s="40" t="s">
        <v>136</v>
      </c>
      <c r="X130" s="428" t="s">
        <v>289</v>
      </c>
      <c r="Y130" s="7"/>
      <c r="Z130" s="165" t="s">
        <v>106</v>
      </c>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122"/>
      <c r="BY130" s="107"/>
      <c r="BZ130" s="7"/>
      <c r="CA130" s="164"/>
    </row>
    <row r="131" spans="1:79" s="6" customFormat="1">
      <c r="A131" s="66">
        <v>1</v>
      </c>
      <c r="B131" s="41" t="str">
        <f>VLOOKUP($A131,Pilot1!$A$64:$D$75,4, FALSE)</f>
        <v>-</v>
      </c>
      <c r="C131" s="41" t="str">
        <f>VLOOKUP($A131,Pilot2!$A$64:$D$75,4, FALSE)</f>
        <v>-</v>
      </c>
      <c r="D131" s="41" t="str">
        <f>VLOOKUP($A131,'P1'!$A$64:$D$75,4, FALSE)</f>
        <v>-</v>
      </c>
      <c r="E131" s="41" t="str">
        <f>VLOOKUP($A131,'P2'!$A$64:$D$75,4, FALSE)</f>
        <v>-</v>
      </c>
      <c r="F131" s="41" t="str">
        <f>VLOOKUP($A131,'P3'!$A$64:$D$75,4, FALSE)</f>
        <v>-</v>
      </c>
      <c r="G131" s="41" t="str">
        <f>VLOOKUP($A131,'P4'!$A$64:$D$75,4, FALSE)</f>
        <v>-</v>
      </c>
      <c r="H131" s="41" t="str">
        <f>VLOOKUP($A131,'P5'!$A$64:$D$75,4, FALSE)</f>
        <v>-</v>
      </c>
      <c r="I131" s="41" t="str">
        <f>VLOOKUP($A131,'P6'!$A$64:$D$75,4, FALSE)</f>
        <v>-</v>
      </c>
      <c r="J131" s="41" t="str">
        <f>VLOOKUP($A131,'P7'!$A$64:$D$75,4, FALSE)</f>
        <v>-</v>
      </c>
      <c r="K131" s="41" t="str">
        <f>VLOOKUP($A131,'P8'!$A$64:$D$75,4, FALSE)</f>
        <v>-</v>
      </c>
      <c r="L131" s="41" t="str">
        <f>VLOOKUP($A131,'P9'!$A$64:$D$75,4, FALSE)</f>
        <v>-</v>
      </c>
      <c r="M131" s="41" t="str">
        <f>VLOOKUP($A131,'P10'!$A$64:$D$75,4, FALSE)</f>
        <v>-</v>
      </c>
      <c r="N131" s="41" t="str">
        <f>VLOOKUP($A131,'P11'!$A$64:$D$75,4, FALSE)</f>
        <v>-</v>
      </c>
      <c r="O131" s="41" t="str">
        <f>VLOOKUP($A131,'P12'!$A$64:$D$75,4, FALSE)</f>
        <v>-</v>
      </c>
      <c r="P131" s="41" t="str">
        <f>VLOOKUP($A131,'P13'!$A$64:$D$75,4, FALSE)</f>
        <v>-</v>
      </c>
      <c r="Q131" s="41" t="str">
        <f>VLOOKUP($A131,'P14'!$A$64:$D$75,4, FALSE)</f>
        <v>-</v>
      </c>
      <c r="R131" s="41" t="str">
        <f>VLOOKUP($A131,'P15'!$A$64:$D$75,4, FALSE)</f>
        <v>-</v>
      </c>
      <c r="S131" s="41" t="str">
        <f>VLOOKUP($A131,'P16'!$A$64:$D$75,4, FALSE)</f>
        <v>-</v>
      </c>
      <c r="T131" s="41" t="str">
        <f>VLOOKUP($A131,'P17'!$A$64:$D$75,4, FALSE)</f>
        <v>-</v>
      </c>
      <c r="U131" s="41" t="str">
        <f>VLOOKUP($A131,'P18'!$A$64:$D$75,4, FALSE)</f>
        <v>-</v>
      </c>
      <c r="V131" s="41" t="str">
        <f>VLOOKUP($A131,'P19'!$A$64:$D$75,4, FALSE)</f>
        <v>-</v>
      </c>
      <c r="W131" s="41" t="str">
        <f>VLOOKUP($A131,'P20'!$A$64:$D$75,4, FALSE)</f>
        <v>-</v>
      </c>
      <c r="X131" s="202" t="e">
        <f>IF(Admin!$BY$44="SUS","",SUM(B131:W131)/Z131)</f>
        <v>#DIV/0!</v>
      </c>
      <c r="Y131" s="59" t="s">
        <v>11</v>
      </c>
      <c r="Z131" s="165">
        <f>COUNTIF(B131:W131,"&lt;&gt;-")</f>
        <v>0</v>
      </c>
      <c r="BY131" s="10"/>
      <c r="CA131" s="124"/>
    </row>
    <row r="132" spans="1:79" s="6" customFormat="1">
      <c r="A132" s="66">
        <v>2</v>
      </c>
      <c r="B132" s="41" t="str">
        <f>VLOOKUP($A132,Pilot1!$A$64:$D$75,4, FALSE)</f>
        <v>-</v>
      </c>
      <c r="C132" s="41" t="str">
        <f>VLOOKUP($A132,Pilot2!$A$64:$D$75,4, FALSE)</f>
        <v>-</v>
      </c>
      <c r="D132" s="41" t="str">
        <f>VLOOKUP($A132,'P1'!$A$64:$D$75,4, FALSE)</f>
        <v>-</v>
      </c>
      <c r="E132" s="41" t="str">
        <f>VLOOKUP($A132,'P2'!$A$64:$D$75,4, FALSE)</f>
        <v>-</v>
      </c>
      <c r="F132" s="41" t="str">
        <f>VLOOKUP($A132,'P3'!$A$64:$D$75,4, FALSE)</f>
        <v>-</v>
      </c>
      <c r="G132" s="41" t="str">
        <f>VLOOKUP($A132,'P4'!$A$64:$D$75,4, FALSE)</f>
        <v>-</v>
      </c>
      <c r="H132" s="41" t="str">
        <f>VLOOKUP($A132,'P5'!$A$64:$D$75,4, FALSE)</f>
        <v>-</v>
      </c>
      <c r="I132" s="41" t="str">
        <f>VLOOKUP($A132,'P6'!$A$64:$D$75,4, FALSE)</f>
        <v>-</v>
      </c>
      <c r="J132" s="41" t="str">
        <f>VLOOKUP($A132,'P7'!$A$64:$D$75,4, FALSE)</f>
        <v>-</v>
      </c>
      <c r="K132" s="41" t="str">
        <f>VLOOKUP($A132,'P8'!$A$64:$D$75,4, FALSE)</f>
        <v>-</v>
      </c>
      <c r="L132" s="41" t="str">
        <f>VLOOKUP($A132,'P9'!$A$64:$D$75,4, FALSE)</f>
        <v>-</v>
      </c>
      <c r="M132" s="41" t="str">
        <f>VLOOKUP($A132,'P10'!$A$64:$D$75,4, FALSE)</f>
        <v>-</v>
      </c>
      <c r="N132" s="41" t="str">
        <f>VLOOKUP($A132,'P11'!$A$64:$D$75,4, FALSE)</f>
        <v>-</v>
      </c>
      <c r="O132" s="41" t="str">
        <f>VLOOKUP($A132,'P12'!$A$64:$D$75,4, FALSE)</f>
        <v>-</v>
      </c>
      <c r="P132" s="41" t="str">
        <f>VLOOKUP($A132,'P13'!$A$64:$D$75,4, FALSE)</f>
        <v>-</v>
      </c>
      <c r="Q132" s="41" t="str">
        <f>VLOOKUP($A132,'P14'!$A$64:$D$75,4, FALSE)</f>
        <v>-</v>
      </c>
      <c r="R132" s="41" t="str">
        <f>VLOOKUP($A132,'P15'!$A$64:$D$75,4, FALSE)</f>
        <v>-</v>
      </c>
      <c r="S132" s="41" t="str">
        <f>VLOOKUP($A132,'P16'!$A$64:$D$75,4, FALSE)</f>
        <v>-</v>
      </c>
      <c r="T132" s="41" t="str">
        <f>VLOOKUP($A132,'P17'!$A$64:$D$75,4, FALSE)</f>
        <v>-</v>
      </c>
      <c r="U132" s="41" t="str">
        <f>VLOOKUP($A132,'P18'!$A$64:$D$75,4, FALSE)</f>
        <v>-</v>
      </c>
      <c r="V132" s="41" t="str">
        <f>VLOOKUP($A132,'P19'!$A$64:$D$75,4, FALSE)</f>
        <v>-</v>
      </c>
      <c r="W132" s="41" t="str">
        <f>VLOOKUP($A132,'P20'!$A$64:$D$75,4, FALSE)</f>
        <v>-</v>
      </c>
      <c r="X132" s="202" t="e">
        <f>IF(Admin!$BY$44="SUS","",SUM(B132:W132)/Z132)</f>
        <v>#DIV/0!</v>
      </c>
      <c r="Y132" s="59" t="s">
        <v>11</v>
      </c>
      <c r="Z132" s="165">
        <f t="shared" ref="Z132:Z142" si="116">COUNTIF(B132:W132,"&lt;&gt;-")</f>
        <v>0</v>
      </c>
      <c r="BY132" s="10"/>
      <c r="CA132" s="124"/>
    </row>
    <row r="133" spans="1:79" s="6" customFormat="1">
      <c r="A133" s="66">
        <v>3</v>
      </c>
      <c r="B133" s="41" t="str">
        <f>VLOOKUP($A133,Pilot1!$A$64:$D$75,4, FALSE)</f>
        <v>-</v>
      </c>
      <c r="C133" s="41" t="str">
        <f>VLOOKUP($A133,Pilot2!$A$64:$D$75,4, FALSE)</f>
        <v>-</v>
      </c>
      <c r="D133" s="41" t="str">
        <f>VLOOKUP($A133,'P1'!$A$64:$D$75,4, FALSE)</f>
        <v>-</v>
      </c>
      <c r="E133" s="41" t="str">
        <f>VLOOKUP($A133,'P2'!$A$64:$D$75,4, FALSE)</f>
        <v>-</v>
      </c>
      <c r="F133" s="41" t="str">
        <f>VLOOKUP($A133,'P3'!$A$64:$D$75,4, FALSE)</f>
        <v>-</v>
      </c>
      <c r="G133" s="41" t="str">
        <f>VLOOKUP($A133,'P4'!$A$64:$D$75,4, FALSE)</f>
        <v>-</v>
      </c>
      <c r="H133" s="41" t="str">
        <f>VLOOKUP($A133,'P5'!$A$64:$D$75,4, FALSE)</f>
        <v>-</v>
      </c>
      <c r="I133" s="41" t="str">
        <f>VLOOKUP($A133,'P6'!$A$64:$D$75,4, FALSE)</f>
        <v>-</v>
      </c>
      <c r="J133" s="41" t="str">
        <f>VLOOKUP($A133,'P7'!$A$64:$D$75,4, FALSE)</f>
        <v>-</v>
      </c>
      <c r="K133" s="41" t="str">
        <f>VLOOKUP($A133,'P8'!$A$64:$D$75,4, FALSE)</f>
        <v>-</v>
      </c>
      <c r="L133" s="41" t="str">
        <f>VLOOKUP($A133,'P9'!$A$64:$D$75,4, FALSE)</f>
        <v>-</v>
      </c>
      <c r="M133" s="41" t="str">
        <f>VLOOKUP($A133,'P10'!$A$64:$D$75,4, FALSE)</f>
        <v>-</v>
      </c>
      <c r="N133" s="41" t="str">
        <f>VLOOKUP($A133,'P11'!$A$64:$D$75,4, FALSE)</f>
        <v>-</v>
      </c>
      <c r="O133" s="41" t="str">
        <f>VLOOKUP($A133,'P12'!$A$64:$D$75,4, FALSE)</f>
        <v>-</v>
      </c>
      <c r="P133" s="41" t="str">
        <f>VLOOKUP($A133,'P13'!$A$64:$D$75,4, FALSE)</f>
        <v>-</v>
      </c>
      <c r="Q133" s="41" t="str">
        <f>VLOOKUP($A133,'P14'!$A$64:$D$75,4, FALSE)</f>
        <v>-</v>
      </c>
      <c r="R133" s="41" t="str">
        <f>VLOOKUP($A133,'P15'!$A$64:$D$75,4, FALSE)</f>
        <v>-</v>
      </c>
      <c r="S133" s="41" t="str">
        <f>VLOOKUP($A133,'P16'!$A$64:$D$75,4, FALSE)</f>
        <v>-</v>
      </c>
      <c r="T133" s="41" t="str">
        <f>VLOOKUP($A133,'P17'!$A$64:$D$75,4, FALSE)</f>
        <v>-</v>
      </c>
      <c r="U133" s="41" t="str">
        <f>VLOOKUP($A133,'P18'!$A$64:$D$75,4, FALSE)</f>
        <v>-</v>
      </c>
      <c r="V133" s="41" t="str">
        <f>VLOOKUP($A133,'P19'!$A$64:$D$75,4, FALSE)</f>
        <v>-</v>
      </c>
      <c r="W133" s="41" t="str">
        <f>VLOOKUP($A133,'P20'!$A$64:$D$75,4, FALSE)</f>
        <v>-</v>
      </c>
      <c r="X133" s="202" t="e">
        <f>IF(Admin!$BY$44="SUS","",SUM(B133:W133)/Z133)</f>
        <v>#DIV/0!</v>
      </c>
      <c r="Y133" s="59" t="s">
        <v>11</v>
      </c>
      <c r="Z133" s="165">
        <f t="shared" si="116"/>
        <v>0</v>
      </c>
      <c r="BY133" s="10"/>
      <c r="CA133" s="124"/>
    </row>
    <row r="134" spans="1:79" s="6" customFormat="1">
      <c r="A134" s="66">
        <v>4</v>
      </c>
      <c r="B134" s="41" t="str">
        <f>VLOOKUP($A134,Pilot1!$A$64:$D$75,4, FALSE)</f>
        <v>-</v>
      </c>
      <c r="C134" s="41" t="str">
        <f>VLOOKUP($A134,Pilot2!$A$64:$D$75,4, FALSE)</f>
        <v>-</v>
      </c>
      <c r="D134" s="41" t="str">
        <f>VLOOKUP($A134,'P1'!$A$64:$D$75,4, FALSE)</f>
        <v>-</v>
      </c>
      <c r="E134" s="41" t="str">
        <f>VLOOKUP($A134,'P2'!$A$64:$D$75,4, FALSE)</f>
        <v>-</v>
      </c>
      <c r="F134" s="41" t="str">
        <f>VLOOKUP($A134,'P3'!$A$64:$D$75,4, FALSE)</f>
        <v>-</v>
      </c>
      <c r="G134" s="41" t="str">
        <f>VLOOKUP($A134,'P4'!$A$64:$D$75,4, FALSE)</f>
        <v>-</v>
      </c>
      <c r="H134" s="41" t="str">
        <f>VLOOKUP($A134,'P5'!$A$64:$D$75,4, FALSE)</f>
        <v>-</v>
      </c>
      <c r="I134" s="41" t="str">
        <f>VLOOKUP($A134,'P6'!$A$64:$D$75,4, FALSE)</f>
        <v>-</v>
      </c>
      <c r="J134" s="41" t="str">
        <f>VLOOKUP($A134,'P7'!$A$64:$D$75,4, FALSE)</f>
        <v>-</v>
      </c>
      <c r="K134" s="41" t="str">
        <f>VLOOKUP($A134,'P8'!$A$64:$D$75,4, FALSE)</f>
        <v>-</v>
      </c>
      <c r="L134" s="41" t="str">
        <f>VLOOKUP($A134,'P9'!$A$64:$D$75,4, FALSE)</f>
        <v>-</v>
      </c>
      <c r="M134" s="41" t="str">
        <f>VLOOKUP($A134,'P10'!$A$64:$D$75,4, FALSE)</f>
        <v>-</v>
      </c>
      <c r="N134" s="41" t="str">
        <f>VLOOKUP($A134,'P11'!$A$64:$D$75,4, FALSE)</f>
        <v>-</v>
      </c>
      <c r="O134" s="41" t="str">
        <f>VLOOKUP($A134,'P12'!$A$64:$D$75,4, FALSE)</f>
        <v>-</v>
      </c>
      <c r="P134" s="41" t="str">
        <f>VLOOKUP($A134,'P13'!$A$64:$D$75,4, FALSE)</f>
        <v>-</v>
      </c>
      <c r="Q134" s="41" t="str">
        <f>VLOOKUP($A134,'P14'!$A$64:$D$75,4, FALSE)</f>
        <v>-</v>
      </c>
      <c r="R134" s="41" t="str">
        <f>VLOOKUP($A134,'P15'!$A$64:$D$75,4, FALSE)</f>
        <v>-</v>
      </c>
      <c r="S134" s="41" t="str">
        <f>VLOOKUP($A134,'P16'!$A$64:$D$75,4, FALSE)</f>
        <v>-</v>
      </c>
      <c r="T134" s="41" t="str">
        <f>VLOOKUP($A134,'P17'!$A$64:$D$75,4, FALSE)</f>
        <v>-</v>
      </c>
      <c r="U134" s="41" t="str">
        <f>VLOOKUP($A134,'P18'!$A$64:$D$75,4, FALSE)</f>
        <v>-</v>
      </c>
      <c r="V134" s="41" t="str">
        <f>VLOOKUP($A134,'P19'!$A$64:$D$75,4, FALSE)</f>
        <v>-</v>
      </c>
      <c r="W134" s="41" t="str">
        <f>VLOOKUP($A134,'P20'!$A$64:$D$75,4, FALSE)</f>
        <v>-</v>
      </c>
      <c r="X134" s="202" t="e">
        <f>IF(Admin!$BY$44="SUS","",SUM(B134:W134)/Z134)</f>
        <v>#DIV/0!</v>
      </c>
      <c r="Y134" s="59" t="s">
        <v>11</v>
      </c>
      <c r="Z134" s="165">
        <f t="shared" si="116"/>
        <v>0</v>
      </c>
      <c r="BY134" s="10"/>
      <c r="CA134" s="124"/>
    </row>
    <row r="135" spans="1:79" s="6" customFormat="1">
      <c r="A135" s="66">
        <v>5</v>
      </c>
      <c r="B135" s="41" t="str">
        <f>VLOOKUP($A135,Pilot1!$A$64:$D$75,4, FALSE)</f>
        <v>-</v>
      </c>
      <c r="C135" s="41" t="str">
        <f>VLOOKUP($A135,Pilot2!$A$64:$D$75,4, FALSE)</f>
        <v>-</v>
      </c>
      <c r="D135" s="41" t="str">
        <f>VLOOKUP($A135,'P1'!$A$64:$D$75,4, FALSE)</f>
        <v>-</v>
      </c>
      <c r="E135" s="41" t="str">
        <f>VLOOKUP($A135,'P2'!$A$64:$D$75,4, FALSE)</f>
        <v>-</v>
      </c>
      <c r="F135" s="41" t="str">
        <f>VLOOKUP($A135,'P3'!$A$64:$D$75,4, FALSE)</f>
        <v>-</v>
      </c>
      <c r="G135" s="41" t="str">
        <f>VLOOKUP($A135,'P4'!$A$64:$D$75,4, FALSE)</f>
        <v>-</v>
      </c>
      <c r="H135" s="41" t="str">
        <f>VLOOKUP($A135,'P5'!$A$64:$D$75,4, FALSE)</f>
        <v>-</v>
      </c>
      <c r="I135" s="41" t="str">
        <f>VLOOKUP($A135,'P6'!$A$64:$D$75,4, FALSE)</f>
        <v>-</v>
      </c>
      <c r="J135" s="41" t="str">
        <f>VLOOKUP($A135,'P7'!$A$64:$D$75,4, FALSE)</f>
        <v>-</v>
      </c>
      <c r="K135" s="41" t="str">
        <f>VLOOKUP($A135,'P8'!$A$64:$D$75,4, FALSE)</f>
        <v>-</v>
      </c>
      <c r="L135" s="41" t="str">
        <f>VLOOKUP($A135,'P9'!$A$64:$D$75,4, FALSE)</f>
        <v>-</v>
      </c>
      <c r="M135" s="41" t="str">
        <f>VLOOKUP($A135,'P10'!$A$64:$D$75,4, FALSE)</f>
        <v>-</v>
      </c>
      <c r="N135" s="41" t="str">
        <f>VLOOKUP($A135,'P11'!$A$64:$D$75,4, FALSE)</f>
        <v>-</v>
      </c>
      <c r="O135" s="41" t="str">
        <f>VLOOKUP($A135,'P12'!$A$64:$D$75,4, FALSE)</f>
        <v>-</v>
      </c>
      <c r="P135" s="41" t="str">
        <f>VLOOKUP($A135,'P13'!$A$64:$D$75,4, FALSE)</f>
        <v>-</v>
      </c>
      <c r="Q135" s="41" t="str">
        <f>VLOOKUP($A135,'P14'!$A$64:$D$75,4, FALSE)</f>
        <v>-</v>
      </c>
      <c r="R135" s="41" t="str">
        <f>VLOOKUP($A135,'P15'!$A$64:$D$75,4, FALSE)</f>
        <v>-</v>
      </c>
      <c r="S135" s="41" t="str">
        <f>VLOOKUP($A135,'P16'!$A$64:$D$75,4, FALSE)</f>
        <v>-</v>
      </c>
      <c r="T135" s="41" t="str">
        <f>VLOOKUP($A135,'P17'!$A$64:$D$75,4, FALSE)</f>
        <v>-</v>
      </c>
      <c r="U135" s="41" t="str">
        <f>VLOOKUP($A135,'P18'!$A$64:$D$75,4, FALSE)</f>
        <v>-</v>
      </c>
      <c r="V135" s="41" t="str">
        <f>VLOOKUP($A135,'P19'!$A$64:$D$75,4, FALSE)</f>
        <v>-</v>
      </c>
      <c r="W135" s="41" t="str">
        <f>VLOOKUP($A135,'P20'!$A$64:$D$75,4, FALSE)</f>
        <v>-</v>
      </c>
      <c r="X135" s="202" t="e">
        <f>IF(Admin!$BY$44="SUS","",SUM(B135:W135)/Z135)</f>
        <v>#DIV/0!</v>
      </c>
      <c r="Y135" s="59" t="s">
        <v>11</v>
      </c>
      <c r="Z135" s="165">
        <f t="shared" si="116"/>
        <v>0</v>
      </c>
      <c r="BY135" s="10"/>
      <c r="CA135" s="124"/>
    </row>
    <row r="136" spans="1:79" s="6" customFormat="1">
      <c r="A136" s="66">
        <v>6</v>
      </c>
      <c r="B136" s="41" t="str">
        <f>VLOOKUP($A136,Pilot1!$A$64:$D$75,4, FALSE)</f>
        <v>-</v>
      </c>
      <c r="C136" s="41" t="str">
        <f>VLOOKUP($A136,Pilot2!$A$64:$D$75,4, FALSE)</f>
        <v>-</v>
      </c>
      <c r="D136" s="41" t="str">
        <f>VLOOKUP($A136,'P1'!$A$64:$D$75,4, FALSE)</f>
        <v>-</v>
      </c>
      <c r="E136" s="41" t="str">
        <f>VLOOKUP($A136,'P2'!$A$64:$D$75,4, FALSE)</f>
        <v>-</v>
      </c>
      <c r="F136" s="41" t="str">
        <f>VLOOKUP($A136,'P3'!$A$64:$D$75,4, FALSE)</f>
        <v>-</v>
      </c>
      <c r="G136" s="41" t="str">
        <f>VLOOKUP($A136,'P4'!$A$64:$D$75,4, FALSE)</f>
        <v>-</v>
      </c>
      <c r="H136" s="41" t="str">
        <f>VLOOKUP($A136,'P5'!$A$64:$D$75,4, FALSE)</f>
        <v>-</v>
      </c>
      <c r="I136" s="41" t="str">
        <f>VLOOKUP($A136,'P6'!$A$64:$D$75,4, FALSE)</f>
        <v>-</v>
      </c>
      <c r="J136" s="41" t="str">
        <f>VLOOKUP($A136,'P7'!$A$64:$D$75,4, FALSE)</f>
        <v>-</v>
      </c>
      <c r="K136" s="41" t="str">
        <f>VLOOKUP($A136,'P8'!$A$64:$D$75,4, FALSE)</f>
        <v>-</v>
      </c>
      <c r="L136" s="41" t="str">
        <f>VLOOKUP($A136,'P9'!$A$64:$D$75,4, FALSE)</f>
        <v>-</v>
      </c>
      <c r="M136" s="41" t="str">
        <f>VLOOKUP($A136,'P10'!$A$64:$D$75,4, FALSE)</f>
        <v>-</v>
      </c>
      <c r="N136" s="41" t="str">
        <f>VLOOKUP($A136,'P11'!$A$64:$D$75,4, FALSE)</f>
        <v>-</v>
      </c>
      <c r="O136" s="41" t="str">
        <f>VLOOKUP($A136,'P12'!$A$64:$D$75,4, FALSE)</f>
        <v>-</v>
      </c>
      <c r="P136" s="41" t="str">
        <f>VLOOKUP($A136,'P13'!$A$64:$D$75,4, FALSE)</f>
        <v>-</v>
      </c>
      <c r="Q136" s="41" t="str">
        <f>VLOOKUP($A136,'P14'!$A$64:$D$75,4, FALSE)</f>
        <v>-</v>
      </c>
      <c r="R136" s="41" t="str">
        <f>VLOOKUP($A136,'P15'!$A$64:$D$75,4, FALSE)</f>
        <v>-</v>
      </c>
      <c r="S136" s="41" t="str">
        <f>VLOOKUP($A136,'P16'!$A$64:$D$75,4, FALSE)</f>
        <v>-</v>
      </c>
      <c r="T136" s="41" t="str">
        <f>VLOOKUP($A136,'P17'!$A$64:$D$75,4, FALSE)</f>
        <v>-</v>
      </c>
      <c r="U136" s="41" t="str">
        <f>VLOOKUP($A136,'P18'!$A$64:$D$75,4, FALSE)</f>
        <v>-</v>
      </c>
      <c r="V136" s="41" t="str">
        <f>VLOOKUP($A136,'P19'!$A$64:$D$75,4, FALSE)</f>
        <v>-</v>
      </c>
      <c r="W136" s="41" t="str">
        <f>VLOOKUP($A136,'P20'!$A$64:$D$75,4, FALSE)</f>
        <v>-</v>
      </c>
      <c r="X136" s="202" t="e">
        <f>IF(Admin!$BY$44="SUS","",SUM(B136:W136)/Z136)</f>
        <v>#DIV/0!</v>
      </c>
      <c r="Y136" s="59" t="s">
        <v>11</v>
      </c>
      <c r="Z136" s="165">
        <f t="shared" si="116"/>
        <v>0</v>
      </c>
      <c r="BY136" s="10"/>
      <c r="CA136" s="124"/>
    </row>
    <row r="137" spans="1:79" s="6" customFormat="1">
      <c r="A137" s="66">
        <v>7</v>
      </c>
      <c r="B137" s="41" t="str">
        <f>VLOOKUP($A137,Pilot1!$A$64:$D$75,4, FALSE)</f>
        <v>-</v>
      </c>
      <c r="C137" s="41" t="str">
        <f>VLOOKUP($A137,Pilot2!$A$64:$D$75,4, FALSE)</f>
        <v>-</v>
      </c>
      <c r="D137" s="41" t="str">
        <f>VLOOKUP($A137,'P1'!$A$64:$D$75,4, FALSE)</f>
        <v>-</v>
      </c>
      <c r="E137" s="41" t="str">
        <f>VLOOKUP($A137,'P2'!$A$64:$D$75,4, FALSE)</f>
        <v>-</v>
      </c>
      <c r="F137" s="41" t="str">
        <f>VLOOKUP($A137,'P3'!$A$64:$D$75,4, FALSE)</f>
        <v>-</v>
      </c>
      <c r="G137" s="41" t="str">
        <f>VLOOKUP($A137,'P4'!$A$64:$D$75,4, FALSE)</f>
        <v>-</v>
      </c>
      <c r="H137" s="41" t="str">
        <f>VLOOKUP($A137,'P5'!$A$64:$D$75,4, FALSE)</f>
        <v>-</v>
      </c>
      <c r="I137" s="41" t="str">
        <f>VLOOKUP($A137,'P6'!$A$64:$D$75,4, FALSE)</f>
        <v>-</v>
      </c>
      <c r="J137" s="41" t="str">
        <f>VLOOKUP($A137,'P7'!$A$64:$D$75,4, FALSE)</f>
        <v>-</v>
      </c>
      <c r="K137" s="41" t="str">
        <f>VLOOKUP($A137,'P8'!$A$64:$D$75,4, FALSE)</f>
        <v>-</v>
      </c>
      <c r="L137" s="41" t="str">
        <f>VLOOKUP($A137,'P9'!$A$64:$D$75,4, FALSE)</f>
        <v>-</v>
      </c>
      <c r="M137" s="41" t="str">
        <f>VLOOKUP($A137,'P10'!$A$64:$D$75,4, FALSE)</f>
        <v>-</v>
      </c>
      <c r="N137" s="41" t="str">
        <f>VLOOKUP($A137,'P11'!$A$64:$D$75,4, FALSE)</f>
        <v>-</v>
      </c>
      <c r="O137" s="41" t="str">
        <f>VLOOKUP($A137,'P12'!$A$64:$D$75,4, FALSE)</f>
        <v>-</v>
      </c>
      <c r="P137" s="41" t="str">
        <f>VLOOKUP($A137,'P13'!$A$64:$D$75,4, FALSE)</f>
        <v>-</v>
      </c>
      <c r="Q137" s="41" t="str">
        <f>VLOOKUP($A137,'P14'!$A$64:$D$75,4, FALSE)</f>
        <v>-</v>
      </c>
      <c r="R137" s="41" t="str">
        <f>VLOOKUP($A137,'P15'!$A$64:$D$75,4, FALSE)</f>
        <v>-</v>
      </c>
      <c r="S137" s="41" t="str">
        <f>VLOOKUP($A137,'P16'!$A$64:$D$75,4, FALSE)</f>
        <v>-</v>
      </c>
      <c r="T137" s="41" t="str">
        <f>VLOOKUP($A137,'P17'!$A$64:$D$75,4, FALSE)</f>
        <v>-</v>
      </c>
      <c r="U137" s="41" t="str">
        <f>VLOOKUP($A137,'P18'!$A$64:$D$75,4, FALSE)</f>
        <v>-</v>
      </c>
      <c r="V137" s="41" t="str">
        <f>VLOOKUP($A137,'P19'!$A$64:$D$75,4, FALSE)</f>
        <v>-</v>
      </c>
      <c r="W137" s="41" t="str">
        <f>VLOOKUP($A137,'P20'!$A$64:$D$75,4, FALSE)</f>
        <v>-</v>
      </c>
      <c r="X137" s="202" t="e">
        <f>IF(Admin!$BY$44="SUS","",SUM(B137:W137)/Z137)</f>
        <v>#DIV/0!</v>
      </c>
      <c r="Y137" s="59" t="s">
        <v>10</v>
      </c>
      <c r="Z137" s="165">
        <f t="shared" si="116"/>
        <v>0</v>
      </c>
      <c r="BY137" s="10"/>
      <c r="CA137" s="124"/>
    </row>
    <row r="138" spans="1:79" s="6" customFormat="1">
      <c r="A138" s="66">
        <v>8</v>
      </c>
      <c r="B138" s="41" t="str">
        <f>VLOOKUP($A138,Pilot1!$A$64:$D$75,4, FALSE)</f>
        <v>-</v>
      </c>
      <c r="C138" s="41" t="str">
        <f>VLOOKUP($A138,Pilot2!$A$64:$D$75,4, FALSE)</f>
        <v>-</v>
      </c>
      <c r="D138" s="41" t="str">
        <f>VLOOKUP($A138,'P1'!$A$64:$D$75,4, FALSE)</f>
        <v>-</v>
      </c>
      <c r="E138" s="41" t="str">
        <f>VLOOKUP($A138,'P2'!$A$64:$D$75,4, FALSE)</f>
        <v>-</v>
      </c>
      <c r="F138" s="41" t="str">
        <f>VLOOKUP($A138,'P3'!$A$64:$D$75,4, FALSE)</f>
        <v>-</v>
      </c>
      <c r="G138" s="41" t="str">
        <f>VLOOKUP($A138,'P4'!$A$64:$D$75,4, FALSE)</f>
        <v>-</v>
      </c>
      <c r="H138" s="41" t="str">
        <f>VLOOKUP($A138,'P5'!$A$64:$D$75,4, FALSE)</f>
        <v>-</v>
      </c>
      <c r="I138" s="41" t="str">
        <f>VLOOKUP($A138,'P6'!$A$64:$D$75,4, FALSE)</f>
        <v>-</v>
      </c>
      <c r="J138" s="41" t="str">
        <f>VLOOKUP($A138,'P7'!$A$64:$D$75,4, FALSE)</f>
        <v>-</v>
      </c>
      <c r="K138" s="41" t="str">
        <f>VLOOKUP($A138,'P8'!$A$64:$D$75,4, FALSE)</f>
        <v>-</v>
      </c>
      <c r="L138" s="41" t="str">
        <f>VLOOKUP($A138,'P9'!$A$64:$D$75,4, FALSE)</f>
        <v>-</v>
      </c>
      <c r="M138" s="41" t="str">
        <f>VLOOKUP($A138,'P10'!$A$64:$D$75,4, FALSE)</f>
        <v>-</v>
      </c>
      <c r="N138" s="41" t="str">
        <f>VLOOKUP($A138,'P11'!$A$64:$D$75,4, FALSE)</f>
        <v>-</v>
      </c>
      <c r="O138" s="41" t="str">
        <f>VLOOKUP($A138,'P12'!$A$64:$D$75,4, FALSE)</f>
        <v>-</v>
      </c>
      <c r="P138" s="41" t="str">
        <f>VLOOKUP($A138,'P13'!$A$64:$D$75,4, FALSE)</f>
        <v>-</v>
      </c>
      <c r="Q138" s="41" t="str">
        <f>VLOOKUP($A138,'P14'!$A$64:$D$75,4, FALSE)</f>
        <v>-</v>
      </c>
      <c r="R138" s="41" t="str">
        <f>VLOOKUP($A138,'P15'!$A$64:$D$75,4, FALSE)</f>
        <v>-</v>
      </c>
      <c r="S138" s="41" t="str">
        <f>VLOOKUP($A138,'P16'!$A$64:$D$75,4, FALSE)</f>
        <v>-</v>
      </c>
      <c r="T138" s="41" t="str">
        <f>VLOOKUP($A138,'P17'!$A$64:$D$75,4, FALSE)</f>
        <v>-</v>
      </c>
      <c r="U138" s="41" t="str">
        <f>VLOOKUP($A138,'P18'!$A$64:$D$75,4, FALSE)</f>
        <v>-</v>
      </c>
      <c r="V138" s="41" t="str">
        <f>VLOOKUP($A138,'P19'!$A$64:$D$75,4, FALSE)</f>
        <v>-</v>
      </c>
      <c r="W138" s="41" t="str">
        <f>VLOOKUP($A138,'P20'!$A$64:$D$75,4, FALSE)</f>
        <v>-</v>
      </c>
      <c r="X138" s="202" t="e">
        <f>IF(Admin!$BY$44="SUS","",SUM(B138:W138)/Z138)</f>
        <v>#DIV/0!</v>
      </c>
      <c r="Y138" s="59" t="s">
        <v>10</v>
      </c>
      <c r="Z138" s="165">
        <f t="shared" si="116"/>
        <v>0</v>
      </c>
      <c r="BY138" s="10"/>
      <c r="CA138" s="124"/>
    </row>
    <row r="139" spans="1:79" s="6" customFormat="1">
      <c r="A139" s="66">
        <v>9</v>
      </c>
      <c r="B139" s="41" t="str">
        <f>VLOOKUP($A139,Pilot1!$A$64:$D$75,4, FALSE)</f>
        <v>-</v>
      </c>
      <c r="C139" s="41" t="str">
        <f>VLOOKUP($A139,Pilot2!$A$64:$D$75,4, FALSE)</f>
        <v>-</v>
      </c>
      <c r="D139" s="41" t="str">
        <f>VLOOKUP($A139,'P1'!$A$64:$D$75,4, FALSE)</f>
        <v>-</v>
      </c>
      <c r="E139" s="41" t="str">
        <f>VLOOKUP($A139,'P2'!$A$64:$D$75,4, FALSE)</f>
        <v>-</v>
      </c>
      <c r="F139" s="41" t="str">
        <f>VLOOKUP($A139,'P3'!$A$64:$D$75,4, FALSE)</f>
        <v>-</v>
      </c>
      <c r="G139" s="41" t="str">
        <f>VLOOKUP($A139,'P4'!$A$64:$D$75,4, FALSE)</f>
        <v>-</v>
      </c>
      <c r="H139" s="41" t="str">
        <f>VLOOKUP($A139,'P5'!$A$64:$D$75,4, FALSE)</f>
        <v>-</v>
      </c>
      <c r="I139" s="41" t="str">
        <f>VLOOKUP($A139,'P6'!$A$64:$D$75,4, FALSE)</f>
        <v>-</v>
      </c>
      <c r="J139" s="41" t="str">
        <f>VLOOKUP($A139,'P7'!$A$64:$D$75,4, FALSE)</f>
        <v>-</v>
      </c>
      <c r="K139" s="41" t="str">
        <f>VLOOKUP($A139,'P8'!$A$64:$D$75,4, FALSE)</f>
        <v>-</v>
      </c>
      <c r="L139" s="41" t="str">
        <f>VLOOKUP($A139,'P9'!$A$64:$D$75,4, FALSE)</f>
        <v>-</v>
      </c>
      <c r="M139" s="41" t="str">
        <f>VLOOKUP($A139,'P10'!$A$64:$D$75,4, FALSE)</f>
        <v>-</v>
      </c>
      <c r="N139" s="41" t="str">
        <f>VLOOKUP($A139,'P11'!$A$64:$D$75,4, FALSE)</f>
        <v>-</v>
      </c>
      <c r="O139" s="41" t="str">
        <f>VLOOKUP($A139,'P12'!$A$64:$D$75,4, FALSE)</f>
        <v>-</v>
      </c>
      <c r="P139" s="41" t="str">
        <f>VLOOKUP($A139,'P13'!$A$64:$D$75,4, FALSE)</f>
        <v>-</v>
      </c>
      <c r="Q139" s="41" t="str">
        <f>VLOOKUP($A139,'P14'!$A$64:$D$75,4, FALSE)</f>
        <v>-</v>
      </c>
      <c r="R139" s="41" t="str">
        <f>VLOOKUP($A139,'P15'!$A$64:$D$75,4, FALSE)</f>
        <v>-</v>
      </c>
      <c r="S139" s="41" t="str">
        <f>VLOOKUP($A139,'P16'!$A$64:$D$75,4, FALSE)</f>
        <v>-</v>
      </c>
      <c r="T139" s="41" t="str">
        <f>VLOOKUP($A139,'P17'!$A$64:$D$75,4, FALSE)</f>
        <v>-</v>
      </c>
      <c r="U139" s="41" t="str">
        <f>VLOOKUP($A139,'P18'!$A$64:$D$75,4, FALSE)</f>
        <v>-</v>
      </c>
      <c r="V139" s="41" t="str">
        <f>VLOOKUP($A139,'P19'!$A$64:$D$75,4, FALSE)</f>
        <v>-</v>
      </c>
      <c r="W139" s="41" t="str">
        <f>VLOOKUP($A139,'P20'!$A$64:$D$75,4, FALSE)</f>
        <v>-</v>
      </c>
      <c r="X139" s="202" t="e">
        <f>IF(Admin!$BY$44="SUS","",SUM(B139:W139)/Z139)</f>
        <v>#DIV/0!</v>
      </c>
      <c r="Y139" s="59" t="s">
        <v>10</v>
      </c>
      <c r="Z139" s="165">
        <f t="shared" si="116"/>
        <v>0</v>
      </c>
      <c r="BY139" s="10"/>
      <c r="CA139" s="124"/>
    </row>
    <row r="140" spans="1:79" s="6" customFormat="1">
      <c r="A140" s="66">
        <v>10</v>
      </c>
      <c r="B140" s="41" t="str">
        <f>VLOOKUP($A140,Pilot1!$A$64:$D$75,4, FALSE)</f>
        <v>-</v>
      </c>
      <c r="C140" s="41" t="str">
        <f>VLOOKUP($A140,Pilot2!$A$64:$D$75,4, FALSE)</f>
        <v>-</v>
      </c>
      <c r="D140" s="41" t="str">
        <f>VLOOKUP($A140,'P1'!$A$64:$D$75,4, FALSE)</f>
        <v>-</v>
      </c>
      <c r="E140" s="41" t="str">
        <f>VLOOKUP($A140,'P2'!$A$64:$D$75,4, FALSE)</f>
        <v>-</v>
      </c>
      <c r="F140" s="41" t="str">
        <f>VLOOKUP($A140,'P3'!$A$64:$D$75,4, FALSE)</f>
        <v>-</v>
      </c>
      <c r="G140" s="41" t="str">
        <f>VLOOKUP($A140,'P4'!$A$64:$D$75,4, FALSE)</f>
        <v>-</v>
      </c>
      <c r="H140" s="41" t="str">
        <f>VLOOKUP($A140,'P5'!$A$64:$D$75,4, FALSE)</f>
        <v>-</v>
      </c>
      <c r="I140" s="41" t="str">
        <f>VLOOKUP($A140,'P6'!$A$64:$D$75,4, FALSE)</f>
        <v>-</v>
      </c>
      <c r="J140" s="41" t="str">
        <f>VLOOKUP($A140,'P7'!$A$64:$D$75,4, FALSE)</f>
        <v>-</v>
      </c>
      <c r="K140" s="41" t="str">
        <f>VLOOKUP($A140,'P8'!$A$64:$D$75,4, FALSE)</f>
        <v>-</v>
      </c>
      <c r="L140" s="41" t="str">
        <f>VLOOKUP($A140,'P9'!$A$64:$D$75,4, FALSE)</f>
        <v>-</v>
      </c>
      <c r="M140" s="41" t="str">
        <f>VLOOKUP($A140,'P10'!$A$64:$D$75,4, FALSE)</f>
        <v>-</v>
      </c>
      <c r="N140" s="41" t="str">
        <f>VLOOKUP($A140,'P11'!$A$64:$D$75,4, FALSE)</f>
        <v>-</v>
      </c>
      <c r="O140" s="41" t="str">
        <f>VLOOKUP($A140,'P12'!$A$64:$D$75,4, FALSE)</f>
        <v>-</v>
      </c>
      <c r="P140" s="41" t="str">
        <f>VLOOKUP($A140,'P13'!$A$64:$D$75,4, FALSE)</f>
        <v>-</v>
      </c>
      <c r="Q140" s="41" t="str">
        <f>VLOOKUP($A140,'P14'!$A$64:$D$75,4, FALSE)</f>
        <v>-</v>
      </c>
      <c r="R140" s="41" t="str">
        <f>VLOOKUP($A140,'P15'!$A$64:$D$75,4, FALSE)</f>
        <v>-</v>
      </c>
      <c r="S140" s="41" t="str">
        <f>VLOOKUP($A140,'P16'!$A$64:$D$75,4, FALSE)</f>
        <v>-</v>
      </c>
      <c r="T140" s="41" t="str">
        <f>VLOOKUP($A140,'P17'!$A$64:$D$75,4, FALSE)</f>
        <v>-</v>
      </c>
      <c r="U140" s="41" t="str">
        <f>VLOOKUP($A140,'P18'!$A$64:$D$75,4, FALSE)</f>
        <v>-</v>
      </c>
      <c r="V140" s="41" t="str">
        <f>VLOOKUP($A140,'P19'!$A$64:$D$75,4, FALSE)</f>
        <v>-</v>
      </c>
      <c r="W140" s="41" t="str">
        <f>VLOOKUP($A140,'P20'!$A$64:$D$75,4, FALSE)</f>
        <v>-</v>
      </c>
      <c r="X140" s="202" t="e">
        <f>IF(Admin!$BY$44="SUS","",SUM(B140:W140)/Z140)</f>
        <v>#DIV/0!</v>
      </c>
      <c r="Y140" s="59" t="s">
        <v>10</v>
      </c>
      <c r="Z140" s="165">
        <f t="shared" si="116"/>
        <v>0</v>
      </c>
      <c r="BY140" s="10"/>
      <c r="CA140" s="124"/>
    </row>
    <row r="141" spans="1:79" s="6" customFormat="1">
      <c r="A141" s="66">
        <v>11</v>
      </c>
      <c r="B141" s="41" t="str">
        <f>VLOOKUP($A141,Pilot1!$A$64:$D$75,4, FALSE)</f>
        <v>-</v>
      </c>
      <c r="C141" s="41" t="str">
        <f>VLOOKUP($A141,Pilot2!$A$64:$D$75,4, FALSE)</f>
        <v>-</v>
      </c>
      <c r="D141" s="41" t="str">
        <f>VLOOKUP($A141,'P1'!$A$64:$D$75,4, FALSE)</f>
        <v>-</v>
      </c>
      <c r="E141" s="41" t="str">
        <f>VLOOKUP($A141,'P2'!$A$64:$D$75,4, FALSE)</f>
        <v>-</v>
      </c>
      <c r="F141" s="41" t="str">
        <f>VLOOKUP($A141,'P3'!$A$64:$D$75,4, FALSE)</f>
        <v>-</v>
      </c>
      <c r="G141" s="41" t="str">
        <f>VLOOKUP($A141,'P4'!$A$64:$D$75,4, FALSE)</f>
        <v>-</v>
      </c>
      <c r="H141" s="41" t="str">
        <f>VLOOKUP($A141,'P5'!$A$64:$D$75,4, FALSE)</f>
        <v>-</v>
      </c>
      <c r="I141" s="41" t="str">
        <f>VLOOKUP($A141,'P6'!$A$64:$D$75,4, FALSE)</f>
        <v>-</v>
      </c>
      <c r="J141" s="41" t="str">
        <f>VLOOKUP($A141,'P7'!$A$64:$D$75,4, FALSE)</f>
        <v>-</v>
      </c>
      <c r="K141" s="41" t="str">
        <f>VLOOKUP($A141,'P8'!$A$64:$D$75,4, FALSE)</f>
        <v>-</v>
      </c>
      <c r="L141" s="41" t="str">
        <f>VLOOKUP($A141,'P9'!$A$64:$D$75,4, FALSE)</f>
        <v>-</v>
      </c>
      <c r="M141" s="41" t="str">
        <f>VLOOKUP($A141,'P10'!$A$64:$D$75,4, FALSE)</f>
        <v>-</v>
      </c>
      <c r="N141" s="41" t="str">
        <f>VLOOKUP($A141,'P11'!$A$64:$D$75,4, FALSE)</f>
        <v>-</v>
      </c>
      <c r="O141" s="41" t="str">
        <f>VLOOKUP($A141,'P12'!$A$64:$D$75,4, FALSE)</f>
        <v>-</v>
      </c>
      <c r="P141" s="41" t="str">
        <f>VLOOKUP($A141,'P13'!$A$64:$D$75,4, FALSE)</f>
        <v>-</v>
      </c>
      <c r="Q141" s="41" t="str">
        <f>VLOOKUP($A141,'P14'!$A$64:$D$75,4, FALSE)</f>
        <v>-</v>
      </c>
      <c r="R141" s="41" t="str">
        <f>VLOOKUP($A141,'P15'!$A$64:$D$75,4, FALSE)</f>
        <v>-</v>
      </c>
      <c r="S141" s="41" t="str">
        <f>VLOOKUP($A141,'P16'!$A$64:$D$75,4, FALSE)</f>
        <v>-</v>
      </c>
      <c r="T141" s="41" t="str">
        <f>VLOOKUP($A141,'P17'!$A$64:$D$75,4, FALSE)</f>
        <v>-</v>
      </c>
      <c r="U141" s="41" t="str">
        <f>VLOOKUP($A141,'P18'!$A$64:$D$75,4, FALSE)</f>
        <v>-</v>
      </c>
      <c r="V141" s="41" t="str">
        <f>VLOOKUP($A141,'P19'!$A$64:$D$75,4, FALSE)</f>
        <v>-</v>
      </c>
      <c r="W141" s="41" t="str">
        <f>VLOOKUP($A141,'P20'!$A$64:$D$75,4, FALSE)</f>
        <v>-</v>
      </c>
      <c r="X141" s="202" t="e">
        <f>IF(Admin!$BY$44="SUS","",SUM(B141:W141)/Z141)</f>
        <v>#DIV/0!</v>
      </c>
      <c r="Y141" s="59" t="s">
        <v>10</v>
      </c>
      <c r="Z141" s="165">
        <f t="shared" si="116"/>
        <v>0</v>
      </c>
      <c r="BY141" s="10"/>
      <c r="CA141" s="124"/>
    </row>
    <row r="142" spans="1:79" s="6" customFormat="1">
      <c r="A142" s="67">
        <v>12</v>
      </c>
      <c r="B142" s="41" t="str">
        <f>VLOOKUP($A142,Pilot1!$A$64:$D$75,4, FALSE)</f>
        <v>-</v>
      </c>
      <c r="C142" s="41" t="str">
        <f>VLOOKUP($A142,Pilot2!$A$64:$D$75,4, FALSE)</f>
        <v>-</v>
      </c>
      <c r="D142" s="41" t="str">
        <f>VLOOKUP($A142,'P1'!$A$64:$D$75,4, FALSE)</f>
        <v>-</v>
      </c>
      <c r="E142" s="41" t="str">
        <f>VLOOKUP($A142,'P2'!$A$64:$D$75,4, FALSE)</f>
        <v>-</v>
      </c>
      <c r="F142" s="41" t="str">
        <f>VLOOKUP($A142,'P3'!$A$64:$D$75,4, FALSE)</f>
        <v>-</v>
      </c>
      <c r="G142" s="41" t="str">
        <f>VLOOKUP($A142,'P4'!$A$64:$D$75,4, FALSE)</f>
        <v>-</v>
      </c>
      <c r="H142" s="41" t="str">
        <f>VLOOKUP($A142,'P5'!$A$64:$D$75,4, FALSE)</f>
        <v>-</v>
      </c>
      <c r="I142" s="41" t="str">
        <f>VLOOKUP($A142,'P6'!$A$64:$D$75,4, FALSE)</f>
        <v>-</v>
      </c>
      <c r="J142" s="41" t="str">
        <f>VLOOKUP($A142,'P7'!$A$64:$D$75,4, FALSE)</f>
        <v>-</v>
      </c>
      <c r="K142" s="41" t="str">
        <f>VLOOKUP($A142,'P8'!$A$64:$D$75,4, FALSE)</f>
        <v>-</v>
      </c>
      <c r="L142" s="41" t="str">
        <f>VLOOKUP($A142,'P9'!$A$64:$D$75,4, FALSE)</f>
        <v>-</v>
      </c>
      <c r="M142" s="41" t="str">
        <f>VLOOKUP($A142,'P10'!$A$64:$D$75,4, FALSE)</f>
        <v>-</v>
      </c>
      <c r="N142" s="41" t="str">
        <f>VLOOKUP($A142,'P11'!$A$64:$D$75,4, FALSE)</f>
        <v>-</v>
      </c>
      <c r="O142" s="41" t="str">
        <f>VLOOKUP($A142,'P12'!$A$64:$D$75,4, FALSE)</f>
        <v>-</v>
      </c>
      <c r="P142" s="41" t="str">
        <f>VLOOKUP($A142,'P13'!$A$64:$D$75,4, FALSE)</f>
        <v>-</v>
      </c>
      <c r="Q142" s="41" t="str">
        <f>VLOOKUP($A142,'P14'!$A$64:$D$75,4, FALSE)</f>
        <v>-</v>
      </c>
      <c r="R142" s="41" t="str">
        <f>VLOOKUP($A142,'P15'!$A$64:$D$75,4, FALSE)</f>
        <v>-</v>
      </c>
      <c r="S142" s="41" t="str">
        <f>VLOOKUP($A142,'P16'!$A$64:$D$75,4, FALSE)</f>
        <v>-</v>
      </c>
      <c r="T142" s="41" t="str">
        <f>VLOOKUP($A142,'P17'!$A$64:$D$75,4, FALSE)</f>
        <v>-</v>
      </c>
      <c r="U142" s="41" t="str">
        <f>VLOOKUP($A142,'P18'!$A$64:$D$75,4, FALSE)</f>
        <v>-</v>
      </c>
      <c r="V142" s="41" t="str">
        <f>VLOOKUP($A142,'P19'!$A$64:$D$75,4, FALSE)</f>
        <v>-</v>
      </c>
      <c r="W142" s="41" t="str">
        <f>VLOOKUP($A142,'P20'!$A$64:$D$75,4, FALSE)</f>
        <v>-</v>
      </c>
      <c r="X142" s="202" t="e">
        <f>IF(Admin!$BY$44="SUS","",SUM(B142:W142)/Z142)</f>
        <v>#DIV/0!</v>
      </c>
      <c r="Y142" s="59" t="s">
        <v>10</v>
      </c>
      <c r="Z142" s="165">
        <f t="shared" si="116"/>
        <v>0</v>
      </c>
      <c r="BY142" s="10"/>
      <c r="CA142" s="124"/>
    </row>
    <row r="143" spans="1:79" s="6" customFormat="1">
      <c r="A143" s="85"/>
      <c r="B143" s="85"/>
      <c r="C143" s="85"/>
      <c r="D143" s="103"/>
      <c r="E143" s="103"/>
      <c r="F143" s="103"/>
      <c r="G143" s="103"/>
      <c r="H143" s="103"/>
      <c r="I143" s="103"/>
      <c r="J143" s="103"/>
      <c r="K143" s="103"/>
      <c r="L143" s="103"/>
      <c r="M143" s="103"/>
      <c r="N143" s="103"/>
      <c r="O143" s="103"/>
      <c r="P143" s="103"/>
      <c r="Q143" s="103"/>
      <c r="R143" s="103"/>
      <c r="S143" s="103"/>
      <c r="T143" s="103"/>
      <c r="U143" s="103"/>
      <c r="V143" s="103"/>
      <c r="W143" s="122" t="s">
        <v>17</v>
      </c>
      <c r="X143" s="221" t="e">
        <f>IF(Admin!BY44="SUS","",AVERAGE(X131:X136))</f>
        <v>#DIV/0!</v>
      </c>
      <c r="Y143" s="48"/>
      <c r="Z143" s="164"/>
      <c r="BY143" s="10"/>
      <c r="CA143" s="124"/>
    </row>
    <row r="144" spans="1:79" s="6" customFormat="1">
      <c r="A144" s="7"/>
      <c r="B144" s="7"/>
      <c r="C144" s="7"/>
      <c r="D144" s="7"/>
      <c r="W144" s="122" t="s">
        <v>85</v>
      </c>
      <c r="X144" s="221" t="e">
        <f>IF(Admin!BY44="SUS","",AVERAGE(X137:X142))</f>
        <v>#DIV/0!</v>
      </c>
      <c r="Y144" s="7"/>
      <c r="Z144" s="164"/>
      <c r="BY144" s="10"/>
      <c r="CA144" s="124"/>
    </row>
    <row r="145" spans="1:79" s="6" customFormat="1" ht="15.5" thickBot="1">
      <c r="A145" s="427" t="s">
        <v>203</v>
      </c>
      <c r="B145" s="29"/>
      <c r="C145" s="29"/>
      <c r="D145" s="25"/>
      <c r="E145" s="47"/>
      <c r="F145" s="25"/>
      <c r="H145" s="25"/>
      <c r="I145" s="25"/>
      <c r="J145" s="25"/>
      <c r="K145" s="25"/>
      <c r="L145" s="25"/>
      <c r="M145" s="25"/>
      <c r="N145" s="25"/>
      <c r="O145" s="25"/>
      <c r="P145" s="25"/>
      <c r="Q145" s="25"/>
      <c r="R145" s="25"/>
      <c r="S145" s="25"/>
      <c r="T145" s="25"/>
      <c r="U145" s="25"/>
      <c r="V145" s="25"/>
      <c r="W145" s="25"/>
      <c r="X145" s="25"/>
      <c r="Y145" s="25"/>
      <c r="BE145" s="427" t="s">
        <v>76</v>
      </c>
      <c r="BF145" s="29"/>
      <c r="BG145" s="29"/>
      <c r="BH145" s="25"/>
      <c r="BI145" s="47"/>
      <c r="BJ145" s="25"/>
      <c r="BL145" s="25"/>
      <c r="BM145" s="25"/>
      <c r="BN145" s="25"/>
      <c r="BO145" s="25"/>
      <c r="BP145" s="25"/>
      <c r="BQ145" s="25"/>
      <c r="BR145" s="25"/>
      <c r="BS145" s="25"/>
      <c r="BT145" s="25"/>
      <c r="BU145" s="25"/>
      <c r="BV145" s="25"/>
      <c r="BW145" s="25"/>
      <c r="BX145" s="25"/>
      <c r="BY145" s="25"/>
      <c r="BZ145" s="25"/>
      <c r="CA145" s="25"/>
    </row>
    <row r="146" spans="1:79" s="6" customFormat="1">
      <c r="A146" s="30" t="s">
        <v>96</v>
      </c>
      <c r="B146" s="30" t="s">
        <v>301</v>
      </c>
      <c r="C146" s="30" t="s">
        <v>302</v>
      </c>
      <c r="D146" s="30" t="s">
        <v>195</v>
      </c>
      <c r="E146" s="30" t="s">
        <v>196</v>
      </c>
      <c r="F146" s="30" t="s">
        <v>197</v>
      </c>
      <c r="G146" s="439" t="s">
        <v>86</v>
      </c>
      <c r="H146" s="30" t="s">
        <v>87</v>
      </c>
      <c r="I146" s="30" t="s">
        <v>88</v>
      </c>
      <c r="J146" s="30" t="s">
        <v>89</v>
      </c>
      <c r="K146" s="30" t="s">
        <v>90</v>
      </c>
      <c r="L146" s="30" t="s">
        <v>91</v>
      </c>
      <c r="M146" s="30" t="s">
        <v>92</v>
      </c>
      <c r="N146" s="30" t="s">
        <v>93</v>
      </c>
      <c r="O146" s="40" t="s">
        <v>94</v>
      </c>
      <c r="P146" s="40" t="s">
        <v>19</v>
      </c>
      <c r="Q146" s="40" t="s">
        <v>20</v>
      </c>
      <c r="R146" s="40" t="s">
        <v>21</v>
      </c>
      <c r="S146" s="40" t="s">
        <v>22</v>
      </c>
      <c r="T146" s="40" t="s">
        <v>7</v>
      </c>
      <c r="U146" s="40" t="s">
        <v>8</v>
      </c>
      <c r="V146" s="40" t="s">
        <v>135</v>
      </c>
      <c r="W146" s="40" t="s">
        <v>136</v>
      </c>
      <c r="X146" s="173" t="s">
        <v>96</v>
      </c>
      <c r="Y146" s="239" t="s">
        <v>30</v>
      </c>
      <c r="Z146" s="442" t="s">
        <v>77</v>
      </c>
      <c r="AA146" s="442" t="s">
        <v>112</v>
      </c>
      <c r="AB146" s="442" t="s">
        <v>113</v>
      </c>
      <c r="BE146" s="30" t="s">
        <v>96</v>
      </c>
      <c r="BF146" s="30" t="s">
        <v>301</v>
      </c>
      <c r="BG146" s="30" t="s">
        <v>302</v>
      </c>
      <c r="BH146" s="30" t="s">
        <v>195</v>
      </c>
      <c r="BI146" s="30" t="s">
        <v>196</v>
      </c>
      <c r="BJ146" s="30" t="s">
        <v>197</v>
      </c>
      <c r="BK146" s="30" t="s">
        <v>86</v>
      </c>
      <c r="BL146" s="30" t="s">
        <v>87</v>
      </c>
      <c r="BM146" s="30" t="s">
        <v>88</v>
      </c>
      <c r="BN146" s="30" t="s">
        <v>89</v>
      </c>
      <c r="BO146" s="30" t="s">
        <v>90</v>
      </c>
      <c r="BP146" s="30" t="s">
        <v>91</v>
      </c>
      <c r="BQ146" s="30" t="s">
        <v>92</v>
      </c>
      <c r="BR146" s="30" t="s">
        <v>93</v>
      </c>
      <c r="BS146" s="40" t="s">
        <v>94</v>
      </c>
      <c r="BT146" s="40" t="s">
        <v>19</v>
      </c>
      <c r="BU146" s="40" t="s">
        <v>20</v>
      </c>
      <c r="BV146" s="40" t="s">
        <v>21</v>
      </c>
      <c r="BW146" s="40" t="s">
        <v>22</v>
      </c>
      <c r="BX146" s="40" t="s">
        <v>7</v>
      </c>
      <c r="BY146" s="40" t="s">
        <v>8</v>
      </c>
      <c r="BZ146" s="40" t="s">
        <v>135</v>
      </c>
      <c r="CA146" s="40" t="s">
        <v>136</v>
      </c>
    </row>
    <row r="147" spans="1:79" s="6" customFormat="1">
      <c r="A147" s="31">
        <v>1</v>
      </c>
      <c r="B147" s="41" t="str">
        <f>IF($BF$116="No","-",BF147)</f>
        <v>-</v>
      </c>
      <c r="C147" s="41" t="str">
        <f>IF($BG$116="No","-",BG147)</f>
        <v>-</v>
      </c>
      <c r="D147" s="41" t="str">
        <f>IF($BH$116="No","-",BH147)</f>
        <v>-</v>
      </c>
      <c r="E147" s="41" t="str">
        <f>IF($BI$116="No","-",BI147)</f>
        <v>-</v>
      </c>
      <c r="F147" s="41" t="str">
        <f>IF($BJ$116="No","-",BJ147)</f>
        <v>-</v>
      </c>
      <c r="G147" s="41" t="str">
        <f>IF($BK$116="No","-",BK147)</f>
        <v>-</v>
      </c>
      <c r="H147" s="41" t="str">
        <f>IF($BL$116="No","-",BL147)</f>
        <v>-</v>
      </c>
      <c r="I147" s="41" t="str">
        <f>IF($BM$116="No","-",BM147)</f>
        <v>-</v>
      </c>
      <c r="J147" s="41" t="str">
        <f>IF($BN$116="No","-",BN147)</f>
        <v>-</v>
      </c>
      <c r="K147" s="41" t="str">
        <f>IF($BO$116="No","-",BO147)</f>
        <v>-</v>
      </c>
      <c r="L147" s="41" t="str">
        <f>IF($BP$116="No","-",BP147)</f>
        <v>-</v>
      </c>
      <c r="M147" s="41" t="str">
        <f>IF($BQ$116="No","-",BQ147)</f>
        <v>-</v>
      </c>
      <c r="N147" s="41" t="str">
        <f>IF($BR$116="No","-",BR147)</f>
        <v>-</v>
      </c>
      <c r="O147" s="41" t="str">
        <f>IF($BS$116="No","-",BS147)</f>
        <v>-</v>
      </c>
      <c r="P147" s="41" t="str">
        <f>IF($BT$116="No","-",BT147)</f>
        <v>-</v>
      </c>
      <c r="Q147" s="41" t="str">
        <f>IF($BU$116="No","-",BU147)</f>
        <v>-</v>
      </c>
      <c r="R147" s="41" t="str">
        <f>IF($BV$116="No","-",BV147)</f>
        <v>-</v>
      </c>
      <c r="S147" s="41" t="str">
        <f>IF($BW$116="No","-",BW147)</f>
        <v>-</v>
      </c>
      <c r="T147" s="41" t="str">
        <f>IF($BX$116="No","-",BX147)</f>
        <v>-</v>
      </c>
      <c r="U147" s="41" t="str">
        <f>IF($BY$116="No","-",BY147)</f>
        <v>-</v>
      </c>
      <c r="V147" s="41" t="str">
        <f>IF($BZ$116="No","-",BZ147)</f>
        <v>-</v>
      </c>
      <c r="W147" s="41" t="str">
        <f>IF($CA$116="No","-",CA147)</f>
        <v>-</v>
      </c>
      <c r="X147" s="150">
        <v>1</v>
      </c>
      <c r="Y147" s="440" t="str">
        <f>IF(COUNTIF(B147:W147,"-")=22,"",AVERAGE(B147:W147))</f>
        <v/>
      </c>
      <c r="Z147" s="441" t="str">
        <f>IF(COUNTIF(B147:W147,"-")=22,"",Y147/7)</f>
        <v/>
      </c>
      <c r="AA147" s="443" t="str">
        <f>IF(COUNTIF(B147:W147,"-")=22,"",MIN(B147:W147))</f>
        <v/>
      </c>
      <c r="AB147" s="443" t="str">
        <f>IF(COUNTIF(B147:W147,"-")=22,"",MAX(C147:X147))</f>
        <v/>
      </c>
      <c r="BE147" s="31">
        <v>1</v>
      </c>
      <c r="BF147" s="104" t="str">
        <f>VLOOKUP($BE147,Pilot1!$A$10:$F$59,6, FALSE)</f>
        <v>-</v>
      </c>
      <c r="BG147" s="104" t="str">
        <f>VLOOKUP($BE147,Pilot2!$A$10:$F$59,6, FALSE)</f>
        <v>-</v>
      </c>
      <c r="BH147" s="104" t="str">
        <f>VLOOKUP($BE147,'P1'!$A$10:$F$59,6, FALSE)</f>
        <v>-</v>
      </c>
      <c r="BI147" s="104" t="str">
        <f>VLOOKUP($BE147,'P2'!$A$10:$F$59,6, FALSE)</f>
        <v>-</v>
      </c>
      <c r="BJ147" s="104" t="str">
        <f>VLOOKUP($BE147,'P3'!$A$10:$F$59,6, FALSE)</f>
        <v>-</v>
      </c>
      <c r="BK147" s="104" t="str">
        <f>VLOOKUP($BE147,'P4'!$A$10:$F$59,6, FALSE)</f>
        <v>-</v>
      </c>
      <c r="BL147" s="104" t="str">
        <f>VLOOKUP($BE147,'P5'!$A$10:$F$59,6, FALSE)</f>
        <v>-</v>
      </c>
      <c r="BM147" s="104" t="str">
        <f>VLOOKUP($BE147,'P6'!$A$10:$F$59,6, FALSE)</f>
        <v>-</v>
      </c>
      <c r="BN147" s="104" t="str">
        <f>VLOOKUP($BE147,'P7'!$A$10:$F$59,6, FALSE)</f>
        <v>-</v>
      </c>
      <c r="BO147" s="104" t="str">
        <f>VLOOKUP($BE147,'P8'!$A$10:$F$59,6, FALSE)</f>
        <v>-</v>
      </c>
      <c r="BP147" s="104" t="str">
        <f>VLOOKUP($BE147,'P9'!$A$10:$F$59,6, FALSE)</f>
        <v>-</v>
      </c>
      <c r="BQ147" s="104" t="str">
        <f>VLOOKUP($BE147,'P10'!$A$10:$F$59,6, FALSE)</f>
        <v>-</v>
      </c>
      <c r="BR147" s="104" t="str">
        <f>VLOOKUP($BE147,'P11'!$A$10:$F$59,6, FALSE)</f>
        <v>-</v>
      </c>
      <c r="BS147" s="104" t="str">
        <f>VLOOKUP($BE147,'P12'!$A$10:$F$59,6, FALSE)</f>
        <v>-</v>
      </c>
      <c r="BT147" s="104" t="str">
        <f>VLOOKUP($BE147,'P13'!$A$10:$F$59,6, FALSE)</f>
        <v>-</v>
      </c>
      <c r="BU147" s="104" t="str">
        <f>VLOOKUP($BE147,'P14'!$A$10:$F$59,6, FALSE)</f>
        <v>-</v>
      </c>
      <c r="BV147" s="104" t="str">
        <f>VLOOKUP($BE147,'P15'!$A$10:$F$59,6, FALSE)</f>
        <v>-</v>
      </c>
      <c r="BW147" s="104" t="str">
        <f>VLOOKUP($BE147,'P16'!$A$10:$F$59,6, FALSE)</f>
        <v>-</v>
      </c>
      <c r="BX147" s="104" t="str">
        <f>VLOOKUP($BE147,'P17'!$A$10:$F$59,6, FALSE)</f>
        <v>-</v>
      </c>
      <c r="BY147" s="104" t="str">
        <f>VLOOKUP($BE147,'P18'!$A$10:$F$59,6, FALSE)</f>
        <v>-</v>
      </c>
      <c r="BZ147" s="104" t="str">
        <f>VLOOKUP($BE147,'P19'!$A$10:$F$59,6, FALSE)</f>
        <v>-</v>
      </c>
      <c r="CA147" s="104" t="str">
        <f>VLOOKUP($BE147,'P20'!$A$10:$F$59,6, FALSE)</f>
        <v>-</v>
      </c>
    </row>
    <row r="148" spans="1:79" s="6" customFormat="1">
      <c r="A148" s="31">
        <v>2</v>
      </c>
      <c r="B148" s="41" t="str">
        <f t="shared" ref="B148:B196" si="117">IF($BF$116="No","-",BF148)</f>
        <v>-</v>
      </c>
      <c r="C148" s="41" t="str">
        <f t="shared" ref="C148:C196" si="118">IF($BG$116="No","-",BG148)</f>
        <v>-</v>
      </c>
      <c r="D148" s="41" t="str">
        <f t="shared" ref="D148:D196" si="119">IF($BH$116="No","-",BH148)</f>
        <v>-</v>
      </c>
      <c r="E148" s="41" t="str">
        <f t="shared" ref="E148:E196" si="120">IF($BI$116="No","-",BI148)</f>
        <v>-</v>
      </c>
      <c r="F148" s="41" t="str">
        <f t="shared" ref="F148:F196" si="121">IF($BJ$116="No","-",BJ148)</f>
        <v>-</v>
      </c>
      <c r="G148" s="41" t="str">
        <f t="shared" ref="G148:G196" si="122">IF($BK$116="No","-",BK148)</f>
        <v>-</v>
      </c>
      <c r="H148" s="41" t="str">
        <f t="shared" ref="H148:H196" si="123">IF($BL$116="No","-",BL148)</f>
        <v>-</v>
      </c>
      <c r="I148" s="41" t="str">
        <f t="shared" ref="I148:I196" si="124">IF($BM$116="No","-",BM148)</f>
        <v>-</v>
      </c>
      <c r="J148" s="41" t="str">
        <f t="shared" ref="J148:J196" si="125">IF($BN$116="No","-",BN148)</f>
        <v>-</v>
      </c>
      <c r="K148" s="41" t="str">
        <f t="shared" ref="K148:K196" si="126">IF($BO$116="No","-",BO148)</f>
        <v>-</v>
      </c>
      <c r="L148" s="41" t="str">
        <f t="shared" ref="L148:L196" si="127">IF($BP$116="No","-",BP148)</f>
        <v>-</v>
      </c>
      <c r="M148" s="41" t="str">
        <f t="shared" ref="M148:M196" si="128">IF($BQ$116="No","-",BQ148)</f>
        <v>-</v>
      </c>
      <c r="N148" s="41" t="str">
        <f t="shared" ref="N148:N196" si="129">IF($BR$116="No","-",BR148)</f>
        <v>-</v>
      </c>
      <c r="O148" s="41" t="str">
        <f t="shared" ref="O148:O196" si="130">IF($BS$116="No","-",BS148)</f>
        <v>-</v>
      </c>
      <c r="P148" s="41" t="str">
        <f t="shared" ref="P148:P196" si="131">IF($BT$116="No","-",BT148)</f>
        <v>-</v>
      </c>
      <c r="Q148" s="41" t="str">
        <f t="shared" ref="Q148:Q196" si="132">IF($BU$116="No","-",BU148)</f>
        <v>-</v>
      </c>
      <c r="R148" s="41" t="str">
        <f t="shared" ref="R148:R196" si="133">IF($BV$116="No","-",BV148)</f>
        <v>-</v>
      </c>
      <c r="S148" s="41" t="str">
        <f t="shared" ref="S148:S196" si="134">IF($BW$116="No","-",BW148)</f>
        <v>-</v>
      </c>
      <c r="T148" s="41" t="str">
        <f t="shared" ref="T148:T196" si="135">IF($BX$116="No","-",BX148)</f>
        <v>-</v>
      </c>
      <c r="U148" s="41" t="str">
        <f t="shared" ref="U148:U196" si="136">IF($BY$116="No","-",BY148)</f>
        <v>-</v>
      </c>
      <c r="V148" s="41" t="str">
        <f t="shared" ref="V148:V196" si="137">IF($BZ$116="No","-",BZ148)</f>
        <v>-</v>
      </c>
      <c r="W148" s="41" t="str">
        <f t="shared" ref="W148:W196" si="138">IF($CA$116="No","-",CA148)</f>
        <v>-</v>
      </c>
      <c r="X148" s="150">
        <v>2</v>
      </c>
      <c r="Y148" s="440" t="str">
        <f t="shared" ref="Y148:Y196" si="139">IF(COUNTIF(B148:W148,"-")=22,"",AVERAGE(B148:W148))</f>
        <v/>
      </c>
      <c r="Z148" s="441" t="str">
        <f t="shared" ref="Z148:Z196" si="140">IF(COUNTIF(B148:W148,"-")=22,"",Y148/7)</f>
        <v/>
      </c>
      <c r="AA148" s="443" t="str">
        <f t="shared" ref="AA148:AA196" si="141">IF(COUNTIF(B148:W148,"-")=22,"",MIN(B148:W148))</f>
        <v/>
      </c>
      <c r="AB148" s="443" t="str">
        <f t="shared" ref="AB148:AB196" si="142">IF(COUNTIF(B148:W148,"-")=22,"",MAX(C148:X148))</f>
        <v/>
      </c>
      <c r="BE148" s="31">
        <v>2</v>
      </c>
      <c r="BF148" s="104" t="str">
        <f>VLOOKUP($BE148,Pilot1!$A$10:$F$59,6, FALSE)</f>
        <v>-</v>
      </c>
      <c r="BG148" s="104" t="str">
        <f>VLOOKUP($BE148,Pilot2!$A$10:$F$59,6, FALSE)</f>
        <v>-</v>
      </c>
      <c r="BH148" s="104" t="str">
        <f>VLOOKUP($BE148,'P1'!$A$10:$F$59,6, FALSE)</f>
        <v>-</v>
      </c>
      <c r="BI148" s="104" t="str">
        <f>VLOOKUP($BE148,'P2'!$A$10:$F$59,6, FALSE)</f>
        <v>-</v>
      </c>
      <c r="BJ148" s="104" t="str">
        <f>VLOOKUP($BE148,'P3'!$A$10:$F$59,6, FALSE)</f>
        <v>-</v>
      </c>
      <c r="BK148" s="104" t="str">
        <f>VLOOKUP($BE148,'P4'!$A$10:$F$59,6, FALSE)</f>
        <v>-</v>
      </c>
      <c r="BL148" s="104" t="str">
        <f>VLOOKUP($BE148,'P5'!$A$10:$F$59,6, FALSE)</f>
        <v>-</v>
      </c>
      <c r="BM148" s="104" t="str">
        <f>VLOOKUP($BE148,'P6'!$A$10:$F$59,6, FALSE)</f>
        <v>-</v>
      </c>
      <c r="BN148" s="104" t="str">
        <f>VLOOKUP($BE148,'P7'!$A$10:$F$59,6, FALSE)</f>
        <v>-</v>
      </c>
      <c r="BO148" s="104" t="str">
        <f>VLOOKUP($BE148,'P8'!$A$10:$F$59,6, FALSE)</f>
        <v>-</v>
      </c>
      <c r="BP148" s="104" t="str">
        <f>VLOOKUP($BE148,'P9'!$A$10:$F$59,6, FALSE)</f>
        <v>-</v>
      </c>
      <c r="BQ148" s="104" t="str">
        <f>VLOOKUP($BE148,'P10'!$A$10:$F$59,6, FALSE)</f>
        <v>-</v>
      </c>
      <c r="BR148" s="104" t="str">
        <f>VLOOKUP($BE148,'P11'!$A$10:$F$59,6, FALSE)</f>
        <v>-</v>
      </c>
      <c r="BS148" s="104" t="str">
        <f>VLOOKUP($BE148,'P12'!$A$10:$F$59,6, FALSE)</f>
        <v>-</v>
      </c>
      <c r="BT148" s="104" t="str">
        <f>VLOOKUP($BE148,'P13'!$A$10:$F$59,6, FALSE)</f>
        <v>-</v>
      </c>
      <c r="BU148" s="104" t="str">
        <f>VLOOKUP($BE148,'P14'!$A$10:$F$59,6, FALSE)</f>
        <v>-</v>
      </c>
      <c r="BV148" s="104" t="str">
        <f>VLOOKUP($BE148,'P15'!$A$10:$F$59,6, FALSE)</f>
        <v>-</v>
      </c>
      <c r="BW148" s="104" t="str">
        <f>VLOOKUP($BE148,'P16'!$A$10:$F$59,6, FALSE)</f>
        <v>-</v>
      </c>
      <c r="BX148" s="104" t="str">
        <f>VLOOKUP($BE148,'P17'!$A$10:$F$59,6, FALSE)</f>
        <v>-</v>
      </c>
      <c r="BY148" s="104" t="str">
        <f>VLOOKUP($BE148,'P18'!$A$10:$F$59,6, FALSE)</f>
        <v>-</v>
      </c>
      <c r="BZ148" s="104" t="str">
        <f>VLOOKUP($BE148,'P19'!$A$10:$F$59,6, FALSE)</f>
        <v>-</v>
      </c>
      <c r="CA148" s="104" t="str">
        <f>VLOOKUP($BE148,'P20'!$A$10:$F$59,6, FALSE)</f>
        <v>-</v>
      </c>
    </row>
    <row r="149" spans="1:79" s="6" customFormat="1">
      <c r="A149" s="31">
        <v>3</v>
      </c>
      <c r="B149" s="41" t="str">
        <f t="shared" si="117"/>
        <v>-</v>
      </c>
      <c r="C149" s="41" t="str">
        <f t="shared" si="118"/>
        <v>-</v>
      </c>
      <c r="D149" s="41" t="str">
        <f t="shared" si="119"/>
        <v>-</v>
      </c>
      <c r="E149" s="41" t="str">
        <f t="shared" si="120"/>
        <v>-</v>
      </c>
      <c r="F149" s="41" t="str">
        <f t="shared" si="121"/>
        <v>-</v>
      </c>
      <c r="G149" s="41" t="str">
        <f t="shared" si="122"/>
        <v>-</v>
      </c>
      <c r="H149" s="41" t="str">
        <f t="shared" si="123"/>
        <v>-</v>
      </c>
      <c r="I149" s="41" t="str">
        <f t="shared" si="124"/>
        <v>-</v>
      </c>
      <c r="J149" s="41" t="str">
        <f t="shared" si="125"/>
        <v>-</v>
      </c>
      <c r="K149" s="41" t="str">
        <f t="shared" si="126"/>
        <v>-</v>
      </c>
      <c r="L149" s="41" t="str">
        <f t="shared" si="127"/>
        <v>-</v>
      </c>
      <c r="M149" s="41" t="str">
        <f t="shared" si="128"/>
        <v>-</v>
      </c>
      <c r="N149" s="41" t="str">
        <f t="shared" si="129"/>
        <v>-</v>
      </c>
      <c r="O149" s="41" t="str">
        <f t="shared" si="130"/>
        <v>-</v>
      </c>
      <c r="P149" s="41" t="str">
        <f t="shared" si="131"/>
        <v>-</v>
      </c>
      <c r="Q149" s="41" t="str">
        <f t="shared" si="132"/>
        <v>-</v>
      </c>
      <c r="R149" s="41" t="str">
        <f t="shared" si="133"/>
        <v>-</v>
      </c>
      <c r="S149" s="41" t="str">
        <f t="shared" si="134"/>
        <v>-</v>
      </c>
      <c r="T149" s="41" t="str">
        <f t="shared" si="135"/>
        <v>-</v>
      </c>
      <c r="U149" s="41" t="str">
        <f t="shared" si="136"/>
        <v>-</v>
      </c>
      <c r="V149" s="41" t="str">
        <f t="shared" si="137"/>
        <v>-</v>
      </c>
      <c r="W149" s="41" t="str">
        <f t="shared" si="138"/>
        <v>-</v>
      </c>
      <c r="X149" s="150">
        <v>3</v>
      </c>
      <c r="Y149" s="440" t="str">
        <f t="shared" si="139"/>
        <v/>
      </c>
      <c r="Z149" s="441" t="str">
        <f t="shared" si="140"/>
        <v/>
      </c>
      <c r="AA149" s="443" t="str">
        <f t="shared" si="141"/>
        <v/>
      </c>
      <c r="AB149" s="443" t="str">
        <f t="shared" si="142"/>
        <v/>
      </c>
      <c r="BE149" s="31">
        <v>3</v>
      </c>
      <c r="BF149" s="104" t="str">
        <f>VLOOKUP($BE149,Pilot1!$A$10:$F$59,6, FALSE)</f>
        <v>-</v>
      </c>
      <c r="BG149" s="104" t="str">
        <f>VLOOKUP($BE149,Pilot2!$A$10:$F$59,6, FALSE)</f>
        <v>-</v>
      </c>
      <c r="BH149" s="104" t="str">
        <f>VLOOKUP($BE149,'P1'!$A$10:$F$59,6, FALSE)</f>
        <v>-</v>
      </c>
      <c r="BI149" s="104" t="str">
        <f>VLOOKUP($BE149,'P2'!$A$10:$F$59,6, FALSE)</f>
        <v>-</v>
      </c>
      <c r="BJ149" s="104" t="str">
        <f>VLOOKUP($BE149,'P3'!$A$10:$F$59,6, FALSE)</f>
        <v>-</v>
      </c>
      <c r="BK149" s="104" t="str">
        <f>VLOOKUP($BE149,'P4'!$A$10:$F$59,6, FALSE)</f>
        <v>-</v>
      </c>
      <c r="BL149" s="104" t="str">
        <f>VLOOKUP($BE149,'P5'!$A$10:$F$59,6, FALSE)</f>
        <v>-</v>
      </c>
      <c r="BM149" s="104" t="str">
        <f>VLOOKUP($BE149,'P6'!$A$10:$F$59,6, FALSE)</f>
        <v>-</v>
      </c>
      <c r="BN149" s="104" t="str">
        <f>VLOOKUP($BE149,'P7'!$A$10:$F$59,6, FALSE)</f>
        <v>-</v>
      </c>
      <c r="BO149" s="104" t="str">
        <f>VLOOKUP($BE149,'P8'!$A$10:$F$59,6, FALSE)</f>
        <v>-</v>
      </c>
      <c r="BP149" s="104" t="str">
        <f>VLOOKUP($BE149,'P9'!$A$10:$F$59,6, FALSE)</f>
        <v>-</v>
      </c>
      <c r="BQ149" s="104" t="str">
        <f>VLOOKUP($BE149,'P10'!$A$10:$F$59,6, FALSE)</f>
        <v>-</v>
      </c>
      <c r="BR149" s="104" t="str">
        <f>VLOOKUP($BE149,'P11'!$A$10:$F$59,6, FALSE)</f>
        <v>-</v>
      </c>
      <c r="BS149" s="104" t="str">
        <f>VLOOKUP($BE149,'P12'!$A$10:$F$59,6, FALSE)</f>
        <v>-</v>
      </c>
      <c r="BT149" s="104" t="str">
        <f>VLOOKUP($BE149,'P13'!$A$10:$F$59,6, FALSE)</f>
        <v>-</v>
      </c>
      <c r="BU149" s="104" t="str">
        <f>VLOOKUP($BE149,'P14'!$A$10:$F$59,6, FALSE)</f>
        <v>-</v>
      </c>
      <c r="BV149" s="104" t="str">
        <f>VLOOKUP($BE149,'P15'!$A$10:$F$59,6, FALSE)</f>
        <v>-</v>
      </c>
      <c r="BW149" s="104" t="str">
        <f>VLOOKUP($BE149,'P16'!$A$10:$F$59,6, FALSE)</f>
        <v>-</v>
      </c>
      <c r="BX149" s="104" t="str">
        <f>VLOOKUP($BE149,'P17'!$A$10:$F$59,6, FALSE)</f>
        <v>-</v>
      </c>
      <c r="BY149" s="104" t="str">
        <f>VLOOKUP($BE149,'P18'!$A$10:$F$59,6, FALSE)</f>
        <v>-</v>
      </c>
      <c r="BZ149" s="104" t="str">
        <f>VLOOKUP($BE149,'P19'!$A$10:$F$59,6, FALSE)</f>
        <v>-</v>
      </c>
      <c r="CA149" s="104" t="str">
        <f>VLOOKUP($BE149,'P20'!$A$10:$F$59,6, FALSE)</f>
        <v>-</v>
      </c>
    </row>
    <row r="150" spans="1:79" s="6" customFormat="1">
      <c r="A150" s="31">
        <v>4</v>
      </c>
      <c r="B150" s="41" t="str">
        <f t="shared" si="117"/>
        <v>-</v>
      </c>
      <c r="C150" s="41" t="str">
        <f t="shared" si="118"/>
        <v>-</v>
      </c>
      <c r="D150" s="41" t="str">
        <f t="shared" si="119"/>
        <v>-</v>
      </c>
      <c r="E150" s="41" t="str">
        <f t="shared" si="120"/>
        <v>-</v>
      </c>
      <c r="F150" s="41" t="str">
        <f t="shared" si="121"/>
        <v>-</v>
      </c>
      <c r="G150" s="41" t="str">
        <f t="shared" si="122"/>
        <v>-</v>
      </c>
      <c r="H150" s="41" t="str">
        <f t="shared" si="123"/>
        <v>-</v>
      </c>
      <c r="I150" s="41" t="str">
        <f t="shared" si="124"/>
        <v>-</v>
      </c>
      <c r="J150" s="41" t="str">
        <f t="shared" si="125"/>
        <v>-</v>
      </c>
      <c r="K150" s="41" t="str">
        <f t="shared" si="126"/>
        <v>-</v>
      </c>
      <c r="L150" s="41" t="str">
        <f t="shared" si="127"/>
        <v>-</v>
      </c>
      <c r="M150" s="41" t="str">
        <f t="shared" si="128"/>
        <v>-</v>
      </c>
      <c r="N150" s="41" t="str">
        <f t="shared" si="129"/>
        <v>-</v>
      </c>
      <c r="O150" s="41" t="str">
        <f t="shared" si="130"/>
        <v>-</v>
      </c>
      <c r="P150" s="41" t="str">
        <f t="shared" si="131"/>
        <v>-</v>
      </c>
      <c r="Q150" s="41" t="str">
        <f t="shared" si="132"/>
        <v>-</v>
      </c>
      <c r="R150" s="41" t="str">
        <f t="shared" si="133"/>
        <v>-</v>
      </c>
      <c r="S150" s="41" t="str">
        <f t="shared" si="134"/>
        <v>-</v>
      </c>
      <c r="T150" s="41" t="str">
        <f t="shared" si="135"/>
        <v>-</v>
      </c>
      <c r="U150" s="41" t="str">
        <f t="shared" si="136"/>
        <v>-</v>
      </c>
      <c r="V150" s="41" t="str">
        <f t="shared" si="137"/>
        <v>-</v>
      </c>
      <c r="W150" s="41" t="str">
        <f t="shared" si="138"/>
        <v>-</v>
      </c>
      <c r="X150" s="150">
        <v>4</v>
      </c>
      <c r="Y150" s="440" t="str">
        <f t="shared" si="139"/>
        <v/>
      </c>
      <c r="Z150" s="441" t="str">
        <f t="shared" si="140"/>
        <v/>
      </c>
      <c r="AA150" s="443" t="str">
        <f t="shared" si="141"/>
        <v/>
      </c>
      <c r="AB150" s="443" t="str">
        <f t="shared" si="142"/>
        <v/>
      </c>
      <c r="BE150" s="31">
        <v>4</v>
      </c>
      <c r="BF150" s="104" t="str">
        <f>VLOOKUP($BE150,Pilot1!$A$10:$F$59,6, FALSE)</f>
        <v>-</v>
      </c>
      <c r="BG150" s="104" t="str">
        <f>VLOOKUP($BE150,Pilot2!$A$10:$F$59,6, FALSE)</f>
        <v>-</v>
      </c>
      <c r="BH150" s="104" t="str">
        <f>VLOOKUP($BE150,'P1'!$A$10:$F$59,6, FALSE)</f>
        <v>-</v>
      </c>
      <c r="BI150" s="104" t="str">
        <f>VLOOKUP($BE150,'P2'!$A$10:$F$59,6, FALSE)</f>
        <v>-</v>
      </c>
      <c r="BJ150" s="104" t="str">
        <f>VLOOKUP($BE150,'P3'!$A$10:$F$59,6, FALSE)</f>
        <v>-</v>
      </c>
      <c r="BK150" s="104" t="str">
        <f>VLOOKUP($BE150,'P4'!$A$10:$F$59,6, FALSE)</f>
        <v>-</v>
      </c>
      <c r="BL150" s="104" t="str">
        <f>VLOOKUP($BE150,'P5'!$A$10:$F$59,6, FALSE)</f>
        <v>-</v>
      </c>
      <c r="BM150" s="104" t="str">
        <f>VLOOKUP($BE150,'P6'!$A$10:$F$59,6, FALSE)</f>
        <v>-</v>
      </c>
      <c r="BN150" s="104" t="str">
        <f>VLOOKUP($BE150,'P7'!$A$10:$F$59,6, FALSE)</f>
        <v>-</v>
      </c>
      <c r="BO150" s="104" t="str">
        <f>VLOOKUP($BE150,'P8'!$A$10:$F$59,6, FALSE)</f>
        <v>-</v>
      </c>
      <c r="BP150" s="104" t="str">
        <f>VLOOKUP($BE150,'P9'!$A$10:$F$59,6, FALSE)</f>
        <v>-</v>
      </c>
      <c r="BQ150" s="104" t="str">
        <f>VLOOKUP($BE150,'P10'!$A$10:$F$59,6, FALSE)</f>
        <v>-</v>
      </c>
      <c r="BR150" s="104" t="str">
        <f>VLOOKUP($BE150,'P11'!$A$10:$F$59,6, FALSE)</f>
        <v>-</v>
      </c>
      <c r="BS150" s="104" t="str">
        <f>VLOOKUP($BE150,'P12'!$A$10:$F$59,6, FALSE)</f>
        <v>-</v>
      </c>
      <c r="BT150" s="104" t="str">
        <f>VLOOKUP($BE150,'P13'!$A$10:$F$59,6, FALSE)</f>
        <v>-</v>
      </c>
      <c r="BU150" s="104" t="str">
        <f>VLOOKUP($BE150,'P14'!$A$10:$F$59,6, FALSE)</f>
        <v>-</v>
      </c>
      <c r="BV150" s="104" t="str">
        <f>VLOOKUP($BE150,'P15'!$A$10:$F$59,6, FALSE)</f>
        <v>-</v>
      </c>
      <c r="BW150" s="104" t="str">
        <f>VLOOKUP($BE150,'P16'!$A$10:$F$59,6, FALSE)</f>
        <v>-</v>
      </c>
      <c r="BX150" s="104" t="str">
        <f>VLOOKUP($BE150,'P17'!$A$10:$F$59,6, FALSE)</f>
        <v>-</v>
      </c>
      <c r="BY150" s="104" t="str">
        <f>VLOOKUP($BE150,'P18'!$A$10:$F$59,6, FALSE)</f>
        <v>-</v>
      </c>
      <c r="BZ150" s="104" t="str">
        <f>VLOOKUP($BE150,'P19'!$A$10:$F$59,6, FALSE)</f>
        <v>-</v>
      </c>
      <c r="CA150" s="104" t="str">
        <f>VLOOKUP($BE150,'P20'!$A$10:$F$59,6, FALSE)</f>
        <v>-</v>
      </c>
    </row>
    <row r="151" spans="1:79" s="6" customFormat="1">
      <c r="A151" s="31">
        <v>5</v>
      </c>
      <c r="B151" s="41" t="str">
        <f t="shared" si="117"/>
        <v>-</v>
      </c>
      <c r="C151" s="41" t="str">
        <f t="shared" si="118"/>
        <v>-</v>
      </c>
      <c r="D151" s="41" t="str">
        <f t="shared" si="119"/>
        <v>-</v>
      </c>
      <c r="E151" s="41" t="str">
        <f t="shared" si="120"/>
        <v>-</v>
      </c>
      <c r="F151" s="41" t="str">
        <f t="shared" si="121"/>
        <v>-</v>
      </c>
      <c r="G151" s="41" t="str">
        <f t="shared" si="122"/>
        <v>-</v>
      </c>
      <c r="H151" s="41" t="str">
        <f t="shared" si="123"/>
        <v>-</v>
      </c>
      <c r="I151" s="41" t="str">
        <f t="shared" si="124"/>
        <v>-</v>
      </c>
      <c r="J151" s="41" t="str">
        <f t="shared" si="125"/>
        <v>-</v>
      </c>
      <c r="K151" s="41" t="str">
        <f t="shared" si="126"/>
        <v>-</v>
      </c>
      <c r="L151" s="41" t="str">
        <f t="shared" si="127"/>
        <v>-</v>
      </c>
      <c r="M151" s="41" t="str">
        <f t="shared" si="128"/>
        <v>-</v>
      </c>
      <c r="N151" s="41" t="str">
        <f t="shared" si="129"/>
        <v>-</v>
      </c>
      <c r="O151" s="41" t="str">
        <f t="shared" si="130"/>
        <v>-</v>
      </c>
      <c r="P151" s="41" t="str">
        <f t="shared" si="131"/>
        <v>-</v>
      </c>
      <c r="Q151" s="41" t="str">
        <f t="shared" si="132"/>
        <v>-</v>
      </c>
      <c r="R151" s="41" t="str">
        <f t="shared" si="133"/>
        <v>-</v>
      </c>
      <c r="S151" s="41" t="str">
        <f t="shared" si="134"/>
        <v>-</v>
      </c>
      <c r="T151" s="41" t="str">
        <f t="shared" si="135"/>
        <v>-</v>
      </c>
      <c r="U151" s="41" t="str">
        <f t="shared" si="136"/>
        <v>-</v>
      </c>
      <c r="V151" s="41" t="str">
        <f t="shared" si="137"/>
        <v>-</v>
      </c>
      <c r="W151" s="41" t="str">
        <f t="shared" si="138"/>
        <v>-</v>
      </c>
      <c r="X151" s="150">
        <v>5</v>
      </c>
      <c r="Y151" s="440" t="str">
        <f t="shared" si="139"/>
        <v/>
      </c>
      <c r="Z151" s="441" t="str">
        <f t="shared" si="140"/>
        <v/>
      </c>
      <c r="AA151" s="443" t="str">
        <f t="shared" si="141"/>
        <v/>
      </c>
      <c r="AB151" s="443" t="str">
        <f t="shared" si="142"/>
        <v/>
      </c>
      <c r="BE151" s="31">
        <v>5</v>
      </c>
      <c r="BF151" s="104" t="str">
        <f>VLOOKUP($BE151,Pilot1!$A$10:$F$59,6, FALSE)</f>
        <v>-</v>
      </c>
      <c r="BG151" s="104" t="str">
        <f>VLOOKUP($BE151,Pilot2!$A$10:$F$59,6, FALSE)</f>
        <v>-</v>
      </c>
      <c r="BH151" s="104" t="str">
        <f>VLOOKUP($BE151,'P1'!$A$10:$F$59,6, FALSE)</f>
        <v>-</v>
      </c>
      <c r="BI151" s="104" t="str">
        <f>VLOOKUP($BE151,'P2'!$A$10:$F$59,6, FALSE)</f>
        <v>-</v>
      </c>
      <c r="BJ151" s="104" t="str">
        <f>VLOOKUP($BE151,'P3'!$A$10:$F$59,6, FALSE)</f>
        <v>-</v>
      </c>
      <c r="BK151" s="104" t="str">
        <f>VLOOKUP($BE151,'P4'!$A$10:$F$59,6, FALSE)</f>
        <v>-</v>
      </c>
      <c r="BL151" s="104" t="str">
        <f>VLOOKUP($BE151,'P5'!$A$10:$F$59,6, FALSE)</f>
        <v>-</v>
      </c>
      <c r="BM151" s="104" t="str">
        <f>VLOOKUP($BE151,'P6'!$A$10:$F$59,6, FALSE)</f>
        <v>-</v>
      </c>
      <c r="BN151" s="104" t="str">
        <f>VLOOKUP($BE151,'P7'!$A$10:$F$59,6, FALSE)</f>
        <v>-</v>
      </c>
      <c r="BO151" s="104" t="str">
        <f>VLOOKUP($BE151,'P8'!$A$10:$F$59,6, FALSE)</f>
        <v>-</v>
      </c>
      <c r="BP151" s="104" t="str">
        <f>VLOOKUP($BE151,'P9'!$A$10:$F$59,6, FALSE)</f>
        <v>-</v>
      </c>
      <c r="BQ151" s="104" t="str">
        <f>VLOOKUP($BE151,'P10'!$A$10:$F$59,6, FALSE)</f>
        <v>-</v>
      </c>
      <c r="BR151" s="104" t="str">
        <f>VLOOKUP($BE151,'P11'!$A$10:$F$59,6, FALSE)</f>
        <v>-</v>
      </c>
      <c r="BS151" s="104" t="str">
        <f>VLOOKUP($BE151,'P12'!$A$10:$F$59,6, FALSE)</f>
        <v>-</v>
      </c>
      <c r="BT151" s="104" t="str">
        <f>VLOOKUP($BE151,'P13'!$A$10:$F$59,6, FALSE)</f>
        <v>-</v>
      </c>
      <c r="BU151" s="104" t="str">
        <f>VLOOKUP($BE151,'P14'!$A$10:$F$59,6, FALSE)</f>
        <v>-</v>
      </c>
      <c r="BV151" s="104" t="str">
        <f>VLOOKUP($BE151,'P15'!$A$10:$F$59,6, FALSE)</f>
        <v>-</v>
      </c>
      <c r="BW151" s="104" t="str">
        <f>VLOOKUP($BE151,'P16'!$A$10:$F$59,6, FALSE)</f>
        <v>-</v>
      </c>
      <c r="BX151" s="104" t="str">
        <f>VLOOKUP($BE151,'P17'!$A$10:$F$59,6, FALSE)</f>
        <v>-</v>
      </c>
      <c r="BY151" s="104" t="str">
        <f>VLOOKUP($BE151,'P18'!$A$10:$F$59,6, FALSE)</f>
        <v>-</v>
      </c>
      <c r="BZ151" s="104" t="str">
        <f>VLOOKUP($BE151,'P19'!$A$10:$F$59,6, FALSE)</f>
        <v>-</v>
      </c>
      <c r="CA151" s="104" t="str">
        <f>VLOOKUP($BE151,'P20'!$A$10:$F$59,6, FALSE)</f>
        <v>-</v>
      </c>
    </row>
    <row r="152" spans="1:79" s="6" customFormat="1">
      <c r="A152" s="31">
        <v>6</v>
      </c>
      <c r="B152" s="41" t="str">
        <f t="shared" si="117"/>
        <v>-</v>
      </c>
      <c r="C152" s="41" t="str">
        <f t="shared" si="118"/>
        <v>-</v>
      </c>
      <c r="D152" s="41" t="str">
        <f t="shared" si="119"/>
        <v>-</v>
      </c>
      <c r="E152" s="41" t="str">
        <f t="shared" si="120"/>
        <v>-</v>
      </c>
      <c r="F152" s="41" t="str">
        <f t="shared" si="121"/>
        <v>-</v>
      </c>
      <c r="G152" s="41" t="str">
        <f t="shared" si="122"/>
        <v>-</v>
      </c>
      <c r="H152" s="41" t="str">
        <f t="shared" si="123"/>
        <v>-</v>
      </c>
      <c r="I152" s="41" t="str">
        <f t="shared" si="124"/>
        <v>-</v>
      </c>
      <c r="J152" s="41" t="str">
        <f t="shared" si="125"/>
        <v>-</v>
      </c>
      <c r="K152" s="41" t="str">
        <f t="shared" si="126"/>
        <v>-</v>
      </c>
      <c r="L152" s="41" t="str">
        <f t="shared" si="127"/>
        <v>-</v>
      </c>
      <c r="M152" s="41" t="str">
        <f t="shared" si="128"/>
        <v>-</v>
      </c>
      <c r="N152" s="41" t="str">
        <f t="shared" si="129"/>
        <v>-</v>
      </c>
      <c r="O152" s="41" t="str">
        <f t="shared" si="130"/>
        <v>-</v>
      </c>
      <c r="P152" s="41" t="str">
        <f t="shared" si="131"/>
        <v>-</v>
      </c>
      <c r="Q152" s="41" t="str">
        <f t="shared" si="132"/>
        <v>-</v>
      </c>
      <c r="R152" s="41" t="str">
        <f t="shared" si="133"/>
        <v>-</v>
      </c>
      <c r="S152" s="41" t="str">
        <f t="shared" si="134"/>
        <v>-</v>
      </c>
      <c r="T152" s="41" t="str">
        <f t="shared" si="135"/>
        <v>-</v>
      </c>
      <c r="U152" s="41" t="str">
        <f t="shared" si="136"/>
        <v>-</v>
      </c>
      <c r="V152" s="41" t="str">
        <f t="shared" si="137"/>
        <v>-</v>
      </c>
      <c r="W152" s="41" t="str">
        <f t="shared" si="138"/>
        <v>-</v>
      </c>
      <c r="X152" s="150">
        <v>6</v>
      </c>
      <c r="Y152" s="240" t="str">
        <f t="shared" si="139"/>
        <v/>
      </c>
      <c r="Z152" s="441" t="str">
        <f t="shared" si="140"/>
        <v/>
      </c>
      <c r="AA152" s="443" t="str">
        <f t="shared" si="141"/>
        <v/>
      </c>
      <c r="AB152" s="443" t="str">
        <f t="shared" si="142"/>
        <v/>
      </c>
      <c r="BE152" s="31">
        <v>6</v>
      </c>
      <c r="BF152" s="104" t="str">
        <f>VLOOKUP($BE152,Pilot1!$A$10:$F$59,6, FALSE)</f>
        <v>-</v>
      </c>
      <c r="BG152" s="104" t="str">
        <f>VLOOKUP($BE152,Pilot2!$A$10:$F$59,6, FALSE)</f>
        <v>-</v>
      </c>
      <c r="BH152" s="104" t="str">
        <f>VLOOKUP($BE152,'P1'!$A$10:$F$59,6, FALSE)</f>
        <v>-</v>
      </c>
      <c r="BI152" s="104" t="str">
        <f>VLOOKUP($BE152,'P2'!$A$10:$F$59,6, FALSE)</f>
        <v>-</v>
      </c>
      <c r="BJ152" s="104" t="str">
        <f>VLOOKUP($BE152,'P3'!$A$10:$F$59,6, FALSE)</f>
        <v>-</v>
      </c>
      <c r="BK152" s="104" t="str">
        <f>VLOOKUP($BE152,'P4'!$A$10:$F$59,6, FALSE)</f>
        <v>-</v>
      </c>
      <c r="BL152" s="104" t="str">
        <f>VLOOKUP($BE152,'P5'!$A$10:$F$59,6, FALSE)</f>
        <v>-</v>
      </c>
      <c r="BM152" s="104" t="str">
        <f>VLOOKUP($BE152,'P6'!$A$10:$F$59,6, FALSE)</f>
        <v>-</v>
      </c>
      <c r="BN152" s="104" t="str">
        <f>VLOOKUP($BE152,'P7'!$A$10:$F$59,6, FALSE)</f>
        <v>-</v>
      </c>
      <c r="BO152" s="104" t="str">
        <f>VLOOKUP($BE152,'P8'!$A$10:$F$59,6, FALSE)</f>
        <v>-</v>
      </c>
      <c r="BP152" s="104" t="str">
        <f>VLOOKUP($BE152,'P9'!$A$10:$F$59,6, FALSE)</f>
        <v>-</v>
      </c>
      <c r="BQ152" s="104" t="str">
        <f>VLOOKUP($BE152,'P10'!$A$10:$F$59,6, FALSE)</f>
        <v>-</v>
      </c>
      <c r="BR152" s="104" t="str">
        <f>VLOOKUP($BE152,'P11'!$A$10:$F$59,6, FALSE)</f>
        <v>-</v>
      </c>
      <c r="BS152" s="104" t="str">
        <f>VLOOKUP($BE152,'P12'!$A$10:$F$59,6, FALSE)</f>
        <v>-</v>
      </c>
      <c r="BT152" s="104" t="str">
        <f>VLOOKUP($BE152,'P13'!$A$10:$F$59,6, FALSE)</f>
        <v>-</v>
      </c>
      <c r="BU152" s="104" t="str">
        <f>VLOOKUP($BE152,'P14'!$A$10:$F$59,6, FALSE)</f>
        <v>-</v>
      </c>
      <c r="BV152" s="104" t="str">
        <f>VLOOKUP($BE152,'P15'!$A$10:$F$59,6, FALSE)</f>
        <v>-</v>
      </c>
      <c r="BW152" s="104" t="str">
        <f>VLOOKUP($BE152,'P16'!$A$10:$F$59,6, FALSE)</f>
        <v>-</v>
      </c>
      <c r="BX152" s="104" t="str">
        <f>VLOOKUP($BE152,'P17'!$A$10:$F$59,6, FALSE)</f>
        <v>-</v>
      </c>
      <c r="BY152" s="104" t="str">
        <f>VLOOKUP($BE152,'P18'!$A$10:$F$59,6, FALSE)</f>
        <v>-</v>
      </c>
      <c r="BZ152" s="104" t="str">
        <f>VLOOKUP($BE152,'P19'!$A$10:$F$59,6, FALSE)</f>
        <v>-</v>
      </c>
      <c r="CA152" s="104" t="str">
        <f>VLOOKUP($BE152,'P20'!$A$10:$F$59,6, FALSE)</f>
        <v>-</v>
      </c>
    </row>
    <row r="153" spans="1:79" s="6" customFormat="1">
      <c r="A153" s="31">
        <v>7</v>
      </c>
      <c r="B153" s="41" t="str">
        <f t="shared" si="117"/>
        <v>-</v>
      </c>
      <c r="C153" s="41" t="str">
        <f t="shared" si="118"/>
        <v>-</v>
      </c>
      <c r="D153" s="41" t="e">
        <f t="shared" si="119"/>
        <v>#N/A</v>
      </c>
      <c r="E153" s="41" t="e">
        <f t="shared" si="120"/>
        <v>#N/A</v>
      </c>
      <c r="F153" s="41" t="e">
        <f t="shared" si="121"/>
        <v>#N/A</v>
      </c>
      <c r="G153" s="41" t="e">
        <f t="shared" si="122"/>
        <v>#N/A</v>
      </c>
      <c r="H153" s="41" t="e">
        <f t="shared" si="123"/>
        <v>#N/A</v>
      </c>
      <c r="I153" s="41" t="str">
        <f t="shared" si="124"/>
        <v>-</v>
      </c>
      <c r="J153" s="41" t="str">
        <f t="shared" si="125"/>
        <v>-</v>
      </c>
      <c r="K153" s="41" t="str">
        <f t="shared" si="126"/>
        <v>-</v>
      </c>
      <c r="L153" s="41" t="str">
        <f t="shared" si="127"/>
        <v>-</v>
      </c>
      <c r="M153" s="41" t="str">
        <f t="shared" si="128"/>
        <v>-</v>
      </c>
      <c r="N153" s="41" t="str">
        <f t="shared" si="129"/>
        <v>-</v>
      </c>
      <c r="O153" s="41" t="str">
        <f t="shared" si="130"/>
        <v>-</v>
      </c>
      <c r="P153" s="41" t="str">
        <f t="shared" si="131"/>
        <v>-</v>
      </c>
      <c r="Q153" s="41" t="str">
        <f t="shared" si="132"/>
        <v>-</v>
      </c>
      <c r="R153" s="41" t="str">
        <f t="shared" si="133"/>
        <v>-</v>
      </c>
      <c r="S153" s="41" t="str">
        <f t="shared" si="134"/>
        <v>-</v>
      </c>
      <c r="T153" s="41" t="str">
        <f t="shared" si="135"/>
        <v>-</v>
      </c>
      <c r="U153" s="41" t="str">
        <f t="shared" si="136"/>
        <v>-</v>
      </c>
      <c r="V153" s="41" t="str">
        <f t="shared" si="137"/>
        <v>-</v>
      </c>
      <c r="W153" s="41" t="str">
        <f t="shared" si="138"/>
        <v>-</v>
      </c>
      <c r="X153" s="150">
        <v>7</v>
      </c>
      <c r="Y153" s="240" t="e">
        <f t="shared" si="139"/>
        <v>#N/A</v>
      </c>
      <c r="Z153" s="441" t="e">
        <f t="shared" si="140"/>
        <v>#N/A</v>
      </c>
      <c r="AA153" s="443" t="e">
        <f t="shared" si="141"/>
        <v>#N/A</v>
      </c>
      <c r="AB153" s="443" t="e">
        <f t="shared" si="142"/>
        <v>#N/A</v>
      </c>
      <c r="BE153" s="31">
        <v>7</v>
      </c>
      <c r="BF153" s="104" t="e">
        <f>VLOOKUP($BE153,Pilot1!$A$10:$F$59,6, FALSE)</f>
        <v>#N/A</v>
      </c>
      <c r="BG153" s="104" t="e">
        <f>VLOOKUP($BE153,Pilot2!$A$10:$F$59,6, FALSE)</f>
        <v>#N/A</v>
      </c>
      <c r="BH153" s="104" t="e">
        <f>VLOOKUP($BE153,'P1'!$A$10:$F$59,6, FALSE)</f>
        <v>#N/A</v>
      </c>
      <c r="BI153" s="104" t="e">
        <f>VLOOKUP($BE153,'P2'!$A$10:$F$59,6, FALSE)</f>
        <v>#N/A</v>
      </c>
      <c r="BJ153" s="104" t="e">
        <f>VLOOKUP($BE153,'P3'!$A$10:$F$59,6, FALSE)</f>
        <v>#N/A</v>
      </c>
      <c r="BK153" s="104" t="e">
        <f>VLOOKUP($BE153,'P4'!$A$10:$F$59,6, FALSE)</f>
        <v>#N/A</v>
      </c>
      <c r="BL153" s="104" t="e">
        <f>VLOOKUP($BE153,'P5'!$A$10:$F$59,6, FALSE)</f>
        <v>#N/A</v>
      </c>
      <c r="BM153" s="104" t="e">
        <f>VLOOKUP($BE153,'P6'!$A$10:$F$59,6, FALSE)</f>
        <v>#N/A</v>
      </c>
      <c r="BN153" s="104" t="e">
        <f>VLOOKUP($BE153,'P7'!$A$10:$F$59,6, FALSE)</f>
        <v>#N/A</v>
      </c>
      <c r="BO153" s="104" t="e">
        <f>VLOOKUP($BE153,'P8'!$A$10:$F$59,6, FALSE)</f>
        <v>#N/A</v>
      </c>
      <c r="BP153" s="104" t="e">
        <f>VLOOKUP($BE153,'P9'!$A$10:$F$59,6, FALSE)</f>
        <v>#N/A</v>
      </c>
      <c r="BQ153" s="104" t="e">
        <f>VLOOKUP($BE153,'P10'!$A$10:$F$59,6, FALSE)</f>
        <v>#N/A</v>
      </c>
      <c r="BR153" s="104" t="e">
        <f>VLOOKUP($BE153,'P11'!$A$10:$F$59,6, FALSE)</f>
        <v>#N/A</v>
      </c>
      <c r="BS153" s="104" t="e">
        <f>VLOOKUP($BE153,'P12'!$A$10:$F$59,6, FALSE)</f>
        <v>#N/A</v>
      </c>
      <c r="BT153" s="104" t="e">
        <f>VLOOKUP($BE153,'P13'!$A$10:$F$59,6, FALSE)</f>
        <v>#N/A</v>
      </c>
      <c r="BU153" s="104" t="e">
        <f>VLOOKUP($BE153,'P14'!$A$10:$F$59,6, FALSE)</f>
        <v>#N/A</v>
      </c>
      <c r="BV153" s="104" t="e">
        <f>VLOOKUP($BE153,'P15'!$A$10:$F$59,6, FALSE)</f>
        <v>#N/A</v>
      </c>
      <c r="BW153" s="104" t="e">
        <f>VLOOKUP($BE153,'P16'!$A$10:$F$59,6, FALSE)</f>
        <v>#N/A</v>
      </c>
      <c r="BX153" s="104" t="e">
        <f>VLOOKUP($BE153,'P17'!$A$10:$F$59,6, FALSE)</f>
        <v>#N/A</v>
      </c>
      <c r="BY153" s="104" t="e">
        <f>VLOOKUP($BE153,'P18'!$A$10:$F$59,6, FALSE)</f>
        <v>#N/A</v>
      </c>
      <c r="BZ153" s="104" t="e">
        <f>VLOOKUP($BE153,'P19'!$A$10:$F$59,6, FALSE)</f>
        <v>#N/A</v>
      </c>
      <c r="CA153" s="104" t="e">
        <f>VLOOKUP($BE153,'P20'!$A$10:$F$59,6, FALSE)</f>
        <v>#N/A</v>
      </c>
    </row>
    <row r="154" spans="1:79" s="6" customFormat="1">
      <c r="A154" s="31">
        <v>8</v>
      </c>
      <c r="B154" s="41" t="str">
        <f t="shared" si="117"/>
        <v>-</v>
      </c>
      <c r="C154" s="41" t="str">
        <f t="shared" si="118"/>
        <v>-</v>
      </c>
      <c r="D154" s="41" t="e">
        <f t="shared" si="119"/>
        <v>#N/A</v>
      </c>
      <c r="E154" s="41" t="e">
        <f t="shared" si="120"/>
        <v>#N/A</v>
      </c>
      <c r="F154" s="41" t="e">
        <f t="shared" si="121"/>
        <v>#N/A</v>
      </c>
      <c r="G154" s="41" t="e">
        <f t="shared" si="122"/>
        <v>#N/A</v>
      </c>
      <c r="H154" s="41" t="e">
        <f t="shared" si="123"/>
        <v>#N/A</v>
      </c>
      <c r="I154" s="41" t="str">
        <f t="shared" si="124"/>
        <v>-</v>
      </c>
      <c r="J154" s="41" t="str">
        <f t="shared" si="125"/>
        <v>-</v>
      </c>
      <c r="K154" s="41" t="str">
        <f t="shared" si="126"/>
        <v>-</v>
      </c>
      <c r="L154" s="41" t="str">
        <f t="shared" si="127"/>
        <v>-</v>
      </c>
      <c r="M154" s="41" t="str">
        <f t="shared" si="128"/>
        <v>-</v>
      </c>
      <c r="N154" s="41" t="str">
        <f t="shared" si="129"/>
        <v>-</v>
      </c>
      <c r="O154" s="41" t="str">
        <f t="shared" si="130"/>
        <v>-</v>
      </c>
      <c r="P154" s="41" t="str">
        <f t="shared" si="131"/>
        <v>-</v>
      </c>
      <c r="Q154" s="41" t="str">
        <f t="shared" si="132"/>
        <v>-</v>
      </c>
      <c r="R154" s="41" t="str">
        <f t="shared" si="133"/>
        <v>-</v>
      </c>
      <c r="S154" s="41" t="str">
        <f t="shared" si="134"/>
        <v>-</v>
      </c>
      <c r="T154" s="41" t="str">
        <f t="shared" si="135"/>
        <v>-</v>
      </c>
      <c r="U154" s="41" t="str">
        <f t="shared" si="136"/>
        <v>-</v>
      </c>
      <c r="V154" s="41" t="str">
        <f t="shared" si="137"/>
        <v>-</v>
      </c>
      <c r="W154" s="41" t="str">
        <f t="shared" si="138"/>
        <v>-</v>
      </c>
      <c r="X154" s="150">
        <v>8</v>
      </c>
      <c r="Y154" s="240" t="e">
        <f t="shared" si="139"/>
        <v>#N/A</v>
      </c>
      <c r="Z154" s="441" t="e">
        <f t="shared" si="140"/>
        <v>#N/A</v>
      </c>
      <c r="AA154" s="443" t="e">
        <f t="shared" si="141"/>
        <v>#N/A</v>
      </c>
      <c r="AB154" s="443" t="e">
        <f t="shared" si="142"/>
        <v>#N/A</v>
      </c>
      <c r="BE154" s="31">
        <v>8</v>
      </c>
      <c r="BF154" s="104" t="e">
        <f>VLOOKUP($BE154,Pilot1!$A$10:$F$59,6, FALSE)</f>
        <v>#N/A</v>
      </c>
      <c r="BG154" s="104" t="e">
        <f>VLOOKUP($BE154,Pilot2!$A$10:$F$59,6, FALSE)</f>
        <v>#N/A</v>
      </c>
      <c r="BH154" s="104" t="e">
        <f>VLOOKUP($BE154,'P1'!$A$10:$F$59,6, FALSE)</f>
        <v>#N/A</v>
      </c>
      <c r="BI154" s="104" t="e">
        <f>VLOOKUP($BE154,'P2'!$A$10:$F$59,6, FALSE)</f>
        <v>#N/A</v>
      </c>
      <c r="BJ154" s="104" t="e">
        <f>VLOOKUP($BE154,'P3'!$A$10:$F$59,6, FALSE)</f>
        <v>#N/A</v>
      </c>
      <c r="BK154" s="104" t="e">
        <f>VLOOKUP($BE154,'P4'!$A$10:$F$59,6, FALSE)</f>
        <v>#N/A</v>
      </c>
      <c r="BL154" s="104" t="e">
        <f>VLOOKUP($BE154,'P5'!$A$10:$F$59,6, FALSE)</f>
        <v>#N/A</v>
      </c>
      <c r="BM154" s="104" t="e">
        <f>VLOOKUP($BE154,'P6'!$A$10:$F$59,6, FALSE)</f>
        <v>#N/A</v>
      </c>
      <c r="BN154" s="104" t="e">
        <f>VLOOKUP($BE154,'P7'!$A$10:$F$59,6, FALSE)</f>
        <v>#N/A</v>
      </c>
      <c r="BO154" s="104" t="e">
        <f>VLOOKUP($BE154,'P8'!$A$10:$F$59,6, FALSE)</f>
        <v>#N/A</v>
      </c>
      <c r="BP154" s="104" t="e">
        <f>VLOOKUP($BE154,'P9'!$A$10:$F$59,6, FALSE)</f>
        <v>#N/A</v>
      </c>
      <c r="BQ154" s="104" t="e">
        <f>VLOOKUP($BE154,'P10'!$A$10:$F$59,6, FALSE)</f>
        <v>#N/A</v>
      </c>
      <c r="BR154" s="104" t="e">
        <f>VLOOKUP($BE154,'P11'!$A$10:$F$59,6, FALSE)</f>
        <v>#N/A</v>
      </c>
      <c r="BS154" s="104" t="e">
        <f>VLOOKUP($BE154,'P12'!$A$10:$F$59,6, FALSE)</f>
        <v>#N/A</v>
      </c>
      <c r="BT154" s="104" t="e">
        <f>VLOOKUP($BE154,'P13'!$A$10:$F$59,6, FALSE)</f>
        <v>#N/A</v>
      </c>
      <c r="BU154" s="104" t="e">
        <f>VLOOKUP($BE154,'P14'!$A$10:$F$59,6, FALSE)</f>
        <v>#N/A</v>
      </c>
      <c r="BV154" s="104" t="e">
        <f>VLOOKUP($BE154,'P15'!$A$10:$F$59,6, FALSE)</f>
        <v>#N/A</v>
      </c>
      <c r="BW154" s="104" t="e">
        <f>VLOOKUP($BE154,'P16'!$A$10:$F$59,6, FALSE)</f>
        <v>#N/A</v>
      </c>
      <c r="BX154" s="104" t="e">
        <f>VLOOKUP($BE154,'P17'!$A$10:$F$59,6, FALSE)</f>
        <v>#N/A</v>
      </c>
      <c r="BY154" s="104" t="e">
        <f>VLOOKUP($BE154,'P18'!$A$10:$F$59,6, FALSE)</f>
        <v>#N/A</v>
      </c>
      <c r="BZ154" s="104" t="e">
        <f>VLOOKUP($BE154,'P19'!$A$10:$F$59,6, FALSE)</f>
        <v>#N/A</v>
      </c>
      <c r="CA154" s="104" t="e">
        <f>VLOOKUP($BE154,'P20'!$A$10:$F$59,6, FALSE)</f>
        <v>#N/A</v>
      </c>
    </row>
    <row r="155" spans="1:79" s="6" customFormat="1">
      <c r="A155" s="31">
        <v>9</v>
      </c>
      <c r="B155" s="41" t="str">
        <f t="shared" si="117"/>
        <v>-</v>
      </c>
      <c r="C155" s="41" t="str">
        <f t="shared" si="118"/>
        <v>-</v>
      </c>
      <c r="D155" s="41" t="e">
        <f t="shared" si="119"/>
        <v>#N/A</v>
      </c>
      <c r="E155" s="41" t="e">
        <f t="shared" si="120"/>
        <v>#N/A</v>
      </c>
      <c r="F155" s="41" t="e">
        <f t="shared" si="121"/>
        <v>#N/A</v>
      </c>
      <c r="G155" s="41" t="e">
        <f t="shared" si="122"/>
        <v>#N/A</v>
      </c>
      <c r="H155" s="41" t="e">
        <f t="shared" si="123"/>
        <v>#N/A</v>
      </c>
      <c r="I155" s="41" t="str">
        <f t="shared" si="124"/>
        <v>-</v>
      </c>
      <c r="J155" s="41" t="str">
        <f t="shared" si="125"/>
        <v>-</v>
      </c>
      <c r="K155" s="41" t="str">
        <f t="shared" si="126"/>
        <v>-</v>
      </c>
      <c r="L155" s="41" t="str">
        <f t="shared" si="127"/>
        <v>-</v>
      </c>
      <c r="M155" s="41" t="str">
        <f t="shared" si="128"/>
        <v>-</v>
      </c>
      <c r="N155" s="41" t="str">
        <f t="shared" si="129"/>
        <v>-</v>
      </c>
      <c r="O155" s="41" t="str">
        <f t="shared" si="130"/>
        <v>-</v>
      </c>
      <c r="P155" s="41" t="str">
        <f t="shared" si="131"/>
        <v>-</v>
      </c>
      <c r="Q155" s="41" t="str">
        <f t="shared" si="132"/>
        <v>-</v>
      </c>
      <c r="R155" s="41" t="str">
        <f t="shared" si="133"/>
        <v>-</v>
      </c>
      <c r="S155" s="41" t="str">
        <f t="shared" si="134"/>
        <v>-</v>
      </c>
      <c r="T155" s="41" t="str">
        <f t="shared" si="135"/>
        <v>-</v>
      </c>
      <c r="U155" s="41" t="str">
        <f t="shared" si="136"/>
        <v>-</v>
      </c>
      <c r="V155" s="41" t="str">
        <f t="shared" si="137"/>
        <v>-</v>
      </c>
      <c r="W155" s="41" t="str">
        <f t="shared" si="138"/>
        <v>-</v>
      </c>
      <c r="X155" s="150">
        <v>9</v>
      </c>
      <c r="Y155" s="240" t="e">
        <f t="shared" si="139"/>
        <v>#N/A</v>
      </c>
      <c r="Z155" s="441" t="e">
        <f t="shared" si="140"/>
        <v>#N/A</v>
      </c>
      <c r="AA155" s="443" t="e">
        <f t="shared" si="141"/>
        <v>#N/A</v>
      </c>
      <c r="AB155" s="443" t="e">
        <f t="shared" si="142"/>
        <v>#N/A</v>
      </c>
      <c r="BE155" s="31">
        <v>9</v>
      </c>
      <c r="BF155" s="104" t="e">
        <f>VLOOKUP($BE155,Pilot1!$A$10:$F$59,6, FALSE)</f>
        <v>#N/A</v>
      </c>
      <c r="BG155" s="104" t="e">
        <f>VLOOKUP($BE155,Pilot2!$A$10:$F$59,6, FALSE)</f>
        <v>#N/A</v>
      </c>
      <c r="BH155" s="104" t="e">
        <f>VLOOKUP($BE155,'P1'!$A$10:$F$59,6, FALSE)</f>
        <v>#N/A</v>
      </c>
      <c r="BI155" s="104" t="e">
        <f>VLOOKUP($BE155,'P2'!$A$10:$F$59,6, FALSE)</f>
        <v>#N/A</v>
      </c>
      <c r="BJ155" s="104" t="e">
        <f>VLOOKUP($BE155,'P3'!$A$10:$F$59,6, FALSE)</f>
        <v>#N/A</v>
      </c>
      <c r="BK155" s="104" t="e">
        <f>VLOOKUP($BE155,'P4'!$A$10:$F$59,6, FALSE)</f>
        <v>#N/A</v>
      </c>
      <c r="BL155" s="104" t="e">
        <f>VLOOKUP($BE155,'P5'!$A$10:$F$59,6, FALSE)</f>
        <v>#N/A</v>
      </c>
      <c r="BM155" s="104" t="e">
        <f>VLOOKUP($BE155,'P6'!$A$10:$F$59,6, FALSE)</f>
        <v>#N/A</v>
      </c>
      <c r="BN155" s="104" t="e">
        <f>VLOOKUP($BE155,'P7'!$A$10:$F$59,6, FALSE)</f>
        <v>#N/A</v>
      </c>
      <c r="BO155" s="104" t="e">
        <f>VLOOKUP($BE155,'P8'!$A$10:$F$59,6, FALSE)</f>
        <v>#N/A</v>
      </c>
      <c r="BP155" s="104" t="e">
        <f>VLOOKUP($BE155,'P9'!$A$10:$F$59,6, FALSE)</f>
        <v>#N/A</v>
      </c>
      <c r="BQ155" s="104" t="e">
        <f>VLOOKUP($BE155,'P10'!$A$10:$F$59,6, FALSE)</f>
        <v>#N/A</v>
      </c>
      <c r="BR155" s="104" t="e">
        <f>VLOOKUP($BE155,'P11'!$A$10:$F$59,6, FALSE)</f>
        <v>#N/A</v>
      </c>
      <c r="BS155" s="104" t="e">
        <f>VLOOKUP($BE155,'P12'!$A$10:$F$59,6, FALSE)</f>
        <v>#N/A</v>
      </c>
      <c r="BT155" s="104" t="e">
        <f>VLOOKUP($BE155,'P13'!$A$10:$F$59,6, FALSE)</f>
        <v>#N/A</v>
      </c>
      <c r="BU155" s="104" t="e">
        <f>VLOOKUP($BE155,'P14'!$A$10:$F$59,6, FALSE)</f>
        <v>#N/A</v>
      </c>
      <c r="BV155" s="104" t="e">
        <f>VLOOKUP($BE155,'P15'!$A$10:$F$59,6, FALSE)</f>
        <v>#N/A</v>
      </c>
      <c r="BW155" s="104" t="e">
        <f>VLOOKUP($BE155,'P16'!$A$10:$F$59,6, FALSE)</f>
        <v>#N/A</v>
      </c>
      <c r="BX155" s="104" t="e">
        <f>VLOOKUP($BE155,'P17'!$A$10:$F$59,6, FALSE)</f>
        <v>#N/A</v>
      </c>
      <c r="BY155" s="104" t="e">
        <f>VLOOKUP($BE155,'P18'!$A$10:$F$59,6, FALSE)</f>
        <v>#N/A</v>
      </c>
      <c r="BZ155" s="104" t="e">
        <f>VLOOKUP($BE155,'P19'!$A$10:$F$59,6, FALSE)</f>
        <v>#N/A</v>
      </c>
      <c r="CA155" s="104" t="e">
        <f>VLOOKUP($BE155,'P20'!$A$10:$F$59,6, FALSE)</f>
        <v>#N/A</v>
      </c>
    </row>
    <row r="156" spans="1:79" s="6" customFormat="1">
      <c r="A156" s="31">
        <v>10</v>
      </c>
      <c r="B156" s="41" t="str">
        <f t="shared" si="117"/>
        <v>-</v>
      </c>
      <c r="C156" s="41" t="str">
        <f t="shared" si="118"/>
        <v>-</v>
      </c>
      <c r="D156" s="41" t="e">
        <f t="shared" si="119"/>
        <v>#N/A</v>
      </c>
      <c r="E156" s="41" t="e">
        <f t="shared" si="120"/>
        <v>#N/A</v>
      </c>
      <c r="F156" s="41" t="e">
        <f t="shared" si="121"/>
        <v>#N/A</v>
      </c>
      <c r="G156" s="41" t="e">
        <f t="shared" si="122"/>
        <v>#N/A</v>
      </c>
      <c r="H156" s="41" t="e">
        <f t="shared" si="123"/>
        <v>#N/A</v>
      </c>
      <c r="I156" s="41" t="str">
        <f t="shared" si="124"/>
        <v>-</v>
      </c>
      <c r="J156" s="41" t="str">
        <f t="shared" si="125"/>
        <v>-</v>
      </c>
      <c r="K156" s="41" t="str">
        <f t="shared" si="126"/>
        <v>-</v>
      </c>
      <c r="L156" s="41" t="str">
        <f t="shared" si="127"/>
        <v>-</v>
      </c>
      <c r="M156" s="41" t="str">
        <f t="shared" si="128"/>
        <v>-</v>
      </c>
      <c r="N156" s="41" t="str">
        <f t="shared" si="129"/>
        <v>-</v>
      </c>
      <c r="O156" s="41" t="str">
        <f t="shared" si="130"/>
        <v>-</v>
      </c>
      <c r="P156" s="41" t="str">
        <f t="shared" si="131"/>
        <v>-</v>
      </c>
      <c r="Q156" s="41" t="str">
        <f t="shared" si="132"/>
        <v>-</v>
      </c>
      <c r="R156" s="41" t="str">
        <f t="shared" si="133"/>
        <v>-</v>
      </c>
      <c r="S156" s="41" t="str">
        <f t="shared" si="134"/>
        <v>-</v>
      </c>
      <c r="T156" s="41" t="str">
        <f t="shared" si="135"/>
        <v>-</v>
      </c>
      <c r="U156" s="41" t="str">
        <f t="shared" si="136"/>
        <v>-</v>
      </c>
      <c r="V156" s="41" t="str">
        <f t="shared" si="137"/>
        <v>-</v>
      </c>
      <c r="W156" s="41" t="str">
        <f t="shared" si="138"/>
        <v>-</v>
      </c>
      <c r="X156" s="150">
        <v>10</v>
      </c>
      <c r="Y156" s="240" t="e">
        <f t="shared" si="139"/>
        <v>#N/A</v>
      </c>
      <c r="Z156" s="441" t="e">
        <f t="shared" si="140"/>
        <v>#N/A</v>
      </c>
      <c r="AA156" s="443" t="e">
        <f t="shared" si="141"/>
        <v>#N/A</v>
      </c>
      <c r="AB156" s="443" t="e">
        <f t="shared" si="142"/>
        <v>#N/A</v>
      </c>
      <c r="BE156" s="31">
        <v>10</v>
      </c>
      <c r="BF156" s="104" t="e">
        <f>VLOOKUP($BE156,Pilot1!$A$10:$F$59,6, FALSE)</f>
        <v>#N/A</v>
      </c>
      <c r="BG156" s="104" t="e">
        <f>VLOOKUP($BE156,Pilot2!$A$10:$F$59,6, FALSE)</f>
        <v>#N/A</v>
      </c>
      <c r="BH156" s="104" t="e">
        <f>VLOOKUP($BE156,'P1'!$A$10:$F$59,6, FALSE)</f>
        <v>#N/A</v>
      </c>
      <c r="BI156" s="104" t="e">
        <f>VLOOKUP($BE156,'P2'!$A$10:$F$59,6, FALSE)</f>
        <v>#N/A</v>
      </c>
      <c r="BJ156" s="104" t="e">
        <f>VLOOKUP($BE156,'P3'!$A$10:$F$59,6, FALSE)</f>
        <v>#N/A</v>
      </c>
      <c r="BK156" s="104" t="e">
        <f>VLOOKUP($BE156,'P4'!$A$10:$F$59,6, FALSE)</f>
        <v>#N/A</v>
      </c>
      <c r="BL156" s="104" t="e">
        <f>VLOOKUP($BE156,'P5'!$A$10:$F$59,6, FALSE)</f>
        <v>#N/A</v>
      </c>
      <c r="BM156" s="104" t="e">
        <f>VLOOKUP($BE156,'P6'!$A$10:$F$59,6, FALSE)</f>
        <v>#N/A</v>
      </c>
      <c r="BN156" s="104" t="e">
        <f>VLOOKUP($BE156,'P7'!$A$10:$F$59,6, FALSE)</f>
        <v>#N/A</v>
      </c>
      <c r="BO156" s="104" t="e">
        <f>VLOOKUP($BE156,'P8'!$A$10:$F$59,6, FALSE)</f>
        <v>#N/A</v>
      </c>
      <c r="BP156" s="104" t="e">
        <f>VLOOKUP($BE156,'P9'!$A$10:$F$59,6, FALSE)</f>
        <v>#N/A</v>
      </c>
      <c r="BQ156" s="104" t="e">
        <f>VLOOKUP($BE156,'P10'!$A$10:$F$59,6, FALSE)</f>
        <v>#N/A</v>
      </c>
      <c r="BR156" s="104" t="e">
        <f>VLOOKUP($BE156,'P11'!$A$10:$F$59,6, FALSE)</f>
        <v>#N/A</v>
      </c>
      <c r="BS156" s="104" t="e">
        <f>VLOOKUP($BE156,'P12'!$A$10:$F$59,6, FALSE)</f>
        <v>#N/A</v>
      </c>
      <c r="BT156" s="104" t="e">
        <f>VLOOKUP($BE156,'P13'!$A$10:$F$59,6, FALSE)</f>
        <v>#N/A</v>
      </c>
      <c r="BU156" s="104" t="e">
        <f>VLOOKUP($BE156,'P14'!$A$10:$F$59,6, FALSE)</f>
        <v>#N/A</v>
      </c>
      <c r="BV156" s="104" t="e">
        <f>VLOOKUP($BE156,'P15'!$A$10:$F$59,6, FALSE)</f>
        <v>#N/A</v>
      </c>
      <c r="BW156" s="104" t="e">
        <f>VLOOKUP($BE156,'P16'!$A$10:$F$59,6, FALSE)</f>
        <v>#N/A</v>
      </c>
      <c r="BX156" s="104" t="e">
        <f>VLOOKUP($BE156,'P17'!$A$10:$F$59,6, FALSE)</f>
        <v>#N/A</v>
      </c>
      <c r="BY156" s="104" t="e">
        <f>VLOOKUP($BE156,'P18'!$A$10:$F$59,6, FALSE)</f>
        <v>#N/A</v>
      </c>
      <c r="BZ156" s="104" t="e">
        <f>VLOOKUP($BE156,'P19'!$A$10:$F$59,6, FALSE)</f>
        <v>#N/A</v>
      </c>
      <c r="CA156" s="104" t="e">
        <f>VLOOKUP($BE156,'P20'!$A$10:$F$59,6, FALSE)</f>
        <v>#N/A</v>
      </c>
    </row>
    <row r="157" spans="1:79" s="6" customFormat="1">
      <c r="A157" s="31">
        <v>11</v>
      </c>
      <c r="B157" s="41" t="str">
        <f t="shared" si="117"/>
        <v>-</v>
      </c>
      <c r="C157" s="41" t="str">
        <f t="shared" si="118"/>
        <v>-</v>
      </c>
      <c r="D157" s="41" t="e">
        <f t="shared" si="119"/>
        <v>#N/A</v>
      </c>
      <c r="E157" s="41" t="e">
        <f t="shared" si="120"/>
        <v>#N/A</v>
      </c>
      <c r="F157" s="41" t="e">
        <f t="shared" si="121"/>
        <v>#N/A</v>
      </c>
      <c r="G157" s="41" t="e">
        <f t="shared" si="122"/>
        <v>#N/A</v>
      </c>
      <c r="H157" s="41" t="e">
        <f t="shared" si="123"/>
        <v>#N/A</v>
      </c>
      <c r="I157" s="41" t="str">
        <f t="shared" si="124"/>
        <v>-</v>
      </c>
      <c r="J157" s="41" t="str">
        <f t="shared" si="125"/>
        <v>-</v>
      </c>
      <c r="K157" s="41" t="str">
        <f t="shared" si="126"/>
        <v>-</v>
      </c>
      <c r="L157" s="41" t="str">
        <f t="shared" si="127"/>
        <v>-</v>
      </c>
      <c r="M157" s="41" t="str">
        <f t="shared" si="128"/>
        <v>-</v>
      </c>
      <c r="N157" s="41" t="str">
        <f t="shared" si="129"/>
        <v>-</v>
      </c>
      <c r="O157" s="41" t="str">
        <f t="shared" si="130"/>
        <v>-</v>
      </c>
      <c r="P157" s="41" t="str">
        <f t="shared" si="131"/>
        <v>-</v>
      </c>
      <c r="Q157" s="41" t="str">
        <f t="shared" si="132"/>
        <v>-</v>
      </c>
      <c r="R157" s="41" t="str">
        <f t="shared" si="133"/>
        <v>-</v>
      </c>
      <c r="S157" s="41" t="str">
        <f t="shared" si="134"/>
        <v>-</v>
      </c>
      <c r="T157" s="41" t="str">
        <f t="shared" si="135"/>
        <v>-</v>
      </c>
      <c r="U157" s="41" t="str">
        <f t="shared" si="136"/>
        <v>-</v>
      </c>
      <c r="V157" s="41" t="str">
        <f t="shared" si="137"/>
        <v>-</v>
      </c>
      <c r="W157" s="41" t="str">
        <f t="shared" si="138"/>
        <v>-</v>
      </c>
      <c r="X157" s="150">
        <v>11</v>
      </c>
      <c r="Y157" s="240" t="e">
        <f t="shared" si="139"/>
        <v>#N/A</v>
      </c>
      <c r="Z157" s="441" t="e">
        <f t="shared" si="140"/>
        <v>#N/A</v>
      </c>
      <c r="AA157" s="443" t="e">
        <f t="shared" si="141"/>
        <v>#N/A</v>
      </c>
      <c r="AB157" s="443" t="e">
        <f t="shared" si="142"/>
        <v>#N/A</v>
      </c>
      <c r="BE157" s="31">
        <v>11</v>
      </c>
      <c r="BF157" s="104" t="e">
        <f>VLOOKUP($BE157,Pilot1!$A$10:$F$59,6, FALSE)</f>
        <v>#N/A</v>
      </c>
      <c r="BG157" s="104" t="e">
        <f>VLOOKUP($BE157,Pilot2!$A$10:$F$59,6, FALSE)</f>
        <v>#N/A</v>
      </c>
      <c r="BH157" s="104" t="e">
        <f>VLOOKUP($BE157,'P1'!$A$10:$F$59,6, FALSE)</f>
        <v>#N/A</v>
      </c>
      <c r="BI157" s="104" t="e">
        <f>VLOOKUP($BE157,'P2'!$A$10:$F$59,6, FALSE)</f>
        <v>#N/A</v>
      </c>
      <c r="BJ157" s="104" t="e">
        <f>VLOOKUP($BE157,'P3'!$A$10:$F$59,6, FALSE)</f>
        <v>#N/A</v>
      </c>
      <c r="BK157" s="104" t="e">
        <f>VLOOKUP($BE157,'P4'!$A$10:$F$59,6, FALSE)</f>
        <v>#N/A</v>
      </c>
      <c r="BL157" s="104" t="e">
        <f>VLOOKUP($BE157,'P5'!$A$10:$F$59,6, FALSE)</f>
        <v>#N/A</v>
      </c>
      <c r="BM157" s="104" t="e">
        <f>VLOOKUP($BE157,'P6'!$A$10:$F$59,6, FALSE)</f>
        <v>#N/A</v>
      </c>
      <c r="BN157" s="104" t="e">
        <f>VLOOKUP($BE157,'P7'!$A$10:$F$59,6, FALSE)</f>
        <v>#N/A</v>
      </c>
      <c r="BO157" s="104" t="e">
        <f>VLOOKUP($BE157,'P8'!$A$10:$F$59,6, FALSE)</f>
        <v>#N/A</v>
      </c>
      <c r="BP157" s="104" t="e">
        <f>VLOOKUP($BE157,'P9'!$A$10:$F$59,6, FALSE)</f>
        <v>#N/A</v>
      </c>
      <c r="BQ157" s="104" t="e">
        <f>VLOOKUP($BE157,'P10'!$A$10:$F$59,6, FALSE)</f>
        <v>#N/A</v>
      </c>
      <c r="BR157" s="104" t="e">
        <f>VLOOKUP($BE157,'P11'!$A$10:$F$59,6, FALSE)</f>
        <v>#N/A</v>
      </c>
      <c r="BS157" s="104" t="e">
        <f>VLOOKUP($BE157,'P12'!$A$10:$F$59,6, FALSE)</f>
        <v>#N/A</v>
      </c>
      <c r="BT157" s="104" t="e">
        <f>VLOOKUP($BE157,'P13'!$A$10:$F$59,6, FALSE)</f>
        <v>#N/A</v>
      </c>
      <c r="BU157" s="104" t="e">
        <f>VLOOKUP($BE157,'P14'!$A$10:$F$59,6, FALSE)</f>
        <v>#N/A</v>
      </c>
      <c r="BV157" s="104" t="e">
        <f>VLOOKUP($BE157,'P15'!$A$10:$F$59,6, FALSE)</f>
        <v>#N/A</v>
      </c>
      <c r="BW157" s="104" t="e">
        <f>VLOOKUP($BE157,'P16'!$A$10:$F$59,6, FALSE)</f>
        <v>#N/A</v>
      </c>
      <c r="BX157" s="104" t="e">
        <f>VLOOKUP($BE157,'P17'!$A$10:$F$59,6, FALSE)</f>
        <v>#N/A</v>
      </c>
      <c r="BY157" s="104" t="e">
        <f>VLOOKUP($BE157,'P18'!$A$10:$F$59,6, FALSE)</f>
        <v>#N/A</v>
      </c>
      <c r="BZ157" s="104" t="e">
        <f>VLOOKUP($BE157,'P19'!$A$10:$F$59,6, FALSE)</f>
        <v>#N/A</v>
      </c>
      <c r="CA157" s="104" t="e">
        <f>VLOOKUP($BE157,'P20'!$A$10:$F$59,6, FALSE)</f>
        <v>#N/A</v>
      </c>
    </row>
    <row r="158" spans="1:79" s="6" customFormat="1">
      <c r="A158" s="31">
        <v>12</v>
      </c>
      <c r="B158" s="41" t="str">
        <f t="shared" si="117"/>
        <v>-</v>
      </c>
      <c r="C158" s="41" t="str">
        <f t="shared" si="118"/>
        <v>-</v>
      </c>
      <c r="D158" s="41" t="e">
        <f t="shared" si="119"/>
        <v>#N/A</v>
      </c>
      <c r="E158" s="41" t="e">
        <f t="shared" si="120"/>
        <v>#N/A</v>
      </c>
      <c r="F158" s="41" t="e">
        <f t="shared" si="121"/>
        <v>#N/A</v>
      </c>
      <c r="G158" s="41" t="e">
        <f t="shared" si="122"/>
        <v>#N/A</v>
      </c>
      <c r="H158" s="41" t="e">
        <f t="shared" si="123"/>
        <v>#N/A</v>
      </c>
      <c r="I158" s="41" t="str">
        <f t="shared" si="124"/>
        <v>-</v>
      </c>
      <c r="J158" s="41" t="str">
        <f t="shared" si="125"/>
        <v>-</v>
      </c>
      <c r="K158" s="41" t="str">
        <f t="shared" si="126"/>
        <v>-</v>
      </c>
      <c r="L158" s="41" t="str">
        <f t="shared" si="127"/>
        <v>-</v>
      </c>
      <c r="M158" s="41" t="str">
        <f t="shared" si="128"/>
        <v>-</v>
      </c>
      <c r="N158" s="41" t="str">
        <f t="shared" si="129"/>
        <v>-</v>
      </c>
      <c r="O158" s="41" t="str">
        <f t="shared" si="130"/>
        <v>-</v>
      </c>
      <c r="P158" s="41" t="str">
        <f t="shared" si="131"/>
        <v>-</v>
      </c>
      <c r="Q158" s="41" t="str">
        <f t="shared" si="132"/>
        <v>-</v>
      </c>
      <c r="R158" s="41" t="str">
        <f t="shared" si="133"/>
        <v>-</v>
      </c>
      <c r="S158" s="41" t="str">
        <f t="shared" si="134"/>
        <v>-</v>
      </c>
      <c r="T158" s="41" t="str">
        <f t="shared" si="135"/>
        <v>-</v>
      </c>
      <c r="U158" s="41" t="str">
        <f t="shared" si="136"/>
        <v>-</v>
      </c>
      <c r="V158" s="41" t="str">
        <f t="shared" si="137"/>
        <v>-</v>
      </c>
      <c r="W158" s="41" t="str">
        <f t="shared" si="138"/>
        <v>-</v>
      </c>
      <c r="X158" s="150">
        <v>12</v>
      </c>
      <c r="Y158" s="240" t="e">
        <f t="shared" si="139"/>
        <v>#N/A</v>
      </c>
      <c r="Z158" s="441" t="e">
        <f t="shared" si="140"/>
        <v>#N/A</v>
      </c>
      <c r="AA158" s="443" t="e">
        <f t="shared" si="141"/>
        <v>#N/A</v>
      </c>
      <c r="AB158" s="443" t="e">
        <f t="shared" si="142"/>
        <v>#N/A</v>
      </c>
      <c r="BE158" s="31">
        <v>12</v>
      </c>
      <c r="BF158" s="104" t="e">
        <f>VLOOKUP($BE158,Pilot1!$A$10:$F$59,6, FALSE)</f>
        <v>#N/A</v>
      </c>
      <c r="BG158" s="104" t="e">
        <f>VLOOKUP($BE158,Pilot2!$A$10:$F$59,6, FALSE)</f>
        <v>#N/A</v>
      </c>
      <c r="BH158" s="104" t="e">
        <f>VLOOKUP($BE158,'P1'!$A$10:$F$59,6, FALSE)</f>
        <v>#N/A</v>
      </c>
      <c r="BI158" s="104" t="e">
        <f>VLOOKUP($BE158,'P2'!$A$10:$F$59,6, FALSE)</f>
        <v>#N/A</v>
      </c>
      <c r="BJ158" s="104" t="e">
        <f>VLOOKUP($BE158,'P3'!$A$10:$F$59,6, FALSE)</f>
        <v>#N/A</v>
      </c>
      <c r="BK158" s="104" t="e">
        <f>VLOOKUP($BE158,'P4'!$A$10:$F$59,6, FALSE)</f>
        <v>#N/A</v>
      </c>
      <c r="BL158" s="104" t="e">
        <f>VLOOKUP($BE158,'P5'!$A$10:$F$59,6, FALSE)</f>
        <v>#N/A</v>
      </c>
      <c r="BM158" s="104" t="e">
        <f>VLOOKUP($BE158,'P6'!$A$10:$F$59,6, FALSE)</f>
        <v>#N/A</v>
      </c>
      <c r="BN158" s="104" t="e">
        <f>VLOOKUP($BE158,'P7'!$A$10:$F$59,6, FALSE)</f>
        <v>#N/A</v>
      </c>
      <c r="BO158" s="104" t="e">
        <f>VLOOKUP($BE158,'P8'!$A$10:$F$59,6, FALSE)</f>
        <v>#N/A</v>
      </c>
      <c r="BP158" s="104" t="e">
        <f>VLOOKUP($BE158,'P9'!$A$10:$F$59,6, FALSE)</f>
        <v>#N/A</v>
      </c>
      <c r="BQ158" s="104" t="e">
        <f>VLOOKUP($BE158,'P10'!$A$10:$F$59,6, FALSE)</f>
        <v>#N/A</v>
      </c>
      <c r="BR158" s="104" t="e">
        <f>VLOOKUP($BE158,'P11'!$A$10:$F$59,6, FALSE)</f>
        <v>#N/A</v>
      </c>
      <c r="BS158" s="104" t="e">
        <f>VLOOKUP($BE158,'P12'!$A$10:$F$59,6, FALSE)</f>
        <v>#N/A</v>
      </c>
      <c r="BT158" s="104" t="e">
        <f>VLOOKUP($BE158,'P13'!$A$10:$F$59,6, FALSE)</f>
        <v>#N/A</v>
      </c>
      <c r="BU158" s="104" t="e">
        <f>VLOOKUP($BE158,'P14'!$A$10:$F$59,6, FALSE)</f>
        <v>#N/A</v>
      </c>
      <c r="BV158" s="104" t="e">
        <f>VLOOKUP($BE158,'P15'!$A$10:$F$59,6, FALSE)</f>
        <v>#N/A</v>
      </c>
      <c r="BW158" s="104" t="e">
        <f>VLOOKUP($BE158,'P16'!$A$10:$F$59,6, FALSE)</f>
        <v>#N/A</v>
      </c>
      <c r="BX158" s="104" t="e">
        <f>VLOOKUP($BE158,'P17'!$A$10:$F$59,6, FALSE)</f>
        <v>#N/A</v>
      </c>
      <c r="BY158" s="104" t="e">
        <f>VLOOKUP($BE158,'P18'!$A$10:$F$59,6, FALSE)</f>
        <v>#N/A</v>
      </c>
      <c r="BZ158" s="104" t="e">
        <f>VLOOKUP($BE158,'P19'!$A$10:$F$59,6, FALSE)</f>
        <v>#N/A</v>
      </c>
      <c r="CA158" s="104" t="e">
        <f>VLOOKUP($BE158,'P20'!$A$10:$F$59,6, FALSE)</f>
        <v>#N/A</v>
      </c>
    </row>
    <row r="159" spans="1:79" s="6" customFormat="1">
      <c r="A159" s="31">
        <v>13</v>
      </c>
      <c r="B159" s="41" t="str">
        <f t="shared" si="117"/>
        <v>-</v>
      </c>
      <c r="C159" s="41" t="str">
        <f t="shared" si="118"/>
        <v>-</v>
      </c>
      <c r="D159" s="41" t="e">
        <f t="shared" si="119"/>
        <v>#N/A</v>
      </c>
      <c r="E159" s="41" t="e">
        <f t="shared" si="120"/>
        <v>#N/A</v>
      </c>
      <c r="F159" s="41" t="e">
        <f t="shared" si="121"/>
        <v>#N/A</v>
      </c>
      <c r="G159" s="41" t="e">
        <f t="shared" si="122"/>
        <v>#N/A</v>
      </c>
      <c r="H159" s="41" t="e">
        <f t="shared" si="123"/>
        <v>#N/A</v>
      </c>
      <c r="I159" s="41" t="str">
        <f t="shared" si="124"/>
        <v>-</v>
      </c>
      <c r="J159" s="41" t="str">
        <f t="shared" si="125"/>
        <v>-</v>
      </c>
      <c r="K159" s="41" t="str">
        <f t="shared" si="126"/>
        <v>-</v>
      </c>
      <c r="L159" s="41" t="str">
        <f t="shared" si="127"/>
        <v>-</v>
      </c>
      <c r="M159" s="41" t="str">
        <f t="shared" si="128"/>
        <v>-</v>
      </c>
      <c r="N159" s="41" t="str">
        <f t="shared" si="129"/>
        <v>-</v>
      </c>
      <c r="O159" s="41" t="str">
        <f t="shared" si="130"/>
        <v>-</v>
      </c>
      <c r="P159" s="41" t="str">
        <f t="shared" si="131"/>
        <v>-</v>
      </c>
      <c r="Q159" s="41" t="str">
        <f t="shared" si="132"/>
        <v>-</v>
      </c>
      <c r="R159" s="41" t="str">
        <f t="shared" si="133"/>
        <v>-</v>
      </c>
      <c r="S159" s="41" t="str">
        <f t="shared" si="134"/>
        <v>-</v>
      </c>
      <c r="T159" s="41" t="str">
        <f t="shared" si="135"/>
        <v>-</v>
      </c>
      <c r="U159" s="41" t="str">
        <f t="shared" si="136"/>
        <v>-</v>
      </c>
      <c r="V159" s="41" t="str">
        <f t="shared" si="137"/>
        <v>-</v>
      </c>
      <c r="W159" s="41" t="str">
        <f t="shared" si="138"/>
        <v>-</v>
      </c>
      <c r="X159" s="150">
        <v>13</v>
      </c>
      <c r="Y159" s="240" t="e">
        <f t="shared" si="139"/>
        <v>#N/A</v>
      </c>
      <c r="Z159" s="441" t="e">
        <f t="shared" si="140"/>
        <v>#N/A</v>
      </c>
      <c r="AA159" s="443" t="e">
        <f t="shared" si="141"/>
        <v>#N/A</v>
      </c>
      <c r="AB159" s="443" t="e">
        <f t="shared" si="142"/>
        <v>#N/A</v>
      </c>
      <c r="BE159" s="31">
        <v>13</v>
      </c>
      <c r="BF159" s="104" t="e">
        <f>VLOOKUP($BE159,Pilot1!$A$10:$F$59,6, FALSE)</f>
        <v>#N/A</v>
      </c>
      <c r="BG159" s="104" t="e">
        <f>VLOOKUP($BE159,Pilot2!$A$10:$F$59,6, FALSE)</f>
        <v>#N/A</v>
      </c>
      <c r="BH159" s="104" t="e">
        <f>VLOOKUP($BE159,'P1'!$A$10:$F$59,6, FALSE)</f>
        <v>#N/A</v>
      </c>
      <c r="BI159" s="104" t="e">
        <f>VLOOKUP($BE159,'P2'!$A$10:$F$59,6, FALSE)</f>
        <v>#N/A</v>
      </c>
      <c r="BJ159" s="104" t="e">
        <f>VLOOKUP($BE159,'P3'!$A$10:$F$59,6, FALSE)</f>
        <v>#N/A</v>
      </c>
      <c r="BK159" s="104" t="e">
        <f>VLOOKUP($BE159,'P4'!$A$10:$F$59,6, FALSE)</f>
        <v>#N/A</v>
      </c>
      <c r="BL159" s="104" t="e">
        <f>VLOOKUP($BE159,'P5'!$A$10:$F$59,6, FALSE)</f>
        <v>#N/A</v>
      </c>
      <c r="BM159" s="104" t="e">
        <f>VLOOKUP($BE159,'P6'!$A$10:$F$59,6, FALSE)</f>
        <v>#N/A</v>
      </c>
      <c r="BN159" s="104" t="e">
        <f>VLOOKUP($BE159,'P7'!$A$10:$F$59,6, FALSE)</f>
        <v>#N/A</v>
      </c>
      <c r="BO159" s="104" t="e">
        <f>VLOOKUP($BE159,'P8'!$A$10:$F$59,6, FALSE)</f>
        <v>#N/A</v>
      </c>
      <c r="BP159" s="104" t="e">
        <f>VLOOKUP($BE159,'P9'!$A$10:$F$59,6, FALSE)</f>
        <v>#N/A</v>
      </c>
      <c r="BQ159" s="104" t="e">
        <f>VLOOKUP($BE159,'P10'!$A$10:$F$59,6, FALSE)</f>
        <v>#N/A</v>
      </c>
      <c r="BR159" s="104" t="e">
        <f>VLOOKUP($BE159,'P11'!$A$10:$F$59,6, FALSE)</f>
        <v>#N/A</v>
      </c>
      <c r="BS159" s="104" t="e">
        <f>VLOOKUP($BE159,'P12'!$A$10:$F$59,6, FALSE)</f>
        <v>#N/A</v>
      </c>
      <c r="BT159" s="104" t="e">
        <f>VLOOKUP($BE159,'P13'!$A$10:$F$59,6, FALSE)</f>
        <v>#N/A</v>
      </c>
      <c r="BU159" s="104" t="e">
        <f>VLOOKUP($BE159,'P14'!$A$10:$F$59,6, FALSE)</f>
        <v>#N/A</v>
      </c>
      <c r="BV159" s="104" t="e">
        <f>VLOOKUP($BE159,'P15'!$A$10:$F$59,6, FALSE)</f>
        <v>#N/A</v>
      </c>
      <c r="BW159" s="104" t="e">
        <f>VLOOKUP($BE159,'P16'!$A$10:$F$59,6, FALSE)</f>
        <v>#N/A</v>
      </c>
      <c r="BX159" s="104" t="e">
        <f>VLOOKUP($BE159,'P17'!$A$10:$F$59,6, FALSE)</f>
        <v>#N/A</v>
      </c>
      <c r="BY159" s="104" t="e">
        <f>VLOOKUP($BE159,'P18'!$A$10:$F$59,6, FALSE)</f>
        <v>#N/A</v>
      </c>
      <c r="BZ159" s="104" t="e">
        <f>VLOOKUP($BE159,'P19'!$A$10:$F$59,6, FALSE)</f>
        <v>#N/A</v>
      </c>
      <c r="CA159" s="104" t="e">
        <f>VLOOKUP($BE159,'P20'!$A$10:$F$59,6, FALSE)</f>
        <v>#N/A</v>
      </c>
    </row>
    <row r="160" spans="1:79" s="6" customFormat="1">
      <c r="A160" s="31">
        <v>14</v>
      </c>
      <c r="B160" s="41" t="str">
        <f t="shared" si="117"/>
        <v>-</v>
      </c>
      <c r="C160" s="41" t="str">
        <f t="shared" si="118"/>
        <v>-</v>
      </c>
      <c r="D160" s="41" t="e">
        <f t="shared" si="119"/>
        <v>#N/A</v>
      </c>
      <c r="E160" s="41" t="e">
        <f t="shared" si="120"/>
        <v>#N/A</v>
      </c>
      <c r="F160" s="41" t="e">
        <f t="shared" si="121"/>
        <v>#N/A</v>
      </c>
      <c r="G160" s="41" t="e">
        <f t="shared" si="122"/>
        <v>#N/A</v>
      </c>
      <c r="H160" s="41" t="e">
        <f t="shared" si="123"/>
        <v>#N/A</v>
      </c>
      <c r="I160" s="41" t="str">
        <f t="shared" si="124"/>
        <v>-</v>
      </c>
      <c r="J160" s="41" t="str">
        <f t="shared" si="125"/>
        <v>-</v>
      </c>
      <c r="K160" s="41" t="str">
        <f t="shared" si="126"/>
        <v>-</v>
      </c>
      <c r="L160" s="41" t="str">
        <f t="shared" si="127"/>
        <v>-</v>
      </c>
      <c r="M160" s="41" t="str">
        <f t="shared" si="128"/>
        <v>-</v>
      </c>
      <c r="N160" s="41" t="str">
        <f t="shared" si="129"/>
        <v>-</v>
      </c>
      <c r="O160" s="41" t="str">
        <f t="shared" si="130"/>
        <v>-</v>
      </c>
      <c r="P160" s="41" t="str">
        <f t="shared" si="131"/>
        <v>-</v>
      </c>
      <c r="Q160" s="41" t="str">
        <f t="shared" si="132"/>
        <v>-</v>
      </c>
      <c r="R160" s="41" t="str">
        <f t="shared" si="133"/>
        <v>-</v>
      </c>
      <c r="S160" s="41" t="str">
        <f t="shared" si="134"/>
        <v>-</v>
      </c>
      <c r="T160" s="41" t="str">
        <f t="shared" si="135"/>
        <v>-</v>
      </c>
      <c r="U160" s="41" t="str">
        <f t="shared" si="136"/>
        <v>-</v>
      </c>
      <c r="V160" s="41" t="str">
        <f t="shared" si="137"/>
        <v>-</v>
      </c>
      <c r="W160" s="41" t="str">
        <f t="shared" si="138"/>
        <v>-</v>
      </c>
      <c r="X160" s="150">
        <v>14</v>
      </c>
      <c r="Y160" s="240" t="e">
        <f t="shared" si="139"/>
        <v>#N/A</v>
      </c>
      <c r="Z160" s="441" t="e">
        <f t="shared" si="140"/>
        <v>#N/A</v>
      </c>
      <c r="AA160" s="443" t="e">
        <f t="shared" si="141"/>
        <v>#N/A</v>
      </c>
      <c r="AB160" s="443" t="e">
        <f t="shared" si="142"/>
        <v>#N/A</v>
      </c>
      <c r="BE160" s="31">
        <v>14</v>
      </c>
      <c r="BF160" s="104" t="e">
        <f>VLOOKUP($BE160,Pilot1!$A$10:$F$59,6, FALSE)</f>
        <v>#N/A</v>
      </c>
      <c r="BG160" s="104" t="e">
        <f>VLOOKUP($BE160,Pilot2!$A$10:$F$59,6, FALSE)</f>
        <v>#N/A</v>
      </c>
      <c r="BH160" s="104" t="e">
        <f>VLOOKUP($BE160,'P1'!$A$10:$F$59,6, FALSE)</f>
        <v>#N/A</v>
      </c>
      <c r="BI160" s="104" t="e">
        <f>VLOOKUP($BE160,'P2'!$A$10:$F$59,6, FALSE)</f>
        <v>#N/A</v>
      </c>
      <c r="BJ160" s="104" t="e">
        <f>VLOOKUP($BE160,'P3'!$A$10:$F$59,6, FALSE)</f>
        <v>#N/A</v>
      </c>
      <c r="BK160" s="104" t="e">
        <f>VLOOKUP($BE160,'P4'!$A$10:$F$59,6, FALSE)</f>
        <v>#N/A</v>
      </c>
      <c r="BL160" s="104" t="e">
        <f>VLOOKUP($BE160,'P5'!$A$10:$F$59,6, FALSE)</f>
        <v>#N/A</v>
      </c>
      <c r="BM160" s="104" t="e">
        <f>VLOOKUP($BE160,'P6'!$A$10:$F$59,6, FALSE)</f>
        <v>#N/A</v>
      </c>
      <c r="BN160" s="104" t="e">
        <f>VLOOKUP($BE160,'P7'!$A$10:$F$59,6, FALSE)</f>
        <v>#N/A</v>
      </c>
      <c r="BO160" s="104" t="e">
        <f>VLOOKUP($BE160,'P8'!$A$10:$F$59,6, FALSE)</f>
        <v>#N/A</v>
      </c>
      <c r="BP160" s="104" t="e">
        <f>VLOOKUP($BE160,'P9'!$A$10:$F$59,6, FALSE)</f>
        <v>#N/A</v>
      </c>
      <c r="BQ160" s="104" t="e">
        <f>VLOOKUP($BE160,'P10'!$A$10:$F$59,6, FALSE)</f>
        <v>#N/A</v>
      </c>
      <c r="BR160" s="104" t="e">
        <f>VLOOKUP($BE160,'P11'!$A$10:$F$59,6, FALSE)</f>
        <v>#N/A</v>
      </c>
      <c r="BS160" s="104" t="e">
        <f>VLOOKUP($BE160,'P12'!$A$10:$F$59,6, FALSE)</f>
        <v>#N/A</v>
      </c>
      <c r="BT160" s="104" t="e">
        <f>VLOOKUP($BE160,'P13'!$A$10:$F$59,6, FALSE)</f>
        <v>#N/A</v>
      </c>
      <c r="BU160" s="104" t="e">
        <f>VLOOKUP($BE160,'P14'!$A$10:$F$59,6, FALSE)</f>
        <v>#N/A</v>
      </c>
      <c r="BV160" s="104" t="e">
        <f>VLOOKUP($BE160,'P15'!$A$10:$F$59,6, FALSE)</f>
        <v>#N/A</v>
      </c>
      <c r="BW160" s="104" t="e">
        <f>VLOOKUP($BE160,'P16'!$A$10:$F$59,6, FALSE)</f>
        <v>#N/A</v>
      </c>
      <c r="BX160" s="104" t="e">
        <f>VLOOKUP($BE160,'P17'!$A$10:$F$59,6, FALSE)</f>
        <v>#N/A</v>
      </c>
      <c r="BY160" s="104" t="e">
        <f>VLOOKUP($BE160,'P18'!$A$10:$F$59,6, FALSE)</f>
        <v>#N/A</v>
      </c>
      <c r="BZ160" s="104" t="e">
        <f>VLOOKUP($BE160,'P19'!$A$10:$F$59,6, FALSE)</f>
        <v>#N/A</v>
      </c>
      <c r="CA160" s="104" t="e">
        <f>VLOOKUP($BE160,'P20'!$A$10:$F$59,6, FALSE)</f>
        <v>#N/A</v>
      </c>
    </row>
    <row r="161" spans="1:79" s="6" customFormat="1">
      <c r="A161" s="31">
        <v>15</v>
      </c>
      <c r="B161" s="41" t="str">
        <f t="shared" si="117"/>
        <v>-</v>
      </c>
      <c r="C161" s="41" t="str">
        <f t="shared" si="118"/>
        <v>-</v>
      </c>
      <c r="D161" s="41" t="e">
        <f t="shared" si="119"/>
        <v>#N/A</v>
      </c>
      <c r="E161" s="41" t="e">
        <f t="shared" si="120"/>
        <v>#N/A</v>
      </c>
      <c r="F161" s="41" t="e">
        <f t="shared" si="121"/>
        <v>#N/A</v>
      </c>
      <c r="G161" s="41" t="e">
        <f t="shared" si="122"/>
        <v>#N/A</v>
      </c>
      <c r="H161" s="41" t="e">
        <f t="shared" si="123"/>
        <v>#N/A</v>
      </c>
      <c r="I161" s="41" t="str">
        <f t="shared" si="124"/>
        <v>-</v>
      </c>
      <c r="J161" s="41" t="str">
        <f t="shared" si="125"/>
        <v>-</v>
      </c>
      <c r="K161" s="41" t="str">
        <f t="shared" si="126"/>
        <v>-</v>
      </c>
      <c r="L161" s="41" t="str">
        <f t="shared" si="127"/>
        <v>-</v>
      </c>
      <c r="M161" s="41" t="str">
        <f t="shared" si="128"/>
        <v>-</v>
      </c>
      <c r="N161" s="41" t="str">
        <f t="shared" si="129"/>
        <v>-</v>
      </c>
      <c r="O161" s="41" t="str">
        <f t="shared" si="130"/>
        <v>-</v>
      </c>
      <c r="P161" s="41" t="str">
        <f t="shared" si="131"/>
        <v>-</v>
      </c>
      <c r="Q161" s="41" t="str">
        <f t="shared" si="132"/>
        <v>-</v>
      </c>
      <c r="R161" s="41" t="str">
        <f t="shared" si="133"/>
        <v>-</v>
      </c>
      <c r="S161" s="41" t="str">
        <f t="shared" si="134"/>
        <v>-</v>
      </c>
      <c r="T161" s="41" t="str">
        <f t="shared" si="135"/>
        <v>-</v>
      </c>
      <c r="U161" s="41" t="str">
        <f t="shared" si="136"/>
        <v>-</v>
      </c>
      <c r="V161" s="41" t="str">
        <f t="shared" si="137"/>
        <v>-</v>
      </c>
      <c r="W161" s="41" t="str">
        <f t="shared" si="138"/>
        <v>-</v>
      </c>
      <c r="X161" s="150">
        <v>15</v>
      </c>
      <c r="Y161" s="240" t="e">
        <f t="shared" si="139"/>
        <v>#N/A</v>
      </c>
      <c r="Z161" s="441" t="e">
        <f t="shared" si="140"/>
        <v>#N/A</v>
      </c>
      <c r="AA161" s="443" t="e">
        <f t="shared" si="141"/>
        <v>#N/A</v>
      </c>
      <c r="AB161" s="443" t="e">
        <f t="shared" si="142"/>
        <v>#N/A</v>
      </c>
      <c r="BE161" s="31">
        <v>15</v>
      </c>
      <c r="BF161" s="104" t="e">
        <f>VLOOKUP($BE161,Pilot1!$A$10:$F$59,6, FALSE)</f>
        <v>#N/A</v>
      </c>
      <c r="BG161" s="104" t="e">
        <f>VLOOKUP($BE161,Pilot2!$A$10:$F$59,6, FALSE)</f>
        <v>#N/A</v>
      </c>
      <c r="BH161" s="104" t="e">
        <f>VLOOKUP($BE161,'P1'!$A$10:$F$59,6, FALSE)</f>
        <v>#N/A</v>
      </c>
      <c r="BI161" s="104" t="e">
        <f>VLOOKUP($BE161,'P2'!$A$10:$F$59,6, FALSE)</f>
        <v>#N/A</v>
      </c>
      <c r="BJ161" s="104" t="e">
        <f>VLOOKUP($BE161,'P3'!$A$10:$F$59,6, FALSE)</f>
        <v>#N/A</v>
      </c>
      <c r="BK161" s="104" t="e">
        <f>VLOOKUP($BE161,'P4'!$A$10:$F$59,6, FALSE)</f>
        <v>#N/A</v>
      </c>
      <c r="BL161" s="104" t="e">
        <f>VLOOKUP($BE161,'P5'!$A$10:$F$59,6, FALSE)</f>
        <v>#N/A</v>
      </c>
      <c r="BM161" s="104" t="e">
        <f>VLOOKUP($BE161,'P6'!$A$10:$F$59,6, FALSE)</f>
        <v>#N/A</v>
      </c>
      <c r="BN161" s="104" t="e">
        <f>VLOOKUP($BE161,'P7'!$A$10:$F$59,6, FALSE)</f>
        <v>#N/A</v>
      </c>
      <c r="BO161" s="104" t="e">
        <f>VLOOKUP($BE161,'P8'!$A$10:$F$59,6, FALSE)</f>
        <v>#N/A</v>
      </c>
      <c r="BP161" s="104" t="e">
        <f>VLOOKUP($BE161,'P9'!$A$10:$F$59,6, FALSE)</f>
        <v>#N/A</v>
      </c>
      <c r="BQ161" s="104" t="e">
        <f>VLOOKUP($BE161,'P10'!$A$10:$F$59,6, FALSE)</f>
        <v>#N/A</v>
      </c>
      <c r="BR161" s="104" t="e">
        <f>VLOOKUP($BE161,'P11'!$A$10:$F$59,6, FALSE)</f>
        <v>#N/A</v>
      </c>
      <c r="BS161" s="104" t="e">
        <f>VLOOKUP($BE161,'P12'!$A$10:$F$59,6, FALSE)</f>
        <v>#N/A</v>
      </c>
      <c r="BT161" s="104" t="e">
        <f>VLOOKUP($BE161,'P13'!$A$10:$F$59,6, FALSE)</f>
        <v>#N/A</v>
      </c>
      <c r="BU161" s="104" t="e">
        <f>VLOOKUP($BE161,'P14'!$A$10:$F$59,6, FALSE)</f>
        <v>#N/A</v>
      </c>
      <c r="BV161" s="104" t="e">
        <f>VLOOKUP($BE161,'P15'!$A$10:$F$59,6, FALSE)</f>
        <v>#N/A</v>
      </c>
      <c r="BW161" s="104" t="e">
        <f>VLOOKUP($BE161,'P16'!$A$10:$F$59,6, FALSE)</f>
        <v>#N/A</v>
      </c>
      <c r="BX161" s="104" t="e">
        <f>VLOOKUP($BE161,'P17'!$A$10:$F$59,6, FALSE)</f>
        <v>#N/A</v>
      </c>
      <c r="BY161" s="104" t="e">
        <f>VLOOKUP($BE161,'P18'!$A$10:$F$59,6, FALSE)</f>
        <v>#N/A</v>
      </c>
      <c r="BZ161" s="104" t="e">
        <f>VLOOKUP($BE161,'P19'!$A$10:$F$59,6, FALSE)</f>
        <v>#N/A</v>
      </c>
      <c r="CA161" s="104" t="e">
        <f>VLOOKUP($BE161,'P20'!$A$10:$F$59,6, FALSE)</f>
        <v>#N/A</v>
      </c>
    </row>
    <row r="162" spans="1:79" s="6" customFormat="1">
      <c r="A162" s="31">
        <v>16</v>
      </c>
      <c r="B162" s="41" t="str">
        <f t="shared" si="117"/>
        <v>-</v>
      </c>
      <c r="C162" s="41" t="str">
        <f t="shared" si="118"/>
        <v>-</v>
      </c>
      <c r="D162" s="41" t="e">
        <f t="shared" si="119"/>
        <v>#N/A</v>
      </c>
      <c r="E162" s="41" t="e">
        <f t="shared" si="120"/>
        <v>#N/A</v>
      </c>
      <c r="F162" s="41" t="e">
        <f t="shared" si="121"/>
        <v>#N/A</v>
      </c>
      <c r="G162" s="41" t="e">
        <f t="shared" si="122"/>
        <v>#N/A</v>
      </c>
      <c r="H162" s="41" t="e">
        <f t="shared" si="123"/>
        <v>#N/A</v>
      </c>
      <c r="I162" s="41" t="str">
        <f t="shared" si="124"/>
        <v>-</v>
      </c>
      <c r="J162" s="41" t="str">
        <f t="shared" si="125"/>
        <v>-</v>
      </c>
      <c r="K162" s="41" t="str">
        <f t="shared" si="126"/>
        <v>-</v>
      </c>
      <c r="L162" s="41" t="str">
        <f t="shared" si="127"/>
        <v>-</v>
      </c>
      <c r="M162" s="41" t="str">
        <f t="shared" si="128"/>
        <v>-</v>
      </c>
      <c r="N162" s="41" t="str">
        <f t="shared" si="129"/>
        <v>-</v>
      </c>
      <c r="O162" s="41" t="str">
        <f t="shared" si="130"/>
        <v>-</v>
      </c>
      <c r="P162" s="41" t="str">
        <f t="shared" si="131"/>
        <v>-</v>
      </c>
      <c r="Q162" s="41" t="str">
        <f t="shared" si="132"/>
        <v>-</v>
      </c>
      <c r="R162" s="41" t="str">
        <f t="shared" si="133"/>
        <v>-</v>
      </c>
      <c r="S162" s="41" t="str">
        <f t="shared" si="134"/>
        <v>-</v>
      </c>
      <c r="T162" s="41" t="str">
        <f t="shared" si="135"/>
        <v>-</v>
      </c>
      <c r="U162" s="41" t="str">
        <f t="shared" si="136"/>
        <v>-</v>
      </c>
      <c r="V162" s="41" t="str">
        <f t="shared" si="137"/>
        <v>-</v>
      </c>
      <c r="W162" s="41" t="str">
        <f t="shared" si="138"/>
        <v>-</v>
      </c>
      <c r="X162" s="150">
        <v>16</v>
      </c>
      <c r="Y162" s="240" t="e">
        <f t="shared" si="139"/>
        <v>#N/A</v>
      </c>
      <c r="Z162" s="441" t="e">
        <f t="shared" si="140"/>
        <v>#N/A</v>
      </c>
      <c r="AA162" s="443" t="e">
        <f t="shared" si="141"/>
        <v>#N/A</v>
      </c>
      <c r="AB162" s="443" t="e">
        <f t="shared" si="142"/>
        <v>#N/A</v>
      </c>
      <c r="BE162" s="31">
        <v>16</v>
      </c>
      <c r="BF162" s="104" t="e">
        <f>VLOOKUP($BE162,Pilot1!$A$10:$F$59,6, FALSE)</f>
        <v>#N/A</v>
      </c>
      <c r="BG162" s="104" t="e">
        <f>VLOOKUP($BE162,Pilot2!$A$10:$F$59,6, FALSE)</f>
        <v>#N/A</v>
      </c>
      <c r="BH162" s="104" t="e">
        <f>VLOOKUP($BE162,'P1'!$A$10:$F$59,6, FALSE)</f>
        <v>#N/A</v>
      </c>
      <c r="BI162" s="104" t="e">
        <f>VLOOKUP($BE162,'P2'!$A$10:$F$59,6, FALSE)</f>
        <v>#N/A</v>
      </c>
      <c r="BJ162" s="104" t="e">
        <f>VLOOKUP($BE162,'P3'!$A$10:$F$59,6, FALSE)</f>
        <v>#N/A</v>
      </c>
      <c r="BK162" s="104" t="e">
        <f>VLOOKUP($BE162,'P4'!$A$10:$F$59,6, FALSE)</f>
        <v>#N/A</v>
      </c>
      <c r="BL162" s="104" t="e">
        <f>VLOOKUP($BE162,'P5'!$A$10:$F$59,6, FALSE)</f>
        <v>#N/A</v>
      </c>
      <c r="BM162" s="104" t="e">
        <f>VLOOKUP($BE162,'P6'!$A$10:$F$59,6, FALSE)</f>
        <v>#N/A</v>
      </c>
      <c r="BN162" s="104" t="e">
        <f>VLOOKUP($BE162,'P7'!$A$10:$F$59,6, FALSE)</f>
        <v>#N/A</v>
      </c>
      <c r="BO162" s="104" t="e">
        <f>VLOOKUP($BE162,'P8'!$A$10:$F$59,6, FALSE)</f>
        <v>#N/A</v>
      </c>
      <c r="BP162" s="104" t="e">
        <f>VLOOKUP($BE162,'P9'!$A$10:$F$59,6, FALSE)</f>
        <v>#N/A</v>
      </c>
      <c r="BQ162" s="104" t="e">
        <f>VLOOKUP($BE162,'P10'!$A$10:$F$59,6, FALSE)</f>
        <v>#N/A</v>
      </c>
      <c r="BR162" s="104" t="e">
        <f>VLOOKUP($BE162,'P11'!$A$10:$F$59,6, FALSE)</f>
        <v>#N/A</v>
      </c>
      <c r="BS162" s="104" t="e">
        <f>VLOOKUP($BE162,'P12'!$A$10:$F$59,6, FALSE)</f>
        <v>#N/A</v>
      </c>
      <c r="BT162" s="104" t="e">
        <f>VLOOKUP($BE162,'P13'!$A$10:$F$59,6, FALSE)</f>
        <v>#N/A</v>
      </c>
      <c r="BU162" s="104" t="e">
        <f>VLOOKUP($BE162,'P14'!$A$10:$F$59,6, FALSE)</f>
        <v>#N/A</v>
      </c>
      <c r="BV162" s="104" t="e">
        <f>VLOOKUP($BE162,'P15'!$A$10:$F$59,6, FALSE)</f>
        <v>#N/A</v>
      </c>
      <c r="BW162" s="104" t="e">
        <f>VLOOKUP($BE162,'P16'!$A$10:$F$59,6, FALSE)</f>
        <v>#N/A</v>
      </c>
      <c r="BX162" s="104" t="e">
        <f>VLOOKUP($BE162,'P17'!$A$10:$F$59,6, FALSE)</f>
        <v>#N/A</v>
      </c>
      <c r="BY162" s="104" t="e">
        <f>VLOOKUP($BE162,'P18'!$A$10:$F$59,6, FALSE)</f>
        <v>#N/A</v>
      </c>
      <c r="BZ162" s="104" t="e">
        <f>VLOOKUP($BE162,'P19'!$A$10:$F$59,6, FALSE)</f>
        <v>#N/A</v>
      </c>
      <c r="CA162" s="104" t="e">
        <f>VLOOKUP($BE162,'P20'!$A$10:$F$59,6, FALSE)</f>
        <v>#N/A</v>
      </c>
    </row>
    <row r="163" spans="1:79" s="6" customFormat="1">
      <c r="A163" s="31">
        <v>17</v>
      </c>
      <c r="B163" s="41" t="str">
        <f t="shared" si="117"/>
        <v>-</v>
      </c>
      <c r="C163" s="41" t="str">
        <f t="shared" si="118"/>
        <v>-</v>
      </c>
      <c r="D163" s="41" t="e">
        <f t="shared" si="119"/>
        <v>#N/A</v>
      </c>
      <c r="E163" s="41" t="e">
        <f t="shared" si="120"/>
        <v>#N/A</v>
      </c>
      <c r="F163" s="41" t="e">
        <f t="shared" si="121"/>
        <v>#N/A</v>
      </c>
      <c r="G163" s="41" t="e">
        <f t="shared" si="122"/>
        <v>#N/A</v>
      </c>
      <c r="H163" s="41" t="e">
        <f t="shared" si="123"/>
        <v>#N/A</v>
      </c>
      <c r="I163" s="41" t="str">
        <f t="shared" si="124"/>
        <v>-</v>
      </c>
      <c r="J163" s="41" t="str">
        <f t="shared" si="125"/>
        <v>-</v>
      </c>
      <c r="K163" s="41" t="str">
        <f t="shared" si="126"/>
        <v>-</v>
      </c>
      <c r="L163" s="41" t="str">
        <f t="shared" si="127"/>
        <v>-</v>
      </c>
      <c r="M163" s="41" t="str">
        <f t="shared" si="128"/>
        <v>-</v>
      </c>
      <c r="N163" s="41" t="str">
        <f t="shared" si="129"/>
        <v>-</v>
      </c>
      <c r="O163" s="41" t="str">
        <f t="shared" si="130"/>
        <v>-</v>
      </c>
      <c r="P163" s="41" t="str">
        <f t="shared" si="131"/>
        <v>-</v>
      </c>
      <c r="Q163" s="41" t="str">
        <f t="shared" si="132"/>
        <v>-</v>
      </c>
      <c r="R163" s="41" t="str">
        <f t="shared" si="133"/>
        <v>-</v>
      </c>
      <c r="S163" s="41" t="str">
        <f t="shared" si="134"/>
        <v>-</v>
      </c>
      <c r="T163" s="41" t="str">
        <f t="shared" si="135"/>
        <v>-</v>
      </c>
      <c r="U163" s="41" t="str">
        <f t="shared" si="136"/>
        <v>-</v>
      </c>
      <c r="V163" s="41" t="str">
        <f t="shared" si="137"/>
        <v>-</v>
      </c>
      <c r="W163" s="41" t="str">
        <f t="shared" si="138"/>
        <v>-</v>
      </c>
      <c r="X163" s="150">
        <v>17</v>
      </c>
      <c r="Y163" s="240" t="e">
        <f t="shared" si="139"/>
        <v>#N/A</v>
      </c>
      <c r="Z163" s="441" t="e">
        <f t="shared" si="140"/>
        <v>#N/A</v>
      </c>
      <c r="AA163" s="443" t="e">
        <f t="shared" si="141"/>
        <v>#N/A</v>
      </c>
      <c r="AB163" s="443" t="e">
        <f t="shared" si="142"/>
        <v>#N/A</v>
      </c>
      <c r="BE163" s="31">
        <v>17</v>
      </c>
      <c r="BF163" s="104" t="e">
        <f>VLOOKUP($BE163,Pilot1!$A$10:$F$59,6, FALSE)</f>
        <v>#N/A</v>
      </c>
      <c r="BG163" s="104" t="e">
        <f>VLOOKUP($BE163,Pilot2!$A$10:$F$59,6, FALSE)</f>
        <v>#N/A</v>
      </c>
      <c r="BH163" s="104" t="e">
        <f>VLOOKUP($BE163,'P1'!$A$10:$F$59,6, FALSE)</f>
        <v>#N/A</v>
      </c>
      <c r="BI163" s="104" t="e">
        <f>VLOOKUP($BE163,'P2'!$A$10:$F$59,6, FALSE)</f>
        <v>#N/A</v>
      </c>
      <c r="BJ163" s="104" t="e">
        <f>VLOOKUP($BE163,'P3'!$A$10:$F$59,6, FALSE)</f>
        <v>#N/A</v>
      </c>
      <c r="BK163" s="104" t="e">
        <f>VLOOKUP($BE163,'P4'!$A$10:$F$59,6, FALSE)</f>
        <v>#N/A</v>
      </c>
      <c r="BL163" s="104" t="e">
        <f>VLOOKUP($BE163,'P5'!$A$10:$F$59,6, FALSE)</f>
        <v>#N/A</v>
      </c>
      <c r="BM163" s="104" t="e">
        <f>VLOOKUP($BE163,'P6'!$A$10:$F$59,6, FALSE)</f>
        <v>#N/A</v>
      </c>
      <c r="BN163" s="104" t="e">
        <f>VLOOKUP($BE163,'P7'!$A$10:$F$59,6, FALSE)</f>
        <v>#N/A</v>
      </c>
      <c r="BO163" s="104" t="e">
        <f>VLOOKUP($BE163,'P8'!$A$10:$F$59,6, FALSE)</f>
        <v>#N/A</v>
      </c>
      <c r="BP163" s="104" t="e">
        <f>VLOOKUP($BE163,'P9'!$A$10:$F$59,6, FALSE)</f>
        <v>#N/A</v>
      </c>
      <c r="BQ163" s="104" t="e">
        <f>VLOOKUP($BE163,'P10'!$A$10:$F$59,6, FALSE)</f>
        <v>#N/A</v>
      </c>
      <c r="BR163" s="104" t="e">
        <f>VLOOKUP($BE163,'P11'!$A$10:$F$59,6, FALSE)</f>
        <v>#N/A</v>
      </c>
      <c r="BS163" s="104" t="e">
        <f>VLOOKUP($BE163,'P12'!$A$10:$F$59,6, FALSE)</f>
        <v>#N/A</v>
      </c>
      <c r="BT163" s="104" t="e">
        <f>VLOOKUP($BE163,'P13'!$A$10:$F$59,6, FALSE)</f>
        <v>#N/A</v>
      </c>
      <c r="BU163" s="104" t="e">
        <f>VLOOKUP($BE163,'P14'!$A$10:$F$59,6, FALSE)</f>
        <v>#N/A</v>
      </c>
      <c r="BV163" s="104" t="e">
        <f>VLOOKUP($BE163,'P15'!$A$10:$F$59,6, FALSE)</f>
        <v>#N/A</v>
      </c>
      <c r="BW163" s="104" t="e">
        <f>VLOOKUP($BE163,'P16'!$A$10:$F$59,6, FALSE)</f>
        <v>#N/A</v>
      </c>
      <c r="BX163" s="104" t="e">
        <f>VLOOKUP($BE163,'P17'!$A$10:$F$59,6, FALSE)</f>
        <v>#N/A</v>
      </c>
      <c r="BY163" s="104" t="e">
        <f>VLOOKUP($BE163,'P18'!$A$10:$F$59,6, FALSE)</f>
        <v>#N/A</v>
      </c>
      <c r="BZ163" s="104" t="e">
        <f>VLOOKUP($BE163,'P19'!$A$10:$F$59,6, FALSE)</f>
        <v>#N/A</v>
      </c>
      <c r="CA163" s="104" t="e">
        <f>VLOOKUP($BE163,'P20'!$A$10:$F$59,6, FALSE)</f>
        <v>#N/A</v>
      </c>
    </row>
    <row r="164" spans="1:79" s="6" customFormat="1">
      <c r="A164" s="31">
        <v>18</v>
      </c>
      <c r="B164" s="41" t="str">
        <f t="shared" si="117"/>
        <v>-</v>
      </c>
      <c r="C164" s="41" t="str">
        <f t="shared" si="118"/>
        <v>-</v>
      </c>
      <c r="D164" s="41" t="e">
        <f t="shared" si="119"/>
        <v>#N/A</v>
      </c>
      <c r="E164" s="41" t="e">
        <f t="shared" si="120"/>
        <v>#N/A</v>
      </c>
      <c r="F164" s="41" t="e">
        <f t="shared" si="121"/>
        <v>#N/A</v>
      </c>
      <c r="G164" s="41" t="e">
        <f t="shared" si="122"/>
        <v>#N/A</v>
      </c>
      <c r="H164" s="41" t="e">
        <f t="shared" si="123"/>
        <v>#N/A</v>
      </c>
      <c r="I164" s="41" t="str">
        <f t="shared" si="124"/>
        <v>-</v>
      </c>
      <c r="J164" s="41" t="str">
        <f t="shared" si="125"/>
        <v>-</v>
      </c>
      <c r="K164" s="41" t="str">
        <f t="shared" si="126"/>
        <v>-</v>
      </c>
      <c r="L164" s="41" t="str">
        <f t="shared" si="127"/>
        <v>-</v>
      </c>
      <c r="M164" s="41" t="str">
        <f t="shared" si="128"/>
        <v>-</v>
      </c>
      <c r="N164" s="41" t="str">
        <f t="shared" si="129"/>
        <v>-</v>
      </c>
      <c r="O164" s="41" t="str">
        <f t="shared" si="130"/>
        <v>-</v>
      </c>
      <c r="P164" s="41" t="str">
        <f t="shared" si="131"/>
        <v>-</v>
      </c>
      <c r="Q164" s="41" t="str">
        <f t="shared" si="132"/>
        <v>-</v>
      </c>
      <c r="R164" s="41" t="str">
        <f t="shared" si="133"/>
        <v>-</v>
      </c>
      <c r="S164" s="41" t="str">
        <f t="shared" si="134"/>
        <v>-</v>
      </c>
      <c r="T164" s="41" t="str">
        <f t="shared" si="135"/>
        <v>-</v>
      </c>
      <c r="U164" s="41" t="str">
        <f t="shared" si="136"/>
        <v>-</v>
      </c>
      <c r="V164" s="41" t="str">
        <f t="shared" si="137"/>
        <v>-</v>
      </c>
      <c r="W164" s="41" t="str">
        <f t="shared" si="138"/>
        <v>-</v>
      </c>
      <c r="X164" s="150">
        <v>18</v>
      </c>
      <c r="Y164" s="240" t="e">
        <f t="shared" si="139"/>
        <v>#N/A</v>
      </c>
      <c r="Z164" s="441" t="e">
        <f t="shared" si="140"/>
        <v>#N/A</v>
      </c>
      <c r="AA164" s="443" t="e">
        <f t="shared" si="141"/>
        <v>#N/A</v>
      </c>
      <c r="AB164" s="443" t="e">
        <f t="shared" si="142"/>
        <v>#N/A</v>
      </c>
      <c r="BE164" s="31">
        <v>18</v>
      </c>
      <c r="BF164" s="104" t="e">
        <f>VLOOKUP($BE164,Pilot1!$A$10:$F$59,6, FALSE)</f>
        <v>#N/A</v>
      </c>
      <c r="BG164" s="104" t="e">
        <f>VLOOKUP($BE164,Pilot2!$A$10:$F$59,6, FALSE)</f>
        <v>#N/A</v>
      </c>
      <c r="BH164" s="104" t="e">
        <f>VLOOKUP($BE164,'P1'!$A$10:$F$59,6, FALSE)</f>
        <v>#N/A</v>
      </c>
      <c r="BI164" s="104" t="e">
        <f>VLOOKUP($BE164,'P2'!$A$10:$F$59,6, FALSE)</f>
        <v>#N/A</v>
      </c>
      <c r="BJ164" s="104" t="e">
        <f>VLOOKUP($BE164,'P3'!$A$10:$F$59,6, FALSE)</f>
        <v>#N/A</v>
      </c>
      <c r="BK164" s="104" t="e">
        <f>VLOOKUP($BE164,'P4'!$A$10:$F$59,6, FALSE)</f>
        <v>#N/A</v>
      </c>
      <c r="BL164" s="104" t="e">
        <f>VLOOKUP($BE164,'P5'!$A$10:$F$59,6, FALSE)</f>
        <v>#N/A</v>
      </c>
      <c r="BM164" s="104" t="e">
        <f>VLOOKUP($BE164,'P6'!$A$10:$F$59,6, FALSE)</f>
        <v>#N/A</v>
      </c>
      <c r="BN164" s="104" t="e">
        <f>VLOOKUP($BE164,'P7'!$A$10:$F$59,6, FALSE)</f>
        <v>#N/A</v>
      </c>
      <c r="BO164" s="104" t="e">
        <f>VLOOKUP($BE164,'P8'!$A$10:$F$59,6, FALSE)</f>
        <v>#N/A</v>
      </c>
      <c r="BP164" s="104" t="e">
        <f>VLOOKUP($BE164,'P9'!$A$10:$F$59,6, FALSE)</f>
        <v>#N/A</v>
      </c>
      <c r="BQ164" s="104" t="e">
        <f>VLOOKUP($BE164,'P10'!$A$10:$F$59,6, FALSE)</f>
        <v>#N/A</v>
      </c>
      <c r="BR164" s="104" t="e">
        <f>VLOOKUP($BE164,'P11'!$A$10:$F$59,6, FALSE)</f>
        <v>#N/A</v>
      </c>
      <c r="BS164" s="104" t="e">
        <f>VLOOKUP($BE164,'P12'!$A$10:$F$59,6, FALSE)</f>
        <v>#N/A</v>
      </c>
      <c r="BT164" s="104" t="e">
        <f>VLOOKUP($BE164,'P13'!$A$10:$F$59,6, FALSE)</f>
        <v>#N/A</v>
      </c>
      <c r="BU164" s="104" t="e">
        <f>VLOOKUP($BE164,'P14'!$A$10:$F$59,6, FALSE)</f>
        <v>#N/A</v>
      </c>
      <c r="BV164" s="104" t="e">
        <f>VLOOKUP($BE164,'P15'!$A$10:$F$59,6, FALSE)</f>
        <v>#N/A</v>
      </c>
      <c r="BW164" s="104" t="e">
        <f>VLOOKUP($BE164,'P16'!$A$10:$F$59,6, FALSE)</f>
        <v>#N/A</v>
      </c>
      <c r="BX164" s="104" t="e">
        <f>VLOOKUP($BE164,'P17'!$A$10:$F$59,6, FALSE)</f>
        <v>#N/A</v>
      </c>
      <c r="BY164" s="104" t="e">
        <f>VLOOKUP($BE164,'P18'!$A$10:$F$59,6, FALSE)</f>
        <v>#N/A</v>
      </c>
      <c r="BZ164" s="104" t="e">
        <f>VLOOKUP($BE164,'P19'!$A$10:$F$59,6, FALSE)</f>
        <v>#N/A</v>
      </c>
      <c r="CA164" s="104" t="e">
        <f>VLOOKUP($BE164,'P20'!$A$10:$F$59,6, FALSE)</f>
        <v>#N/A</v>
      </c>
    </row>
    <row r="165" spans="1:79" s="6" customFormat="1">
      <c r="A165" s="31">
        <v>19</v>
      </c>
      <c r="B165" s="41" t="str">
        <f t="shared" si="117"/>
        <v>-</v>
      </c>
      <c r="C165" s="41" t="str">
        <f t="shared" si="118"/>
        <v>-</v>
      </c>
      <c r="D165" s="41" t="e">
        <f t="shared" si="119"/>
        <v>#N/A</v>
      </c>
      <c r="E165" s="41" t="e">
        <f t="shared" si="120"/>
        <v>#N/A</v>
      </c>
      <c r="F165" s="41" t="e">
        <f t="shared" si="121"/>
        <v>#N/A</v>
      </c>
      <c r="G165" s="41" t="e">
        <f t="shared" si="122"/>
        <v>#N/A</v>
      </c>
      <c r="H165" s="41" t="e">
        <f t="shared" si="123"/>
        <v>#N/A</v>
      </c>
      <c r="I165" s="41" t="str">
        <f t="shared" si="124"/>
        <v>-</v>
      </c>
      <c r="J165" s="41" t="str">
        <f t="shared" si="125"/>
        <v>-</v>
      </c>
      <c r="K165" s="41" t="str">
        <f t="shared" si="126"/>
        <v>-</v>
      </c>
      <c r="L165" s="41" t="str">
        <f t="shared" si="127"/>
        <v>-</v>
      </c>
      <c r="M165" s="41" t="str">
        <f t="shared" si="128"/>
        <v>-</v>
      </c>
      <c r="N165" s="41" t="str">
        <f t="shared" si="129"/>
        <v>-</v>
      </c>
      <c r="O165" s="41" t="str">
        <f t="shared" si="130"/>
        <v>-</v>
      </c>
      <c r="P165" s="41" t="str">
        <f t="shared" si="131"/>
        <v>-</v>
      </c>
      <c r="Q165" s="41" t="str">
        <f t="shared" si="132"/>
        <v>-</v>
      </c>
      <c r="R165" s="41" t="str">
        <f t="shared" si="133"/>
        <v>-</v>
      </c>
      <c r="S165" s="41" t="str">
        <f t="shared" si="134"/>
        <v>-</v>
      </c>
      <c r="T165" s="41" t="str">
        <f t="shared" si="135"/>
        <v>-</v>
      </c>
      <c r="U165" s="41" t="str">
        <f t="shared" si="136"/>
        <v>-</v>
      </c>
      <c r="V165" s="41" t="str">
        <f t="shared" si="137"/>
        <v>-</v>
      </c>
      <c r="W165" s="41" t="str">
        <f t="shared" si="138"/>
        <v>-</v>
      </c>
      <c r="X165" s="150">
        <v>19</v>
      </c>
      <c r="Y165" s="240" t="e">
        <f t="shared" si="139"/>
        <v>#N/A</v>
      </c>
      <c r="Z165" s="441" t="e">
        <f t="shared" si="140"/>
        <v>#N/A</v>
      </c>
      <c r="AA165" s="443" t="e">
        <f t="shared" si="141"/>
        <v>#N/A</v>
      </c>
      <c r="AB165" s="443" t="e">
        <f t="shared" si="142"/>
        <v>#N/A</v>
      </c>
      <c r="BE165" s="31">
        <v>19</v>
      </c>
      <c r="BF165" s="104" t="e">
        <f>VLOOKUP($BE165,Pilot1!$A$10:$F$59,6, FALSE)</f>
        <v>#N/A</v>
      </c>
      <c r="BG165" s="104" t="e">
        <f>VLOOKUP($BE165,Pilot2!$A$10:$F$59,6, FALSE)</f>
        <v>#N/A</v>
      </c>
      <c r="BH165" s="104" t="e">
        <f>VLOOKUP($BE165,'P1'!$A$10:$F$59,6, FALSE)</f>
        <v>#N/A</v>
      </c>
      <c r="BI165" s="104" t="e">
        <f>VLOOKUP($BE165,'P2'!$A$10:$F$59,6, FALSE)</f>
        <v>#N/A</v>
      </c>
      <c r="BJ165" s="104" t="e">
        <f>VLOOKUP($BE165,'P3'!$A$10:$F$59,6, FALSE)</f>
        <v>#N/A</v>
      </c>
      <c r="BK165" s="104" t="e">
        <f>VLOOKUP($BE165,'P4'!$A$10:$F$59,6, FALSE)</f>
        <v>#N/A</v>
      </c>
      <c r="BL165" s="104" t="e">
        <f>VLOOKUP($BE165,'P5'!$A$10:$F$59,6, FALSE)</f>
        <v>#N/A</v>
      </c>
      <c r="BM165" s="104" t="e">
        <f>VLOOKUP($BE165,'P6'!$A$10:$F$59,6, FALSE)</f>
        <v>#N/A</v>
      </c>
      <c r="BN165" s="104" t="e">
        <f>VLOOKUP($BE165,'P7'!$A$10:$F$59,6, FALSE)</f>
        <v>#N/A</v>
      </c>
      <c r="BO165" s="104" t="e">
        <f>VLOOKUP($BE165,'P8'!$A$10:$F$59,6, FALSE)</f>
        <v>#N/A</v>
      </c>
      <c r="BP165" s="104" t="e">
        <f>VLOOKUP($BE165,'P9'!$A$10:$F$59,6, FALSE)</f>
        <v>#N/A</v>
      </c>
      <c r="BQ165" s="104" t="e">
        <f>VLOOKUP($BE165,'P10'!$A$10:$F$59,6, FALSE)</f>
        <v>#N/A</v>
      </c>
      <c r="BR165" s="104" t="e">
        <f>VLOOKUP($BE165,'P11'!$A$10:$F$59,6, FALSE)</f>
        <v>#N/A</v>
      </c>
      <c r="BS165" s="104" t="e">
        <f>VLOOKUP($BE165,'P12'!$A$10:$F$59,6, FALSE)</f>
        <v>#N/A</v>
      </c>
      <c r="BT165" s="104" t="e">
        <f>VLOOKUP($BE165,'P13'!$A$10:$F$59,6, FALSE)</f>
        <v>#N/A</v>
      </c>
      <c r="BU165" s="104" t="e">
        <f>VLOOKUP($BE165,'P14'!$A$10:$F$59,6, FALSE)</f>
        <v>#N/A</v>
      </c>
      <c r="BV165" s="104" t="e">
        <f>VLOOKUP($BE165,'P15'!$A$10:$F$59,6, FALSE)</f>
        <v>#N/A</v>
      </c>
      <c r="BW165" s="104" t="e">
        <f>VLOOKUP($BE165,'P16'!$A$10:$F$59,6, FALSE)</f>
        <v>#N/A</v>
      </c>
      <c r="BX165" s="104" t="e">
        <f>VLOOKUP($BE165,'P17'!$A$10:$F$59,6, FALSE)</f>
        <v>#N/A</v>
      </c>
      <c r="BY165" s="104" t="e">
        <f>VLOOKUP($BE165,'P18'!$A$10:$F$59,6, FALSE)</f>
        <v>#N/A</v>
      </c>
      <c r="BZ165" s="104" t="e">
        <f>VLOOKUP($BE165,'P19'!$A$10:$F$59,6, FALSE)</f>
        <v>#N/A</v>
      </c>
      <c r="CA165" s="104" t="e">
        <f>VLOOKUP($BE165,'P20'!$A$10:$F$59,6, FALSE)</f>
        <v>#N/A</v>
      </c>
    </row>
    <row r="166" spans="1:79" s="6" customFormat="1">
      <c r="A166" s="31">
        <v>20</v>
      </c>
      <c r="B166" s="41" t="str">
        <f t="shared" si="117"/>
        <v>-</v>
      </c>
      <c r="C166" s="41" t="str">
        <f t="shared" si="118"/>
        <v>-</v>
      </c>
      <c r="D166" s="41" t="e">
        <f t="shared" si="119"/>
        <v>#N/A</v>
      </c>
      <c r="E166" s="41" t="e">
        <f t="shared" si="120"/>
        <v>#N/A</v>
      </c>
      <c r="F166" s="41" t="e">
        <f t="shared" si="121"/>
        <v>#N/A</v>
      </c>
      <c r="G166" s="41" t="e">
        <f t="shared" si="122"/>
        <v>#N/A</v>
      </c>
      <c r="H166" s="41" t="e">
        <f t="shared" si="123"/>
        <v>#N/A</v>
      </c>
      <c r="I166" s="41" t="str">
        <f t="shared" si="124"/>
        <v>-</v>
      </c>
      <c r="J166" s="41" t="str">
        <f t="shared" si="125"/>
        <v>-</v>
      </c>
      <c r="K166" s="41" t="str">
        <f t="shared" si="126"/>
        <v>-</v>
      </c>
      <c r="L166" s="41" t="str">
        <f t="shared" si="127"/>
        <v>-</v>
      </c>
      <c r="M166" s="41" t="str">
        <f t="shared" si="128"/>
        <v>-</v>
      </c>
      <c r="N166" s="41" t="str">
        <f t="shared" si="129"/>
        <v>-</v>
      </c>
      <c r="O166" s="41" t="str">
        <f t="shared" si="130"/>
        <v>-</v>
      </c>
      <c r="P166" s="41" t="str">
        <f t="shared" si="131"/>
        <v>-</v>
      </c>
      <c r="Q166" s="41" t="str">
        <f t="shared" si="132"/>
        <v>-</v>
      </c>
      <c r="R166" s="41" t="str">
        <f t="shared" si="133"/>
        <v>-</v>
      </c>
      <c r="S166" s="41" t="str">
        <f t="shared" si="134"/>
        <v>-</v>
      </c>
      <c r="T166" s="41" t="str">
        <f t="shared" si="135"/>
        <v>-</v>
      </c>
      <c r="U166" s="41" t="str">
        <f t="shared" si="136"/>
        <v>-</v>
      </c>
      <c r="V166" s="41" t="str">
        <f t="shared" si="137"/>
        <v>-</v>
      </c>
      <c r="W166" s="41" t="str">
        <f t="shared" si="138"/>
        <v>-</v>
      </c>
      <c r="X166" s="150">
        <v>20</v>
      </c>
      <c r="Y166" s="240" t="e">
        <f t="shared" si="139"/>
        <v>#N/A</v>
      </c>
      <c r="Z166" s="441" t="e">
        <f t="shared" si="140"/>
        <v>#N/A</v>
      </c>
      <c r="AA166" s="443" t="e">
        <f t="shared" si="141"/>
        <v>#N/A</v>
      </c>
      <c r="AB166" s="443" t="e">
        <f t="shared" si="142"/>
        <v>#N/A</v>
      </c>
      <c r="BE166" s="31">
        <v>20</v>
      </c>
      <c r="BF166" s="104" t="e">
        <f>VLOOKUP($BE166,Pilot1!$A$10:$F$59,6, FALSE)</f>
        <v>#N/A</v>
      </c>
      <c r="BG166" s="104" t="e">
        <f>VLOOKUP($BE166,Pilot2!$A$10:$F$59,6, FALSE)</f>
        <v>#N/A</v>
      </c>
      <c r="BH166" s="104" t="e">
        <f>VLOOKUP($BE166,'P1'!$A$10:$F$59,6, FALSE)</f>
        <v>#N/A</v>
      </c>
      <c r="BI166" s="104" t="e">
        <f>VLOOKUP($BE166,'P2'!$A$10:$F$59,6, FALSE)</f>
        <v>#N/A</v>
      </c>
      <c r="BJ166" s="104" t="e">
        <f>VLOOKUP($BE166,'P3'!$A$10:$F$59,6, FALSE)</f>
        <v>#N/A</v>
      </c>
      <c r="BK166" s="104" t="e">
        <f>VLOOKUP($BE166,'P4'!$A$10:$F$59,6, FALSE)</f>
        <v>#N/A</v>
      </c>
      <c r="BL166" s="104" t="e">
        <f>VLOOKUP($BE166,'P5'!$A$10:$F$59,6, FALSE)</f>
        <v>#N/A</v>
      </c>
      <c r="BM166" s="104" t="e">
        <f>VLOOKUP($BE166,'P6'!$A$10:$F$59,6, FALSE)</f>
        <v>#N/A</v>
      </c>
      <c r="BN166" s="104" t="e">
        <f>VLOOKUP($BE166,'P7'!$A$10:$F$59,6, FALSE)</f>
        <v>#N/A</v>
      </c>
      <c r="BO166" s="104" t="e">
        <f>VLOOKUP($BE166,'P8'!$A$10:$F$59,6, FALSE)</f>
        <v>#N/A</v>
      </c>
      <c r="BP166" s="104" t="e">
        <f>VLOOKUP($BE166,'P9'!$A$10:$F$59,6, FALSE)</f>
        <v>#N/A</v>
      </c>
      <c r="BQ166" s="104" t="e">
        <f>VLOOKUP($BE166,'P10'!$A$10:$F$59,6, FALSE)</f>
        <v>#N/A</v>
      </c>
      <c r="BR166" s="104" t="e">
        <f>VLOOKUP($BE166,'P11'!$A$10:$F$59,6, FALSE)</f>
        <v>#N/A</v>
      </c>
      <c r="BS166" s="104" t="e">
        <f>VLOOKUP($BE166,'P12'!$A$10:$F$59,6, FALSE)</f>
        <v>#N/A</v>
      </c>
      <c r="BT166" s="104" t="e">
        <f>VLOOKUP($BE166,'P13'!$A$10:$F$59,6, FALSE)</f>
        <v>#N/A</v>
      </c>
      <c r="BU166" s="104" t="e">
        <f>VLOOKUP($BE166,'P14'!$A$10:$F$59,6, FALSE)</f>
        <v>#N/A</v>
      </c>
      <c r="BV166" s="104" t="e">
        <f>VLOOKUP($BE166,'P15'!$A$10:$F$59,6, FALSE)</f>
        <v>#N/A</v>
      </c>
      <c r="BW166" s="104" t="e">
        <f>VLOOKUP($BE166,'P16'!$A$10:$F$59,6, FALSE)</f>
        <v>#N/A</v>
      </c>
      <c r="BX166" s="104" t="e">
        <f>VLOOKUP($BE166,'P17'!$A$10:$F$59,6, FALSE)</f>
        <v>#N/A</v>
      </c>
      <c r="BY166" s="104" t="e">
        <f>VLOOKUP($BE166,'P18'!$A$10:$F$59,6, FALSE)</f>
        <v>#N/A</v>
      </c>
      <c r="BZ166" s="104" t="e">
        <f>VLOOKUP($BE166,'P19'!$A$10:$F$59,6, FALSE)</f>
        <v>#N/A</v>
      </c>
      <c r="CA166" s="104" t="e">
        <f>VLOOKUP($BE166,'P20'!$A$10:$F$59,6, FALSE)</f>
        <v>#N/A</v>
      </c>
    </row>
    <row r="167" spans="1:79" s="6" customFormat="1">
      <c r="A167" s="31">
        <v>21</v>
      </c>
      <c r="B167" s="41" t="str">
        <f t="shared" si="117"/>
        <v>-</v>
      </c>
      <c r="C167" s="41" t="str">
        <f t="shared" si="118"/>
        <v>-</v>
      </c>
      <c r="D167" s="41" t="e">
        <f t="shared" si="119"/>
        <v>#N/A</v>
      </c>
      <c r="E167" s="41" t="e">
        <f t="shared" si="120"/>
        <v>#N/A</v>
      </c>
      <c r="F167" s="41" t="e">
        <f t="shared" si="121"/>
        <v>#N/A</v>
      </c>
      <c r="G167" s="41" t="e">
        <f t="shared" si="122"/>
        <v>#N/A</v>
      </c>
      <c r="H167" s="41" t="e">
        <f t="shared" si="123"/>
        <v>#N/A</v>
      </c>
      <c r="I167" s="41" t="str">
        <f t="shared" si="124"/>
        <v>-</v>
      </c>
      <c r="J167" s="41" t="str">
        <f t="shared" si="125"/>
        <v>-</v>
      </c>
      <c r="K167" s="41" t="str">
        <f t="shared" si="126"/>
        <v>-</v>
      </c>
      <c r="L167" s="41" t="str">
        <f t="shared" si="127"/>
        <v>-</v>
      </c>
      <c r="M167" s="41" t="str">
        <f t="shared" si="128"/>
        <v>-</v>
      </c>
      <c r="N167" s="41" t="str">
        <f t="shared" si="129"/>
        <v>-</v>
      </c>
      <c r="O167" s="41" t="str">
        <f t="shared" si="130"/>
        <v>-</v>
      </c>
      <c r="P167" s="41" t="str">
        <f t="shared" si="131"/>
        <v>-</v>
      </c>
      <c r="Q167" s="41" t="str">
        <f t="shared" si="132"/>
        <v>-</v>
      </c>
      <c r="R167" s="41" t="str">
        <f t="shared" si="133"/>
        <v>-</v>
      </c>
      <c r="S167" s="41" t="str">
        <f t="shared" si="134"/>
        <v>-</v>
      </c>
      <c r="T167" s="41" t="str">
        <f t="shared" si="135"/>
        <v>-</v>
      </c>
      <c r="U167" s="41" t="str">
        <f t="shared" si="136"/>
        <v>-</v>
      </c>
      <c r="V167" s="41" t="str">
        <f t="shared" si="137"/>
        <v>-</v>
      </c>
      <c r="W167" s="41" t="str">
        <f t="shared" si="138"/>
        <v>-</v>
      </c>
      <c r="X167" s="436">
        <v>21</v>
      </c>
      <c r="Y167" s="240" t="e">
        <f t="shared" si="139"/>
        <v>#N/A</v>
      </c>
      <c r="Z167" s="441" t="e">
        <f t="shared" si="140"/>
        <v>#N/A</v>
      </c>
      <c r="AA167" s="443" t="e">
        <f t="shared" si="141"/>
        <v>#N/A</v>
      </c>
      <c r="AB167" s="443" t="e">
        <f t="shared" si="142"/>
        <v>#N/A</v>
      </c>
      <c r="BE167" s="31">
        <v>21</v>
      </c>
      <c r="BF167" s="104" t="e">
        <f>VLOOKUP($BE167,Pilot1!$A$10:$F$59,6, FALSE)</f>
        <v>#N/A</v>
      </c>
      <c r="BG167" s="104" t="e">
        <f>VLOOKUP($BE167,Pilot2!$A$10:$F$59,6, FALSE)</f>
        <v>#N/A</v>
      </c>
      <c r="BH167" s="104" t="e">
        <f>VLOOKUP($BE167,'P1'!$A$10:$F$59,6, FALSE)</f>
        <v>#N/A</v>
      </c>
      <c r="BI167" s="104" t="e">
        <f>VLOOKUP($BE167,'P2'!$A$10:$F$59,6, FALSE)</f>
        <v>#N/A</v>
      </c>
      <c r="BJ167" s="104" t="e">
        <f>VLOOKUP($BE167,'P3'!$A$10:$F$59,6, FALSE)</f>
        <v>#N/A</v>
      </c>
      <c r="BK167" s="104" t="e">
        <f>VLOOKUP($BE167,'P4'!$A$10:$F$59,6, FALSE)</f>
        <v>#N/A</v>
      </c>
      <c r="BL167" s="104" t="e">
        <f>VLOOKUP($BE167,'P5'!$A$10:$F$59,6, FALSE)</f>
        <v>#N/A</v>
      </c>
      <c r="BM167" s="104" t="e">
        <f>VLOOKUP($BE167,'P6'!$A$10:$F$59,6, FALSE)</f>
        <v>#N/A</v>
      </c>
      <c r="BN167" s="104" t="e">
        <f>VLOOKUP($BE167,'P7'!$A$10:$F$59,6, FALSE)</f>
        <v>#N/A</v>
      </c>
      <c r="BO167" s="104" t="e">
        <f>VLOOKUP($BE167,'P8'!$A$10:$F$59,6, FALSE)</f>
        <v>#N/A</v>
      </c>
      <c r="BP167" s="104" t="e">
        <f>VLOOKUP($BE167,'P9'!$A$10:$F$59,6, FALSE)</f>
        <v>#N/A</v>
      </c>
      <c r="BQ167" s="104" t="e">
        <f>VLOOKUP($BE167,'P10'!$A$10:$F$59,6, FALSE)</f>
        <v>#N/A</v>
      </c>
      <c r="BR167" s="104" t="e">
        <f>VLOOKUP($BE167,'P11'!$A$10:$F$59,6, FALSE)</f>
        <v>#N/A</v>
      </c>
      <c r="BS167" s="104" t="e">
        <f>VLOOKUP($BE167,'P12'!$A$10:$F$59,6, FALSE)</f>
        <v>#N/A</v>
      </c>
      <c r="BT167" s="104" t="e">
        <f>VLOOKUP($BE167,'P13'!$A$10:$F$59,6, FALSE)</f>
        <v>#N/A</v>
      </c>
      <c r="BU167" s="104" t="e">
        <f>VLOOKUP($BE167,'P14'!$A$10:$F$59,6, FALSE)</f>
        <v>#N/A</v>
      </c>
      <c r="BV167" s="104" t="e">
        <f>VLOOKUP($BE167,'P15'!$A$10:$F$59,6, FALSE)</f>
        <v>#N/A</v>
      </c>
      <c r="BW167" s="104" t="e">
        <f>VLOOKUP($BE167,'P16'!$A$10:$F$59,6, FALSE)</f>
        <v>#N/A</v>
      </c>
      <c r="BX167" s="104" t="e">
        <f>VLOOKUP($BE167,'P17'!$A$10:$F$59,6, FALSE)</f>
        <v>#N/A</v>
      </c>
      <c r="BY167" s="104" t="e">
        <f>VLOOKUP($BE167,'P18'!$A$10:$F$59,6, FALSE)</f>
        <v>#N/A</v>
      </c>
      <c r="BZ167" s="104" t="e">
        <f>VLOOKUP($BE167,'P19'!$A$10:$F$59,6, FALSE)</f>
        <v>#N/A</v>
      </c>
      <c r="CA167" s="104" t="e">
        <f>VLOOKUP($BE167,'P20'!$A$10:$F$59,6, FALSE)</f>
        <v>#N/A</v>
      </c>
    </row>
    <row r="168" spans="1:79" s="6" customFormat="1">
      <c r="A168" s="31">
        <v>22</v>
      </c>
      <c r="B168" s="41" t="str">
        <f t="shared" si="117"/>
        <v>-</v>
      </c>
      <c r="C168" s="41" t="str">
        <f t="shared" si="118"/>
        <v>-</v>
      </c>
      <c r="D168" s="41" t="e">
        <f t="shared" si="119"/>
        <v>#N/A</v>
      </c>
      <c r="E168" s="41" t="e">
        <f t="shared" si="120"/>
        <v>#N/A</v>
      </c>
      <c r="F168" s="41" t="e">
        <f t="shared" si="121"/>
        <v>#N/A</v>
      </c>
      <c r="G168" s="41" t="e">
        <f t="shared" si="122"/>
        <v>#N/A</v>
      </c>
      <c r="H168" s="41" t="e">
        <f t="shared" si="123"/>
        <v>#N/A</v>
      </c>
      <c r="I168" s="41" t="str">
        <f t="shared" si="124"/>
        <v>-</v>
      </c>
      <c r="J168" s="41" t="str">
        <f t="shared" si="125"/>
        <v>-</v>
      </c>
      <c r="K168" s="41" t="str">
        <f t="shared" si="126"/>
        <v>-</v>
      </c>
      <c r="L168" s="41" t="str">
        <f t="shared" si="127"/>
        <v>-</v>
      </c>
      <c r="M168" s="41" t="str">
        <f t="shared" si="128"/>
        <v>-</v>
      </c>
      <c r="N168" s="41" t="str">
        <f t="shared" si="129"/>
        <v>-</v>
      </c>
      <c r="O168" s="41" t="str">
        <f t="shared" si="130"/>
        <v>-</v>
      </c>
      <c r="P168" s="41" t="str">
        <f t="shared" si="131"/>
        <v>-</v>
      </c>
      <c r="Q168" s="41" t="str">
        <f t="shared" si="132"/>
        <v>-</v>
      </c>
      <c r="R168" s="41" t="str">
        <f t="shared" si="133"/>
        <v>-</v>
      </c>
      <c r="S168" s="41" t="str">
        <f t="shared" si="134"/>
        <v>-</v>
      </c>
      <c r="T168" s="41" t="str">
        <f t="shared" si="135"/>
        <v>-</v>
      </c>
      <c r="U168" s="41" t="str">
        <f t="shared" si="136"/>
        <v>-</v>
      </c>
      <c r="V168" s="41" t="str">
        <f t="shared" si="137"/>
        <v>-</v>
      </c>
      <c r="W168" s="41" t="str">
        <f t="shared" si="138"/>
        <v>-</v>
      </c>
      <c r="X168" s="436">
        <v>22</v>
      </c>
      <c r="Y168" s="240" t="e">
        <f t="shared" si="139"/>
        <v>#N/A</v>
      </c>
      <c r="Z168" s="441" t="e">
        <f t="shared" si="140"/>
        <v>#N/A</v>
      </c>
      <c r="AA168" s="443" t="e">
        <f t="shared" si="141"/>
        <v>#N/A</v>
      </c>
      <c r="AB168" s="443" t="e">
        <f t="shared" si="142"/>
        <v>#N/A</v>
      </c>
      <c r="BE168" s="31">
        <v>22</v>
      </c>
      <c r="BF168" s="104" t="e">
        <f>VLOOKUP($BE168,Pilot1!$A$10:$F$59,6, FALSE)</f>
        <v>#N/A</v>
      </c>
      <c r="BG168" s="104" t="e">
        <f>VLOOKUP($BE168,Pilot2!$A$10:$F$59,6, FALSE)</f>
        <v>#N/A</v>
      </c>
      <c r="BH168" s="104" t="e">
        <f>VLOOKUP($BE168,'P1'!$A$10:$F$59,6, FALSE)</f>
        <v>#N/A</v>
      </c>
      <c r="BI168" s="104" t="e">
        <f>VLOOKUP($BE168,'P2'!$A$10:$F$59,6, FALSE)</f>
        <v>#N/A</v>
      </c>
      <c r="BJ168" s="104" t="e">
        <f>VLOOKUP($BE168,'P3'!$A$10:$F$59,6, FALSE)</f>
        <v>#N/A</v>
      </c>
      <c r="BK168" s="104" t="e">
        <f>VLOOKUP($BE168,'P4'!$A$10:$F$59,6, FALSE)</f>
        <v>#N/A</v>
      </c>
      <c r="BL168" s="104" t="e">
        <f>VLOOKUP($BE168,'P5'!$A$10:$F$59,6, FALSE)</f>
        <v>#N/A</v>
      </c>
      <c r="BM168" s="104" t="e">
        <f>VLOOKUP($BE168,'P6'!$A$10:$F$59,6, FALSE)</f>
        <v>#N/A</v>
      </c>
      <c r="BN168" s="104" t="e">
        <f>VLOOKUP($BE168,'P7'!$A$10:$F$59,6, FALSE)</f>
        <v>#N/A</v>
      </c>
      <c r="BO168" s="104" t="e">
        <f>VLOOKUP($BE168,'P8'!$A$10:$F$59,6, FALSE)</f>
        <v>#N/A</v>
      </c>
      <c r="BP168" s="104" t="e">
        <f>VLOOKUP($BE168,'P9'!$A$10:$F$59,6, FALSE)</f>
        <v>#N/A</v>
      </c>
      <c r="BQ168" s="104" t="e">
        <f>VLOOKUP($BE168,'P10'!$A$10:$F$59,6, FALSE)</f>
        <v>#N/A</v>
      </c>
      <c r="BR168" s="104" t="e">
        <f>VLOOKUP($BE168,'P11'!$A$10:$F$59,6, FALSE)</f>
        <v>#N/A</v>
      </c>
      <c r="BS168" s="104" t="e">
        <f>VLOOKUP($BE168,'P12'!$A$10:$F$59,6, FALSE)</f>
        <v>#N/A</v>
      </c>
      <c r="BT168" s="104" t="e">
        <f>VLOOKUP($BE168,'P13'!$A$10:$F$59,6, FALSE)</f>
        <v>#N/A</v>
      </c>
      <c r="BU168" s="104" t="e">
        <f>VLOOKUP($BE168,'P14'!$A$10:$F$59,6, FALSE)</f>
        <v>#N/A</v>
      </c>
      <c r="BV168" s="104" t="e">
        <f>VLOOKUP($BE168,'P15'!$A$10:$F$59,6, FALSE)</f>
        <v>#N/A</v>
      </c>
      <c r="BW168" s="104" t="e">
        <f>VLOOKUP($BE168,'P16'!$A$10:$F$59,6, FALSE)</f>
        <v>#N/A</v>
      </c>
      <c r="BX168" s="104" t="e">
        <f>VLOOKUP($BE168,'P17'!$A$10:$F$59,6, FALSE)</f>
        <v>#N/A</v>
      </c>
      <c r="BY168" s="104" t="e">
        <f>VLOOKUP($BE168,'P18'!$A$10:$F$59,6, FALSE)</f>
        <v>#N/A</v>
      </c>
      <c r="BZ168" s="104" t="e">
        <f>VLOOKUP($BE168,'P19'!$A$10:$F$59,6, FALSE)</f>
        <v>#N/A</v>
      </c>
      <c r="CA168" s="104" t="e">
        <f>VLOOKUP($BE168,'P20'!$A$10:$F$59,6, FALSE)</f>
        <v>#N/A</v>
      </c>
    </row>
    <row r="169" spans="1:79" s="6" customFormat="1">
      <c r="A169" s="31">
        <v>23</v>
      </c>
      <c r="B169" s="41" t="str">
        <f t="shared" si="117"/>
        <v>-</v>
      </c>
      <c r="C169" s="41" t="str">
        <f t="shared" si="118"/>
        <v>-</v>
      </c>
      <c r="D169" s="41" t="e">
        <f t="shared" si="119"/>
        <v>#N/A</v>
      </c>
      <c r="E169" s="41" t="e">
        <f t="shared" si="120"/>
        <v>#N/A</v>
      </c>
      <c r="F169" s="41" t="e">
        <f t="shared" si="121"/>
        <v>#N/A</v>
      </c>
      <c r="G169" s="41" t="e">
        <f t="shared" si="122"/>
        <v>#N/A</v>
      </c>
      <c r="H169" s="41" t="e">
        <f t="shared" si="123"/>
        <v>#N/A</v>
      </c>
      <c r="I169" s="41" t="str">
        <f t="shared" si="124"/>
        <v>-</v>
      </c>
      <c r="J169" s="41" t="str">
        <f t="shared" si="125"/>
        <v>-</v>
      </c>
      <c r="K169" s="41" t="str">
        <f t="shared" si="126"/>
        <v>-</v>
      </c>
      <c r="L169" s="41" t="str">
        <f t="shared" si="127"/>
        <v>-</v>
      </c>
      <c r="M169" s="41" t="str">
        <f t="shared" si="128"/>
        <v>-</v>
      </c>
      <c r="N169" s="41" t="str">
        <f t="shared" si="129"/>
        <v>-</v>
      </c>
      <c r="O169" s="41" t="str">
        <f t="shared" si="130"/>
        <v>-</v>
      </c>
      <c r="P169" s="41" t="str">
        <f t="shared" si="131"/>
        <v>-</v>
      </c>
      <c r="Q169" s="41" t="str">
        <f t="shared" si="132"/>
        <v>-</v>
      </c>
      <c r="R169" s="41" t="str">
        <f t="shared" si="133"/>
        <v>-</v>
      </c>
      <c r="S169" s="41" t="str">
        <f t="shared" si="134"/>
        <v>-</v>
      </c>
      <c r="T169" s="41" t="str">
        <f t="shared" si="135"/>
        <v>-</v>
      </c>
      <c r="U169" s="41" t="str">
        <f t="shared" si="136"/>
        <v>-</v>
      </c>
      <c r="V169" s="41" t="str">
        <f t="shared" si="137"/>
        <v>-</v>
      </c>
      <c r="W169" s="41" t="str">
        <f t="shared" si="138"/>
        <v>-</v>
      </c>
      <c r="X169" s="436">
        <v>23</v>
      </c>
      <c r="Y169" s="240" t="e">
        <f t="shared" si="139"/>
        <v>#N/A</v>
      </c>
      <c r="Z169" s="441" t="e">
        <f t="shared" si="140"/>
        <v>#N/A</v>
      </c>
      <c r="AA169" s="443" t="e">
        <f t="shared" si="141"/>
        <v>#N/A</v>
      </c>
      <c r="AB169" s="443" t="e">
        <f t="shared" si="142"/>
        <v>#N/A</v>
      </c>
      <c r="BE169" s="31">
        <v>23</v>
      </c>
      <c r="BF169" s="104" t="e">
        <f>VLOOKUP($BE169,Pilot1!$A$10:$F$59,6, FALSE)</f>
        <v>#N/A</v>
      </c>
      <c r="BG169" s="104" t="e">
        <f>VLOOKUP($BE169,Pilot2!$A$10:$F$59,6, FALSE)</f>
        <v>#N/A</v>
      </c>
      <c r="BH169" s="104" t="e">
        <f>VLOOKUP($BE169,'P1'!$A$10:$F$59,6, FALSE)</f>
        <v>#N/A</v>
      </c>
      <c r="BI169" s="104" t="e">
        <f>VLOOKUP($BE169,'P2'!$A$10:$F$59,6, FALSE)</f>
        <v>#N/A</v>
      </c>
      <c r="BJ169" s="104" t="e">
        <f>VLOOKUP($BE169,'P3'!$A$10:$F$59,6, FALSE)</f>
        <v>#N/A</v>
      </c>
      <c r="BK169" s="104" t="e">
        <f>VLOOKUP($BE169,'P4'!$A$10:$F$59,6, FALSE)</f>
        <v>#N/A</v>
      </c>
      <c r="BL169" s="104" t="e">
        <f>VLOOKUP($BE169,'P5'!$A$10:$F$59,6, FALSE)</f>
        <v>#N/A</v>
      </c>
      <c r="BM169" s="104" t="e">
        <f>VLOOKUP($BE169,'P6'!$A$10:$F$59,6, FALSE)</f>
        <v>#N/A</v>
      </c>
      <c r="BN169" s="104" t="e">
        <f>VLOOKUP($BE169,'P7'!$A$10:$F$59,6, FALSE)</f>
        <v>#N/A</v>
      </c>
      <c r="BO169" s="104" t="e">
        <f>VLOOKUP($BE169,'P8'!$A$10:$F$59,6, FALSE)</f>
        <v>#N/A</v>
      </c>
      <c r="BP169" s="104" t="e">
        <f>VLOOKUP($BE169,'P9'!$A$10:$F$59,6, FALSE)</f>
        <v>#N/A</v>
      </c>
      <c r="BQ169" s="104" t="e">
        <f>VLOOKUP($BE169,'P10'!$A$10:$F$59,6, FALSE)</f>
        <v>#N/A</v>
      </c>
      <c r="BR169" s="104" t="e">
        <f>VLOOKUP($BE169,'P11'!$A$10:$F$59,6, FALSE)</f>
        <v>#N/A</v>
      </c>
      <c r="BS169" s="104" t="e">
        <f>VLOOKUP($BE169,'P12'!$A$10:$F$59,6, FALSE)</f>
        <v>#N/A</v>
      </c>
      <c r="BT169" s="104" t="e">
        <f>VLOOKUP($BE169,'P13'!$A$10:$F$59,6, FALSE)</f>
        <v>#N/A</v>
      </c>
      <c r="BU169" s="104" t="e">
        <f>VLOOKUP($BE169,'P14'!$A$10:$F$59,6, FALSE)</f>
        <v>#N/A</v>
      </c>
      <c r="BV169" s="104" t="e">
        <f>VLOOKUP($BE169,'P15'!$A$10:$F$59,6, FALSE)</f>
        <v>#N/A</v>
      </c>
      <c r="BW169" s="104" t="e">
        <f>VLOOKUP($BE169,'P16'!$A$10:$F$59,6, FALSE)</f>
        <v>#N/A</v>
      </c>
      <c r="BX169" s="104" t="e">
        <f>VLOOKUP($BE169,'P17'!$A$10:$F$59,6, FALSE)</f>
        <v>#N/A</v>
      </c>
      <c r="BY169" s="104" t="e">
        <f>VLOOKUP($BE169,'P18'!$A$10:$F$59,6, FALSE)</f>
        <v>#N/A</v>
      </c>
      <c r="BZ169" s="104" t="e">
        <f>VLOOKUP($BE169,'P19'!$A$10:$F$59,6, FALSE)</f>
        <v>#N/A</v>
      </c>
      <c r="CA169" s="104" t="e">
        <f>VLOOKUP($BE169,'P20'!$A$10:$F$59,6, FALSE)</f>
        <v>#N/A</v>
      </c>
    </row>
    <row r="170" spans="1:79" s="6" customFormat="1">
      <c r="A170" s="31">
        <v>24</v>
      </c>
      <c r="B170" s="41" t="str">
        <f t="shared" si="117"/>
        <v>-</v>
      </c>
      <c r="C170" s="41" t="str">
        <f t="shared" si="118"/>
        <v>-</v>
      </c>
      <c r="D170" s="41" t="e">
        <f t="shared" si="119"/>
        <v>#N/A</v>
      </c>
      <c r="E170" s="41" t="e">
        <f t="shared" si="120"/>
        <v>#N/A</v>
      </c>
      <c r="F170" s="41" t="e">
        <f t="shared" si="121"/>
        <v>#N/A</v>
      </c>
      <c r="G170" s="41" t="e">
        <f t="shared" si="122"/>
        <v>#N/A</v>
      </c>
      <c r="H170" s="41" t="e">
        <f t="shared" si="123"/>
        <v>#N/A</v>
      </c>
      <c r="I170" s="41" t="str">
        <f t="shared" si="124"/>
        <v>-</v>
      </c>
      <c r="J170" s="41" t="str">
        <f t="shared" si="125"/>
        <v>-</v>
      </c>
      <c r="K170" s="41" t="str">
        <f t="shared" si="126"/>
        <v>-</v>
      </c>
      <c r="L170" s="41" t="str">
        <f t="shared" si="127"/>
        <v>-</v>
      </c>
      <c r="M170" s="41" t="str">
        <f t="shared" si="128"/>
        <v>-</v>
      </c>
      <c r="N170" s="41" t="str">
        <f t="shared" si="129"/>
        <v>-</v>
      </c>
      <c r="O170" s="41" t="str">
        <f t="shared" si="130"/>
        <v>-</v>
      </c>
      <c r="P170" s="41" t="str">
        <f t="shared" si="131"/>
        <v>-</v>
      </c>
      <c r="Q170" s="41" t="str">
        <f t="shared" si="132"/>
        <v>-</v>
      </c>
      <c r="R170" s="41" t="str">
        <f t="shared" si="133"/>
        <v>-</v>
      </c>
      <c r="S170" s="41" t="str">
        <f t="shared" si="134"/>
        <v>-</v>
      </c>
      <c r="T170" s="41" t="str">
        <f t="shared" si="135"/>
        <v>-</v>
      </c>
      <c r="U170" s="41" t="str">
        <f t="shared" si="136"/>
        <v>-</v>
      </c>
      <c r="V170" s="41" t="str">
        <f t="shared" si="137"/>
        <v>-</v>
      </c>
      <c r="W170" s="41" t="str">
        <f t="shared" si="138"/>
        <v>-</v>
      </c>
      <c r="X170" s="436">
        <v>24</v>
      </c>
      <c r="Y170" s="240" t="e">
        <f t="shared" si="139"/>
        <v>#N/A</v>
      </c>
      <c r="Z170" s="441" t="e">
        <f t="shared" si="140"/>
        <v>#N/A</v>
      </c>
      <c r="AA170" s="443" t="e">
        <f t="shared" si="141"/>
        <v>#N/A</v>
      </c>
      <c r="AB170" s="443" t="e">
        <f t="shared" si="142"/>
        <v>#N/A</v>
      </c>
      <c r="BE170" s="31">
        <v>24</v>
      </c>
      <c r="BF170" s="104" t="e">
        <f>VLOOKUP($BE170,Pilot1!$A$10:$F$59,6, FALSE)</f>
        <v>#N/A</v>
      </c>
      <c r="BG170" s="104" t="e">
        <f>VLOOKUP($BE170,Pilot2!$A$10:$F$59,6, FALSE)</f>
        <v>#N/A</v>
      </c>
      <c r="BH170" s="104" t="e">
        <f>VLOOKUP($BE170,'P1'!$A$10:$F$59,6, FALSE)</f>
        <v>#N/A</v>
      </c>
      <c r="BI170" s="104" t="e">
        <f>VLOOKUP($BE170,'P2'!$A$10:$F$59,6, FALSE)</f>
        <v>#N/A</v>
      </c>
      <c r="BJ170" s="104" t="e">
        <f>VLOOKUP($BE170,'P3'!$A$10:$F$59,6, FALSE)</f>
        <v>#N/A</v>
      </c>
      <c r="BK170" s="104" t="e">
        <f>VLOOKUP($BE170,'P4'!$A$10:$F$59,6, FALSE)</f>
        <v>#N/A</v>
      </c>
      <c r="BL170" s="104" t="e">
        <f>VLOOKUP($BE170,'P5'!$A$10:$F$59,6, FALSE)</f>
        <v>#N/A</v>
      </c>
      <c r="BM170" s="104" t="e">
        <f>VLOOKUP($BE170,'P6'!$A$10:$F$59,6, FALSE)</f>
        <v>#N/A</v>
      </c>
      <c r="BN170" s="104" t="e">
        <f>VLOOKUP($BE170,'P7'!$A$10:$F$59,6, FALSE)</f>
        <v>#N/A</v>
      </c>
      <c r="BO170" s="104" t="e">
        <f>VLOOKUP($BE170,'P8'!$A$10:$F$59,6, FALSE)</f>
        <v>#N/A</v>
      </c>
      <c r="BP170" s="104" t="e">
        <f>VLOOKUP($BE170,'P9'!$A$10:$F$59,6, FALSE)</f>
        <v>#N/A</v>
      </c>
      <c r="BQ170" s="104" t="e">
        <f>VLOOKUP($BE170,'P10'!$A$10:$F$59,6, FALSE)</f>
        <v>#N/A</v>
      </c>
      <c r="BR170" s="104" t="e">
        <f>VLOOKUP($BE170,'P11'!$A$10:$F$59,6, FALSE)</f>
        <v>#N/A</v>
      </c>
      <c r="BS170" s="104" t="e">
        <f>VLOOKUP($BE170,'P12'!$A$10:$F$59,6, FALSE)</f>
        <v>#N/A</v>
      </c>
      <c r="BT170" s="104" t="e">
        <f>VLOOKUP($BE170,'P13'!$A$10:$F$59,6, FALSE)</f>
        <v>#N/A</v>
      </c>
      <c r="BU170" s="104" t="e">
        <f>VLOOKUP($BE170,'P14'!$A$10:$F$59,6, FALSE)</f>
        <v>#N/A</v>
      </c>
      <c r="BV170" s="104" t="e">
        <f>VLOOKUP($BE170,'P15'!$A$10:$F$59,6, FALSE)</f>
        <v>#N/A</v>
      </c>
      <c r="BW170" s="104" t="e">
        <f>VLOOKUP($BE170,'P16'!$A$10:$F$59,6, FALSE)</f>
        <v>#N/A</v>
      </c>
      <c r="BX170" s="104" t="e">
        <f>VLOOKUP($BE170,'P17'!$A$10:$F$59,6, FALSE)</f>
        <v>#N/A</v>
      </c>
      <c r="BY170" s="104" t="e">
        <f>VLOOKUP($BE170,'P18'!$A$10:$F$59,6, FALSE)</f>
        <v>#N/A</v>
      </c>
      <c r="BZ170" s="104" t="e">
        <f>VLOOKUP($BE170,'P19'!$A$10:$F$59,6, FALSE)</f>
        <v>#N/A</v>
      </c>
      <c r="CA170" s="104" t="e">
        <f>VLOOKUP($BE170,'P20'!$A$10:$F$59,6, FALSE)</f>
        <v>#N/A</v>
      </c>
    </row>
    <row r="171" spans="1:79" s="6" customFormat="1">
      <c r="A171" s="31">
        <v>25</v>
      </c>
      <c r="B171" s="41" t="str">
        <f t="shared" si="117"/>
        <v>-</v>
      </c>
      <c r="C171" s="41" t="str">
        <f t="shared" si="118"/>
        <v>-</v>
      </c>
      <c r="D171" s="41" t="e">
        <f t="shared" si="119"/>
        <v>#N/A</v>
      </c>
      <c r="E171" s="41" t="e">
        <f t="shared" si="120"/>
        <v>#N/A</v>
      </c>
      <c r="F171" s="41" t="e">
        <f t="shared" si="121"/>
        <v>#N/A</v>
      </c>
      <c r="G171" s="41" t="e">
        <f t="shared" si="122"/>
        <v>#N/A</v>
      </c>
      <c r="H171" s="41" t="e">
        <f t="shared" si="123"/>
        <v>#N/A</v>
      </c>
      <c r="I171" s="41" t="str">
        <f t="shared" si="124"/>
        <v>-</v>
      </c>
      <c r="J171" s="41" t="str">
        <f t="shared" si="125"/>
        <v>-</v>
      </c>
      <c r="K171" s="41" t="str">
        <f t="shared" si="126"/>
        <v>-</v>
      </c>
      <c r="L171" s="41" t="str">
        <f t="shared" si="127"/>
        <v>-</v>
      </c>
      <c r="M171" s="41" t="str">
        <f t="shared" si="128"/>
        <v>-</v>
      </c>
      <c r="N171" s="41" t="str">
        <f t="shared" si="129"/>
        <v>-</v>
      </c>
      <c r="O171" s="41" t="str">
        <f t="shared" si="130"/>
        <v>-</v>
      </c>
      <c r="P171" s="41" t="str">
        <f t="shared" si="131"/>
        <v>-</v>
      </c>
      <c r="Q171" s="41" t="str">
        <f t="shared" si="132"/>
        <v>-</v>
      </c>
      <c r="R171" s="41" t="str">
        <f t="shared" si="133"/>
        <v>-</v>
      </c>
      <c r="S171" s="41" t="str">
        <f t="shared" si="134"/>
        <v>-</v>
      </c>
      <c r="T171" s="41" t="str">
        <f t="shared" si="135"/>
        <v>-</v>
      </c>
      <c r="U171" s="41" t="str">
        <f t="shared" si="136"/>
        <v>-</v>
      </c>
      <c r="V171" s="41" t="str">
        <f t="shared" si="137"/>
        <v>-</v>
      </c>
      <c r="W171" s="41" t="str">
        <f t="shared" si="138"/>
        <v>-</v>
      </c>
      <c r="X171" s="436">
        <v>25</v>
      </c>
      <c r="Y171" s="240" t="e">
        <f t="shared" si="139"/>
        <v>#N/A</v>
      </c>
      <c r="Z171" s="441" t="e">
        <f t="shared" si="140"/>
        <v>#N/A</v>
      </c>
      <c r="AA171" s="443" t="e">
        <f t="shared" si="141"/>
        <v>#N/A</v>
      </c>
      <c r="AB171" s="443" t="e">
        <f t="shared" si="142"/>
        <v>#N/A</v>
      </c>
      <c r="BE171" s="31">
        <v>25</v>
      </c>
      <c r="BF171" s="104" t="e">
        <f>VLOOKUP($BE171,Pilot1!$A$10:$F$59,6, FALSE)</f>
        <v>#N/A</v>
      </c>
      <c r="BG171" s="104" t="e">
        <f>VLOOKUP($BE171,Pilot2!$A$10:$F$59,6, FALSE)</f>
        <v>#N/A</v>
      </c>
      <c r="BH171" s="104" t="e">
        <f>VLOOKUP($BE171,'P1'!$A$10:$F$59,6, FALSE)</f>
        <v>#N/A</v>
      </c>
      <c r="BI171" s="104" t="e">
        <f>VLOOKUP($BE171,'P2'!$A$10:$F$59,6, FALSE)</f>
        <v>#N/A</v>
      </c>
      <c r="BJ171" s="104" t="e">
        <f>VLOOKUP($BE171,'P3'!$A$10:$F$59,6, FALSE)</f>
        <v>#N/A</v>
      </c>
      <c r="BK171" s="104" t="e">
        <f>VLOOKUP($BE171,'P4'!$A$10:$F$59,6, FALSE)</f>
        <v>#N/A</v>
      </c>
      <c r="BL171" s="104" t="e">
        <f>VLOOKUP($BE171,'P5'!$A$10:$F$59,6, FALSE)</f>
        <v>#N/A</v>
      </c>
      <c r="BM171" s="104" t="e">
        <f>VLOOKUP($BE171,'P6'!$A$10:$F$59,6, FALSE)</f>
        <v>#N/A</v>
      </c>
      <c r="BN171" s="104" t="e">
        <f>VLOOKUP($BE171,'P7'!$A$10:$F$59,6, FALSE)</f>
        <v>#N/A</v>
      </c>
      <c r="BO171" s="104" t="e">
        <f>VLOOKUP($BE171,'P8'!$A$10:$F$59,6, FALSE)</f>
        <v>#N/A</v>
      </c>
      <c r="BP171" s="104" t="e">
        <f>VLOOKUP($BE171,'P9'!$A$10:$F$59,6, FALSE)</f>
        <v>#N/A</v>
      </c>
      <c r="BQ171" s="104" t="e">
        <f>VLOOKUP($BE171,'P10'!$A$10:$F$59,6, FALSE)</f>
        <v>#N/A</v>
      </c>
      <c r="BR171" s="104" t="e">
        <f>VLOOKUP($BE171,'P11'!$A$10:$F$59,6, FALSE)</f>
        <v>#N/A</v>
      </c>
      <c r="BS171" s="104" t="e">
        <f>VLOOKUP($BE171,'P12'!$A$10:$F$59,6, FALSE)</f>
        <v>#N/A</v>
      </c>
      <c r="BT171" s="104" t="e">
        <f>VLOOKUP($BE171,'P13'!$A$10:$F$59,6, FALSE)</f>
        <v>#N/A</v>
      </c>
      <c r="BU171" s="104" t="e">
        <f>VLOOKUP($BE171,'P14'!$A$10:$F$59,6, FALSE)</f>
        <v>#N/A</v>
      </c>
      <c r="BV171" s="104" t="e">
        <f>VLOOKUP($BE171,'P15'!$A$10:$F$59,6, FALSE)</f>
        <v>#N/A</v>
      </c>
      <c r="BW171" s="104" t="e">
        <f>VLOOKUP($BE171,'P16'!$A$10:$F$59,6, FALSE)</f>
        <v>#N/A</v>
      </c>
      <c r="BX171" s="104" t="e">
        <f>VLOOKUP($BE171,'P17'!$A$10:$F$59,6, FALSE)</f>
        <v>#N/A</v>
      </c>
      <c r="BY171" s="104" t="e">
        <f>VLOOKUP($BE171,'P18'!$A$10:$F$59,6, FALSE)</f>
        <v>#N/A</v>
      </c>
      <c r="BZ171" s="104" t="e">
        <f>VLOOKUP($BE171,'P19'!$A$10:$F$59,6, FALSE)</f>
        <v>#N/A</v>
      </c>
      <c r="CA171" s="104" t="e">
        <f>VLOOKUP($BE171,'P20'!$A$10:$F$59,6, FALSE)</f>
        <v>#N/A</v>
      </c>
    </row>
    <row r="172" spans="1:79" s="6" customFormat="1">
      <c r="A172" s="31">
        <v>26</v>
      </c>
      <c r="B172" s="41" t="str">
        <f t="shared" si="117"/>
        <v>-</v>
      </c>
      <c r="C172" s="41" t="str">
        <f t="shared" si="118"/>
        <v>-</v>
      </c>
      <c r="D172" s="41" t="e">
        <f t="shared" si="119"/>
        <v>#N/A</v>
      </c>
      <c r="E172" s="41" t="e">
        <f t="shared" si="120"/>
        <v>#N/A</v>
      </c>
      <c r="F172" s="41" t="e">
        <f t="shared" si="121"/>
        <v>#N/A</v>
      </c>
      <c r="G172" s="41" t="e">
        <f t="shared" si="122"/>
        <v>#N/A</v>
      </c>
      <c r="H172" s="41" t="e">
        <f t="shared" si="123"/>
        <v>#N/A</v>
      </c>
      <c r="I172" s="41" t="str">
        <f t="shared" si="124"/>
        <v>-</v>
      </c>
      <c r="J172" s="41" t="str">
        <f t="shared" si="125"/>
        <v>-</v>
      </c>
      <c r="K172" s="41" t="str">
        <f t="shared" si="126"/>
        <v>-</v>
      </c>
      <c r="L172" s="41" t="str">
        <f t="shared" si="127"/>
        <v>-</v>
      </c>
      <c r="M172" s="41" t="str">
        <f t="shared" si="128"/>
        <v>-</v>
      </c>
      <c r="N172" s="41" t="str">
        <f t="shared" si="129"/>
        <v>-</v>
      </c>
      <c r="O172" s="41" t="str">
        <f t="shared" si="130"/>
        <v>-</v>
      </c>
      <c r="P172" s="41" t="str">
        <f t="shared" si="131"/>
        <v>-</v>
      </c>
      <c r="Q172" s="41" t="str">
        <f t="shared" si="132"/>
        <v>-</v>
      </c>
      <c r="R172" s="41" t="str">
        <f t="shared" si="133"/>
        <v>-</v>
      </c>
      <c r="S172" s="41" t="str">
        <f t="shared" si="134"/>
        <v>-</v>
      </c>
      <c r="T172" s="41" t="str">
        <f t="shared" si="135"/>
        <v>-</v>
      </c>
      <c r="U172" s="41" t="str">
        <f t="shared" si="136"/>
        <v>-</v>
      </c>
      <c r="V172" s="41" t="str">
        <f t="shared" si="137"/>
        <v>-</v>
      </c>
      <c r="W172" s="41" t="str">
        <f t="shared" si="138"/>
        <v>-</v>
      </c>
      <c r="X172" s="436">
        <v>26</v>
      </c>
      <c r="Y172" s="240" t="e">
        <f t="shared" si="139"/>
        <v>#N/A</v>
      </c>
      <c r="Z172" s="441" t="e">
        <f t="shared" si="140"/>
        <v>#N/A</v>
      </c>
      <c r="AA172" s="443" t="e">
        <f t="shared" si="141"/>
        <v>#N/A</v>
      </c>
      <c r="AB172" s="443" t="e">
        <f t="shared" si="142"/>
        <v>#N/A</v>
      </c>
      <c r="BE172" s="31">
        <v>26</v>
      </c>
      <c r="BF172" s="104" t="e">
        <f>VLOOKUP($BE172,Pilot1!$A$10:$F$59,6, FALSE)</f>
        <v>#N/A</v>
      </c>
      <c r="BG172" s="104" t="e">
        <f>VLOOKUP($BE172,Pilot2!$A$10:$F$59,6, FALSE)</f>
        <v>#N/A</v>
      </c>
      <c r="BH172" s="104" t="e">
        <f>VLOOKUP($BE172,'P1'!$A$10:$F$59,6, FALSE)</f>
        <v>#N/A</v>
      </c>
      <c r="BI172" s="104" t="e">
        <f>VLOOKUP($BE172,'P2'!$A$10:$F$59,6, FALSE)</f>
        <v>#N/A</v>
      </c>
      <c r="BJ172" s="104" t="e">
        <f>VLOOKUP($BE172,'P3'!$A$10:$F$59,6, FALSE)</f>
        <v>#N/A</v>
      </c>
      <c r="BK172" s="104" t="e">
        <f>VLOOKUP($BE172,'P4'!$A$10:$F$59,6, FALSE)</f>
        <v>#N/A</v>
      </c>
      <c r="BL172" s="104" t="e">
        <f>VLOOKUP($BE172,'P5'!$A$10:$F$59,6, FALSE)</f>
        <v>#N/A</v>
      </c>
      <c r="BM172" s="104" t="e">
        <f>VLOOKUP($BE172,'P6'!$A$10:$F$59,6, FALSE)</f>
        <v>#N/A</v>
      </c>
      <c r="BN172" s="104" t="e">
        <f>VLOOKUP($BE172,'P7'!$A$10:$F$59,6, FALSE)</f>
        <v>#N/A</v>
      </c>
      <c r="BO172" s="104" t="e">
        <f>VLOOKUP($BE172,'P8'!$A$10:$F$59,6, FALSE)</f>
        <v>#N/A</v>
      </c>
      <c r="BP172" s="104" t="e">
        <f>VLOOKUP($BE172,'P9'!$A$10:$F$59,6, FALSE)</f>
        <v>#N/A</v>
      </c>
      <c r="BQ172" s="104" t="e">
        <f>VLOOKUP($BE172,'P10'!$A$10:$F$59,6, FALSE)</f>
        <v>#N/A</v>
      </c>
      <c r="BR172" s="104" t="e">
        <f>VLOOKUP($BE172,'P11'!$A$10:$F$59,6, FALSE)</f>
        <v>#N/A</v>
      </c>
      <c r="BS172" s="104" t="e">
        <f>VLOOKUP($BE172,'P12'!$A$10:$F$59,6, FALSE)</f>
        <v>#N/A</v>
      </c>
      <c r="BT172" s="104" t="e">
        <f>VLOOKUP($BE172,'P13'!$A$10:$F$59,6, FALSE)</f>
        <v>#N/A</v>
      </c>
      <c r="BU172" s="104" t="e">
        <f>VLOOKUP($BE172,'P14'!$A$10:$F$59,6, FALSE)</f>
        <v>#N/A</v>
      </c>
      <c r="BV172" s="104" t="e">
        <f>VLOOKUP($BE172,'P15'!$A$10:$F$59,6, FALSE)</f>
        <v>#N/A</v>
      </c>
      <c r="BW172" s="104" t="e">
        <f>VLOOKUP($BE172,'P16'!$A$10:$F$59,6, FALSE)</f>
        <v>#N/A</v>
      </c>
      <c r="BX172" s="104" t="e">
        <f>VLOOKUP($BE172,'P17'!$A$10:$F$59,6, FALSE)</f>
        <v>#N/A</v>
      </c>
      <c r="BY172" s="104" t="e">
        <f>VLOOKUP($BE172,'P18'!$A$10:$F$59,6, FALSE)</f>
        <v>#N/A</v>
      </c>
      <c r="BZ172" s="104" t="e">
        <f>VLOOKUP($BE172,'P19'!$A$10:$F$59,6, FALSE)</f>
        <v>#N/A</v>
      </c>
      <c r="CA172" s="104" t="e">
        <f>VLOOKUP($BE172,'P20'!$A$10:$F$59,6, FALSE)</f>
        <v>#N/A</v>
      </c>
    </row>
    <row r="173" spans="1:79" s="6" customFormat="1">
      <c r="A173" s="31">
        <v>27</v>
      </c>
      <c r="B173" s="41" t="str">
        <f t="shared" si="117"/>
        <v>-</v>
      </c>
      <c r="C173" s="41" t="str">
        <f t="shared" si="118"/>
        <v>-</v>
      </c>
      <c r="D173" s="41" t="e">
        <f t="shared" si="119"/>
        <v>#N/A</v>
      </c>
      <c r="E173" s="41" t="e">
        <f t="shared" si="120"/>
        <v>#N/A</v>
      </c>
      <c r="F173" s="41" t="e">
        <f t="shared" si="121"/>
        <v>#N/A</v>
      </c>
      <c r="G173" s="41" t="e">
        <f t="shared" si="122"/>
        <v>#N/A</v>
      </c>
      <c r="H173" s="41" t="e">
        <f t="shared" si="123"/>
        <v>#N/A</v>
      </c>
      <c r="I173" s="41" t="str">
        <f t="shared" si="124"/>
        <v>-</v>
      </c>
      <c r="J173" s="41" t="str">
        <f t="shared" si="125"/>
        <v>-</v>
      </c>
      <c r="K173" s="41" t="str">
        <f t="shared" si="126"/>
        <v>-</v>
      </c>
      <c r="L173" s="41" t="str">
        <f t="shared" si="127"/>
        <v>-</v>
      </c>
      <c r="M173" s="41" t="str">
        <f t="shared" si="128"/>
        <v>-</v>
      </c>
      <c r="N173" s="41" t="str">
        <f t="shared" si="129"/>
        <v>-</v>
      </c>
      <c r="O173" s="41" t="str">
        <f t="shared" si="130"/>
        <v>-</v>
      </c>
      <c r="P173" s="41" t="str">
        <f t="shared" si="131"/>
        <v>-</v>
      </c>
      <c r="Q173" s="41" t="str">
        <f t="shared" si="132"/>
        <v>-</v>
      </c>
      <c r="R173" s="41" t="str">
        <f t="shared" si="133"/>
        <v>-</v>
      </c>
      <c r="S173" s="41" t="str">
        <f t="shared" si="134"/>
        <v>-</v>
      </c>
      <c r="T173" s="41" t="str">
        <f t="shared" si="135"/>
        <v>-</v>
      </c>
      <c r="U173" s="41" t="str">
        <f t="shared" si="136"/>
        <v>-</v>
      </c>
      <c r="V173" s="41" t="str">
        <f t="shared" si="137"/>
        <v>-</v>
      </c>
      <c r="W173" s="41" t="str">
        <f t="shared" si="138"/>
        <v>-</v>
      </c>
      <c r="X173" s="436">
        <v>27</v>
      </c>
      <c r="Y173" s="240" t="e">
        <f t="shared" si="139"/>
        <v>#N/A</v>
      </c>
      <c r="Z173" s="441" t="e">
        <f t="shared" si="140"/>
        <v>#N/A</v>
      </c>
      <c r="AA173" s="443" t="e">
        <f t="shared" si="141"/>
        <v>#N/A</v>
      </c>
      <c r="AB173" s="443" t="e">
        <f t="shared" si="142"/>
        <v>#N/A</v>
      </c>
      <c r="BE173" s="31">
        <v>27</v>
      </c>
      <c r="BF173" s="104" t="e">
        <f>VLOOKUP($BE173,Pilot1!$A$10:$F$59,6, FALSE)</f>
        <v>#N/A</v>
      </c>
      <c r="BG173" s="104" t="e">
        <f>VLOOKUP($BE173,Pilot2!$A$10:$F$59,6, FALSE)</f>
        <v>#N/A</v>
      </c>
      <c r="BH173" s="104" t="e">
        <f>VLOOKUP($BE173,'P1'!$A$10:$F$59,6, FALSE)</f>
        <v>#N/A</v>
      </c>
      <c r="BI173" s="104" t="e">
        <f>VLOOKUP($BE173,'P2'!$A$10:$F$59,6, FALSE)</f>
        <v>#N/A</v>
      </c>
      <c r="BJ173" s="104" t="e">
        <f>VLOOKUP($BE173,'P3'!$A$10:$F$59,6, FALSE)</f>
        <v>#N/A</v>
      </c>
      <c r="BK173" s="104" t="e">
        <f>VLOOKUP($BE173,'P4'!$A$10:$F$59,6, FALSE)</f>
        <v>#N/A</v>
      </c>
      <c r="BL173" s="104" t="e">
        <f>VLOOKUP($BE173,'P5'!$A$10:$F$59,6, FALSE)</f>
        <v>#N/A</v>
      </c>
      <c r="BM173" s="104" t="e">
        <f>VLOOKUP($BE173,'P6'!$A$10:$F$59,6, FALSE)</f>
        <v>#N/A</v>
      </c>
      <c r="BN173" s="104" t="e">
        <f>VLOOKUP($BE173,'P7'!$A$10:$F$59,6, FALSE)</f>
        <v>#N/A</v>
      </c>
      <c r="BO173" s="104" t="e">
        <f>VLOOKUP($BE173,'P8'!$A$10:$F$59,6, FALSE)</f>
        <v>#N/A</v>
      </c>
      <c r="BP173" s="104" t="e">
        <f>VLOOKUP($BE173,'P9'!$A$10:$F$59,6, FALSE)</f>
        <v>#N/A</v>
      </c>
      <c r="BQ173" s="104" t="e">
        <f>VLOOKUP($BE173,'P10'!$A$10:$F$59,6, FALSE)</f>
        <v>#N/A</v>
      </c>
      <c r="BR173" s="104" t="e">
        <f>VLOOKUP($BE173,'P11'!$A$10:$F$59,6, FALSE)</f>
        <v>#N/A</v>
      </c>
      <c r="BS173" s="104" t="e">
        <f>VLOOKUP($BE173,'P12'!$A$10:$F$59,6, FALSE)</f>
        <v>#N/A</v>
      </c>
      <c r="BT173" s="104" t="e">
        <f>VLOOKUP($BE173,'P13'!$A$10:$F$59,6, FALSE)</f>
        <v>#N/A</v>
      </c>
      <c r="BU173" s="104" t="e">
        <f>VLOOKUP($BE173,'P14'!$A$10:$F$59,6, FALSE)</f>
        <v>#N/A</v>
      </c>
      <c r="BV173" s="104" t="e">
        <f>VLOOKUP($BE173,'P15'!$A$10:$F$59,6, FALSE)</f>
        <v>#N/A</v>
      </c>
      <c r="BW173" s="104" t="e">
        <f>VLOOKUP($BE173,'P16'!$A$10:$F$59,6, FALSE)</f>
        <v>#N/A</v>
      </c>
      <c r="BX173" s="104" t="e">
        <f>VLOOKUP($BE173,'P17'!$A$10:$F$59,6, FALSE)</f>
        <v>#N/A</v>
      </c>
      <c r="BY173" s="104" t="e">
        <f>VLOOKUP($BE173,'P18'!$A$10:$F$59,6, FALSE)</f>
        <v>#N/A</v>
      </c>
      <c r="BZ173" s="104" t="e">
        <f>VLOOKUP($BE173,'P19'!$A$10:$F$59,6, FALSE)</f>
        <v>#N/A</v>
      </c>
      <c r="CA173" s="104" t="e">
        <f>VLOOKUP($BE173,'P20'!$A$10:$F$59,6, FALSE)</f>
        <v>#N/A</v>
      </c>
    </row>
    <row r="174" spans="1:79" s="6" customFormat="1">
      <c r="A174" s="31">
        <v>28</v>
      </c>
      <c r="B174" s="41" t="str">
        <f t="shared" si="117"/>
        <v>-</v>
      </c>
      <c r="C174" s="41" t="str">
        <f t="shared" si="118"/>
        <v>-</v>
      </c>
      <c r="D174" s="41" t="e">
        <f t="shared" si="119"/>
        <v>#N/A</v>
      </c>
      <c r="E174" s="41" t="e">
        <f t="shared" si="120"/>
        <v>#N/A</v>
      </c>
      <c r="F174" s="41" t="e">
        <f t="shared" si="121"/>
        <v>#N/A</v>
      </c>
      <c r="G174" s="41" t="e">
        <f t="shared" si="122"/>
        <v>#N/A</v>
      </c>
      <c r="H174" s="41" t="e">
        <f t="shared" si="123"/>
        <v>#N/A</v>
      </c>
      <c r="I174" s="41" t="str">
        <f t="shared" si="124"/>
        <v>-</v>
      </c>
      <c r="J174" s="41" t="str">
        <f t="shared" si="125"/>
        <v>-</v>
      </c>
      <c r="K174" s="41" t="str">
        <f t="shared" si="126"/>
        <v>-</v>
      </c>
      <c r="L174" s="41" t="str">
        <f t="shared" si="127"/>
        <v>-</v>
      </c>
      <c r="M174" s="41" t="str">
        <f t="shared" si="128"/>
        <v>-</v>
      </c>
      <c r="N174" s="41" t="str">
        <f t="shared" si="129"/>
        <v>-</v>
      </c>
      <c r="O174" s="41" t="str">
        <f t="shared" si="130"/>
        <v>-</v>
      </c>
      <c r="P174" s="41" t="str">
        <f t="shared" si="131"/>
        <v>-</v>
      </c>
      <c r="Q174" s="41" t="str">
        <f t="shared" si="132"/>
        <v>-</v>
      </c>
      <c r="R174" s="41" t="str">
        <f t="shared" si="133"/>
        <v>-</v>
      </c>
      <c r="S174" s="41" t="str">
        <f t="shared" si="134"/>
        <v>-</v>
      </c>
      <c r="T174" s="41" t="str">
        <f t="shared" si="135"/>
        <v>-</v>
      </c>
      <c r="U174" s="41" t="str">
        <f t="shared" si="136"/>
        <v>-</v>
      </c>
      <c r="V174" s="41" t="str">
        <f t="shared" si="137"/>
        <v>-</v>
      </c>
      <c r="W174" s="41" t="str">
        <f t="shared" si="138"/>
        <v>-</v>
      </c>
      <c r="X174" s="436">
        <v>28</v>
      </c>
      <c r="Y174" s="240" t="e">
        <f t="shared" si="139"/>
        <v>#N/A</v>
      </c>
      <c r="Z174" s="441" t="e">
        <f t="shared" si="140"/>
        <v>#N/A</v>
      </c>
      <c r="AA174" s="443" t="e">
        <f t="shared" si="141"/>
        <v>#N/A</v>
      </c>
      <c r="AB174" s="443" t="e">
        <f t="shared" si="142"/>
        <v>#N/A</v>
      </c>
      <c r="BE174" s="31">
        <v>28</v>
      </c>
      <c r="BF174" s="104" t="e">
        <f>VLOOKUP($BE174,Pilot1!$A$10:$F$59,6, FALSE)</f>
        <v>#N/A</v>
      </c>
      <c r="BG174" s="104" t="e">
        <f>VLOOKUP($BE174,Pilot2!$A$10:$F$59,6, FALSE)</f>
        <v>#N/A</v>
      </c>
      <c r="BH174" s="104" t="e">
        <f>VLOOKUP($BE174,'P1'!$A$10:$F$59,6, FALSE)</f>
        <v>#N/A</v>
      </c>
      <c r="BI174" s="104" t="e">
        <f>VLOOKUP($BE174,'P2'!$A$10:$F$59,6, FALSE)</f>
        <v>#N/A</v>
      </c>
      <c r="BJ174" s="104" t="e">
        <f>VLOOKUP($BE174,'P3'!$A$10:$F$59,6, FALSE)</f>
        <v>#N/A</v>
      </c>
      <c r="BK174" s="104" t="e">
        <f>VLOOKUP($BE174,'P4'!$A$10:$F$59,6, FALSE)</f>
        <v>#N/A</v>
      </c>
      <c r="BL174" s="104" t="e">
        <f>VLOOKUP($BE174,'P5'!$A$10:$F$59,6, FALSE)</f>
        <v>#N/A</v>
      </c>
      <c r="BM174" s="104" t="e">
        <f>VLOOKUP($BE174,'P6'!$A$10:$F$59,6, FALSE)</f>
        <v>#N/A</v>
      </c>
      <c r="BN174" s="104" t="e">
        <f>VLOOKUP($BE174,'P7'!$A$10:$F$59,6, FALSE)</f>
        <v>#N/A</v>
      </c>
      <c r="BO174" s="104" t="e">
        <f>VLOOKUP($BE174,'P8'!$A$10:$F$59,6, FALSE)</f>
        <v>#N/A</v>
      </c>
      <c r="BP174" s="104" t="e">
        <f>VLOOKUP($BE174,'P9'!$A$10:$F$59,6, FALSE)</f>
        <v>#N/A</v>
      </c>
      <c r="BQ174" s="104" t="e">
        <f>VLOOKUP($BE174,'P10'!$A$10:$F$59,6, FALSE)</f>
        <v>#N/A</v>
      </c>
      <c r="BR174" s="104" t="e">
        <f>VLOOKUP($BE174,'P11'!$A$10:$F$59,6, FALSE)</f>
        <v>#N/A</v>
      </c>
      <c r="BS174" s="104" t="e">
        <f>VLOOKUP($BE174,'P12'!$A$10:$F$59,6, FALSE)</f>
        <v>#N/A</v>
      </c>
      <c r="BT174" s="104" t="e">
        <f>VLOOKUP($BE174,'P13'!$A$10:$F$59,6, FALSE)</f>
        <v>#N/A</v>
      </c>
      <c r="BU174" s="104" t="e">
        <f>VLOOKUP($BE174,'P14'!$A$10:$F$59,6, FALSE)</f>
        <v>#N/A</v>
      </c>
      <c r="BV174" s="104" t="e">
        <f>VLOOKUP($BE174,'P15'!$A$10:$F$59,6, FALSE)</f>
        <v>#N/A</v>
      </c>
      <c r="BW174" s="104" t="e">
        <f>VLOOKUP($BE174,'P16'!$A$10:$F$59,6, FALSE)</f>
        <v>#N/A</v>
      </c>
      <c r="BX174" s="104" t="e">
        <f>VLOOKUP($BE174,'P17'!$A$10:$F$59,6, FALSE)</f>
        <v>#N/A</v>
      </c>
      <c r="BY174" s="104" t="e">
        <f>VLOOKUP($BE174,'P18'!$A$10:$F$59,6, FALSE)</f>
        <v>#N/A</v>
      </c>
      <c r="BZ174" s="104" t="e">
        <f>VLOOKUP($BE174,'P19'!$A$10:$F$59,6, FALSE)</f>
        <v>#N/A</v>
      </c>
      <c r="CA174" s="104" t="e">
        <f>VLOOKUP($BE174,'P20'!$A$10:$F$59,6, FALSE)</f>
        <v>#N/A</v>
      </c>
    </row>
    <row r="175" spans="1:79" s="6" customFormat="1">
      <c r="A175" s="31">
        <v>29</v>
      </c>
      <c r="B175" s="41" t="str">
        <f t="shared" si="117"/>
        <v>-</v>
      </c>
      <c r="C175" s="41" t="str">
        <f t="shared" si="118"/>
        <v>-</v>
      </c>
      <c r="D175" s="41" t="e">
        <f t="shared" si="119"/>
        <v>#N/A</v>
      </c>
      <c r="E175" s="41" t="e">
        <f t="shared" si="120"/>
        <v>#N/A</v>
      </c>
      <c r="F175" s="41" t="e">
        <f t="shared" si="121"/>
        <v>#N/A</v>
      </c>
      <c r="G175" s="41" t="e">
        <f t="shared" si="122"/>
        <v>#N/A</v>
      </c>
      <c r="H175" s="41" t="e">
        <f t="shared" si="123"/>
        <v>#N/A</v>
      </c>
      <c r="I175" s="41" t="str">
        <f t="shared" si="124"/>
        <v>-</v>
      </c>
      <c r="J175" s="41" t="str">
        <f t="shared" si="125"/>
        <v>-</v>
      </c>
      <c r="K175" s="41" t="str">
        <f t="shared" si="126"/>
        <v>-</v>
      </c>
      <c r="L175" s="41" t="str">
        <f t="shared" si="127"/>
        <v>-</v>
      </c>
      <c r="M175" s="41" t="str">
        <f t="shared" si="128"/>
        <v>-</v>
      </c>
      <c r="N175" s="41" t="str">
        <f t="shared" si="129"/>
        <v>-</v>
      </c>
      <c r="O175" s="41" t="str">
        <f t="shared" si="130"/>
        <v>-</v>
      </c>
      <c r="P175" s="41" t="str">
        <f t="shared" si="131"/>
        <v>-</v>
      </c>
      <c r="Q175" s="41" t="str">
        <f t="shared" si="132"/>
        <v>-</v>
      </c>
      <c r="R175" s="41" t="str">
        <f t="shared" si="133"/>
        <v>-</v>
      </c>
      <c r="S175" s="41" t="str">
        <f t="shared" si="134"/>
        <v>-</v>
      </c>
      <c r="T175" s="41" t="str">
        <f t="shared" si="135"/>
        <v>-</v>
      </c>
      <c r="U175" s="41" t="str">
        <f t="shared" si="136"/>
        <v>-</v>
      </c>
      <c r="V175" s="41" t="str">
        <f t="shared" si="137"/>
        <v>-</v>
      </c>
      <c r="W175" s="41" t="str">
        <f t="shared" si="138"/>
        <v>-</v>
      </c>
      <c r="X175" s="436">
        <v>29</v>
      </c>
      <c r="Y175" s="240" t="e">
        <f t="shared" si="139"/>
        <v>#N/A</v>
      </c>
      <c r="Z175" s="441" t="e">
        <f t="shared" si="140"/>
        <v>#N/A</v>
      </c>
      <c r="AA175" s="443" t="e">
        <f t="shared" si="141"/>
        <v>#N/A</v>
      </c>
      <c r="AB175" s="443" t="e">
        <f t="shared" si="142"/>
        <v>#N/A</v>
      </c>
      <c r="BE175" s="31">
        <v>29</v>
      </c>
      <c r="BF175" s="104" t="e">
        <f>VLOOKUP($BE175,Pilot1!$A$10:$F$59,6, FALSE)</f>
        <v>#N/A</v>
      </c>
      <c r="BG175" s="104" t="e">
        <f>VLOOKUP($BE175,Pilot2!$A$10:$F$59,6, FALSE)</f>
        <v>#N/A</v>
      </c>
      <c r="BH175" s="104" t="e">
        <f>VLOOKUP($BE175,'P1'!$A$10:$F$59,6, FALSE)</f>
        <v>#N/A</v>
      </c>
      <c r="BI175" s="104" t="e">
        <f>VLOOKUP($BE175,'P2'!$A$10:$F$59,6, FALSE)</f>
        <v>#N/A</v>
      </c>
      <c r="BJ175" s="104" t="e">
        <f>VLOOKUP($BE175,'P3'!$A$10:$F$59,6, FALSE)</f>
        <v>#N/A</v>
      </c>
      <c r="BK175" s="104" t="e">
        <f>VLOOKUP($BE175,'P4'!$A$10:$F$59,6, FALSE)</f>
        <v>#N/A</v>
      </c>
      <c r="BL175" s="104" t="e">
        <f>VLOOKUP($BE175,'P5'!$A$10:$F$59,6, FALSE)</f>
        <v>#N/A</v>
      </c>
      <c r="BM175" s="104" t="e">
        <f>VLOOKUP($BE175,'P6'!$A$10:$F$59,6, FALSE)</f>
        <v>#N/A</v>
      </c>
      <c r="BN175" s="104" t="e">
        <f>VLOOKUP($BE175,'P7'!$A$10:$F$59,6, FALSE)</f>
        <v>#N/A</v>
      </c>
      <c r="BO175" s="104" t="e">
        <f>VLOOKUP($BE175,'P8'!$A$10:$F$59,6, FALSE)</f>
        <v>#N/A</v>
      </c>
      <c r="BP175" s="104" t="e">
        <f>VLOOKUP($BE175,'P9'!$A$10:$F$59,6, FALSE)</f>
        <v>#N/A</v>
      </c>
      <c r="BQ175" s="104" t="e">
        <f>VLOOKUP($BE175,'P10'!$A$10:$F$59,6, FALSE)</f>
        <v>#N/A</v>
      </c>
      <c r="BR175" s="104" t="e">
        <f>VLOOKUP($BE175,'P11'!$A$10:$F$59,6, FALSE)</f>
        <v>#N/A</v>
      </c>
      <c r="BS175" s="104" t="e">
        <f>VLOOKUP($BE175,'P12'!$A$10:$F$59,6, FALSE)</f>
        <v>#N/A</v>
      </c>
      <c r="BT175" s="104" t="e">
        <f>VLOOKUP($BE175,'P13'!$A$10:$F$59,6, FALSE)</f>
        <v>#N/A</v>
      </c>
      <c r="BU175" s="104" t="e">
        <f>VLOOKUP($BE175,'P14'!$A$10:$F$59,6, FALSE)</f>
        <v>#N/A</v>
      </c>
      <c r="BV175" s="104" t="e">
        <f>VLOOKUP($BE175,'P15'!$A$10:$F$59,6, FALSE)</f>
        <v>#N/A</v>
      </c>
      <c r="BW175" s="104" t="e">
        <f>VLOOKUP($BE175,'P16'!$A$10:$F$59,6, FALSE)</f>
        <v>#N/A</v>
      </c>
      <c r="BX175" s="104" t="e">
        <f>VLOOKUP($BE175,'P17'!$A$10:$F$59,6, FALSE)</f>
        <v>#N/A</v>
      </c>
      <c r="BY175" s="104" t="e">
        <f>VLOOKUP($BE175,'P18'!$A$10:$F$59,6, FALSE)</f>
        <v>#N/A</v>
      </c>
      <c r="BZ175" s="104" t="e">
        <f>VLOOKUP($BE175,'P19'!$A$10:$F$59,6, FALSE)</f>
        <v>#N/A</v>
      </c>
      <c r="CA175" s="104" t="e">
        <f>VLOOKUP($BE175,'P20'!$A$10:$F$59,6, FALSE)</f>
        <v>#N/A</v>
      </c>
    </row>
    <row r="176" spans="1:79" s="6" customFormat="1">
      <c r="A176" s="31">
        <v>30</v>
      </c>
      <c r="B176" s="41" t="str">
        <f t="shared" si="117"/>
        <v>-</v>
      </c>
      <c r="C176" s="41" t="str">
        <f t="shared" si="118"/>
        <v>-</v>
      </c>
      <c r="D176" s="41" t="e">
        <f t="shared" si="119"/>
        <v>#N/A</v>
      </c>
      <c r="E176" s="41" t="e">
        <f t="shared" si="120"/>
        <v>#N/A</v>
      </c>
      <c r="F176" s="41" t="e">
        <f t="shared" si="121"/>
        <v>#N/A</v>
      </c>
      <c r="G176" s="41" t="e">
        <f t="shared" si="122"/>
        <v>#N/A</v>
      </c>
      <c r="H176" s="41" t="e">
        <f t="shared" si="123"/>
        <v>#N/A</v>
      </c>
      <c r="I176" s="41" t="str">
        <f t="shared" si="124"/>
        <v>-</v>
      </c>
      <c r="J176" s="41" t="str">
        <f t="shared" si="125"/>
        <v>-</v>
      </c>
      <c r="K176" s="41" t="str">
        <f t="shared" si="126"/>
        <v>-</v>
      </c>
      <c r="L176" s="41" t="str">
        <f t="shared" si="127"/>
        <v>-</v>
      </c>
      <c r="M176" s="41" t="str">
        <f t="shared" si="128"/>
        <v>-</v>
      </c>
      <c r="N176" s="41" t="str">
        <f t="shared" si="129"/>
        <v>-</v>
      </c>
      <c r="O176" s="41" t="str">
        <f t="shared" si="130"/>
        <v>-</v>
      </c>
      <c r="P176" s="41" t="str">
        <f t="shared" si="131"/>
        <v>-</v>
      </c>
      <c r="Q176" s="41" t="str">
        <f t="shared" si="132"/>
        <v>-</v>
      </c>
      <c r="R176" s="41" t="str">
        <f t="shared" si="133"/>
        <v>-</v>
      </c>
      <c r="S176" s="41" t="str">
        <f t="shared" si="134"/>
        <v>-</v>
      </c>
      <c r="T176" s="41" t="str">
        <f t="shared" si="135"/>
        <v>-</v>
      </c>
      <c r="U176" s="41" t="str">
        <f t="shared" si="136"/>
        <v>-</v>
      </c>
      <c r="V176" s="41" t="str">
        <f t="shared" si="137"/>
        <v>-</v>
      </c>
      <c r="W176" s="41" t="str">
        <f t="shared" si="138"/>
        <v>-</v>
      </c>
      <c r="X176" s="436">
        <v>30</v>
      </c>
      <c r="Y176" s="240" t="e">
        <f t="shared" si="139"/>
        <v>#N/A</v>
      </c>
      <c r="Z176" s="441" t="e">
        <f t="shared" si="140"/>
        <v>#N/A</v>
      </c>
      <c r="AA176" s="443" t="e">
        <f t="shared" si="141"/>
        <v>#N/A</v>
      </c>
      <c r="AB176" s="443" t="e">
        <f t="shared" si="142"/>
        <v>#N/A</v>
      </c>
      <c r="BE176" s="31">
        <v>30</v>
      </c>
      <c r="BF176" s="104" t="e">
        <f>VLOOKUP($BE176,Pilot1!$A$10:$F$59,6, FALSE)</f>
        <v>#N/A</v>
      </c>
      <c r="BG176" s="104" t="e">
        <f>VLOOKUP($BE176,Pilot2!$A$10:$F$59,6, FALSE)</f>
        <v>#N/A</v>
      </c>
      <c r="BH176" s="104" t="e">
        <f>VLOOKUP($BE176,'P1'!$A$10:$F$59,6, FALSE)</f>
        <v>#N/A</v>
      </c>
      <c r="BI176" s="104" t="e">
        <f>VLOOKUP($BE176,'P2'!$A$10:$F$59,6, FALSE)</f>
        <v>#N/A</v>
      </c>
      <c r="BJ176" s="104" t="e">
        <f>VLOOKUP($BE176,'P3'!$A$10:$F$59,6, FALSE)</f>
        <v>#N/A</v>
      </c>
      <c r="BK176" s="104" t="e">
        <f>VLOOKUP($BE176,'P4'!$A$10:$F$59,6, FALSE)</f>
        <v>#N/A</v>
      </c>
      <c r="BL176" s="104" t="e">
        <f>VLOOKUP($BE176,'P5'!$A$10:$F$59,6, FALSE)</f>
        <v>#N/A</v>
      </c>
      <c r="BM176" s="104" t="e">
        <f>VLOOKUP($BE176,'P6'!$A$10:$F$59,6, FALSE)</f>
        <v>#N/A</v>
      </c>
      <c r="BN176" s="104" t="e">
        <f>VLOOKUP($BE176,'P7'!$A$10:$F$59,6, FALSE)</f>
        <v>#N/A</v>
      </c>
      <c r="BO176" s="104" t="e">
        <f>VLOOKUP($BE176,'P8'!$A$10:$F$59,6, FALSE)</f>
        <v>#N/A</v>
      </c>
      <c r="BP176" s="104" t="e">
        <f>VLOOKUP($BE176,'P9'!$A$10:$F$59,6, FALSE)</f>
        <v>#N/A</v>
      </c>
      <c r="BQ176" s="104" t="e">
        <f>VLOOKUP($BE176,'P10'!$A$10:$F$59,6, FALSE)</f>
        <v>#N/A</v>
      </c>
      <c r="BR176" s="104" t="e">
        <f>VLOOKUP($BE176,'P11'!$A$10:$F$59,6, FALSE)</f>
        <v>#N/A</v>
      </c>
      <c r="BS176" s="104" t="e">
        <f>VLOOKUP($BE176,'P12'!$A$10:$F$59,6, FALSE)</f>
        <v>#N/A</v>
      </c>
      <c r="BT176" s="104" t="e">
        <f>VLOOKUP($BE176,'P13'!$A$10:$F$59,6, FALSE)</f>
        <v>#N/A</v>
      </c>
      <c r="BU176" s="104" t="e">
        <f>VLOOKUP($BE176,'P14'!$A$10:$F$59,6, FALSE)</f>
        <v>#N/A</v>
      </c>
      <c r="BV176" s="104" t="e">
        <f>VLOOKUP($BE176,'P15'!$A$10:$F$59,6, FALSE)</f>
        <v>#N/A</v>
      </c>
      <c r="BW176" s="104" t="e">
        <f>VLOOKUP($BE176,'P16'!$A$10:$F$59,6, FALSE)</f>
        <v>#N/A</v>
      </c>
      <c r="BX176" s="104" t="e">
        <f>VLOOKUP($BE176,'P17'!$A$10:$F$59,6, FALSE)</f>
        <v>#N/A</v>
      </c>
      <c r="BY176" s="104" t="e">
        <f>VLOOKUP($BE176,'P18'!$A$10:$F$59,6, FALSE)</f>
        <v>#N/A</v>
      </c>
      <c r="BZ176" s="104" t="e">
        <f>VLOOKUP($BE176,'P19'!$A$10:$F$59,6, FALSE)</f>
        <v>#N/A</v>
      </c>
      <c r="CA176" s="104" t="e">
        <f>VLOOKUP($BE176,'P20'!$A$10:$F$59,6, FALSE)</f>
        <v>#N/A</v>
      </c>
    </row>
    <row r="177" spans="1:79" s="6" customFormat="1">
      <c r="A177" s="31">
        <v>31</v>
      </c>
      <c r="B177" s="41" t="str">
        <f t="shared" si="117"/>
        <v>-</v>
      </c>
      <c r="C177" s="41" t="str">
        <f t="shared" si="118"/>
        <v>-</v>
      </c>
      <c r="D177" s="41" t="e">
        <f t="shared" si="119"/>
        <v>#N/A</v>
      </c>
      <c r="E177" s="41" t="e">
        <f t="shared" si="120"/>
        <v>#N/A</v>
      </c>
      <c r="F177" s="41" t="e">
        <f t="shared" si="121"/>
        <v>#N/A</v>
      </c>
      <c r="G177" s="41" t="e">
        <f t="shared" si="122"/>
        <v>#N/A</v>
      </c>
      <c r="H177" s="41" t="e">
        <f t="shared" si="123"/>
        <v>#N/A</v>
      </c>
      <c r="I177" s="41" t="str">
        <f t="shared" si="124"/>
        <v>-</v>
      </c>
      <c r="J177" s="41" t="str">
        <f t="shared" si="125"/>
        <v>-</v>
      </c>
      <c r="K177" s="41" t="str">
        <f t="shared" si="126"/>
        <v>-</v>
      </c>
      <c r="L177" s="41" t="str">
        <f t="shared" si="127"/>
        <v>-</v>
      </c>
      <c r="M177" s="41" t="str">
        <f t="shared" si="128"/>
        <v>-</v>
      </c>
      <c r="N177" s="41" t="str">
        <f t="shared" si="129"/>
        <v>-</v>
      </c>
      <c r="O177" s="41" t="str">
        <f t="shared" si="130"/>
        <v>-</v>
      </c>
      <c r="P177" s="41" t="str">
        <f t="shared" si="131"/>
        <v>-</v>
      </c>
      <c r="Q177" s="41" t="str">
        <f t="shared" si="132"/>
        <v>-</v>
      </c>
      <c r="R177" s="41" t="str">
        <f t="shared" si="133"/>
        <v>-</v>
      </c>
      <c r="S177" s="41" t="str">
        <f t="shared" si="134"/>
        <v>-</v>
      </c>
      <c r="T177" s="41" t="str">
        <f t="shared" si="135"/>
        <v>-</v>
      </c>
      <c r="U177" s="41" t="str">
        <f t="shared" si="136"/>
        <v>-</v>
      </c>
      <c r="V177" s="41" t="str">
        <f t="shared" si="137"/>
        <v>-</v>
      </c>
      <c r="W177" s="41" t="str">
        <f t="shared" si="138"/>
        <v>-</v>
      </c>
      <c r="X177" s="436">
        <v>31</v>
      </c>
      <c r="Y177" s="240" t="e">
        <f t="shared" si="139"/>
        <v>#N/A</v>
      </c>
      <c r="Z177" s="441" t="e">
        <f t="shared" si="140"/>
        <v>#N/A</v>
      </c>
      <c r="AA177" s="443" t="e">
        <f t="shared" si="141"/>
        <v>#N/A</v>
      </c>
      <c r="AB177" s="443" t="e">
        <f t="shared" si="142"/>
        <v>#N/A</v>
      </c>
      <c r="BE177" s="31">
        <v>31</v>
      </c>
      <c r="BF177" s="104" t="e">
        <f>VLOOKUP($BE177,Pilot1!$A$10:$F$59,6, FALSE)</f>
        <v>#N/A</v>
      </c>
      <c r="BG177" s="104" t="e">
        <f>VLOOKUP($BE177,Pilot2!$A$10:$F$59,6, FALSE)</f>
        <v>#N/A</v>
      </c>
      <c r="BH177" s="104" t="e">
        <f>VLOOKUP($BE177,'P1'!$A$10:$F$59,6, FALSE)</f>
        <v>#N/A</v>
      </c>
      <c r="BI177" s="104" t="e">
        <f>VLOOKUP($BE177,'P2'!$A$10:$F$59,6, FALSE)</f>
        <v>#N/A</v>
      </c>
      <c r="BJ177" s="104" t="e">
        <f>VLOOKUP($BE177,'P3'!$A$10:$F$59,6, FALSE)</f>
        <v>#N/A</v>
      </c>
      <c r="BK177" s="104" t="e">
        <f>VLOOKUP($BE177,'P4'!$A$10:$F$59,6, FALSE)</f>
        <v>#N/A</v>
      </c>
      <c r="BL177" s="104" t="e">
        <f>VLOOKUP($BE177,'P5'!$A$10:$F$59,6, FALSE)</f>
        <v>#N/A</v>
      </c>
      <c r="BM177" s="104" t="e">
        <f>VLOOKUP($BE177,'P6'!$A$10:$F$59,6, FALSE)</f>
        <v>#N/A</v>
      </c>
      <c r="BN177" s="104" t="e">
        <f>VLOOKUP($BE177,'P7'!$A$10:$F$59,6, FALSE)</f>
        <v>#N/A</v>
      </c>
      <c r="BO177" s="104" t="e">
        <f>VLOOKUP($BE177,'P8'!$A$10:$F$59,6, FALSE)</f>
        <v>#N/A</v>
      </c>
      <c r="BP177" s="104" t="e">
        <f>VLOOKUP($BE177,'P9'!$A$10:$F$59,6, FALSE)</f>
        <v>#N/A</v>
      </c>
      <c r="BQ177" s="104" t="e">
        <f>VLOOKUP($BE177,'P10'!$A$10:$F$59,6, FALSE)</f>
        <v>#N/A</v>
      </c>
      <c r="BR177" s="104" t="e">
        <f>VLOOKUP($BE177,'P11'!$A$10:$F$59,6, FALSE)</f>
        <v>#N/A</v>
      </c>
      <c r="BS177" s="104" t="e">
        <f>VLOOKUP($BE177,'P12'!$A$10:$F$59,6, FALSE)</f>
        <v>#N/A</v>
      </c>
      <c r="BT177" s="104" t="e">
        <f>VLOOKUP($BE177,'P13'!$A$10:$F$59,6, FALSE)</f>
        <v>#N/A</v>
      </c>
      <c r="BU177" s="104" t="e">
        <f>VLOOKUP($BE177,'P14'!$A$10:$F$59,6, FALSE)</f>
        <v>#N/A</v>
      </c>
      <c r="BV177" s="104" t="e">
        <f>VLOOKUP($BE177,'P15'!$A$10:$F$59,6, FALSE)</f>
        <v>#N/A</v>
      </c>
      <c r="BW177" s="104" t="e">
        <f>VLOOKUP($BE177,'P16'!$A$10:$F$59,6, FALSE)</f>
        <v>#N/A</v>
      </c>
      <c r="BX177" s="104" t="e">
        <f>VLOOKUP($BE177,'P17'!$A$10:$F$59,6, FALSE)</f>
        <v>#N/A</v>
      </c>
      <c r="BY177" s="104" t="e">
        <f>VLOOKUP($BE177,'P18'!$A$10:$F$59,6, FALSE)</f>
        <v>#N/A</v>
      </c>
      <c r="BZ177" s="104" t="e">
        <f>VLOOKUP($BE177,'P19'!$A$10:$F$59,6, FALSE)</f>
        <v>#N/A</v>
      </c>
      <c r="CA177" s="104" t="e">
        <f>VLOOKUP($BE177,'P20'!$A$10:$F$59,6, FALSE)</f>
        <v>#N/A</v>
      </c>
    </row>
    <row r="178" spans="1:79" s="6" customFormat="1">
      <c r="A178" s="31">
        <v>32</v>
      </c>
      <c r="B178" s="41" t="str">
        <f t="shared" si="117"/>
        <v>-</v>
      </c>
      <c r="C178" s="41" t="str">
        <f t="shared" si="118"/>
        <v>-</v>
      </c>
      <c r="D178" s="41" t="e">
        <f t="shared" si="119"/>
        <v>#N/A</v>
      </c>
      <c r="E178" s="41" t="e">
        <f t="shared" si="120"/>
        <v>#N/A</v>
      </c>
      <c r="F178" s="41" t="e">
        <f t="shared" si="121"/>
        <v>#N/A</v>
      </c>
      <c r="G178" s="41" t="e">
        <f t="shared" si="122"/>
        <v>#N/A</v>
      </c>
      <c r="H178" s="41" t="e">
        <f t="shared" si="123"/>
        <v>#N/A</v>
      </c>
      <c r="I178" s="41" t="str">
        <f t="shared" si="124"/>
        <v>-</v>
      </c>
      <c r="J178" s="41" t="str">
        <f t="shared" si="125"/>
        <v>-</v>
      </c>
      <c r="K178" s="41" t="str">
        <f t="shared" si="126"/>
        <v>-</v>
      </c>
      <c r="L178" s="41" t="str">
        <f t="shared" si="127"/>
        <v>-</v>
      </c>
      <c r="M178" s="41" t="str">
        <f t="shared" si="128"/>
        <v>-</v>
      </c>
      <c r="N178" s="41" t="str">
        <f t="shared" si="129"/>
        <v>-</v>
      </c>
      <c r="O178" s="41" t="str">
        <f t="shared" si="130"/>
        <v>-</v>
      </c>
      <c r="P178" s="41" t="str">
        <f t="shared" si="131"/>
        <v>-</v>
      </c>
      <c r="Q178" s="41" t="str">
        <f t="shared" si="132"/>
        <v>-</v>
      </c>
      <c r="R178" s="41" t="str">
        <f t="shared" si="133"/>
        <v>-</v>
      </c>
      <c r="S178" s="41" t="str">
        <f t="shared" si="134"/>
        <v>-</v>
      </c>
      <c r="T178" s="41" t="str">
        <f t="shared" si="135"/>
        <v>-</v>
      </c>
      <c r="U178" s="41" t="str">
        <f t="shared" si="136"/>
        <v>-</v>
      </c>
      <c r="V178" s="41" t="str">
        <f t="shared" si="137"/>
        <v>-</v>
      </c>
      <c r="W178" s="41" t="str">
        <f t="shared" si="138"/>
        <v>-</v>
      </c>
      <c r="X178" s="436">
        <v>32</v>
      </c>
      <c r="Y178" s="240" t="e">
        <f t="shared" si="139"/>
        <v>#N/A</v>
      </c>
      <c r="Z178" s="441" t="e">
        <f t="shared" si="140"/>
        <v>#N/A</v>
      </c>
      <c r="AA178" s="443" t="e">
        <f t="shared" si="141"/>
        <v>#N/A</v>
      </c>
      <c r="AB178" s="443" t="e">
        <f t="shared" si="142"/>
        <v>#N/A</v>
      </c>
      <c r="BE178" s="31">
        <v>32</v>
      </c>
      <c r="BF178" s="104" t="e">
        <f>VLOOKUP($BE178,Pilot1!$A$10:$F$59,6, FALSE)</f>
        <v>#N/A</v>
      </c>
      <c r="BG178" s="104" t="e">
        <f>VLOOKUP($BE178,Pilot2!$A$10:$F$59,6, FALSE)</f>
        <v>#N/A</v>
      </c>
      <c r="BH178" s="104" t="e">
        <f>VLOOKUP($BE178,'P1'!$A$10:$F$59,6, FALSE)</f>
        <v>#N/A</v>
      </c>
      <c r="BI178" s="104" t="e">
        <f>VLOOKUP($BE178,'P2'!$A$10:$F$59,6, FALSE)</f>
        <v>#N/A</v>
      </c>
      <c r="BJ178" s="104" t="e">
        <f>VLOOKUP($BE178,'P3'!$A$10:$F$59,6, FALSE)</f>
        <v>#N/A</v>
      </c>
      <c r="BK178" s="104" t="e">
        <f>VLOOKUP($BE178,'P4'!$A$10:$F$59,6, FALSE)</f>
        <v>#N/A</v>
      </c>
      <c r="BL178" s="104" t="e">
        <f>VLOOKUP($BE178,'P5'!$A$10:$F$59,6, FALSE)</f>
        <v>#N/A</v>
      </c>
      <c r="BM178" s="104" t="e">
        <f>VLOOKUP($BE178,'P6'!$A$10:$F$59,6, FALSE)</f>
        <v>#N/A</v>
      </c>
      <c r="BN178" s="104" t="e">
        <f>VLOOKUP($BE178,'P7'!$A$10:$F$59,6, FALSE)</f>
        <v>#N/A</v>
      </c>
      <c r="BO178" s="104" t="e">
        <f>VLOOKUP($BE178,'P8'!$A$10:$F$59,6, FALSE)</f>
        <v>#N/A</v>
      </c>
      <c r="BP178" s="104" t="e">
        <f>VLOOKUP($BE178,'P9'!$A$10:$F$59,6, FALSE)</f>
        <v>#N/A</v>
      </c>
      <c r="BQ178" s="104" t="e">
        <f>VLOOKUP($BE178,'P10'!$A$10:$F$59,6, FALSE)</f>
        <v>#N/A</v>
      </c>
      <c r="BR178" s="104" t="e">
        <f>VLOOKUP($BE178,'P11'!$A$10:$F$59,6, FALSE)</f>
        <v>#N/A</v>
      </c>
      <c r="BS178" s="104" t="e">
        <f>VLOOKUP($BE178,'P12'!$A$10:$F$59,6, FALSE)</f>
        <v>#N/A</v>
      </c>
      <c r="BT178" s="104" t="e">
        <f>VLOOKUP($BE178,'P13'!$A$10:$F$59,6, FALSE)</f>
        <v>#N/A</v>
      </c>
      <c r="BU178" s="104" t="e">
        <f>VLOOKUP($BE178,'P14'!$A$10:$F$59,6, FALSE)</f>
        <v>#N/A</v>
      </c>
      <c r="BV178" s="104" t="e">
        <f>VLOOKUP($BE178,'P15'!$A$10:$F$59,6, FALSE)</f>
        <v>#N/A</v>
      </c>
      <c r="BW178" s="104" t="e">
        <f>VLOOKUP($BE178,'P16'!$A$10:$F$59,6, FALSE)</f>
        <v>#N/A</v>
      </c>
      <c r="BX178" s="104" t="e">
        <f>VLOOKUP($BE178,'P17'!$A$10:$F$59,6, FALSE)</f>
        <v>#N/A</v>
      </c>
      <c r="BY178" s="104" t="e">
        <f>VLOOKUP($BE178,'P18'!$A$10:$F$59,6, FALSE)</f>
        <v>#N/A</v>
      </c>
      <c r="BZ178" s="104" t="e">
        <f>VLOOKUP($BE178,'P19'!$A$10:$F$59,6, FALSE)</f>
        <v>#N/A</v>
      </c>
      <c r="CA178" s="104" t="e">
        <f>VLOOKUP($BE178,'P20'!$A$10:$F$59,6, FALSE)</f>
        <v>#N/A</v>
      </c>
    </row>
    <row r="179" spans="1:79" s="6" customFormat="1">
      <c r="A179" s="31">
        <v>33</v>
      </c>
      <c r="B179" s="41" t="str">
        <f t="shared" si="117"/>
        <v>-</v>
      </c>
      <c r="C179" s="41" t="str">
        <f t="shared" si="118"/>
        <v>-</v>
      </c>
      <c r="D179" s="41" t="e">
        <f t="shared" si="119"/>
        <v>#N/A</v>
      </c>
      <c r="E179" s="41" t="e">
        <f t="shared" si="120"/>
        <v>#N/A</v>
      </c>
      <c r="F179" s="41" t="e">
        <f t="shared" si="121"/>
        <v>#N/A</v>
      </c>
      <c r="G179" s="41" t="e">
        <f t="shared" si="122"/>
        <v>#N/A</v>
      </c>
      <c r="H179" s="41" t="e">
        <f t="shared" si="123"/>
        <v>#N/A</v>
      </c>
      <c r="I179" s="41" t="str">
        <f t="shared" si="124"/>
        <v>-</v>
      </c>
      <c r="J179" s="41" t="str">
        <f t="shared" si="125"/>
        <v>-</v>
      </c>
      <c r="K179" s="41" t="str">
        <f t="shared" si="126"/>
        <v>-</v>
      </c>
      <c r="L179" s="41" t="str">
        <f t="shared" si="127"/>
        <v>-</v>
      </c>
      <c r="M179" s="41" t="str">
        <f t="shared" si="128"/>
        <v>-</v>
      </c>
      <c r="N179" s="41" t="str">
        <f t="shared" si="129"/>
        <v>-</v>
      </c>
      <c r="O179" s="41" t="str">
        <f t="shared" si="130"/>
        <v>-</v>
      </c>
      <c r="P179" s="41" t="str">
        <f t="shared" si="131"/>
        <v>-</v>
      </c>
      <c r="Q179" s="41" t="str">
        <f t="shared" si="132"/>
        <v>-</v>
      </c>
      <c r="R179" s="41" t="str">
        <f t="shared" si="133"/>
        <v>-</v>
      </c>
      <c r="S179" s="41" t="str">
        <f t="shared" si="134"/>
        <v>-</v>
      </c>
      <c r="T179" s="41" t="str">
        <f t="shared" si="135"/>
        <v>-</v>
      </c>
      <c r="U179" s="41" t="str">
        <f t="shared" si="136"/>
        <v>-</v>
      </c>
      <c r="V179" s="41" t="str">
        <f t="shared" si="137"/>
        <v>-</v>
      </c>
      <c r="W179" s="41" t="str">
        <f t="shared" si="138"/>
        <v>-</v>
      </c>
      <c r="X179" s="436">
        <v>33</v>
      </c>
      <c r="Y179" s="240" t="e">
        <f t="shared" si="139"/>
        <v>#N/A</v>
      </c>
      <c r="Z179" s="441" t="e">
        <f t="shared" si="140"/>
        <v>#N/A</v>
      </c>
      <c r="AA179" s="443" t="e">
        <f t="shared" si="141"/>
        <v>#N/A</v>
      </c>
      <c r="AB179" s="443" t="e">
        <f t="shared" si="142"/>
        <v>#N/A</v>
      </c>
      <c r="BE179" s="31">
        <v>33</v>
      </c>
      <c r="BF179" s="104" t="e">
        <f>VLOOKUP($BE179,Pilot1!$A$10:$F$59,6, FALSE)</f>
        <v>#N/A</v>
      </c>
      <c r="BG179" s="104" t="e">
        <f>VLOOKUP($BE179,Pilot2!$A$10:$F$59,6, FALSE)</f>
        <v>#N/A</v>
      </c>
      <c r="BH179" s="104" t="e">
        <f>VLOOKUP($BE179,'P1'!$A$10:$F$59,6, FALSE)</f>
        <v>#N/A</v>
      </c>
      <c r="BI179" s="104" t="e">
        <f>VLOOKUP($BE179,'P2'!$A$10:$F$59,6, FALSE)</f>
        <v>#N/A</v>
      </c>
      <c r="BJ179" s="104" t="e">
        <f>VLOOKUP($BE179,'P3'!$A$10:$F$59,6, FALSE)</f>
        <v>#N/A</v>
      </c>
      <c r="BK179" s="104" t="e">
        <f>VLOOKUP($BE179,'P4'!$A$10:$F$59,6, FALSE)</f>
        <v>#N/A</v>
      </c>
      <c r="BL179" s="104" t="e">
        <f>VLOOKUP($BE179,'P5'!$A$10:$F$59,6, FALSE)</f>
        <v>#N/A</v>
      </c>
      <c r="BM179" s="104" t="e">
        <f>VLOOKUP($BE179,'P6'!$A$10:$F$59,6, FALSE)</f>
        <v>#N/A</v>
      </c>
      <c r="BN179" s="104" t="e">
        <f>VLOOKUP($BE179,'P7'!$A$10:$F$59,6, FALSE)</f>
        <v>#N/A</v>
      </c>
      <c r="BO179" s="104" t="e">
        <f>VLOOKUP($BE179,'P8'!$A$10:$F$59,6, FALSE)</f>
        <v>#N/A</v>
      </c>
      <c r="BP179" s="104" t="e">
        <f>VLOOKUP($BE179,'P9'!$A$10:$F$59,6, FALSE)</f>
        <v>#N/A</v>
      </c>
      <c r="BQ179" s="104" t="e">
        <f>VLOOKUP($BE179,'P10'!$A$10:$F$59,6, FALSE)</f>
        <v>#N/A</v>
      </c>
      <c r="BR179" s="104" t="e">
        <f>VLOOKUP($BE179,'P11'!$A$10:$F$59,6, FALSE)</f>
        <v>#N/A</v>
      </c>
      <c r="BS179" s="104" t="e">
        <f>VLOOKUP($BE179,'P12'!$A$10:$F$59,6, FALSE)</f>
        <v>#N/A</v>
      </c>
      <c r="BT179" s="104" t="e">
        <f>VLOOKUP($BE179,'P13'!$A$10:$F$59,6, FALSE)</f>
        <v>#N/A</v>
      </c>
      <c r="BU179" s="104" t="e">
        <f>VLOOKUP($BE179,'P14'!$A$10:$F$59,6, FALSE)</f>
        <v>#N/A</v>
      </c>
      <c r="BV179" s="104" t="e">
        <f>VLOOKUP($BE179,'P15'!$A$10:$F$59,6, FALSE)</f>
        <v>#N/A</v>
      </c>
      <c r="BW179" s="104" t="e">
        <f>VLOOKUP($BE179,'P16'!$A$10:$F$59,6, FALSE)</f>
        <v>#N/A</v>
      </c>
      <c r="BX179" s="104" t="e">
        <f>VLOOKUP($BE179,'P17'!$A$10:$F$59,6, FALSE)</f>
        <v>#N/A</v>
      </c>
      <c r="BY179" s="104" t="e">
        <f>VLOOKUP($BE179,'P18'!$A$10:$F$59,6, FALSE)</f>
        <v>#N/A</v>
      </c>
      <c r="BZ179" s="104" t="e">
        <f>VLOOKUP($BE179,'P19'!$A$10:$F$59,6, FALSE)</f>
        <v>#N/A</v>
      </c>
      <c r="CA179" s="104" t="e">
        <f>VLOOKUP($BE179,'P20'!$A$10:$F$59,6, FALSE)</f>
        <v>#N/A</v>
      </c>
    </row>
    <row r="180" spans="1:79" s="6" customFormat="1">
      <c r="A180" s="31">
        <v>34</v>
      </c>
      <c r="B180" s="41" t="str">
        <f t="shared" si="117"/>
        <v>-</v>
      </c>
      <c r="C180" s="41" t="str">
        <f t="shared" si="118"/>
        <v>-</v>
      </c>
      <c r="D180" s="41" t="e">
        <f t="shared" si="119"/>
        <v>#N/A</v>
      </c>
      <c r="E180" s="41" t="e">
        <f t="shared" si="120"/>
        <v>#N/A</v>
      </c>
      <c r="F180" s="41" t="e">
        <f t="shared" si="121"/>
        <v>#N/A</v>
      </c>
      <c r="G180" s="41" t="e">
        <f t="shared" si="122"/>
        <v>#N/A</v>
      </c>
      <c r="H180" s="41" t="e">
        <f t="shared" si="123"/>
        <v>#N/A</v>
      </c>
      <c r="I180" s="41" t="str">
        <f t="shared" si="124"/>
        <v>-</v>
      </c>
      <c r="J180" s="41" t="str">
        <f t="shared" si="125"/>
        <v>-</v>
      </c>
      <c r="K180" s="41" t="str">
        <f t="shared" si="126"/>
        <v>-</v>
      </c>
      <c r="L180" s="41" t="str">
        <f t="shared" si="127"/>
        <v>-</v>
      </c>
      <c r="M180" s="41" t="str">
        <f t="shared" si="128"/>
        <v>-</v>
      </c>
      <c r="N180" s="41" t="str">
        <f t="shared" si="129"/>
        <v>-</v>
      </c>
      <c r="O180" s="41" t="str">
        <f t="shared" si="130"/>
        <v>-</v>
      </c>
      <c r="P180" s="41" t="str">
        <f t="shared" si="131"/>
        <v>-</v>
      </c>
      <c r="Q180" s="41" t="str">
        <f t="shared" si="132"/>
        <v>-</v>
      </c>
      <c r="R180" s="41" t="str">
        <f t="shared" si="133"/>
        <v>-</v>
      </c>
      <c r="S180" s="41" t="str">
        <f t="shared" si="134"/>
        <v>-</v>
      </c>
      <c r="T180" s="41" t="str">
        <f t="shared" si="135"/>
        <v>-</v>
      </c>
      <c r="U180" s="41" t="str">
        <f t="shared" si="136"/>
        <v>-</v>
      </c>
      <c r="V180" s="41" t="str">
        <f t="shared" si="137"/>
        <v>-</v>
      </c>
      <c r="W180" s="41" t="str">
        <f t="shared" si="138"/>
        <v>-</v>
      </c>
      <c r="X180" s="436">
        <v>34</v>
      </c>
      <c r="Y180" s="240" t="e">
        <f t="shared" si="139"/>
        <v>#N/A</v>
      </c>
      <c r="Z180" s="441" t="e">
        <f t="shared" si="140"/>
        <v>#N/A</v>
      </c>
      <c r="AA180" s="443" t="e">
        <f t="shared" si="141"/>
        <v>#N/A</v>
      </c>
      <c r="AB180" s="443" t="e">
        <f t="shared" si="142"/>
        <v>#N/A</v>
      </c>
      <c r="BE180" s="31">
        <v>34</v>
      </c>
      <c r="BF180" s="104" t="e">
        <f>VLOOKUP($BE180,Pilot1!$A$10:$F$59,6, FALSE)</f>
        <v>#N/A</v>
      </c>
      <c r="BG180" s="104" t="e">
        <f>VLOOKUP($BE180,Pilot2!$A$10:$F$59,6, FALSE)</f>
        <v>#N/A</v>
      </c>
      <c r="BH180" s="104" t="e">
        <f>VLOOKUP($BE180,'P1'!$A$10:$F$59,6, FALSE)</f>
        <v>#N/A</v>
      </c>
      <c r="BI180" s="104" t="e">
        <f>VLOOKUP($BE180,'P2'!$A$10:$F$59,6, FALSE)</f>
        <v>#N/A</v>
      </c>
      <c r="BJ180" s="104" t="e">
        <f>VLOOKUP($BE180,'P3'!$A$10:$F$59,6, FALSE)</f>
        <v>#N/A</v>
      </c>
      <c r="BK180" s="104" t="e">
        <f>VLOOKUP($BE180,'P4'!$A$10:$F$59,6, FALSE)</f>
        <v>#N/A</v>
      </c>
      <c r="BL180" s="104" t="e">
        <f>VLOOKUP($BE180,'P5'!$A$10:$F$59,6, FALSE)</f>
        <v>#N/A</v>
      </c>
      <c r="BM180" s="104" t="e">
        <f>VLOOKUP($BE180,'P6'!$A$10:$F$59,6, FALSE)</f>
        <v>#N/A</v>
      </c>
      <c r="BN180" s="104" t="e">
        <f>VLOOKUP($BE180,'P7'!$A$10:$F$59,6, FALSE)</f>
        <v>#N/A</v>
      </c>
      <c r="BO180" s="104" t="e">
        <f>VLOOKUP($BE180,'P8'!$A$10:$F$59,6, FALSE)</f>
        <v>#N/A</v>
      </c>
      <c r="BP180" s="104" t="e">
        <f>VLOOKUP($BE180,'P9'!$A$10:$F$59,6, FALSE)</f>
        <v>#N/A</v>
      </c>
      <c r="BQ180" s="104" t="e">
        <f>VLOOKUP($BE180,'P10'!$A$10:$F$59,6, FALSE)</f>
        <v>#N/A</v>
      </c>
      <c r="BR180" s="104" t="e">
        <f>VLOOKUP($BE180,'P11'!$A$10:$F$59,6, FALSE)</f>
        <v>#N/A</v>
      </c>
      <c r="BS180" s="104" t="e">
        <f>VLOOKUP($BE180,'P12'!$A$10:$F$59,6, FALSE)</f>
        <v>#N/A</v>
      </c>
      <c r="BT180" s="104" t="e">
        <f>VLOOKUP($BE180,'P13'!$A$10:$F$59,6, FALSE)</f>
        <v>#N/A</v>
      </c>
      <c r="BU180" s="104" t="e">
        <f>VLOOKUP($BE180,'P14'!$A$10:$F$59,6, FALSE)</f>
        <v>#N/A</v>
      </c>
      <c r="BV180" s="104" t="e">
        <f>VLOOKUP($BE180,'P15'!$A$10:$F$59,6, FALSE)</f>
        <v>#N/A</v>
      </c>
      <c r="BW180" s="104" t="e">
        <f>VLOOKUP($BE180,'P16'!$A$10:$F$59,6, FALSE)</f>
        <v>#N/A</v>
      </c>
      <c r="BX180" s="104" t="e">
        <f>VLOOKUP($BE180,'P17'!$A$10:$F$59,6, FALSE)</f>
        <v>#N/A</v>
      </c>
      <c r="BY180" s="104" t="e">
        <f>VLOOKUP($BE180,'P18'!$A$10:$F$59,6, FALSE)</f>
        <v>#N/A</v>
      </c>
      <c r="BZ180" s="104" t="e">
        <f>VLOOKUP($BE180,'P19'!$A$10:$F$59,6, FALSE)</f>
        <v>#N/A</v>
      </c>
      <c r="CA180" s="104" t="e">
        <f>VLOOKUP($BE180,'P20'!$A$10:$F$59,6, FALSE)</f>
        <v>#N/A</v>
      </c>
    </row>
    <row r="181" spans="1:79" s="6" customFormat="1">
      <c r="A181" s="31">
        <v>35</v>
      </c>
      <c r="B181" s="41" t="str">
        <f t="shared" si="117"/>
        <v>-</v>
      </c>
      <c r="C181" s="41" t="str">
        <f t="shared" si="118"/>
        <v>-</v>
      </c>
      <c r="D181" s="41" t="e">
        <f t="shared" si="119"/>
        <v>#N/A</v>
      </c>
      <c r="E181" s="41" t="e">
        <f t="shared" si="120"/>
        <v>#N/A</v>
      </c>
      <c r="F181" s="41" t="e">
        <f t="shared" si="121"/>
        <v>#N/A</v>
      </c>
      <c r="G181" s="41" t="e">
        <f t="shared" si="122"/>
        <v>#N/A</v>
      </c>
      <c r="H181" s="41" t="e">
        <f t="shared" si="123"/>
        <v>#N/A</v>
      </c>
      <c r="I181" s="41" t="str">
        <f t="shared" si="124"/>
        <v>-</v>
      </c>
      <c r="J181" s="41" t="str">
        <f t="shared" si="125"/>
        <v>-</v>
      </c>
      <c r="K181" s="41" t="str">
        <f t="shared" si="126"/>
        <v>-</v>
      </c>
      <c r="L181" s="41" t="str">
        <f t="shared" si="127"/>
        <v>-</v>
      </c>
      <c r="M181" s="41" t="str">
        <f t="shared" si="128"/>
        <v>-</v>
      </c>
      <c r="N181" s="41" t="str">
        <f t="shared" si="129"/>
        <v>-</v>
      </c>
      <c r="O181" s="41" t="str">
        <f t="shared" si="130"/>
        <v>-</v>
      </c>
      <c r="P181" s="41" t="str">
        <f t="shared" si="131"/>
        <v>-</v>
      </c>
      <c r="Q181" s="41" t="str">
        <f t="shared" si="132"/>
        <v>-</v>
      </c>
      <c r="R181" s="41" t="str">
        <f t="shared" si="133"/>
        <v>-</v>
      </c>
      <c r="S181" s="41" t="str">
        <f t="shared" si="134"/>
        <v>-</v>
      </c>
      <c r="T181" s="41" t="str">
        <f t="shared" si="135"/>
        <v>-</v>
      </c>
      <c r="U181" s="41" t="str">
        <f t="shared" si="136"/>
        <v>-</v>
      </c>
      <c r="V181" s="41" t="str">
        <f t="shared" si="137"/>
        <v>-</v>
      </c>
      <c r="W181" s="41" t="str">
        <f t="shared" si="138"/>
        <v>-</v>
      </c>
      <c r="X181" s="436">
        <v>35</v>
      </c>
      <c r="Y181" s="240" t="e">
        <f t="shared" si="139"/>
        <v>#N/A</v>
      </c>
      <c r="Z181" s="441" t="e">
        <f t="shared" si="140"/>
        <v>#N/A</v>
      </c>
      <c r="AA181" s="443" t="e">
        <f t="shared" si="141"/>
        <v>#N/A</v>
      </c>
      <c r="AB181" s="443" t="e">
        <f t="shared" si="142"/>
        <v>#N/A</v>
      </c>
      <c r="BE181" s="31">
        <v>35</v>
      </c>
      <c r="BF181" s="104" t="e">
        <f>VLOOKUP($BE181,Pilot1!$A$10:$F$59,6, FALSE)</f>
        <v>#N/A</v>
      </c>
      <c r="BG181" s="104" t="e">
        <f>VLOOKUP($BE181,Pilot2!$A$10:$F$59,6, FALSE)</f>
        <v>#N/A</v>
      </c>
      <c r="BH181" s="104" t="e">
        <f>VLOOKUP($BE181,'P1'!$A$10:$F$59,6, FALSE)</f>
        <v>#N/A</v>
      </c>
      <c r="BI181" s="104" t="e">
        <f>VLOOKUP($BE181,'P2'!$A$10:$F$59,6, FALSE)</f>
        <v>#N/A</v>
      </c>
      <c r="BJ181" s="104" t="e">
        <f>VLOOKUP($BE181,'P3'!$A$10:$F$59,6, FALSE)</f>
        <v>#N/A</v>
      </c>
      <c r="BK181" s="104" t="e">
        <f>VLOOKUP($BE181,'P4'!$A$10:$F$59,6, FALSE)</f>
        <v>#N/A</v>
      </c>
      <c r="BL181" s="104" t="e">
        <f>VLOOKUP($BE181,'P5'!$A$10:$F$59,6, FALSE)</f>
        <v>#N/A</v>
      </c>
      <c r="BM181" s="104" t="e">
        <f>VLOOKUP($BE181,'P6'!$A$10:$F$59,6, FALSE)</f>
        <v>#N/A</v>
      </c>
      <c r="BN181" s="104" t="e">
        <f>VLOOKUP($BE181,'P7'!$A$10:$F$59,6, FALSE)</f>
        <v>#N/A</v>
      </c>
      <c r="BO181" s="104" t="e">
        <f>VLOOKUP($BE181,'P8'!$A$10:$F$59,6, FALSE)</f>
        <v>#N/A</v>
      </c>
      <c r="BP181" s="104" t="e">
        <f>VLOOKUP($BE181,'P9'!$A$10:$F$59,6, FALSE)</f>
        <v>#N/A</v>
      </c>
      <c r="BQ181" s="104" t="e">
        <f>VLOOKUP($BE181,'P10'!$A$10:$F$59,6, FALSE)</f>
        <v>#N/A</v>
      </c>
      <c r="BR181" s="104" t="e">
        <f>VLOOKUP($BE181,'P11'!$A$10:$F$59,6, FALSE)</f>
        <v>#N/A</v>
      </c>
      <c r="BS181" s="104" t="e">
        <f>VLOOKUP($BE181,'P12'!$A$10:$F$59,6, FALSE)</f>
        <v>#N/A</v>
      </c>
      <c r="BT181" s="104" t="e">
        <f>VLOOKUP($BE181,'P13'!$A$10:$F$59,6, FALSE)</f>
        <v>#N/A</v>
      </c>
      <c r="BU181" s="104" t="e">
        <f>VLOOKUP($BE181,'P14'!$A$10:$F$59,6, FALSE)</f>
        <v>#N/A</v>
      </c>
      <c r="BV181" s="104" t="e">
        <f>VLOOKUP($BE181,'P15'!$A$10:$F$59,6, FALSE)</f>
        <v>#N/A</v>
      </c>
      <c r="BW181" s="104" t="e">
        <f>VLOOKUP($BE181,'P16'!$A$10:$F$59,6, FALSE)</f>
        <v>#N/A</v>
      </c>
      <c r="BX181" s="104" t="e">
        <f>VLOOKUP($BE181,'P17'!$A$10:$F$59,6, FALSE)</f>
        <v>#N/A</v>
      </c>
      <c r="BY181" s="104" t="e">
        <f>VLOOKUP($BE181,'P18'!$A$10:$F$59,6, FALSE)</f>
        <v>#N/A</v>
      </c>
      <c r="BZ181" s="104" t="e">
        <f>VLOOKUP($BE181,'P19'!$A$10:$F$59,6, FALSE)</f>
        <v>#N/A</v>
      </c>
      <c r="CA181" s="104" t="e">
        <f>VLOOKUP($BE181,'P20'!$A$10:$F$59,6, FALSE)</f>
        <v>#N/A</v>
      </c>
    </row>
    <row r="182" spans="1:79" s="6" customFormat="1">
      <c r="A182" s="31">
        <v>36</v>
      </c>
      <c r="B182" s="41" t="str">
        <f t="shared" si="117"/>
        <v>-</v>
      </c>
      <c r="C182" s="41" t="str">
        <f t="shared" si="118"/>
        <v>-</v>
      </c>
      <c r="D182" s="41" t="e">
        <f t="shared" si="119"/>
        <v>#N/A</v>
      </c>
      <c r="E182" s="41" t="e">
        <f t="shared" si="120"/>
        <v>#N/A</v>
      </c>
      <c r="F182" s="41" t="e">
        <f t="shared" si="121"/>
        <v>#N/A</v>
      </c>
      <c r="G182" s="41" t="e">
        <f t="shared" si="122"/>
        <v>#N/A</v>
      </c>
      <c r="H182" s="41" t="e">
        <f t="shared" si="123"/>
        <v>#N/A</v>
      </c>
      <c r="I182" s="41" t="str">
        <f t="shared" si="124"/>
        <v>-</v>
      </c>
      <c r="J182" s="41" t="str">
        <f t="shared" si="125"/>
        <v>-</v>
      </c>
      <c r="K182" s="41" t="str">
        <f t="shared" si="126"/>
        <v>-</v>
      </c>
      <c r="L182" s="41" t="str">
        <f t="shared" si="127"/>
        <v>-</v>
      </c>
      <c r="M182" s="41" t="str">
        <f t="shared" si="128"/>
        <v>-</v>
      </c>
      <c r="N182" s="41" t="str">
        <f t="shared" si="129"/>
        <v>-</v>
      </c>
      <c r="O182" s="41" t="str">
        <f t="shared" si="130"/>
        <v>-</v>
      </c>
      <c r="P182" s="41" t="str">
        <f t="shared" si="131"/>
        <v>-</v>
      </c>
      <c r="Q182" s="41" t="str">
        <f t="shared" si="132"/>
        <v>-</v>
      </c>
      <c r="R182" s="41" t="str">
        <f t="shared" si="133"/>
        <v>-</v>
      </c>
      <c r="S182" s="41" t="str">
        <f t="shared" si="134"/>
        <v>-</v>
      </c>
      <c r="T182" s="41" t="str">
        <f t="shared" si="135"/>
        <v>-</v>
      </c>
      <c r="U182" s="41" t="str">
        <f t="shared" si="136"/>
        <v>-</v>
      </c>
      <c r="V182" s="41" t="str">
        <f t="shared" si="137"/>
        <v>-</v>
      </c>
      <c r="W182" s="41" t="str">
        <f t="shared" si="138"/>
        <v>-</v>
      </c>
      <c r="X182" s="436">
        <v>36</v>
      </c>
      <c r="Y182" s="240" t="e">
        <f t="shared" si="139"/>
        <v>#N/A</v>
      </c>
      <c r="Z182" s="441" t="e">
        <f t="shared" si="140"/>
        <v>#N/A</v>
      </c>
      <c r="AA182" s="443" t="e">
        <f t="shared" si="141"/>
        <v>#N/A</v>
      </c>
      <c r="AB182" s="443" t="e">
        <f t="shared" si="142"/>
        <v>#N/A</v>
      </c>
      <c r="BE182" s="31">
        <v>36</v>
      </c>
      <c r="BF182" s="104" t="e">
        <f>VLOOKUP($BE182,Pilot1!$A$10:$F$59,6, FALSE)</f>
        <v>#N/A</v>
      </c>
      <c r="BG182" s="104" t="e">
        <f>VLOOKUP($BE182,Pilot2!$A$10:$F$59,6, FALSE)</f>
        <v>#N/A</v>
      </c>
      <c r="BH182" s="104" t="e">
        <f>VLOOKUP($BE182,'P1'!$A$10:$F$59,6, FALSE)</f>
        <v>#N/A</v>
      </c>
      <c r="BI182" s="104" t="e">
        <f>VLOOKUP($BE182,'P2'!$A$10:$F$59,6, FALSE)</f>
        <v>#N/A</v>
      </c>
      <c r="BJ182" s="104" t="e">
        <f>VLOOKUP($BE182,'P3'!$A$10:$F$59,6, FALSE)</f>
        <v>#N/A</v>
      </c>
      <c r="BK182" s="104" t="e">
        <f>VLOOKUP($BE182,'P4'!$A$10:$F$59,6, FALSE)</f>
        <v>#N/A</v>
      </c>
      <c r="BL182" s="104" t="e">
        <f>VLOOKUP($BE182,'P5'!$A$10:$F$59,6, FALSE)</f>
        <v>#N/A</v>
      </c>
      <c r="BM182" s="104" t="e">
        <f>VLOOKUP($BE182,'P6'!$A$10:$F$59,6, FALSE)</f>
        <v>#N/A</v>
      </c>
      <c r="BN182" s="104" t="e">
        <f>VLOOKUP($BE182,'P7'!$A$10:$F$59,6, FALSE)</f>
        <v>#N/A</v>
      </c>
      <c r="BO182" s="104" t="e">
        <f>VLOOKUP($BE182,'P8'!$A$10:$F$59,6, FALSE)</f>
        <v>#N/A</v>
      </c>
      <c r="BP182" s="104" t="e">
        <f>VLOOKUP($BE182,'P9'!$A$10:$F$59,6, FALSE)</f>
        <v>#N/A</v>
      </c>
      <c r="BQ182" s="104" t="e">
        <f>VLOOKUP($BE182,'P10'!$A$10:$F$59,6, FALSE)</f>
        <v>#N/A</v>
      </c>
      <c r="BR182" s="104" t="e">
        <f>VLOOKUP($BE182,'P11'!$A$10:$F$59,6, FALSE)</f>
        <v>#N/A</v>
      </c>
      <c r="BS182" s="104" t="e">
        <f>VLOOKUP($BE182,'P12'!$A$10:$F$59,6, FALSE)</f>
        <v>#N/A</v>
      </c>
      <c r="BT182" s="104" t="e">
        <f>VLOOKUP($BE182,'P13'!$A$10:$F$59,6, FALSE)</f>
        <v>#N/A</v>
      </c>
      <c r="BU182" s="104" t="e">
        <f>VLOOKUP($BE182,'P14'!$A$10:$F$59,6, FALSE)</f>
        <v>#N/A</v>
      </c>
      <c r="BV182" s="104" t="e">
        <f>VLOOKUP($BE182,'P15'!$A$10:$F$59,6, FALSE)</f>
        <v>#N/A</v>
      </c>
      <c r="BW182" s="104" t="e">
        <f>VLOOKUP($BE182,'P16'!$A$10:$F$59,6, FALSE)</f>
        <v>#N/A</v>
      </c>
      <c r="BX182" s="104" t="e">
        <f>VLOOKUP($BE182,'P17'!$A$10:$F$59,6, FALSE)</f>
        <v>#N/A</v>
      </c>
      <c r="BY182" s="104" t="e">
        <f>VLOOKUP($BE182,'P18'!$A$10:$F$59,6, FALSE)</f>
        <v>#N/A</v>
      </c>
      <c r="BZ182" s="104" t="e">
        <f>VLOOKUP($BE182,'P19'!$A$10:$F$59,6, FALSE)</f>
        <v>#N/A</v>
      </c>
      <c r="CA182" s="104" t="e">
        <f>VLOOKUP($BE182,'P20'!$A$10:$F$59,6, FALSE)</f>
        <v>#N/A</v>
      </c>
    </row>
    <row r="183" spans="1:79" s="6" customFormat="1">
      <c r="A183" s="31">
        <v>37</v>
      </c>
      <c r="B183" s="41" t="str">
        <f t="shared" si="117"/>
        <v>-</v>
      </c>
      <c r="C183" s="41" t="str">
        <f t="shared" si="118"/>
        <v>-</v>
      </c>
      <c r="D183" s="41" t="e">
        <f t="shared" si="119"/>
        <v>#N/A</v>
      </c>
      <c r="E183" s="41" t="e">
        <f t="shared" si="120"/>
        <v>#N/A</v>
      </c>
      <c r="F183" s="41" t="e">
        <f t="shared" si="121"/>
        <v>#N/A</v>
      </c>
      <c r="G183" s="41" t="e">
        <f t="shared" si="122"/>
        <v>#N/A</v>
      </c>
      <c r="H183" s="41" t="e">
        <f t="shared" si="123"/>
        <v>#N/A</v>
      </c>
      <c r="I183" s="41" t="str">
        <f t="shared" si="124"/>
        <v>-</v>
      </c>
      <c r="J183" s="41" t="str">
        <f t="shared" si="125"/>
        <v>-</v>
      </c>
      <c r="K183" s="41" t="str">
        <f t="shared" si="126"/>
        <v>-</v>
      </c>
      <c r="L183" s="41" t="str">
        <f t="shared" si="127"/>
        <v>-</v>
      </c>
      <c r="M183" s="41" t="str">
        <f t="shared" si="128"/>
        <v>-</v>
      </c>
      <c r="N183" s="41" t="str">
        <f t="shared" si="129"/>
        <v>-</v>
      </c>
      <c r="O183" s="41" t="str">
        <f t="shared" si="130"/>
        <v>-</v>
      </c>
      <c r="P183" s="41" t="str">
        <f t="shared" si="131"/>
        <v>-</v>
      </c>
      <c r="Q183" s="41" t="str">
        <f t="shared" si="132"/>
        <v>-</v>
      </c>
      <c r="R183" s="41" t="str">
        <f t="shared" si="133"/>
        <v>-</v>
      </c>
      <c r="S183" s="41" t="str">
        <f t="shared" si="134"/>
        <v>-</v>
      </c>
      <c r="T183" s="41" t="str">
        <f t="shared" si="135"/>
        <v>-</v>
      </c>
      <c r="U183" s="41" t="str">
        <f t="shared" si="136"/>
        <v>-</v>
      </c>
      <c r="V183" s="41" t="str">
        <f t="shared" si="137"/>
        <v>-</v>
      </c>
      <c r="W183" s="41" t="str">
        <f t="shared" si="138"/>
        <v>-</v>
      </c>
      <c r="X183" s="436">
        <v>37</v>
      </c>
      <c r="Y183" s="240" t="e">
        <f t="shared" si="139"/>
        <v>#N/A</v>
      </c>
      <c r="Z183" s="441" t="e">
        <f t="shared" si="140"/>
        <v>#N/A</v>
      </c>
      <c r="AA183" s="443" t="e">
        <f t="shared" si="141"/>
        <v>#N/A</v>
      </c>
      <c r="AB183" s="443" t="e">
        <f t="shared" si="142"/>
        <v>#N/A</v>
      </c>
      <c r="BE183" s="31">
        <v>37</v>
      </c>
      <c r="BF183" s="104" t="e">
        <f>VLOOKUP($BE183,Pilot1!$A$10:$F$59,6, FALSE)</f>
        <v>#N/A</v>
      </c>
      <c r="BG183" s="104" t="e">
        <f>VLOOKUP($BE183,Pilot2!$A$10:$F$59,6, FALSE)</f>
        <v>#N/A</v>
      </c>
      <c r="BH183" s="104" t="e">
        <f>VLOOKUP($BE183,'P1'!$A$10:$F$59,6, FALSE)</f>
        <v>#N/A</v>
      </c>
      <c r="BI183" s="104" t="e">
        <f>VLOOKUP($BE183,'P2'!$A$10:$F$59,6, FALSE)</f>
        <v>#N/A</v>
      </c>
      <c r="BJ183" s="104" t="e">
        <f>VLOOKUP($BE183,'P3'!$A$10:$F$59,6, FALSE)</f>
        <v>#N/A</v>
      </c>
      <c r="BK183" s="104" t="e">
        <f>VLOOKUP($BE183,'P4'!$A$10:$F$59,6, FALSE)</f>
        <v>#N/A</v>
      </c>
      <c r="BL183" s="104" t="e">
        <f>VLOOKUP($BE183,'P5'!$A$10:$F$59,6, FALSE)</f>
        <v>#N/A</v>
      </c>
      <c r="BM183" s="104" t="e">
        <f>VLOOKUP($BE183,'P6'!$A$10:$F$59,6, FALSE)</f>
        <v>#N/A</v>
      </c>
      <c r="BN183" s="104" t="e">
        <f>VLOOKUP($BE183,'P7'!$A$10:$F$59,6, FALSE)</f>
        <v>#N/A</v>
      </c>
      <c r="BO183" s="104" t="e">
        <f>VLOOKUP($BE183,'P8'!$A$10:$F$59,6, FALSE)</f>
        <v>#N/A</v>
      </c>
      <c r="BP183" s="104" t="e">
        <f>VLOOKUP($BE183,'P9'!$A$10:$F$59,6, FALSE)</f>
        <v>#N/A</v>
      </c>
      <c r="BQ183" s="104" t="e">
        <f>VLOOKUP($BE183,'P10'!$A$10:$F$59,6, FALSE)</f>
        <v>#N/A</v>
      </c>
      <c r="BR183" s="104" t="e">
        <f>VLOOKUP($BE183,'P11'!$A$10:$F$59,6, FALSE)</f>
        <v>#N/A</v>
      </c>
      <c r="BS183" s="104" t="e">
        <f>VLOOKUP($BE183,'P12'!$A$10:$F$59,6, FALSE)</f>
        <v>#N/A</v>
      </c>
      <c r="BT183" s="104" t="e">
        <f>VLOOKUP($BE183,'P13'!$A$10:$F$59,6, FALSE)</f>
        <v>#N/A</v>
      </c>
      <c r="BU183" s="104" t="e">
        <f>VLOOKUP($BE183,'P14'!$A$10:$F$59,6, FALSE)</f>
        <v>#N/A</v>
      </c>
      <c r="BV183" s="104" t="e">
        <f>VLOOKUP($BE183,'P15'!$A$10:$F$59,6, FALSE)</f>
        <v>#N/A</v>
      </c>
      <c r="BW183" s="104" t="e">
        <f>VLOOKUP($BE183,'P16'!$A$10:$F$59,6, FALSE)</f>
        <v>#N/A</v>
      </c>
      <c r="BX183" s="104" t="e">
        <f>VLOOKUP($BE183,'P17'!$A$10:$F$59,6, FALSE)</f>
        <v>#N/A</v>
      </c>
      <c r="BY183" s="104" t="e">
        <f>VLOOKUP($BE183,'P18'!$A$10:$F$59,6, FALSE)</f>
        <v>#N/A</v>
      </c>
      <c r="BZ183" s="104" t="e">
        <f>VLOOKUP($BE183,'P19'!$A$10:$F$59,6, FALSE)</f>
        <v>#N/A</v>
      </c>
      <c r="CA183" s="104" t="e">
        <f>VLOOKUP($BE183,'P20'!$A$10:$F$59,6, FALSE)</f>
        <v>#N/A</v>
      </c>
    </row>
    <row r="184" spans="1:79" s="6" customFormat="1">
      <c r="A184" s="31">
        <v>38</v>
      </c>
      <c r="B184" s="41" t="str">
        <f t="shared" si="117"/>
        <v>-</v>
      </c>
      <c r="C184" s="41" t="str">
        <f t="shared" si="118"/>
        <v>-</v>
      </c>
      <c r="D184" s="41" t="e">
        <f t="shared" si="119"/>
        <v>#N/A</v>
      </c>
      <c r="E184" s="41" t="e">
        <f t="shared" si="120"/>
        <v>#N/A</v>
      </c>
      <c r="F184" s="41" t="e">
        <f t="shared" si="121"/>
        <v>#N/A</v>
      </c>
      <c r="G184" s="41" t="e">
        <f t="shared" si="122"/>
        <v>#N/A</v>
      </c>
      <c r="H184" s="41" t="e">
        <f t="shared" si="123"/>
        <v>#N/A</v>
      </c>
      <c r="I184" s="41" t="str">
        <f t="shared" si="124"/>
        <v>-</v>
      </c>
      <c r="J184" s="41" t="str">
        <f t="shared" si="125"/>
        <v>-</v>
      </c>
      <c r="K184" s="41" t="str">
        <f t="shared" si="126"/>
        <v>-</v>
      </c>
      <c r="L184" s="41" t="str">
        <f t="shared" si="127"/>
        <v>-</v>
      </c>
      <c r="M184" s="41" t="str">
        <f t="shared" si="128"/>
        <v>-</v>
      </c>
      <c r="N184" s="41" t="str">
        <f t="shared" si="129"/>
        <v>-</v>
      </c>
      <c r="O184" s="41" t="str">
        <f t="shared" si="130"/>
        <v>-</v>
      </c>
      <c r="P184" s="41" t="str">
        <f t="shared" si="131"/>
        <v>-</v>
      </c>
      <c r="Q184" s="41" t="str">
        <f t="shared" si="132"/>
        <v>-</v>
      </c>
      <c r="R184" s="41" t="str">
        <f t="shared" si="133"/>
        <v>-</v>
      </c>
      <c r="S184" s="41" t="str">
        <f t="shared" si="134"/>
        <v>-</v>
      </c>
      <c r="T184" s="41" t="str">
        <f t="shared" si="135"/>
        <v>-</v>
      </c>
      <c r="U184" s="41" t="str">
        <f t="shared" si="136"/>
        <v>-</v>
      </c>
      <c r="V184" s="41" t="str">
        <f t="shared" si="137"/>
        <v>-</v>
      </c>
      <c r="W184" s="41" t="str">
        <f t="shared" si="138"/>
        <v>-</v>
      </c>
      <c r="X184" s="436">
        <v>38</v>
      </c>
      <c r="Y184" s="240" t="e">
        <f t="shared" si="139"/>
        <v>#N/A</v>
      </c>
      <c r="Z184" s="441" t="e">
        <f t="shared" si="140"/>
        <v>#N/A</v>
      </c>
      <c r="AA184" s="443" t="e">
        <f t="shared" si="141"/>
        <v>#N/A</v>
      </c>
      <c r="AB184" s="443" t="e">
        <f t="shared" si="142"/>
        <v>#N/A</v>
      </c>
      <c r="BE184" s="31">
        <v>38</v>
      </c>
      <c r="BF184" s="104" t="e">
        <f>VLOOKUP($BE184,Pilot1!$A$10:$F$59,6, FALSE)</f>
        <v>#N/A</v>
      </c>
      <c r="BG184" s="104" t="e">
        <f>VLOOKUP($BE184,Pilot2!$A$10:$F$59,6, FALSE)</f>
        <v>#N/A</v>
      </c>
      <c r="BH184" s="104" t="e">
        <f>VLOOKUP($BE184,'P1'!$A$10:$F$59,6, FALSE)</f>
        <v>#N/A</v>
      </c>
      <c r="BI184" s="104" t="e">
        <f>VLOOKUP($BE184,'P2'!$A$10:$F$59,6, FALSE)</f>
        <v>#N/A</v>
      </c>
      <c r="BJ184" s="104" t="e">
        <f>VLOOKUP($BE184,'P3'!$A$10:$F$59,6, FALSE)</f>
        <v>#N/A</v>
      </c>
      <c r="BK184" s="104" t="e">
        <f>VLOOKUP($BE184,'P4'!$A$10:$F$59,6, FALSE)</f>
        <v>#N/A</v>
      </c>
      <c r="BL184" s="104" t="e">
        <f>VLOOKUP($BE184,'P5'!$A$10:$F$59,6, FALSE)</f>
        <v>#N/A</v>
      </c>
      <c r="BM184" s="104" t="e">
        <f>VLOOKUP($BE184,'P6'!$A$10:$F$59,6, FALSE)</f>
        <v>#N/A</v>
      </c>
      <c r="BN184" s="104" t="e">
        <f>VLOOKUP($BE184,'P7'!$A$10:$F$59,6, FALSE)</f>
        <v>#N/A</v>
      </c>
      <c r="BO184" s="104" t="e">
        <f>VLOOKUP($BE184,'P8'!$A$10:$F$59,6, FALSE)</f>
        <v>#N/A</v>
      </c>
      <c r="BP184" s="104" t="e">
        <f>VLOOKUP($BE184,'P9'!$A$10:$F$59,6, FALSE)</f>
        <v>#N/A</v>
      </c>
      <c r="BQ184" s="104" t="e">
        <f>VLOOKUP($BE184,'P10'!$A$10:$F$59,6, FALSE)</f>
        <v>#N/A</v>
      </c>
      <c r="BR184" s="104" t="e">
        <f>VLOOKUP($BE184,'P11'!$A$10:$F$59,6, FALSE)</f>
        <v>#N/A</v>
      </c>
      <c r="BS184" s="104" t="e">
        <f>VLOOKUP($BE184,'P12'!$A$10:$F$59,6, FALSE)</f>
        <v>#N/A</v>
      </c>
      <c r="BT184" s="104" t="e">
        <f>VLOOKUP($BE184,'P13'!$A$10:$F$59,6, FALSE)</f>
        <v>#N/A</v>
      </c>
      <c r="BU184" s="104" t="e">
        <f>VLOOKUP($BE184,'P14'!$A$10:$F$59,6, FALSE)</f>
        <v>#N/A</v>
      </c>
      <c r="BV184" s="104" t="e">
        <f>VLOOKUP($BE184,'P15'!$A$10:$F$59,6, FALSE)</f>
        <v>#N/A</v>
      </c>
      <c r="BW184" s="104" t="e">
        <f>VLOOKUP($BE184,'P16'!$A$10:$F$59,6, FALSE)</f>
        <v>#N/A</v>
      </c>
      <c r="BX184" s="104" t="e">
        <f>VLOOKUP($BE184,'P17'!$A$10:$F$59,6, FALSE)</f>
        <v>#N/A</v>
      </c>
      <c r="BY184" s="104" t="e">
        <f>VLOOKUP($BE184,'P18'!$A$10:$F$59,6, FALSE)</f>
        <v>#N/A</v>
      </c>
      <c r="BZ184" s="104" t="e">
        <f>VLOOKUP($BE184,'P19'!$A$10:$F$59,6, FALSE)</f>
        <v>#N/A</v>
      </c>
      <c r="CA184" s="104" t="e">
        <f>VLOOKUP($BE184,'P20'!$A$10:$F$59,6, FALSE)</f>
        <v>#N/A</v>
      </c>
    </row>
    <row r="185" spans="1:79" s="6" customFormat="1">
      <c r="A185" s="31">
        <v>39</v>
      </c>
      <c r="B185" s="41" t="str">
        <f t="shared" si="117"/>
        <v>-</v>
      </c>
      <c r="C185" s="41" t="str">
        <f t="shared" si="118"/>
        <v>-</v>
      </c>
      <c r="D185" s="41" t="e">
        <f t="shared" si="119"/>
        <v>#N/A</v>
      </c>
      <c r="E185" s="41" t="e">
        <f t="shared" si="120"/>
        <v>#N/A</v>
      </c>
      <c r="F185" s="41" t="e">
        <f t="shared" si="121"/>
        <v>#N/A</v>
      </c>
      <c r="G185" s="41" t="e">
        <f t="shared" si="122"/>
        <v>#N/A</v>
      </c>
      <c r="H185" s="41" t="e">
        <f t="shared" si="123"/>
        <v>#N/A</v>
      </c>
      <c r="I185" s="41" t="str">
        <f t="shared" si="124"/>
        <v>-</v>
      </c>
      <c r="J185" s="41" t="str">
        <f t="shared" si="125"/>
        <v>-</v>
      </c>
      <c r="K185" s="41" t="str">
        <f t="shared" si="126"/>
        <v>-</v>
      </c>
      <c r="L185" s="41" t="str">
        <f t="shared" si="127"/>
        <v>-</v>
      </c>
      <c r="M185" s="41" t="str">
        <f t="shared" si="128"/>
        <v>-</v>
      </c>
      <c r="N185" s="41" t="str">
        <f t="shared" si="129"/>
        <v>-</v>
      </c>
      <c r="O185" s="41" t="str">
        <f t="shared" si="130"/>
        <v>-</v>
      </c>
      <c r="P185" s="41" t="str">
        <f t="shared" si="131"/>
        <v>-</v>
      </c>
      <c r="Q185" s="41" t="str">
        <f t="shared" si="132"/>
        <v>-</v>
      </c>
      <c r="R185" s="41" t="str">
        <f t="shared" si="133"/>
        <v>-</v>
      </c>
      <c r="S185" s="41" t="str">
        <f t="shared" si="134"/>
        <v>-</v>
      </c>
      <c r="T185" s="41" t="str">
        <f t="shared" si="135"/>
        <v>-</v>
      </c>
      <c r="U185" s="41" t="str">
        <f t="shared" si="136"/>
        <v>-</v>
      </c>
      <c r="V185" s="41" t="str">
        <f t="shared" si="137"/>
        <v>-</v>
      </c>
      <c r="W185" s="41" t="str">
        <f t="shared" si="138"/>
        <v>-</v>
      </c>
      <c r="X185" s="436">
        <v>39</v>
      </c>
      <c r="Y185" s="240" t="e">
        <f t="shared" si="139"/>
        <v>#N/A</v>
      </c>
      <c r="Z185" s="441" t="e">
        <f t="shared" si="140"/>
        <v>#N/A</v>
      </c>
      <c r="AA185" s="443" t="e">
        <f t="shared" si="141"/>
        <v>#N/A</v>
      </c>
      <c r="AB185" s="443" t="e">
        <f t="shared" si="142"/>
        <v>#N/A</v>
      </c>
      <c r="BE185" s="31">
        <v>39</v>
      </c>
      <c r="BF185" s="104" t="e">
        <f>VLOOKUP($BE185,Pilot1!$A$10:$F$59,6, FALSE)</f>
        <v>#N/A</v>
      </c>
      <c r="BG185" s="104" t="e">
        <f>VLOOKUP($BE185,Pilot2!$A$10:$F$59,6, FALSE)</f>
        <v>#N/A</v>
      </c>
      <c r="BH185" s="104" t="e">
        <f>VLOOKUP($BE185,'P1'!$A$10:$F$59,6, FALSE)</f>
        <v>#N/A</v>
      </c>
      <c r="BI185" s="104" t="e">
        <f>VLOOKUP($BE185,'P2'!$A$10:$F$59,6, FALSE)</f>
        <v>#N/A</v>
      </c>
      <c r="BJ185" s="104" t="e">
        <f>VLOOKUP($BE185,'P3'!$A$10:$F$59,6, FALSE)</f>
        <v>#N/A</v>
      </c>
      <c r="BK185" s="104" t="e">
        <f>VLOOKUP($BE185,'P4'!$A$10:$F$59,6, FALSE)</f>
        <v>#N/A</v>
      </c>
      <c r="BL185" s="104" t="e">
        <f>VLOOKUP($BE185,'P5'!$A$10:$F$59,6, FALSE)</f>
        <v>#N/A</v>
      </c>
      <c r="BM185" s="104" t="e">
        <f>VLOOKUP($BE185,'P6'!$A$10:$F$59,6, FALSE)</f>
        <v>#N/A</v>
      </c>
      <c r="BN185" s="104" t="e">
        <f>VLOOKUP($BE185,'P7'!$A$10:$F$59,6, FALSE)</f>
        <v>#N/A</v>
      </c>
      <c r="BO185" s="104" t="e">
        <f>VLOOKUP($BE185,'P8'!$A$10:$F$59,6, FALSE)</f>
        <v>#N/A</v>
      </c>
      <c r="BP185" s="104" t="e">
        <f>VLOOKUP($BE185,'P9'!$A$10:$F$59,6, FALSE)</f>
        <v>#N/A</v>
      </c>
      <c r="BQ185" s="104" t="e">
        <f>VLOOKUP($BE185,'P10'!$A$10:$F$59,6, FALSE)</f>
        <v>#N/A</v>
      </c>
      <c r="BR185" s="104" t="e">
        <f>VLOOKUP($BE185,'P11'!$A$10:$F$59,6, FALSE)</f>
        <v>#N/A</v>
      </c>
      <c r="BS185" s="104" t="e">
        <f>VLOOKUP($BE185,'P12'!$A$10:$F$59,6, FALSE)</f>
        <v>#N/A</v>
      </c>
      <c r="BT185" s="104" t="e">
        <f>VLOOKUP($BE185,'P13'!$A$10:$F$59,6, FALSE)</f>
        <v>#N/A</v>
      </c>
      <c r="BU185" s="104" t="e">
        <f>VLOOKUP($BE185,'P14'!$A$10:$F$59,6, FALSE)</f>
        <v>#N/A</v>
      </c>
      <c r="BV185" s="104" t="e">
        <f>VLOOKUP($BE185,'P15'!$A$10:$F$59,6, FALSE)</f>
        <v>#N/A</v>
      </c>
      <c r="BW185" s="104" t="e">
        <f>VLOOKUP($BE185,'P16'!$A$10:$F$59,6, FALSE)</f>
        <v>#N/A</v>
      </c>
      <c r="BX185" s="104" t="e">
        <f>VLOOKUP($BE185,'P17'!$A$10:$F$59,6, FALSE)</f>
        <v>#N/A</v>
      </c>
      <c r="BY185" s="104" t="e">
        <f>VLOOKUP($BE185,'P18'!$A$10:$F$59,6, FALSE)</f>
        <v>#N/A</v>
      </c>
      <c r="BZ185" s="104" t="e">
        <f>VLOOKUP($BE185,'P19'!$A$10:$F$59,6, FALSE)</f>
        <v>#N/A</v>
      </c>
      <c r="CA185" s="104" t="e">
        <f>VLOOKUP($BE185,'P20'!$A$10:$F$59,6, FALSE)</f>
        <v>#N/A</v>
      </c>
    </row>
    <row r="186" spans="1:79" s="6" customFormat="1">
      <c r="A186" s="31">
        <v>40</v>
      </c>
      <c r="B186" s="41" t="str">
        <f t="shared" si="117"/>
        <v>-</v>
      </c>
      <c r="C186" s="41" t="str">
        <f t="shared" si="118"/>
        <v>-</v>
      </c>
      <c r="D186" s="41" t="e">
        <f t="shared" si="119"/>
        <v>#N/A</v>
      </c>
      <c r="E186" s="41" t="e">
        <f t="shared" si="120"/>
        <v>#N/A</v>
      </c>
      <c r="F186" s="41" t="e">
        <f t="shared" si="121"/>
        <v>#N/A</v>
      </c>
      <c r="G186" s="41" t="e">
        <f t="shared" si="122"/>
        <v>#N/A</v>
      </c>
      <c r="H186" s="41" t="e">
        <f t="shared" si="123"/>
        <v>#N/A</v>
      </c>
      <c r="I186" s="41" t="str">
        <f t="shared" si="124"/>
        <v>-</v>
      </c>
      <c r="J186" s="41" t="str">
        <f t="shared" si="125"/>
        <v>-</v>
      </c>
      <c r="K186" s="41" t="str">
        <f t="shared" si="126"/>
        <v>-</v>
      </c>
      <c r="L186" s="41" t="str">
        <f t="shared" si="127"/>
        <v>-</v>
      </c>
      <c r="M186" s="41" t="str">
        <f t="shared" si="128"/>
        <v>-</v>
      </c>
      <c r="N186" s="41" t="str">
        <f t="shared" si="129"/>
        <v>-</v>
      </c>
      <c r="O186" s="41" t="str">
        <f t="shared" si="130"/>
        <v>-</v>
      </c>
      <c r="P186" s="41" t="str">
        <f t="shared" si="131"/>
        <v>-</v>
      </c>
      <c r="Q186" s="41" t="str">
        <f t="shared" si="132"/>
        <v>-</v>
      </c>
      <c r="R186" s="41" t="str">
        <f t="shared" si="133"/>
        <v>-</v>
      </c>
      <c r="S186" s="41" t="str">
        <f t="shared" si="134"/>
        <v>-</v>
      </c>
      <c r="T186" s="41" t="str">
        <f t="shared" si="135"/>
        <v>-</v>
      </c>
      <c r="U186" s="41" t="str">
        <f t="shared" si="136"/>
        <v>-</v>
      </c>
      <c r="V186" s="41" t="str">
        <f t="shared" si="137"/>
        <v>-</v>
      </c>
      <c r="W186" s="41" t="str">
        <f t="shared" si="138"/>
        <v>-</v>
      </c>
      <c r="X186" s="436">
        <v>40</v>
      </c>
      <c r="Y186" s="240" t="e">
        <f t="shared" si="139"/>
        <v>#N/A</v>
      </c>
      <c r="Z186" s="441" t="e">
        <f t="shared" si="140"/>
        <v>#N/A</v>
      </c>
      <c r="AA186" s="443" t="e">
        <f t="shared" si="141"/>
        <v>#N/A</v>
      </c>
      <c r="AB186" s="443" t="e">
        <f t="shared" si="142"/>
        <v>#N/A</v>
      </c>
      <c r="BE186" s="31">
        <v>40</v>
      </c>
      <c r="BF186" s="104" t="e">
        <f>VLOOKUP($BE186,Pilot1!$A$10:$F$59,6, FALSE)</f>
        <v>#N/A</v>
      </c>
      <c r="BG186" s="104" t="e">
        <f>VLOOKUP($BE186,Pilot2!$A$10:$F$59,6, FALSE)</f>
        <v>#N/A</v>
      </c>
      <c r="BH186" s="104" t="e">
        <f>VLOOKUP($BE186,'P1'!$A$10:$F$59,6, FALSE)</f>
        <v>#N/A</v>
      </c>
      <c r="BI186" s="104" t="e">
        <f>VLOOKUP($BE186,'P2'!$A$10:$F$59,6, FALSE)</f>
        <v>#N/A</v>
      </c>
      <c r="BJ186" s="104" t="e">
        <f>VLOOKUP($BE186,'P3'!$A$10:$F$59,6, FALSE)</f>
        <v>#N/A</v>
      </c>
      <c r="BK186" s="104" t="e">
        <f>VLOOKUP($BE186,'P4'!$A$10:$F$59,6, FALSE)</f>
        <v>#N/A</v>
      </c>
      <c r="BL186" s="104" t="e">
        <f>VLOOKUP($BE186,'P5'!$A$10:$F$59,6, FALSE)</f>
        <v>#N/A</v>
      </c>
      <c r="BM186" s="104" t="e">
        <f>VLOOKUP($BE186,'P6'!$A$10:$F$59,6, FALSE)</f>
        <v>#N/A</v>
      </c>
      <c r="BN186" s="104" t="e">
        <f>VLOOKUP($BE186,'P7'!$A$10:$F$59,6, FALSE)</f>
        <v>#N/A</v>
      </c>
      <c r="BO186" s="104" t="e">
        <f>VLOOKUP($BE186,'P8'!$A$10:$F$59,6, FALSE)</f>
        <v>#N/A</v>
      </c>
      <c r="BP186" s="104" t="e">
        <f>VLOOKUP($BE186,'P9'!$A$10:$F$59,6, FALSE)</f>
        <v>#N/A</v>
      </c>
      <c r="BQ186" s="104" t="e">
        <f>VLOOKUP($BE186,'P10'!$A$10:$F$59,6, FALSE)</f>
        <v>#N/A</v>
      </c>
      <c r="BR186" s="104" t="e">
        <f>VLOOKUP($BE186,'P11'!$A$10:$F$59,6, FALSE)</f>
        <v>#N/A</v>
      </c>
      <c r="BS186" s="104" t="e">
        <f>VLOOKUP($BE186,'P12'!$A$10:$F$59,6, FALSE)</f>
        <v>#N/A</v>
      </c>
      <c r="BT186" s="104" t="e">
        <f>VLOOKUP($BE186,'P13'!$A$10:$F$59,6, FALSE)</f>
        <v>#N/A</v>
      </c>
      <c r="BU186" s="104" t="e">
        <f>VLOOKUP($BE186,'P14'!$A$10:$F$59,6, FALSE)</f>
        <v>#N/A</v>
      </c>
      <c r="BV186" s="104" t="e">
        <f>VLOOKUP($BE186,'P15'!$A$10:$F$59,6, FALSE)</f>
        <v>#N/A</v>
      </c>
      <c r="BW186" s="104" t="e">
        <f>VLOOKUP($BE186,'P16'!$A$10:$F$59,6, FALSE)</f>
        <v>#N/A</v>
      </c>
      <c r="BX186" s="104" t="e">
        <f>VLOOKUP($BE186,'P17'!$A$10:$F$59,6, FALSE)</f>
        <v>#N/A</v>
      </c>
      <c r="BY186" s="104" t="e">
        <f>VLOOKUP($BE186,'P18'!$A$10:$F$59,6, FALSE)</f>
        <v>#N/A</v>
      </c>
      <c r="BZ186" s="104" t="e">
        <f>VLOOKUP($BE186,'P19'!$A$10:$F$59,6, FALSE)</f>
        <v>#N/A</v>
      </c>
      <c r="CA186" s="104" t="e">
        <f>VLOOKUP($BE186,'P20'!$A$10:$F$59,6, FALSE)</f>
        <v>#N/A</v>
      </c>
    </row>
    <row r="187" spans="1:79" s="6" customFormat="1">
      <c r="A187" s="31">
        <v>41</v>
      </c>
      <c r="B187" s="41" t="str">
        <f t="shared" si="117"/>
        <v>-</v>
      </c>
      <c r="C187" s="41" t="str">
        <f t="shared" si="118"/>
        <v>-</v>
      </c>
      <c r="D187" s="41" t="e">
        <f t="shared" si="119"/>
        <v>#N/A</v>
      </c>
      <c r="E187" s="41" t="e">
        <f t="shared" si="120"/>
        <v>#N/A</v>
      </c>
      <c r="F187" s="41" t="e">
        <f t="shared" si="121"/>
        <v>#N/A</v>
      </c>
      <c r="G187" s="41" t="e">
        <f t="shared" si="122"/>
        <v>#N/A</v>
      </c>
      <c r="H187" s="41" t="e">
        <f t="shared" si="123"/>
        <v>#N/A</v>
      </c>
      <c r="I187" s="41" t="str">
        <f t="shared" si="124"/>
        <v>-</v>
      </c>
      <c r="J187" s="41" t="str">
        <f t="shared" si="125"/>
        <v>-</v>
      </c>
      <c r="K187" s="41" t="str">
        <f t="shared" si="126"/>
        <v>-</v>
      </c>
      <c r="L187" s="41" t="str">
        <f t="shared" si="127"/>
        <v>-</v>
      </c>
      <c r="M187" s="41" t="str">
        <f t="shared" si="128"/>
        <v>-</v>
      </c>
      <c r="N187" s="41" t="str">
        <f t="shared" si="129"/>
        <v>-</v>
      </c>
      <c r="O187" s="41" t="str">
        <f t="shared" si="130"/>
        <v>-</v>
      </c>
      <c r="P187" s="41" t="str">
        <f t="shared" si="131"/>
        <v>-</v>
      </c>
      <c r="Q187" s="41" t="str">
        <f t="shared" si="132"/>
        <v>-</v>
      </c>
      <c r="R187" s="41" t="str">
        <f t="shared" si="133"/>
        <v>-</v>
      </c>
      <c r="S187" s="41" t="str">
        <f t="shared" si="134"/>
        <v>-</v>
      </c>
      <c r="T187" s="41" t="str">
        <f t="shared" si="135"/>
        <v>-</v>
      </c>
      <c r="U187" s="41" t="str">
        <f t="shared" si="136"/>
        <v>-</v>
      </c>
      <c r="V187" s="41" t="str">
        <f t="shared" si="137"/>
        <v>-</v>
      </c>
      <c r="W187" s="41" t="str">
        <f t="shared" si="138"/>
        <v>-</v>
      </c>
      <c r="X187" s="436">
        <v>41</v>
      </c>
      <c r="Y187" s="240" t="e">
        <f t="shared" si="139"/>
        <v>#N/A</v>
      </c>
      <c r="Z187" s="441" t="e">
        <f t="shared" si="140"/>
        <v>#N/A</v>
      </c>
      <c r="AA187" s="443" t="e">
        <f t="shared" si="141"/>
        <v>#N/A</v>
      </c>
      <c r="AB187" s="443" t="e">
        <f t="shared" si="142"/>
        <v>#N/A</v>
      </c>
      <c r="BE187" s="31">
        <v>41</v>
      </c>
      <c r="BF187" s="104" t="e">
        <f>VLOOKUP($BE187,Pilot1!$A$10:$F$59,6, FALSE)</f>
        <v>#N/A</v>
      </c>
      <c r="BG187" s="104" t="e">
        <f>VLOOKUP($BE187,Pilot2!$A$10:$F$59,6, FALSE)</f>
        <v>#N/A</v>
      </c>
      <c r="BH187" s="104" t="e">
        <f>VLOOKUP($BE187,'P1'!$A$10:$F$59,6, FALSE)</f>
        <v>#N/A</v>
      </c>
      <c r="BI187" s="104" t="e">
        <f>VLOOKUP($BE187,'P2'!$A$10:$F$59,6, FALSE)</f>
        <v>#N/A</v>
      </c>
      <c r="BJ187" s="104" t="e">
        <f>VLOOKUP($BE187,'P3'!$A$10:$F$59,6, FALSE)</f>
        <v>#N/A</v>
      </c>
      <c r="BK187" s="104" t="e">
        <f>VLOOKUP($BE187,'P4'!$A$10:$F$59,6, FALSE)</f>
        <v>#N/A</v>
      </c>
      <c r="BL187" s="104" t="e">
        <f>VLOOKUP($BE187,'P5'!$A$10:$F$59,6, FALSE)</f>
        <v>#N/A</v>
      </c>
      <c r="BM187" s="104" t="e">
        <f>VLOOKUP($BE187,'P6'!$A$10:$F$59,6, FALSE)</f>
        <v>#N/A</v>
      </c>
      <c r="BN187" s="104" t="e">
        <f>VLOOKUP($BE187,'P7'!$A$10:$F$59,6, FALSE)</f>
        <v>#N/A</v>
      </c>
      <c r="BO187" s="104" t="e">
        <f>VLOOKUP($BE187,'P8'!$A$10:$F$59,6, FALSE)</f>
        <v>#N/A</v>
      </c>
      <c r="BP187" s="104" t="e">
        <f>VLOOKUP($BE187,'P9'!$A$10:$F$59,6, FALSE)</f>
        <v>#N/A</v>
      </c>
      <c r="BQ187" s="104" t="e">
        <f>VLOOKUP($BE187,'P10'!$A$10:$F$59,6, FALSE)</f>
        <v>#N/A</v>
      </c>
      <c r="BR187" s="104" t="e">
        <f>VLOOKUP($BE187,'P11'!$A$10:$F$59,6, FALSE)</f>
        <v>#N/A</v>
      </c>
      <c r="BS187" s="104" t="e">
        <f>VLOOKUP($BE187,'P12'!$A$10:$F$59,6, FALSE)</f>
        <v>#N/A</v>
      </c>
      <c r="BT187" s="104" t="e">
        <f>VLOOKUP($BE187,'P13'!$A$10:$F$59,6, FALSE)</f>
        <v>#N/A</v>
      </c>
      <c r="BU187" s="104" t="e">
        <f>VLOOKUP($BE187,'P14'!$A$10:$F$59,6, FALSE)</f>
        <v>#N/A</v>
      </c>
      <c r="BV187" s="104" t="e">
        <f>VLOOKUP($BE187,'P15'!$A$10:$F$59,6, FALSE)</f>
        <v>#N/A</v>
      </c>
      <c r="BW187" s="104" t="e">
        <f>VLOOKUP($BE187,'P16'!$A$10:$F$59,6, FALSE)</f>
        <v>#N/A</v>
      </c>
      <c r="BX187" s="104" t="e">
        <f>VLOOKUP($BE187,'P17'!$A$10:$F$59,6, FALSE)</f>
        <v>#N/A</v>
      </c>
      <c r="BY187" s="104" t="e">
        <f>VLOOKUP($BE187,'P18'!$A$10:$F$59,6, FALSE)</f>
        <v>#N/A</v>
      </c>
      <c r="BZ187" s="104" t="e">
        <f>VLOOKUP($BE187,'P19'!$A$10:$F$59,6, FALSE)</f>
        <v>#N/A</v>
      </c>
      <c r="CA187" s="104" t="e">
        <f>VLOOKUP($BE187,'P20'!$A$10:$F$59,6, FALSE)</f>
        <v>#N/A</v>
      </c>
    </row>
    <row r="188" spans="1:79" s="6" customFormat="1">
      <c r="A188" s="31">
        <v>42</v>
      </c>
      <c r="B188" s="41" t="str">
        <f t="shared" si="117"/>
        <v>-</v>
      </c>
      <c r="C188" s="41" t="str">
        <f t="shared" si="118"/>
        <v>-</v>
      </c>
      <c r="D188" s="41" t="e">
        <f t="shared" si="119"/>
        <v>#N/A</v>
      </c>
      <c r="E188" s="41" t="e">
        <f t="shared" si="120"/>
        <v>#N/A</v>
      </c>
      <c r="F188" s="41" t="e">
        <f t="shared" si="121"/>
        <v>#N/A</v>
      </c>
      <c r="G188" s="41" t="e">
        <f t="shared" si="122"/>
        <v>#N/A</v>
      </c>
      <c r="H188" s="41" t="e">
        <f t="shared" si="123"/>
        <v>#N/A</v>
      </c>
      <c r="I188" s="41" t="str">
        <f t="shared" si="124"/>
        <v>-</v>
      </c>
      <c r="J188" s="41" t="str">
        <f t="shared" si="125"/>
        <v>-</v>
      </c>
      <c r="K188" s="41" t="str">
        <f t="shared" si="126"/>
        <v>-</v>
      </c>
      <c r="L188" s="41" t="str">
        <f t="shared" si="127"/>
        <v>-</v>
      </c>
      <c r="M188" s="41" t="str">
        <f t="shared" si="128"/>
        <v>-</v>
      </c>
      <c r="N188" s="41" t="str">
        <f t="shared" si="129"/>
        <v>-</v>
      </c>
      <c r="O188" s="41" t="str">
        <f t="shared" si="130"/>
        <v>-</v>
      </c>
      <c r="P188" s="41" t="str">
        <f t="shared" si="131"/>
        <v>-</v>
      </c>
      <c r="Q188" s="41" t="str">
        <f t="shared" si="132"/>
        <v>-</v>
      </c>
      <c r="R188" s="41" t="str">
        <f t="shared" si="133"/>
        <v>-</v>
      </c>
      <c r="S188" s="41" t="str">
        <f t="shared" si="134"/>
        <v>-</v>
      </c>
      <c r="T188" s="41" t="str">
        <f t="shared" si="135"/>
        <v>-</v>
      </c>
      <c r="U188" s="41" t="str">
        <f t="shared" si="136"/>
        <v>-</v>
      </c>
      <c r="V188" s="41" t="str">
        <f t="shared" si="137"/>
        <v>-</v>
      </c>
      <c r="W188" s="41" t="str">
        <f t="shared" si="138"/>
        <v>-</v>
      </c>
      <c r="X188" s="436">
        <v>42</v>
      </c>
      <c r="Y188" s="240" t="e">
        <f t="shared" si="139"/>
        <v>#N/A</v>
      </c>
      <c r="Z188" s="441" t="e">
        <f t="shared" si="140"/>
        <v>#N/A</v>
      </c>
      <c r="AA188" s="443" t="e">
        <f t="shared" si="141"/>
        <v>#N/A</v>
      </c>
      <c r="AB188" s="443" t="e">
        <f t="shared" si="142"/>
        <v>#N/A</v>
      </c>
      <c r="BE188" s="31">
        <v>42</v>
      </c>
      <c r="BF188" s="104" t="e">
        <f>VLOOKUP($BE188,Pilot1!$A$10:$F$59,6, FALSE)</f>
        <v>#N/A</v>
      </c>
      <c r="BG188" s="104" t="e">
        <f>VLOOKUP($BE188,Pilot2!$A$10:$F$59,6, FALSE)</f>
        <v>#N/A</v>
      </c>
      <c r="BH188" s="104" t="e">
        <f>VLOOKUP($BE188,'P1'!$A$10:$F$59,6, FALSE)</f>
        <v>#N/A</v>
      </c>
      <c r="BI188" s="104" t="e">
        <f>VLOOKUP($BE188,'P2'!$A$10:$F$59,6, FALSE)</f>
        <v>#N/A</v>
      </c>
      <c r="BJ188" s="104" t="e">
        <f>VLOOKUP($BE188,'P3'!$A$10:$F$59,6, FALSE)</f>
        <v>#N/A</v>
      </c>
      <c r="BK188" s="104" t="e">
        <f>VLOOKUP($BE188,'P4'!$A$10:$F$59,6, FALSE)</f>
        <v>#N/A</v>
      </c>
      <c r="BL188" s="104" t="e">
        <f>VLOOKUP($BE188,'P5'!$A$10:$F$59,6, FALSE)</f>
        <v>#N/A</v>
      </c>
      <c r="BM188" s="104" t="e">
        <f>VLOOKUP($BE188,'P6'!$A$10:$F$59,6, FALSE)</f>
        <v>#N/A</v>
      </c>
      <c r="BN188" s="104" t="e">
        <f>VLOOKUP($BE188,'P7'!$A$10:$F$59,6, FALSE)</f>
        <v>#N/A</v>
      </c>
      <c r="BO188" s="104" t="e">
        <f>VLOOKUP($BE188,'P8'!$A$10:$F$59,6, FALSE)</f>
        <v>#N/A</v>
      </c>
      <c r="BP188" s="104" t="e">
        <f>VLOOKUP($BE188,'P9'!$A$10:$F$59,6, FALSE)</f>
        <v>#N/A</v>
      </c>
      <c r="BQ188" s="104" t="e">
        <f>VLOOKUP($BE188,'P10'!$A$10:$F$59,6, FALSE)</f>
        <v>#N/A</v>
      </c>
      <c r="BR188" s="104" t="e">
        <f>VLOOKUP($BE188,'P11'!$A$10:$F$59,6, FALSE)</f>
        <v>#N/A</v>
      </c>
      <c r="BS188" s="104" t="e">
        <f>VLOOKUP($BE188,'P12'!$A$10:$F$59,6, FALSE)</f>
        <v>#N/A</v>
      </c>
      <c r="BT188" s="104" t="e">
        <f>VLOOKUP($BE188,'P13'!$A$10:$F$59,6, FALSE)</f>
        <v>#N/A</v>
      </c>
      <c r="BU188" s="104" t="e">
        <f>VLOOKUP($BE188,'P14'!$A$10:$F$59,6, FALSE)</f>
        <v>#N/A</v>
      </c>
      <c r="BV188" s="104" t="e">
        <f>VLOOKUP($BE188,'P15'!$A$10:$F$59,6, FALSE)</f>
        <v>#N/A</v>
      </c>
      <c r="BW188" s="104" t="e">
        <f>VLOOKUP($BE188,'P16'!$A$10:$F$59,6, FALSE)</f>
        <v>#N/A</v>
      </c>
      <c r="BX188" s="104" t="e">
        <f>VLOOKUP($BE188,'P17'!$A$10:$F$59,6, FALSE)</f>
        <v>#N/A</v>
      </c>
      <c r="BY188" s="104" t="e">
        <f>VLOOKUP($BE188,'P18'!$A$10:$F$59,6, FALSE)</f>
        <v>#N/A</v>
      </c>
      <c r="BZ188" s="104" t="e">
        <f>VLOOKUP($BE188,'P19'!$A$10:$F$59,6, FALSE)</f>
        <v>#N/A</v>
      </c>
      <c r="CA188" s="104" t="e">
        <f>VLOOKUP($BE188,'P20'!$A$10:$F$59,6, FALSE)</f>
        <v>#N/A</v>
      </c>
    </row>
    <row r="189" spans="1:79" s="6" customFormat="1">
      <c r="A189" s="31">
        <v>43</v>
      </c>
      <c r="B189" s="41" t="str">
        <f t="shared" si="117"/>
        <v>-</v>
      </c>
      <c r="C189" s="41" t="str">
        <f t="shared" si="118"/>
        <v>-</v>
      </c>
      <c r="D189" s="41" t="e">
        <f t="shared" si="119"/>
        <v>#N/A</v>
      </c>
      <c r="E189" s="41" t="e">
        <f t="shared" si="120"/>
        <v>#N/A</v>
      </c>
      <c r="F189" s="41" t="e">
        <f t="shared" si="121"/>
        <v>#N/A</v>
      </c>
      <c r="G189" s="41" t="e">
        <f t="shared" si="122"/>
        <v>#N/A</v>
      </c>
      <c r="H189" s="41" t="e">
        <f t="shared" si="123"/>
        <v>#N/A</v>
      </c>
      <c r="I189" s="41" t="str">
        <f t="shared" si="124"/>
        <v>-</v>
      </c>
      <c r="J189" s="41" t="str">
        <f t="shared" si="125"/>
        <v>-</v>
      </c>
      <c r="K189" s="41" t="str">
        <f t="shared" si="126"/>
        <v>-</v>
      </c>
      <c r="L189" s="41" t="str">
        <f t="shared" si="127"/>
        <v>-</v>
      </c>
      <c r="M189" s="41" t="str">
        <f t="shared" si="128"/>
        <v>-</v>
      </c>
      <c r="N189" s="41" t="str">
        <f t="shared" si="129"/>
        <v>-</v>
      </c>
      <c r="O189" s="41" t="str">
        <f t="shared" si="130"/>
        <v>-</v>
      </c>
      <c r="P189" s="41" t="str">
        <f t="shared" si="131"/>
        <v>-</v>
      </c>
      <c r="Q189" s="41" t="str">
        <f t="shared" si="132"/>
        <v>-</v>
      </c>
      <c r="R189" s="41" t="str">
        <f t="shared" si="133"/>
        <v>-</v>
      </c>
      <c r="S189" s="41" t="str">
        <f t="shared" si="134"/>
        <v>-</v>
      </c>
      <c r="T189" s="41" t="str">
        <f t="shared" si="135"/>
        <v>-</v>
      </c>
      <c r="U189" s="41" t="str">
        <f t="shared" si="136"/>
        <v>-</v>
      </c>
      <c r="V189" s="41" t="str">
        <f t="shared" si="137"/>
        <v>-</v>
      </c>
      <c r="W189" s="41" t="str">
        <f t="shared" si="138"/>
        <v>-</v>
      </c>
      <c r="X189" s="436">
        <v>43</v>
      </c>
      <c r="Y189" s="240" t="e">
        <f t="shared" si="139"/>
        <v>#N/A</v>
      </c>
      <c r="Z189" s="441" t="e">
        <f t="shared" si="140"/>
        <v>#N/A</v>
      </c>
      <c r="AA189" s="443" t="e">
        <f t="shared" si="141"/>
        <v>#N/A</v>
      </c>
      <c r="AB189" s="443" t="e">
        <f t="shared" si="142"/>
        <v>#N/A</v>
      </c>
      <c r="BE189" s="31">
        <v>43</v>
      </c>
      <c r="BF189" s="104" t="e">
        <f>VLOOKUP($BE189,Pilot1!$A$10:$F$59,6, FALSE)</f>
        <v>#N/A</v>
      </c>
      <c r="BG189" s="104" t="e">
        <f>VLOOKUP($BE189,Pilot2!$A$10:$F$59,6, FALSE)</f>
        <v>#N/A</v>
      </c>
      <c r="BH189" s="104" t="e">
        <f>VLOOKUP($BE189,'P1'!$A$10:$F$59,6, FALSE)</f>
        <v>#N/A</v>
      </c>
      <c r="BI189" s="104" t="e">
        <f>VLOOKUP($BE189,'P2'!$A$10:$F$59,6, FALSE)</f>
        <v>#N/A</v>
      </c>
      <c r="BJ189" s="104" t="e">
        <f>VLOOKUP($BE189,'P3'!$A$10:$F$59,6, FALSE)</f>
        <v>#N/A</v>
      </c>
      <c r="BK189" s="104" t="e">
        <f>VLOOKUP($BE189,'P4'!$A$10:$F$59,6, FALSE)</f>
        <v>#N/A</v>
      </c>
      <c r="BL189" s="104" t="e">
        <f>VLOOKUP($BE189,'P5'!$A$10:$F$59,6, FALSE)</f>
        <v>#N/A</v>
      </c>
      <c r="BM189" s="104" t="e">
        <f>VLOOKUP($BE189,'P6'!$A$10:$F$59,6, FALSE)</f>
        <v>#N/A</v>
      </c>
      <c r="BN189" s="104" t="e">
        <f>VLOOKUP($BE189,'P7'!$A$10:$F$59,6, FALSE)</f>
        <v>#N/A</v>
      </c>
      <c r="BO189" s="104" t="e">
        <f>VLOOKUP($BE189,'P8'!$A$10:$F$59,6, FALSE)</f>
        <v>#N/A</v>
      </c>
      <c r="BP189" s="104" t="e">
        <f>VLOOKUP($BE189,'P9'!$A$10:$F$59,6, FALSE)</f>
        <v>#N/A</v>
      </c>
      <c r="BQ189" s="104" t="e">
        <f>VLOOKUP($BE189,'P10'!$A$10:$F$59,6, FALSE)</f>
        <v>#N/A</v>
      </c>
      <c r="BR189" s="104" t="e">
        <f>VLOOKUP($BE189,'P11'!$A$10:$F$59,6, FALSE)</f>
        <v>#N/A</v>
      </c>
      <c r="BS189" s="104" t="e">
        <f>VLOOKUP($BE189,'P12'!$A$10:$F$59,6, FALSE)</f>
        <v>#N/A</v>
      </c>
      <c r="BT189" s="104" t="e">
        <f>VLOOKUP($BE189,'P13'!$A$10:$F$59,6, FALSE)</f>
        <v>#N/A</v>
      </c>
      <c r="BU189" s="104" t="e">
        <f>VLOOKUP($BE189,'P14'!$A$10:$F$59,6, FALSE)</f>
        <v>#N/A</v>
      </c>
      <c r="BV189" s="104" t="e">
        <f>VLOOKUP($BE189,'P15'!$A$10:$F$59,6, FALSE)</f>
        <v>#N/A</v>
      </c>
      <c r="BW189" s="104" t="e">
        <f>VLOOKUP($BE189,'P16'!$A$10:$F$59,6, FALSE)</f>
        <v>#N/A</v>
      </c>
      <c r="BX189" s="104" t="e">
        <f>VLOOKUP($BE189,'P17'!$A$10:$F$59,6, FALSE)</f>
        <v>#N/A</v>
      </c>
      <c r="BY189" s="104" t="e">
        <f>VLOOKUP($BE189,'P18'!$A$10:$F$59,6, FALSE)</f>
        <v>#N/A</v>
      </c>
      <c r="BZ189" s="104" t="e">
        <f>VLOOKUP($BE189,'P19'!$A$10:$F$59,6, FALSE)</f>
        <v>#N/A</v>
      </c>
      <c r="CA189" s="104" t="e">
        <f>VLOOKUP($BE189,'P20'!$A$10:$F$59,6, FALSE)</f>
        <v>#N/A</v>
      </c>
    </row>
    <row r="190" spans="1:79" s="6" customFormat="1">
      <c r="A190" s="31">
        <v>44</v>
      </c>
      <c r="B190" s="41" t="str">
        <f t="shared" si="117"/>
        <v>-</v>
      </c>
      <c r="C190" s="41" t="str">
        <f t="shared" si="118"/>
        <v>-</v>
      </c>
      <c r="D190" s="41" t="e">
        <f t="shared" si="119"/>
        <v>#N/A</v>
      </c>
      <c r="E190" s="41" t="e">
        <f t="shared" si="120"/>
        <v>#N/A</v>
      </c>
      <c r="F190" s="41" t="e">
        <f t="shared" si="121"/>
        <v>#N/A</v>
      </c>
      <c r="G190" s="41" t="e">
        <f t="shared" si="122"/>
        <v>#N/A</v>
      </c>
      <c r="H190" s="41" t="e">
        <f t="shared" si="123"/>
        <v>#N/A</v>
      </c>
      <c r="I190" s="41" t="str">
        <f t="shared" si="124"/>
        <v>-</v>
      </c>
      <c r="J190" s="41" t="str">
        <f t="shared" si="125"/>
        <v>-</v>
      </c>
      <c r="K190" s="41" t="str">
        <f t="shared" si="126"/>
        <v>-</v>
      </c>
      <c r="L190" s="41" t="str">
        <f t="shared" si="127"/>
        <v>-</v>
      </c>
      <c r="M190" s="41" t="str">
        <f t="shared" si="128"/>
        <v>-</v>
      </c>
      <c r="N190" s="41" t="str">
        <f t="shared" si="129"/>
        <v>-</v>
      </c>
      <c r="O190" s="41" t="str">
        <f t="shared" si="130"/>
        <v>-</v>
      </c>
      <c r="P190" s="41" t="str">
        <f t="shared" si="131"/>
        <v>-</v>
      </c>
      <c r="Q190" s="41" t="str">
        <f t="shared" si="132"/>
        <v>-</v>
      </c>
      <c r="R190" s="41" t="str">
        <f t="shared" si="133"/>
        <v>-</v>
      </c>
      <c r="S190" s="41" t="str">
        <f t="shared" si="134"/>
        <v>-</v>
      </c>
      <c r="T190" s="41" t="str">
        <f t="shared" si="135"/>
        <v>-</v>
      </c>
      <c r="U190" s="41" t="str">
        <f t="shared" si="136"/>
        <v>-</v>
      </c>
      <c r="V190" s="41" t="str">
        <f t="shared" si="137"/>
        <v>-</v>
      </c>
      <c r="W190" s="41" t="str">
        <f t="shared" si="138"/>
        <v>-</v>
      </c>
      <c r="X190" s="436">
        <v>44</v>
      </c>
      <c r="Y190" s="240" t="e">
        <f t="shared" si="139"/>
        <v>#N/A</v>
      </c>
      <c r="Z190" s="441" t="e">
        <f t="shared" si="140"/>
        <v>#N/A</v>
      </c>
      <c r="AA190" s="443" t="e">
        <f t="shared" si="141"/>
        <v>#N/A</v>
      </c>
      <c r="AB190" s="443" t="e">
        <f t="shared" si="142"/>
        <v>#N/A</v>
      </c>
      <c r="BE190" s="31">
        <v>44</v>
      </c>
      <c r="BF190" s="104" t="e">
        <f>VLOOKUP($BE190,Pilot1!$A$10:$F$59,6, FALSE)</f>
        <v>#N/A</v>
      </c>
      <c r="BG190" s="104" t="e">
        <f>VLOOKUP($BE190,Pilot2!$A$10:$F$59,6, FALSE)</f>
        <v>#N/A</v>
      </c>
      <c r="BH190" s="104" t="e">
        <f>VLOOKUP($BE190,'P1'!$A$10:$F$59,6, FALSE)</f>
        <v>#N/A</v>
      </c>
      <c r="BI190" s="104" t="e">
        <f>VLOOKUP($BE190,'P2'!$A$10:$F$59,6, FALSE)</f>
        <v>#N/A</v>
      </c>
      <c r="BJ190" s="104" t="e">
        <f>VLOOKUP($BE190,'P3'!$A$10:$F$59,6, FALSE)</f>
        <v>#N/A</v>
      </c>
      <c r="BK190" s="104" t="e">
        <f>VLOOKUP($BE190,'P4'!$A$10:$F$59,6, FALSE)</f>
        <v>#N/A</v>
      </c>
      <c r="BL190" s="104" t="e">
        <f>VLOOKUP($BE190,'P5'!$A$10:$F$59,6, FALSE)</f>
        <v>#N/A</v>
      </c>
      <c r="BM190" s="104" t="e">
        <f>VLOOKUP($BE190,'P6'!$A$10:$F$59,6, FALSE)</f>
        <v>#N/A</v>
      </c>
      <c r="BN190" s="104" t="e">
        <f>VLOOKUP($BE190,'P7'!$A$10:$F$59,6, FALSE)</f>
        <v>#N/A</v>
      </c>
      <c r="BO190" s="104" t="e">
        <f>VLOOKUP($BE190,'P8'!$A$10:$F$59,6, FALSE)</f>
        <v>#N/A</v>
      </c>
      <c r="BP190" s="104" t="e">
        <f>VLOOKUP($BE190,'P9'!$A$10:$F$59,6, FALSE)</f>
        <v>#N/A</v>
      </c>
      <c r="BQ190" s="104" t="e">
        <f>VLOOKUP($BE190,'P10'!$A$10:$F$59,6, FALSE)</f>
        <v>#N/A</v>
      </c>
      <c r="BR190" s="104" t="e">
        <f>VLOOKUP($BE190,'P11'!$A$10:$F$59,6, FALSE)</f>
        <v>#N/A</v>
      </c>
      <c r="BS190" s="104" t="e">
        <f>VLOOKUP($BE190,'P12'!$A$10:$F$59,6, FALSE)</f>
        <v>#N/A</v>
      </c>
      <c r="BT190" s="104" t="e">
        <f>VLOOKUP($BE190,'P13'!$A$10:$F$59,6, FALSE)</f>
        <v>#N/A</v>
      </c>
      <c r="BU190" s="104" t="e">
        <f>VLOOKUP($BE190,'P14'!$A$10:$F$59,6, FALSE)</f>
        <v>#N/A</v>
      </c>
      <c r="BV190" s="104" t="e">
        <f>VLOOKUP($BE190,'P15'!$A$10:$F$59,6, FALSE)</f>
        <v>#N/A</v>
      </c>
      <c r="BW190" s="104" t="e">
        <f>VLOOKUP($BE190,'P16'!$A$10:$F$59,6, FALSE)</f>
        <v>#N/A</v>
      </c>
      <c r="BX190" s="104" t="e">
        <f>VLOOKUP($BE190,'P17'!$A$10:$F$59,6, FALSE)</f>
        <v>#N/A</v>
      </c>
      <c r="BY190" s="104" t="e">
        <f>VLOOKUP($BE190,'P18'!$A$10:$F$59,6, FALSE)</f>
        <v>#N/A</v>
      </c>
      <c r="BZ190" s="104" t="e">
        <f>VLOOKUP($BE190,'P19'!$A$10:$F$59,6, FALSE)</f>
        <v>#N/A</v>
      </c>
      <c r="CA190" s="104" t="e">
        <f>VLOOKUP($BE190,'P20'!$A$10:$F$59,6, FALSE)</f>
        <v>#N/A</v>
      </c>
    </row>
    <row r="191" spans="1:79" s="6" customFormat="1">
      <c r="A191" s="31">
        <v>45</v>
      </c>
      <c r="B191" s="41" t="str">
        <f t="shared" si="117"/>
        <v>-</v>
      </c>
      <c r="C191" s="41" t="str">
        <f t="shared" si="118"/>
        <v>-</v>
      </c>
      <c r="D191" s="41" t="e">
        <f t="shared" si="119"/>
        <v>#N/A</v>
      </c>
      <c r="E191" s="41" t="e">
        <f t="shared" si="120"/>
        <v>#N/A</v>
      </c>
      <c r="F191" s="41" t="e">
        <f t="shared" si="121"/>
        <v>#N/A</v>
      </c>
      <c r="G191" s="41" t="e">
        <f t="shared" si="122"/>
        <v>#N/A</v>
      </c>
      <c r="H191" s="41" t="e">
        <f t="shared" si="123"/>
        <v>#N/A</v>
      </c>
      <c r="I191" s="41" t="str">
        <f t="shared" si="124"/>
        <v>-</v>
      </c>
      <c r="J191" s="41" t="str">
        <f t="shared" si="125"/>
        <v>-</v>
      </c>
      <c r="K191" s="41" t="str">
        <f t="shared" si="126"/>
        <v>-</v>
      </c>
      <c r="L191" s="41" t="str">
        <f t="shared" si="127"/>
        <v>-</v>
      </c>
      <c r="M191" s="41" t="str">
        <f t="shared" si="128"/>
        <v>-</v>
      </c>
      <c r="N191" s="41" t="str">
        <f t="shared" si="129"/>
        <v>-</v>
      </c>
      <c r="O191" s="41" t="str">
        <f t="shared" si="130"/>
        <v>-</v>
      </c>
      <c r="P191" s="41" t="str">
        <f t="shared" si="131"/>
        <v>-</v>
      </c>
      <c r="Q191" s="41" t="str">
        <f t="shared" si="132"/>
        <v>-</v>
      </c>
      <c r="R191" s="41" t="str">
        <f t="shared" si="133"/>
        <v>-</v>
      </c>
      <c r="S191" s="41" t="str">
        <f t="shared" si="134"/>
        <v>-</v>
      </c>
      <c r="T191" s="41" t="str">
        <f t="shared" si="135"/>
        <v>-</v>
      </c>
      <c r="U191" s="41" t="str">
        <f t="shared" si="136"/>
        <v>-</v>
      </c>
      <c r="V191" s="41" t="str">
        <f t="shared" si="137"/>
        <v>-</v>
      </c>
      <c r="W191" s="41" t="str">
        <f t="shared" si="138"/>
        <v>-</v>
      </c>
      <c r="X191" s="436">
        <v>45</v>
      </c>
      <c r="Y191" s="240" t="e">
        <f t="shared" si="139"/>
        <v>#N/A</v>
      </c>
      <c r="Z191" s="441" t="e">
        <f t="shared" si="140"/>
        <v>#N/A</v>
      </c>
      <c r="AA191" s="443" t="e">
        <f t="shared" si="141"/>
        <v>#N/A</v>
      </c>
      <c r="AB191" s="443" t="e">
        <f t="shared" si="142"/>
        <v>#N/A</v>
      </c>
      <c r="BE191" s="31">
        <v>45</v>
      </c>
      <c r="BF191" s="104" t="e">
        <f>VLOOKUP($BE191,Pilot1!$A$10:$F$59,6, FALSE)</f>
        <v>#N/A</v>
      </c>
      <c r="BG191" s="104" t="e">
        <f>VLOOKUP($BE191,Pilot2!$A$10:$F$59,6, FALSE)</f>
        <v>#N/A</v>
      </c>
      <c r="BH191" s="104" t="e">
        <f>VLOOKUP($BE191,'P1'!$A$10:$F$59,6, FALSE)</f>
        <v>#N/A</v>
      </c>
      <c r="BI191" s="104" t="e">
        <f>VLOOKUP($BE191,'P2'!$A$10:$F$59,6, FALSE)</f>
        <v>#N/A</v>
      </c>
      <c r="BJ191" s="104" t="e">
        <f>VLOOKUP($BE191,'P3'!$A$10:$F$59,6, FALSE)</f>
        <v>#N/A</v>
      </c>
      <c r="BK191" s="104" t="e">
        <f>VLOOKUP($BE191,'P4'!$A$10:$F$59,6, FALSE)</f>
        <v>#N/A</v>
      </c>
      <c r="BL191" s="104" t="e">
        <f>VLOOKUP($BE191,'P5'!$A$10:$F$59,6, FALSE)</f>
        <v>#N/A</v>
      </c>
      <c r="BM191" s="104" t="e">
        <f>VLOOKUP($BE191,'P6'!$A$10:$F$59,6, FALSE)</f>
        <v>#N/A</v>
      </c>
      <c r="BN191" s="104" t="e">
        <f>VLOOKUP($BE191,'P7'!$A$10:$F$59,6, FALSE)</f>
        <v>#N/A</v>
      </c>
      <c r="BO191" s="104" t="e">
        <f>VLOOKUP($BE191,'P8'!$A$10:$F$59,6, FALSE)</f>
        <v>#N/A</v>
      </c>
      <c r="BP191" s="104" t="e">
        <f>VLOOKUP($BE191,'P9'!$A$10:$F$59,6, FALSE)</f>
        <v>#N/A</v>
      </c>
      <c r="BQ191" s="104" t="e">
        <f>VLOOKUP($BE191,'P10'!$A$10:$F$59,6, FALSE)</f>
        <v>#N/A</v>
      </c>
      <c r="BR191" s="104" t="e">
        <f>VLOOKUP($BE191,'P11'!$A$10:$F$59,6, FALSE)</f>
        <v>#N/A</v>
      </c>
      <c r="BS191" s="104" t="e">
        <f>VLOOKUP($BE191,'P12'!$A$10:$F$59,6, FALSE)</f>
        <v>#N/A</v>
      </c>
      <c r="BT191" s="104" t="e">
        <f>VLOOKUP($BE191,'P13'!$A$10:$F$59,6, FALSE)</f>
        <v>#N/A</v>
      </c>
      <c r="BU191" s="104" t="e">
        <f>VLOOKUP($BE191,'P14'!$A$10:$F$59,6, FALSE)</f>
        <v>#N/A</v>
      </c>
      <c r="BV191" s="104" t="e">
        <f>VLOOKUP($BE191,'P15'!$A$10:$F$59,6, FALSE)</f>
        <v>#N/A</v>
      </c>
      <c r="BW191" s="104" t="e">
        <f>VLOOKUP($BE191,'P16'!$A$10:$F$59,6, FALSE)</f>
        <v>#N/A</v>
      </c>
      <c r="BX191" s="104" t="e">
        <f>VLOOKUP($BE191,'P17'!$A$10:$F$59,6, FALSE)</f>
        <v>#N/A</v>
      </c>
      <c r="BY191" s="104" t="e">
        <f>VLOOKUP($BE191,'P18'!$A$10:$F$59,6, FALSE)</f>
        <v>#N/A</v>
      </c>
      <c r="BZ191" s="104" t="e">
        <f>VLOOKUP($BE191,'P19'!$A$10:$F$59,6, FALSE)</f>
        <v>#N/A</v>
      </c>
      <c r="CA191" s="104" t="e">
        <f>VLOOKUP($BE191,'P20'!$A$10:$F$59,6, FALSE)</f>
        <v>#N/A</v>
      </c>
    </row>
    <row r="192" spans="1:79" s="6" customFormat="1">
      <c r="A192" s="31">
        <v>46</v>
      </c>
      <c r="B192" s="41" t="str">
        <f t="shared" si="117"/>
        <v>-</v>
      </c>
      <c r="C192" s="41" t="str">
        <f t="shared" si="118"/>
        <v>-</v>
      </c>
      <c r="D192" s="41" t="e">
        <f t="shared" si="119"/>
        <v>#N/A</v>
      </c>
      <c r="E192" s="41" t="e">
        <f t="shared" si="120"/>
        <v>#N/A</v>
      </c>
      <c r="F192" s="41" t="e">
        <f t="shared" si="121"/>
        <v>#N/A</v>
      </c>
      <c r="G192" s="41" t="e">
        <f t="shared" si="122"/>
        <v>#N/A</v>
      </c>
      <c r="H192" s="41" t="e">
        <f t="shared" si="123"/>
        <v>#N/A</v>
      </c>
      <c r="I192" s="41" t="str">
        <f t="shared" si="124"/>
        <v>-</v>
      </c>
      <c r="J192" s="41" t="str">
        <f t="shared" si="125"/>
        <v>-</v>
      </c>
      <c r="K192" s="41" t="str">
        <f t="shared" si="126"/>
        <v>-</v>
      </c>
      <c r="L192" s="41" t="str">
        <f t="shared" si="127"/>
        <v>-</v>
      </c>
      <c r="M192" s="41" t="str">
        <f t="shared" si="128"/>
        <v>-</v>
      </c>
      <c r="N192" s="41" t="str">
        <f t="shared" si="129"/>
        <v>-</v>
      </c>
      <c r="O192" s="41" t="str">
        <f t="shared" si="130"/>
        <v>-</v>
      </c>
      <c r="P192" s="41" t="str">
        <f t="shared" si="131"/>
        <v>-</v>
      </c>
      <c r="Q192" s="41" t="str">
        <f t="shared" si="132"/>
        <v>-</v>
      </c>
      <c r="R192" s="41" t="str">
        <f t="shared" si="133"/>
        <v>-</v>
      </c>
      <c r="S192" s="41" t="str">
        <f t="shared" si="134"/>
        <v>-</v>
      </c>
      <c r="T192" s="41" t="str">
        <f t="shared" si="135"/>
        <v>-</v>
      </c>
      <c r="U192" s="41" t="str">
        <f t="shared" si="136"/>
        <v>-</v>
      </c>
      <c r="V192" s="41" t="str">
        <f t="shared" si="137"/>
        <v>-</v>
      </c>
      <c r="W192" s="41" t="str">
        <f t="shared" si="138"/>
        <v>-</v>
      </c>
      <c r="X192" s="436">
        <v>46</v>
      </c>
      <c r="Y192" s="240" t="e">
        <f t="shared" si="139"/>
        <v>#N/A</v>
      </c>
      <c r="Z192" s="441" t="e">
        <f t="shared" si="140"/>
        <v>#N/A</v>
      </c>
      <c r="AA192" s="443" t="e">
        <f t="shared" si="141"/>
        <v>#N/A</v>
      </c>
      <c r="AB192" s="443" t="e">
        <f t="shared" si="142"/>
        <v>#N/A</v>
      </c>
      <c r="BE192" s="31">
        <v>46</v>
      </c>
      <c r="BF192" s="104" t="e">
        <f>VLOOKUP($BE192,Pilot1!$A$10:$F$59,6, FALSE)</f>
        <v>#N/A</v>
      </c>
      <c r="BG192" s="104" t="e">
        <f>VLOOKUP($BE192,Pilot2!$A$10:$F$59,6, FALSE)</f>
        <v>#N/A</v>
      </c>
      <c r="BH192" s="104" t="e">
        <f>VLOOKUP($BE192,'P1'!$A$10:$F$59,6, FALSE)</f>
        <v>#N/A</v>
      </c>
      <c r="BI192" s="104" t="e">
        <f>VLOOKUP($BE192,'P2'!$A$10:$F$59,6, FALSE)</f>
        <v>#N/A</v>
      </c>
      <c r="BJ192" s="104" t="e">
        <f>VLOOKUP($BE192,'P3'!$A$10:$F$59,6, FALSE)</f>
        <v>#N/A</v>
      </c>
      <c r="BK192" s="104" t="e">
        <f>VLOOKUP($BE192,'P4'!$A$10:$F$59,6, FALSE)</f>
        <v>#N/A</v>
      </c>
      <c r="BL192" s="104" t="e">
        <f>VLOOKUP($BE192,'P5'!$A$10:$F$59,6, FALSE)</f>
        <v>#N/A</v>
      </c>
      <c r="BM192" s="104" t="e">
        <f>VLOOKUP($BE192,'P6'!$A$10:$F$59,6, FALSE)</f>
        <v>#N/A</v>
      </c>
      <c r="BN192" s="104" t="e">
        <f>VLOOKUP($BE192,'P7'!$A$10:$F$59,6, FALSE)</f>
        <v>#N/A</v>
      </c>
      <c r="BO192" s="104" t="e">
        <f>VLOOKUP($BE192,'P8'!$A$10:$F$59,6, FALSE)</f>
        <v>#N/A</v>
      </c>
      <c r="BP192" s="104" t="e">
        <f>VLOOKUP($BE192,'P9'!$A$10:$F$59,6, FALSE)</f>
        <v>#N/A</v>
      </c>
      <c r="BQ192" s="104" t="e">
        <f>VLOOKUP($BE192,'P10'!$A$10:$F$59,6, FALSE)</f>
        <v>#N/A</v>
      </c>
      <c r="BR192" s="104" t="e">
        <f>VLOOKUP($BE192,'P11'!$A$10:$F$59,6, FALSE)</f>
        <v>#N/A</v>
      </c>
      <c r="BS192" s="104" t="e">
        <f>VLOOKUP($BE192,'P12'!$A$10:$F$59,6, FALSE)</f>
        <v>#N/A</v>
      </c>
      <c r="BT192" s="104" t="e">
        <f>VLOOKUP($BE192,'P13'!$A$10:$F$59,6, FALSE)</f>
        <v>#N/A</v>
      </c>
      <c r="BU192" s="104" t="e">
        <f>VLOOKUP($BE192,'P14'!$A$10:$F$59,6, FALSE)</f>
        <v>#N/A</v>
      </c>
      <c r="BV192" s="104" t="e">
        <f>VLOOKUP($BE192,'P15'!$A$10:$F$59,6, FALSE)</f>
        <v>#N/A</v>
      </c>
      <c r="BW192" s="104" t="e">
        <f>VLOOKUP($BE192,'P16'!$A$10:$F$59,6, FALSE)</f>
        <v>#N/A</v>
      </c>
      <c r="BX192" s="104" t="e">
        <f>VLOOKUP($BE192,'P17'!$A$10:$F$59,6, FALSE)</f>
        <v>#N/A</v>
      </c>
      <c r="BY192" s="104" t="e">
        <f>VLOOKUP($BE192,'P18'!$A$10:$F$59,6, FALSE)</f>
        <v>#N/A</v>
      </c>
      <c r="BZ192" s="104" t="e">
        <f>VLOOKUP($BE192,'P19'!$A$10:$F$59,6, FALSE)</f>
        <v>#N/A</v>
      </c>
      <c r="CA192" s="104" t="e">
        <f>VLOOKUP($BE192,'P20'!$A$10:$F$59,6, FALSE)</f>
        <v>#N/A</v>
      </c>
    </row>
    <row r="193" spans="1:79" s="6" customFormat="1">
      <c r="A193" s="31">
        <v>47</v>
      </c>
      <c r="B193" s="41" t="str">
        <f t="shared" si="117"/>
        <v>-</v>
      </c>
      <c r="C193" s="41" t="str">
        <f t="shared" si="118"/>
        <v>-</v>
      </c>
      <c r="D193" s="41" t="e">
        <f t="shared" si="119"/>
        <v>#N/A</v>
      </c>
      <c r="E193" s="41" t="e">
        <f t="shared" si="120"/>
        <v>#N/A</v>
      </c>
      <c r="F193" s="41" t="e">
        <f t="shared" si="121"/>
        <v>#N/A</v>
      </c>
      <c r="G193" s="41" t="e">
        <f t="shared" si="122"/>
        <v>#N/A</v>
      </c>
      <c r="H193" s="41" t="e">
        <f t="shared" si="123"/>
        <v>#N/A</v>
      </c>
      <c r="I193" s="41" t="str">
        <f t="shared" si="124"/>
        <v>-</v>
      </c>
      <c r="J193" s="41" t="str">
        <f t="shared" si="125"/>
        <v>-</v>
      </c>
      <c r="K193" s="41" t="str">
        <f t="shared" si="126"/>
        <v>-</v>
      </c>
      <c r="L193" s="41" t="str">
        <f t="shared" si="127"/>
        <v>-</v>
      </c>
      <c r="M193" s="41" t="str">
        <f t="shared" si="128"/>
        <v>-</v>
      </c>
      <c r="N193" s="41" t="str">
        <f t="shared" si="129"/>
        <v>-</v>
      </c>
      <c r="O193" s="41" t="str">
        <f t="shared" si="130"/>
        <v>-</v>
      </c>
      <c r="P193" s="41" t="str">
        <f t="shared" si="131"/>
        <v>-</v>
      </c>
      <c r="Q193" s="41" t="str">
        <f t="shared" si="132"/>
        <v>-</v>
      </c>
      <c r="R193" s="41" t="str">
        <f t="shared" si="133"/>
        <v>-</v>
      </c>
      <c r="S193" s="41" t="str">
        <f t="shared" si="134"/>
        <v>-</v>
      </c>
      <c r="T193" s="41" t="str">
        <f t="shared" si="135"/>
        <v>-</v>
      </c>
      <c r="U193" s="41" t="str">
        <f t="shared" si="136"/>
        <v>-</v>
      </c>
      <c r="V193" s="41" t="str">
        <f t="shared" si="137"/>
        <v>-</v>
      </c>
      <c r="W193" s="41" t="str">
        <f t="shared" si="138"/>
        <v>-</v>
      </c>
      <c r="X193" s="436">
        <v>47</v>
      </c>
      <c r="Y193" s="240" t="e">
        <f t="shared" si="139"/>
        <v>#N/A</v>
      </c>
      <c r="Z193" s="441" t="e">
        <f t="shared" si="140"/>
        <v>#N/A</v>
      </c>
      <c r="AA193" s="443" t="e">
        <f t="shared" si="141"/>
        <v>#N/A</v>
      </c>
      <c r="AB193" s="443" t="e">
        <f t="shared" si="142"/>
        <v>#N/A</v>
      </c>
      <c r="BE193" s="31">
        <v>47</v>
      </c>
      <c r="BF193" s="104" t="e">
        <f>VLOOKUP($BE193,Pilot1!$A$10:$F$59,6, FALSE)</f>
        <v>#N/A</v>
      </c>
      <c r="BG193" s="104" t="e">
        <f>VLOOKUP($BE193,Pilot2!$A$10:$F$59,6, FALSE)</f>
        <v>#N/A</v>
      </c>
      <c r="BH193" s="104" t="e">
        <f>VLOOKUP($BE193,'P1'!$A$10:$F$59,6, FALSE)</f>
        <v>#N/A</v>
      </c>
      <c r="BI193" s="104" t="e">
        <f>VLOOKUP($BE193,'P2'!$A$10:$F$59,6, FALSE)</f>
        <v>#N/A</v>
      </c>
      <c r="BJ193" s="104" t="e">
        <f>VLOOKUP($BE193,'P3'!$A$10:$F$59,6, FALSE)</f>
        <v>#N/A</v>
      </c>
      <c r="BK193" s="104" t="e">
        <f>VLOOKUP($BE193,'P4'!$A$10:$F$59,6, FALSE)</f>
        <v>#N/A</v>
      </c>
      <c r="BL193" s="104" t="e">
        <f>VLOOKUP($BE193,'P5'!$A$10:$F$59,6, FALSE)</f>
        <v>#N/A</v>
      </c>
      <c r="BM193" s="104" t="e">
        <f>VLOOKUP($BE193,'P6'!$A$10:$F$59,6, FALSE)</f>
        <v>#N/A</v>
      </c>
      <c r="BN193" s="104" t="e">
        <f>VLOOKUP($BE193,'P7'!$A$10:$F$59,6, FALSE)</f>
        <v>#N/A</v>
      </c>
      <c r="BO193" s="104" t="e">
        <f>VLOOKUP($BE193,'P8'!$A$10:$F$59,6, FALSE)</f>
        <v>#N/A</v>
      </c>
      <c r="BP193" s="104" t="e">
        <f>VLOOKUP($BE193,'P9'!$A$10:$F$59,6, FALSE)</f>
        <v>#N/A</v>
      </c>
      <c r="BQ193" s="104" t="e">
        <f>VLOOKUP($BE193,'P10'!$A$10:$F$59,6, FALSE)</f>
        <v>#N/A</v>
      </c>
      <c r="BR193" s="104" t="e">
        <f>VLOOKUP($BE193,'P11'!$A$10:$F$59,6, FALSE)</f>
        <v>#N/A</v>
      </c>
      <c r="BS193" s="104" t="e">
        <f>VLOOKUP($BE193,'P12'!$A$10:$F$59,6, FALSE)</f>
        <v>#N/A</v>
      </c>
      <c r="BT193" s="104" t="e">
        <f>VLOOKUP($BE193,'P13'!$A$10:$F$59,6, FALSE)</f>
        <v>#N/A</v>
      </c>
      <c r="BU193" s="104" t="e">
        <f>VLOOKUP($BE193,'P14'!$A$10:$F$59,6, FALSE)</f>
        <v>#N/A</v>
      </c>
      <c r="BV193" s="104" t="e">
        <f>VLOOKUP($BE193,'P15'!$A$10:$F$59,6, FALSE)</f>
        <v>#N/A</v>
      </c>
      <c r="BW193" s="104" t="e">
        <f>VLOOKUP($BE193,'P16'!$A$10:$F$59,6, FALSE)</f>
        <v>#N/A</v>
      </c>
      <c r="BX193" s="104" t="e">
        <f>VLOOKUP($BE193,'P17'!$A$10:$F$59,6, FALSE)</f>
        <v>#N/A</v>
      </c>
      <c r="BY193" s="104" t="e">
        <f>VLOOKUP($BE193,'P18'!$A$10:$F$59,6, FALSE)</f>
        <v>#N/A</v>
      </c>
      <c r="BZ193" s="104" t="e">
        <f>VLOOKUP($BE193,'P19'!$A$10:$F$59,6, FALSE)</f>
        <v>#N/A</v>
      </c>
      <c r="CA193" s="104" t="e">
        <f>VLOOKUP($BE193,'P20'!$A$10:$F$59,6, FALSE)</f>
        <v>#N/A</v>
      </c>
    </row>
    <row r="194" spans="1:79" s="6" customFormat="1">
      <c r="A194" s="31">
        <v>48</v>
      </c>
      <c r="B194" s="41" t="str">
        <f t="shared" si="117"/>
        <v>-</v>
      </c>
      <c r="C194" s="41" t="str">
        <f t="shared" si="118"/>
        <v>-</v>
      </c>
      <c r="D194" s="41" t="e">
        <f t="shared" si="119"/>
        <v>#N/A</v>
      </c>
      <c r="E194" s="41" t="e">
        <f t="shared" si="120"/>
        <v>#N/A</v>
      </c>
      <c r="F194" s="41" t="e">
        <f t="shared" si="121"/>
        <v>#N/A</v>
      </c>
      <c r="G194" s="41" t="e">
        <f t="shared" si="122"/>
        <v>#N/A</v>
      </c>
      <c r="H194" s="41" t="e">
        <f t="shared" si="123"/>
        <v>#N/A</v>
      </c>
      <c r="I194" s="41" t="str">
        <f t="shared" si="124"/>
        <v>-</v>
      </c>
      <c r="J194" s="41" t="str">
        <f t="shared" si="125"/>
        <v>-</v>
      </c>
      <c r="K194" s="41" t="str">
        <f t="shared" si="126"/>
        <v>-</v>
      </c>
      <c r="L194" s="41" t="str">
        <f t="shared" si="127"/>
        <v>-</v>
      </c>
      <c r="M194" s="41" t="str">
        <f t="shared" si="128"/>
        <v>-</v>
      </c>
      <c r="N194" s="41" t="str">
        <f t="shared" si="129"/>
        <v>-</v>
      </c>
      <c r="O194" s="41" t="str">
        <f t="shared" si="130"/>
        <v>-</v>
      </c>
      <c r="P194" s="41" t="str">
        <f t="shared" si="131"/>
        <v>-</v>
      </c>
      <c r="Q194" s="41" t="str">
        <f t="shared" si="132"/>
        <v>-</v>
      </c>
      <c r="R194" s="41" t="str">
        <f t="shared" si="133"/>
        <v>-</v>
      </c>
      <c r="S194" s="41" t="str">
        <f t="shared" si="134"/>
        <v>-</v>
      </c>
      <c r="T194" s="41" t="str">
        <f t="shared" si="135"/>
        <v>-</v>
      </c>
      <c r="U194" s="41" t="str">
        <f t="shared" si="136"/>
        <v>-</v>
      </c>
      <c r="V194" s="41" t="str">
        <f t="shared" si="137"/>
        <v>-</v>
      </c>
      <c r="W194" s="41" t="str">
        <f t="shared" si="138"/>
        <v>-</v>
      </c>
      <c r="X194" s="436">
        <v>48</v>
      </c>
      <c r="Y194" s="240" t="e">
        <f t="shared" si="139"/>
        <v>#N/A</v>
      </c>
      <c r="Z194" s="441" t="e">
        <f t="shared" si="140"/>
        <v>#N/A</v>
      </c>
      <c r="AA194" s="443" t="e">
        <f t="shared" si="141"/>
        <v>#N/A</v>
      </c>
      <c r="AB194" s="443" t="e">
        <f t="shared" si="142"/>
        <v>#N/A</v>
      </c>
      <c r="BE194" s="31">
        <v>48</v>
      </c>
      <c r="BF194" s="104" t="e">
        <f>VLOOKUP($BE194,Pilot1!$A$10:$F$59,6, FALSE)</f>
        <v>#N/A</v>
      </c>
      <c r="BG194" s="104" t="e">
        <f>VLOOKUP($BE194,Pilot2!$A$10:$F$59,6, FALSE)</f>
        <v>#N/A</v>
      </c>
      <c r="BH194" s="104" t="e">
        <f>VLOOKUP($BE194,'P1'!$A$10:$F$59,6, FALSE)</f>
        <v>#N/A</v>
      </c>
      <c r="BI194" s="104" t="e">
        <f>VLOOKUP($BE194,'P2'!$A$10:$F$59,6, FALSE)</f>
        <v>#N/A</v>
      </c>
      <c r="BJ194" s="104" t="e">
        <f>VLOOKUP($BE194,'P3'!$A$10:$F$59,6, FALSE)</f>
        <v>#N/A</v>
      </c>
      <c r="BK194" s="104" t="e">
        <f>VLOOKUP($BE194,'P4'!$A$10:$F$59,6, FALSE)</f>
        <v>#N/A</v>
      </c>
      <c r="BL194" s="104" t="e">
        <f>VLOOKUP($BE194,'P5'!$A$10:$F$59,6, FALSE)</f>
        <v>#N/A</v>
      </c>
      <c r="BM194" s="104" t="e">
        <f>VLOOKUP($BE194,'P6'!$A$10:$F$59,6, FALSE)</f>
        <v>#N/A</v>
      </c>
      <c r="BN194" s="104" t="e">
        <f>VLOOKUP($BE194,'P7'!$A$10:$F$59,6, FALSE)</f>
        <v>#N/A</v>
      </c>
      <c r="BO194" s="104" t="e">
        <f>VLOOKUP($BE194,'P8'!$A$10:$F$59,6, FALSE)</f>
        <v>#N/A</v>
      </c>
      <c r="BP194" s="104" t="e">
        <f>VLOOKUP($BE194,'P9'!$A$10:$F$59,6, FALSE)</f>
        <v>#N/A</v>
      </c>
      <c r="BQ194" s="104" t="e">
        <f>VLOOKUP($BE194,'P10'!$A$10:$F$59,6, FALSE)</f>
        <v>#N/A</v>
      </c>
      <c r="BR194" s="104" t="e">
        <f>VLOOKUP($BE194,'P11'!$A$10:$F$59,6, FALSE)</f>
        <v>#N/A</v>
      </c>
      <c r="BS194" s="104" t="e">
        <f>VLOOKUP($BE194,'P12'!$A$10:$F$59,6, FALSE)</f>
        <v>#N/A</v>
      </c>
      <c r="BT194" s="104" t="e">
        <f>VLOOKUP($BE194,'P13'!$A$10:$F$59,6, FALSE)</f>
        <v>#N/A</v>
      </c>
      <c r="BU194" s="104" t="e">
        <f>VLOOKUP($BE194,'P14'!$A$10:$F$59,6, FALSE)</f>
        <v>#N/A</v>
      </c>
      <c r="BV194" s="104" t="e">
        <f>VLOOKUP($BE194,'P15'!$A$10:$F$59,6, FALSE)</f>
        <v>#N/A</v>
      </c>
      <c r="BW194" s="104" t="e">
        <f>VLOOKUP($BE194,'P16'!$A$10:$F$59,6, FALSE)</f>
        <v>#N/A</v>
      </c>
      <c r="BX194" s="104" t="e">
        <f>VLOOKUP($BE194,'P17'!$A$10:$F$59,6, FALSE)</f>
        <v>#N/A</v>
      </c>
      <c r="BY194" s="104" t="e">
        <f>VLOOKUP($BE194,'P18'!$A$10:$F$59,6, FALSE)</f>
        <v>#N/A</v>
      </c>
      <c r="BZ194" s="104" t="e">
        <f>VLOOKUP($BE194,'P19'!$A$10:$F$59,6, FALSE)</f>
        <v>#N/A</v>
      </c>
      <c r="CA194" s="104" t="e">
        <f>VLOOKUP($BE194,'P20'!$A$10:$F$59,6, FALSE)</f>
        <v>#N/A</v>
      </c>
    </row>
    <row r="195" spans="1:79" s="6" customFormat="1">
      <c r="A195" s="31">
        <v>49</v>
      </c>
      <c r="B195" s="41" t="str">
        <f t="shared" si="117"/>
        <v>-</v>
      </c>
      <c r="C195" s="41" t="str">
        <f t="shared" si="118"/>
        <v>-</v>
      </c>
      <c r="D195" s="41" t="e">
        <f t="shared" si="119"/>
        <v>#N/A</v>
      </c>
      <c r="E195" s="41" t="e">
        <f t="shared" si="120"/>
        <v>#N/A</v>
      </c>
      <c r="F195" s="41" t="e">
        <f t="shared" si="121"/>
        <v>#N/A</v>
      </c>
      <c r="G195" s="41" t="e">
        <f t="shared" si="122"/>
        <v>#N/A</v>
      </c>
      <c r="H195" s="41" t="e">
        <f t="shared" si="123"/>
        <v>#N/A</v>
      </c>
      <c r="I195" s="41" t="str">
        <f t="shared" si="124"/>
        <v>-</v>
      </c>
      <c r="J195" s="41" t="str">
        <f t="shared" si="125"/>
        <v>-</v>
      </c>
      <c r="K195" s="41" t="str">
        <f t="shared" si="126"/>
        <v>-</v>
      </c>
      <c r="L195" s="41" t="str">
        <f t="shared" si="127"/>
        <v>-</v>
      </c>
      <c r="M195" s="41" t="str">
        <f t="shared" si="128"/>
        <v>-</v>
      </c>
      <c r="N195" s="41" t="str">
        <f t="shared" si="129"/>
        <v>-</v>
      </c>
      <c r="O195" s="41" t="str">
        <f t="shared" si="130"/>
        <v>-</v>
      </c>
      <c r="P195" s="41" t="str">
        <f t="shared" si="131"/>
        <v>-</v>
      </c>
      <c r="Q195" s="41" t="str">
        <f t="shared" si="132"/>
        <v>-</v>
      </c>
      <c r="R195" s="41" t="str">
        <f t="shared" si="133"/>
        <v>-</v>
      </c>
      <c r="S195" s="41" t="str">
        <f t="shared" si="134"/>
        <v>-</v>
      </c>
      <c r="T195" s="41" t="str">
        <f t="shared" si="135"/>
        <v>-</v>
      </c>
      <c r="U195" s="41" t="str">
        <f t="shared" si="136"/>
        <v>-</v>
      </c>
      <c r="V195" s="41" t="str">
        <f t="shared" si="137"/>
        <v>-</v>
      </c>
      <c r="W195" s="41" t="str">
        <f t="shared" si="138"/>
        <v>-</v>
      </c>
      <c r="X195" s="436">
        <v>49</v>
      </c>
      <c r="Y195" s="240" t="e">
        <f t="shared" si="139"/>
        <v>#N/A</v>
      </c>
      <c r="Z195" s="441" t="e">
        <f t="shared" si="140"/>
        <v>#N/A</v>
      </c>
      <c r="AA195" s="443" t="e">
        <f t="shared" si="141"/>
        <v>#N/A</v>
      </c>
      <c r="AB195" s="443" t="e">
        <f t="shared" si="142"/>
        <v>#N/A</v>
      </c>
      <c r="BE195" s="31">
        <v>49</v>
      </c>
      <c r="BF195" s="104" t="e">
        <f>VLOOKUP($BE195,Pilot1!$A$10:$F$59,6, FALSE)</f>
        <v>#N/A</v>
      </c>
      <c r="BG195" s="104" t="e">
        <f>VLOOKUP($BE195,Pilot2!$A$10:$F$59,6, FALSE)</f>
        <v>#N/A</v>
      </c>
      <c r="BH195" s="104" t="e">
        <f>VLOOKUP($BE195,'P1'!$A$10:$F$59,6, FALSE)</f>
        <v>#N/A</v>
      </c>
      <c r="BI195" s="104" t="e">
        <f>VLOOKUP($BE195,'P2'!$A$10:$F$59,6, FALSE)</f>
        <v>#N/A</v>
      </c>
      <c r="BJ195" s="104" t="e">
        <f>VLOOKUP($BE195,'P3'!$A$10:$F$59,6, FALSE)</f>
        <v>#N/A</v>
      </c>
      <c r="BK195" s="104" t="e">
        <f>VLOOKUP($BE195,'P4'!$A$10:$F$59,6, FALSE)</f>
        <v>#N/A</v>
      </c>
      <c r="BL195" s="104" t="e">
        <f>VLOOKUP($BE195,'P5'!$A$10:$F$59,6, FALSE)</f>
        <v>#N/A</v>
      </c>
      <c r="BM195" s="104" t="e">
        <f>VLOOKUP($BE195,'P6'!$A$10:$F$59,6, FALSE)</f>
        <v>#N/A</v>
      </c>
      <c r="BN195" s="104" t="e">
        <f>VLOOKUP($BE195,'P7'!$A$10:$F$59,6, FALSE)</f>
        <v>#N/A</v>
      </c>
      <c r="BO195" s="104" t="e">
        <f>VLOOKUP($BE195,'P8'!$A$10:$F$59,6, FALSE)</f>
        <v>#N/A</v>
      </c>
      <c r="BP195" s="104" t="e">
        <f>VLOOKUP($BE195,'P9'!$A$10:$F$59,6, FALSE)</f>
        <v>#N/A</v>
      </c>
      <c r="BQ195" s="104" t="e">
        <f>VLOOKUP($BE195,'P10'!$A$10:$F$59,6, FALSE)</f>
        <v>#N/A</v>
      </c>
      <c r="BR195" s="104" t="e">
        <f>VLOOKUP($BE195,'P11'!$A$10:$F$59,6, FALSE)</f>
        <v>#N/A</v>
      </c>
      <c r="BS195" s="104" t="e">
        <f>VLOOKUP($BE195,'P12'!$A$10:$F$59,6, FALSE)</f>
        <v>#N/A</v>
      </c>
      <c r="BT195" s="104" t="e">
        <f>VLOOKUP($BE195,'P13'!$A$10:$F$59,6, FALSE)</f>
        <v>#N/A</v>
      </c>
      <c r="BU195" s="104" t="e">
        <f>VLOOKUP($BE195,'P14'!$A$10:$F$59,6, FALSE)</f>
        <v>#N/A</v>
      </c>
      <c r="BV195" s="104" t="e">
        <f>VLOOKUP($BE195,'P15'!$A$10:$F$59,6, FALSE)</f>
        <v>#N/A</v>
      </c>
      <c r="BW195" s="104" t="e">
        <f>VLOOKUP($BE195,'P16'!$A$10:$F$59,6, FALSE)</f>
        <v>#N/A</v>
      </c>
      <c r="BX195" s="104" t="e">
        <f>VLOOKUP($BE195,'P17'!$A$10:$F$59,6, FALSE)</f>
        <v>#N/A</v>
      </c>
      <c r="BY195" s="104" t="e">
        <f>VLOOKUP($BE195,'P18'!$A$10:$F$59,6, FALSE)</f>
        <v>#N/A</v>
      </c>
      <c r="BZ195" s="104" t="e">
        <f>VLOOKUP($BE195,'P19'!$A$10:$F$59,6, FALSE)</f>
        <v>#N/A</v>
      </c>
      <c r="CA195" s="104" t="e">
        <f>VLOOKUP($BE195,'P20'!$A$10:$F$59,6, FALSE)</f>
        <v>#N/A</v>
      </c>
    </row>
    <row r="196" spans="1:79" s="6" customFormat="1">
      <c r="A196" s="31">
        <v>50</v>
      </c>
      <c r="B196" s="41" t="str">
        <f t="shared" si="117"/>
        <v>-</v>
      </c>
      <c r="C196" s="41" t="str">
        <f t="shared" si="118"/>
        <v>-</v>
      </c>
      <c r="D196" s="41" t="e">
        <f t="shared" si="119"/>
        <v>#N/A</v>
      </c>
      <c r="E196" s="41" t="e">
        <f t="shared" si="120"/>
        <v>#N/A</v>
      </c>
      <c r="F196" s="41" t="e">
        <f t="shared" si="121"/>
        <v>#N/A</v>
      </c>
      <c r="G196" s="41" t="e">
        <f t="shared" si="122"/>
        <v>#N/A</v>
      </c>
      <c r="H196" s="41" t="e">
        <f t="shared" si="123"/>
        <v>#N/A</v>
      </c>
      <c r="I196" s="41" t="str">
        <f t="shared" si="124"/>
        <v>-</v>
      </c>
      <c r="J196" s="41" t="str">
        <f t="shared" si="125"/>
        <v>-</v>
      </c>
      <c r="K196" s="41" t="str">
        <f t="shared" si="126"/>
        <v>-</v>
      </c>
      <c r="L196" s="41" t="str">
        <f t="shared" si="127"/>
        <v>-</v>
      </c>
      <c r="M196" s="41" t="str">
        <f t="shared" si="128"/>
        <v>-</v>
      </c>
      <c r="N196" s="41" t="str">
        <f t="shared" si="129"/>
        <v>-</v>
      </c>
      <c r="O196" s="41" t="str">
        <f t="shared" si="130"/>
        <v>-</v>
      </c>
      <c r="P196" s="41" t="str">
        <f t="shared" si="131"/>
        <v>-</v>
      </c>
      <c r="Q196" s="41" t="str">
        <f t="shared" si="132"/>
        <v>-</v>
      </c>
      <c r="R196" s="41" t="str">
        <f t="shared" si="133"/>
        <v>-</v>
      </c>
      <c r="S196" s="41" t="str">
        <f t="shared" si="134"/>
        <v>-</v>
      </c>
      <c r="T196" s="41" t="str">
        <f t="shared" si="135"/>
        <v>-</v>
      </c>
      <c r="U196" s="41" t="str">
        <f t="shared" si="136"/>
        <v>-</v>
      </c>
      <c r="V196" s="41" t="str">
        <f t="shared" si="137"/>
        <v>-</v>
      </c>
      <c r="W196" s="41" t="str">
        <f t="shared" si="138"/>
        <v>-</v>
      </c>
      <c r="X196" s="436">
        <v>50</v>
      </c>
      <c r="Y196" s="240" t="e">
        <f t="shared" si="139"/>
        <v>#N/A</v>
      </c>
      <c r="Z196" s="441" t="e">
        <f t="shared" si="140"/>
        <v>#N/A</v>
      </c>
      <c r="AA196" s="443" t="e">
        <f t="shared" si="141"/>
        <v>#N/A</v>
      </c>
      <c r="AB196" s="443" t="e">
        <f t="shared" si="142"/>
        <v>#N/A</v>
      </c>
      <c r="BE196" s="31">
        <v>50</v>
      </c>
      <c r="BF196" s="104" t="e">
        <f>VLOOKUP($BE196,Pilot1!$A$10:$F$59,6, FALSE)</f>
        <v>#N/A</v>
      </c>
      <c r="BG196" s="104" t="e">
        <f>VLOOKUP($BE196,Pilot2!$A$10:$F$59,6, FALSE)</f>
        <v>#N/A</v>
      </c>
      <c r="BH196" s="104" t="e">
        <f>VLOOKUP($BE196,'P1'!$A$10:$F$59,6, FALSE)</f>
        <v>#N/A</v>
      </c>
      <c r="BI196" s="104" t="e">
        <f>VLOOKUP($BE196,'P2'!$A$10:$F$59,6, FALSE)</f>
        <v>#N/A</v>
      </c>
      <c r="BJ196" s="104" t="e">
        <f>VLOOKUP($BE196,'P3'!$A$10:$F$59,6, FALSE)</f>
        <v>#N/A</v>
      </c>
      <c r="BK196" s="104" t="e">
        <f>VLOOKUP($BE196,'P4'!$A$10:$F$59,6, FALSE)</f>
        <v>#N/A</v>
      </c>
      <c r="BL196" s="104" t="e">
        <f>VLOOKUP($BE196,'P5'!$A$10:$F$59,6, FALSE)</f>
        <v>#N/A</v>
      </c>
      <c r="BM196" s="104" t="e">
        <f>VLOOKUP($BE196,'P6'!$A$10:$F$59,6, FALSE)</f>
        <v>#N/A</v>
      </c>
      <c r="BN196" s="104" t="e">
        <f>VLOOKUP($BE196,'P7'!$A$10:$F$59,6, FALSE)</f>
        <v>#N/A</v>
      </c>
      <c r="BO196" s="104" t="e">
        <f>VLOOKUP($BE196,'P8'!$A$10:$F$59,6, FALSE)</f>
        <v>#N/A</v>
      </c>
      <c r="BP196" s="104" t="e">
        <f>VLOOKUP($BE196,'P9'!$A$10:$F$59,6, FALSE)</f>
        <v>#N/A</v>
      </c>
      <c r="BQ196" s="104" t="e">
        <f>VLOOKUP($BE196,'P10'!$A$10:$F$59,6, FALSE)</f>
        <v>#N/A</v>
      </c>
      <c r="BR196" s="104" t="e">
        <f>VLOOKUP($BE196,'P11'!$A$10:$F$59,6, FALSE)</f>
        <v>#N/A</v>
      </c>
      <c r="BS196" s="104" t="e">
        <f>VLOOKUP($BE196,'P12'!$A$10:$F$59,6, FALSE)</f>
        <v>#N/A</v>
      </c>
      <c r="BT196" s="104" t="e">
        <f>VLOOKUP($BE196,'P13'!$A$10:$F$59,6, FALSE)</f>
        <v>#N/A</v>
      </c>
      <c r="BU196" s="104" t="e">
        <f>VLOOKUP($BE196,'P14'!$A$10:$F$59,6, FALSE)</f>
        <v>#N/A</v>
      </c>
      <c r="BV196" s="104" t="e">
        <f>VLOOKUP($BE196,'P15'!$A$10:$F$59,6, FALSE)</f>
        <v>#N/A</v>
      </c>
      <c r="BW196" s="104" t="e">
        <f>VLOOKUP($BE196,'P16'!$A$10:$F$59,6, FALSE)</f>
        <v>#N/A</v>
      </c>
      <c r="BX196" s="104" t="e">
        <f>VLOOKUP($BE196,'P17'!$A$10:$F$59,6, FALSE)</f>
        <v>#N/A</v>
      </c>
      <c r="BY196" s="104" t="e">
        <f>VLOOKUP($BE196,'P18'!$A$10:$F$59,6, FALSE)</f>
        <v>#N/A</v>
      </c>
      <c r="BZ196" s="104" t="e">
        <f>VLOOKUP($BE196,'P19'!$A$10:$F$59,6, FALSE)</f>
        <v>#N/A</v>
      </c>
      <c r="CA196" s="104" t="e">
        <f>VLOOKUP($BE196,'P20'!$A$10:$F$59,6, FALSE)</f>
        <v>#N/A</v>
      </c>
    </row>
    <row r="197" spans="1:79" s="6" customFormat="1">
      <c r="A197" s="10"/>
      <c r="B197" s="10"/>
      <c r="C197" s="10"/>
      <c r="BE197" s="14"/>
      <c r="BY197" s="10"/>
      <c r="CA197" s="124"/>
    </row>
    <row r="198" spans="1:79" s="6" customFormat="1">
      <c r="A198" s="10"/>
      <c r="B198" s="10"/>
      <c r="C198" s="10"/>
      <c r="BY198" s="10"/>
      <c r="CA198" s="124"/>
    </row>
    <row r="199" spans="1:79" s="6" customFormat="1">
      <c r="A199" s="10"/>
      <c r="B199" s="10"/>
      <c r="C199" s="10"/>
      <c r="BY199" s="10"/>
      <c r="CA199" s="124"/>
    </row>
    <row r="200" spans="1:79" s="6" customFormat="1">
      <c r="A200" s="10"/>
      <c r="B200" s="10"/>
      <c r="C200" s="10"/>
      <c r="BY200" s="10"/>
      <c r="CA200" s="124"/>
    </row>
    <row r="201" spans="1:79" s="6" customFormat="1">
      <c r="A201" s="10"/>
      <c r="B201" s="10"/>
      <c r="C201" s="10"/>
      <c r="BY201" s="10"/>
      <c r="CA201" s="124"/>
    </row>
    <row r="202" spans="1:79" s="6" customFormat="1">
      <c r="A202" s="10"/>
      <c r="B202" s="10"/>
      <c r="C202" s="10"/>
      <c r="BY202" s="10"/>
      <c r="CA202" s="124"/>
    </row>
    <row r="203" spans="1:79" s="6" customFormat="1">
      <c r="A203" s="10"/>
      <c r="B203" s="10"/>
      <c r="C203" s="10"/>
      <c r="BY203" s="10"/>
      <c r="CA203" s="124"/>
    </row>
    <row r="204" spans="1:79" s="6" customFormat="1">
      <c r="A204" s="10"/>
      <c r="B204" s="10"/>
      <c r="C204" s="10"/>
      <c r="BY204" s="10"/>
      <c r="CA204" s="124"/>
    </row>
    <row r="205" spans="1:79" s="6" customFormat="1">
      <c r="A205" s="10"/>
      <c r="B205" s="10"/>
      <c r="C205" s="10"/>
      <c r="BY205" s="10"/>
      <c r="CA205" s="124"/>
    </row>
    <row r="206" spans="1:79" s="6" customFormat="1">
      <c r="A206" s="10"/>
      <c r="B206" s="10"/>
      <c r="C206" s="10"/>
      <c r="BY206" s="10"/>
      <c r="CA206" s="124"/>
    </row>
    <row r="207" spans="1:79" s="6" customFormat="1">
      <c r="A207" s="10"/>
      <c r="B207" s="10"/>
      <c r="C207" s="10"/>
      <c r="BY207" s="10"/>
      <c r="CA207" s="124"/>
    </row>
    <row r="208" spans="1:79" s="6" customFormat="1">
      <c r="A208" s="10"/>
      <c r="B208" s="10"/>
      <c r="C208" s="10"/>
      <c r="BY208" s="10"/>
      <c r="CA208" s="124"/>
    </row>
    <row r="209" spans="1:79" s="6" customFormat="1">
      <c r="A209" s="10"/>
      <c r="B209" s="266"/>
      <c r="C209" s="10"/>
      <c r="BY209" s="10"/>
      <c r="CA209" s="124"/>
    </row>
    <row r="210" spans="1:79" s="6" customFormat="1">
      <c r="A210" s="10"/>
      <c r="B210" s="10"/>
      <c r="C210" s="10"/>
      <c r="BY210" s="10"/>
      <c r="CA210" s="124"/>
    </row>
    <row r="211" spans="1:79" s="6" customFormat="1">
      <c r="A211" s="10"/>
      <c r="B211" s="10"/>
      <c r="C211" s="10"/>
      <c r="BY211" s="10"/>
      <c r="CA211" s="124"/>
    </row>
    <row r="212" spans="1:79" s="6" customFormat="1">
      <c r="A212" s="10"/>
      <c r="B212" s="10"/>
      <c r="C212" s="10"/>
      <c r="BY212" s="10"/>
      <c r="CA212" s="124"/>
    </row>
    <row r="213" spans="1:79" s="6" customFormat="1">
      <c r="A213" s="10"/>
      <c r="B213" s="10"/>
      <c r="C213" s="10"/>
      <c r="BY213" s="10"/>
      <c r="CA213" s="124"/>
    </row>
    <row r="214" spans="1:79" s="6" customFormat="1">
      <c r="A214" s="10"/>
      <c r="B214" s="10"/>
      <c r="C214" s="10"/>
      <c r="BY214" s="10"/>
      <c r="CA214" s="124"/>
    </row>
    <row r="215" spans="1:79" s="6" customFormat="1">
      <c r="A215" s="10"/>
      <c r="B215" s="10"/>
      <c r="C215" s="10"/>
      <c r="BY215" s="10"/>
      <c r="CA215" s="124"/>
    </row>
    <row r="216" spans="1:79" s="6" customFormat="1">
      <c r="A216" s="10"/>
      <c r="B216" s="10"/>
      <c r="C216" s="10"/>
      <c r="BY216" s="10"/>
      <c r="CA216" s="124"/>
    </row>
    <row r="217" spans="1:79" s="6" customFormat="1">
      <c r="A217" s="10"/>
      <c r="B217" s="10"/>
      <c r="C217" s="10"/>
      <c r="BY217" s="10"/>
      <c r="CA217" s="124"/>
    </row>
    <row r="218" spans="1:79" s="6" customFormat="1">
      <c r="A218" s="10"/>
      <c r="B218" s="10"/>
      <c r="C218" s="10"/>
      <c r="BY218" s="10"/>
      <c r="CA218" s="124"/>
    </row>
    <row r="219" spans="1:79" s="6" customFormat="1">
      <c r="A219" s="10"/>
      <c r="B219" s="10"/>
      <c r="C219" s="10"/>
      <c r="BY219" s="10"/>
      <c r="CA219" s="124"/>
    </row>
    <row r="220" spans="1:79" s="6" customFormat="1">
      <c r="A220" s="10"/>
      <c r="B220" s="10"/>
      <c r="C220" s="10"/>
      <c r="BY220" s="10"/>
      <c r="CA220" s="124"/>
    </row>
    <row r="221" spans="1:79" s="6" customFormat="1">
      <c r="A221" s="10"/>
      <c r="B221" s="10"/>
      <c r="C221" s="10"/>
      <c r="BY221" s="10"/>
      <c r="CA221" s="124"/>
    </row>
    <row r="222" spans="1:79" s="6" customFormat="1">
      <c r="A222" s="10"/>
      <c r="B222" s="10"/>
      <c r="C222" s="10"/>
      <c r="BY222" s="10"/>
      <c r="CA222" s="124"/>
    </row>
    <row r="223" spans="1:79" s="6" customFormat="1">
      <c r="A223" s="10"/>
      <c r="B223" s="10"/>
      <c r="C223" s="10"/>
      <c r="BY223" s="10"/>
      <c r="CA223" s="124"/>
    </row>
    <row r="224" spans="1:79" s="6" customFormat="1">
      <c r="A224" s="10"/>
      <c r="B224" s="10"/>
      <c r="C224" s="10"/>
      <c r="BY224" s="10"/>
      <c r="CA224" s="124"/>
    </row>
    <row r="225" spans="1:79" s="6" customFormat="1">
      <c r="A225" s="10"/>
      <c r="B225" s="10"/>
      <c r="C225" s="10"/>
      <c r="BY225" s="10"/>
      <c r="CA225" s="124"/>
    </row>
    <row r="226" spans="1:79" s="6" customFormat="1">
      <c r="A226" s="10"/>
      <c r="B226" s="10"/>
      <c r="C226" s="10"/>
      <c r="BY226" s="10"/>
      <c r="CA226" s="124"/>
    </row>
    <row r="227" spans="1:79" s="6" customFormat="1">
      <c r="A227" s="10"/>
      <c r="B227" s="10"/>
      <c r="C227" s="10"/>
      <c r="BY227" s="10"/>
      <c r="CA227" s="124"/>
    </row>
    <row r="228" spans="1:79" s="6" customFormat="1">
      <c r="A228" s="10"/>
      <c r="B228" s="10"/>
      <c r="C228" s="10"/>
      <c r="BY228" s="10"/>
      <c r="CA228" s="124"/>
    </row>
    <row r="229" spans="1:79" s="6" customFormat="1">
      <c r="A229" s="10"/>
      <c r="B229" s="10"/>
      <c r="C229" s="10"/>
      <c r="BY229" s="10"/>
      <c r="CA229" s="124"/>
    </row>
    <row r="230" spans="1:79" s="6" customFormat="1">
      <c r="A230" s="10"/>
      <c r="B230" s="10"/>
      <c r="C230" s="10"/>
      <c r="BY230" s="10"/>
      <c r="CA230" s="124"/>
    </row>
    <row r="231" spans="1:79" s="6" customFormat="1">
      <c r="A231" s="10"/>
      <c r="B231" s="10"/>
      <c r="C231" s="10"/>
      <c r="BY231" s="10"/>
      <c r="CA231" s="124"/>
    </row>
    <row r="232" spans="1:79" s="6" customFormat="1">
      <c r="A232" s="10"/>
      <c r="B232" s="10"/>
      <c r="C232" s="10"/>
      <c r="BY232" s="10"/>
      <c r="CA232" s="124"/>
    </row>
    <row r="233" spans="1:79" s="6" customFormat="1">
      <c r="A233" s="10"/>
      <c r="B233" s="10"/>
      <c r="C233" s="10"/>
      <c r="BY233" s="10"/>
      <c r="CA233" s="124"/>
    </row>
    <row r="234" spans="1:79" s="6" customFormat="1">
      <c r="A234" s="10"/>
      <c r="B234" s="10"/>
      <c r="C234" s="10"/>
      <c r="BY234" s="10"/>
      <c r="CA234" s="124"/>
    </row>
    <row r="235" spans="1:79" s="6" customFormat="1">
      <c r="A235" s="10"/>
      <c r="B235" s="10"/>
      <c r="C235" s="10"/>
      <c r="BY235" s="10"/>
      <c r="CA235" s="124"/>
    </row>
    <row r="236" spans="1:79" s="6" customFormat="1">
      <c r="A236" s="10"/>
      <c r="B236" s="10"/>
      <c r="C236" s="10"/>
      <c r="BY236" s="10"/>
      <c r="CA236" s="124"/>
    </row>
    <row r="237" spans="1:79" s="6" customFormat="1">
      <c r="A237" s="10"/>
      <c r="B237" s="10"/>
      <c r="C237" s="10"/>
      <c r="BY237" s="10"/>
      <c r="CA237" s="124"/>
    </row>
    <row r="238" spans="1:79" s="6" customFormat="1">
      <c r="A238" s="10"/>
      <c r="B238" s="10"/>
      <c r="C238" s="10"/>
      <c r="BY238" s="10"/>
      <c r="CA238" s="124"/>
    </row>
    <row r="239" spans="1:79" s="6" customFormat="1">
      <c r="A239" s="10"/>
      <c r="B239" s="10"/>
      <c r="C239" s="10"/>
      <c r="BY239" s="10"/>
      <c r="CA239" s="124"/>
    </row>
    <row r="240" spans="1:79" s="6" customFormat="1">
      <c r="A240" s="10"/>
      <c r="B240" s="10"/>
      <c r="C240" s="10"/>
      <c r="BY240" s="10"/>
      <c r="CA240" s="124"/>
    </row>
    <row r="241" spans="1:79" s="6" customFormat="1">
      <c r="A241" s="10"/>
      <c r="B241" s="10"/>
      <c r="C241" s="10"/>
      <c r="BY241" s="10"/>
      <c r="CA241" s="124"/>
    </row>
    <row r="242" spans="1:79" s="6" customFormat="1">
      <c r="A242" s="10"/>
      <c r="B242" s="10"/>
      <c r="C242" s="10"/>
      <c r="BY242" s="10"/>
      <c r="CA242" s="124"/>
    </row>
    <row r="243" spans="1:79" s="6" customFormat="1">
      <c r="A243" s="10"/>
      <c r="B243" s="10"/>
      <c r="C243" s="10"/>
      <c r="BY243" s="10"/>
      <c r="CA243" s="124"/>
    </row>
    <row r="244" spans="1:79" s="6" customFormat="1">
      <c r="A244" s="10"/>
      <c r="B244" s="10"/>
      <c r="C244" s="10"/>
      <c r="BY244" s="10"/>
      <c r="CA244" s="124"/>
    </row>
    <row r="245" spans="1:79" s="6" customFormat="1">
      <c r="A245" s="10"/>
      <c r="B245" s="10"/>
      <c r="C245" s="10"/>
      <c r="BY245" s="10"/>
      <c r="CA245" s="124"/>
    </row>
    <row r="246" spans="1:79" s="6" customFormat="1">
      <c r="A246" s="10"/>
      <c r="B246" s="10"/>
      <c r="C246" s="10"/>
      <c r="BY246" s="10"/>
      <c r="CA246" s="124"/>
    </row>
    <row r="247" spans="1:79" s="6" customFormat="1">
      <c r="A247" s="10"/>
      <c r="B247" s="10"/>
      <c r="C247" s="10"/>
      <c r="BY247" s="10"/>
      <c r="CA247" s="124"/>
    </row>
    <row r="248" spans="1:79" s="6" customFormat="1">
      <c r="A248" s="10"/>
      <c r="B248" s="10"/>
      <c r="C248" s="10"/>
      <c r="BY248" s="10"/>
      <c r="CA248" s="124"/>
    </row>
    <row r="249" spans="1:79" s="6" customFormat="1">
      <c r="A249" s="10"/>
      <c r="B249" s="10"/>
      <c r="C249" s="10"/>
      <c r="BY249" s="10"/>
      <c r="CA249" s="124"/>
    </row>
    <row r="250" spans="1:79" s="6" customFormat="1">
      <c r="A250" s="10"/>
      <c r="B250" s="10"/>
      <c r="C250" s="10"/>
      <c r="BY250" s="10"/>
      <c r="CA250" s="124"/>
    </row>
    <row r="251" spans="1:79" s="6" customFormat="1">
      <c r="A251" s="10"/>
      <c r="B251" s="10"/>
      <c r="C251" s="10"/>
      <c r="BY251" s="10"/>
      <c r="CA251" s="124"/>
    </row>
    <row r="252" spans="1:79" s="6" customFormat="1">
      <c r="A252" s="10"/>
      <c r="B252" s="10"/>
      <c r="C252" s="10"/>
      <c r="BY252" s="10"/>
      <c r="CA252" s="124"/>
    </row>
    <row r="253" spans="1:79" s="6" customFormat="1">
      <c r="A253" s="10"/>
      <c r="B253" s="10"/>
      <c r="C253" s="10"/>
      <c r="BY253" s="10"/>
      <c r="CA253" s="124"/>
    </row>
    <row r="254" spans="1:79" s="6" customFormat="1">
      <c r="A254" s="10"/>
      <c r="B254" s="10"/>
      <c r="C254" s="10"/>
      <c r="BY254" s="10"/>
      <c r="CA254" s="124"/>
    </row>
    <row r="255" spans="1:79" s="6" customFormat="1">
      <c r="A255" s="10"/>
      <c r="B255" s="10"/>
      <c r="C255" s="10"/>
      <c r="BY255" s="10"/>
      <c r="CA255" s="124"/>
    </row>
    <row r="256" spans="1:79" s="6" customFormat="1">
      <c r="A256" s="10"/>
      <c r="B256" s="10"/>
      <c r="C256" s="10"/>
      <c r="BY256" s="10"/>
      <c r="CA256" s="124"/>
    </row>
    <row r="257" spans="1:79" s="6" customFormat="1">
      <c r="A257" s="10"/>
      <c r="B257" s="10"/>
      <c r="C257" s="10"/>
      <c r="BY257" s="10"/>
      <c r="CA257" s="124"/>
    </row>
    <row r="258" spans="1:79" s="6" customFormat="1">
      <c r="A258" s="10"/>
      <c r="B258" s="10"/>
      <c r="C258" s="10"/>
      <c r="BY258" s="10"/>
      <c r="CA258" s="124"/>
    </row>
    <row r="259" spans="1:79" s="6" customFormat="1">
      <c r="A259" s="10"/>
      <c r="B259" s="10"/>
      <c r="C259" s="10"/>
      <c r="BY259" s="10"/>
      <c r="CA259" s="124"/>
    </row>
    <row r="260" spans="1:79" s="6" customFormat="1">
      <c r="A260" s="10"/>
      <c r="B260" s="10"/>
      <c r="C260" s="10"/>
      <c r="BY260" s="10"/>
      <c r="CA260" s="124"/>
    </row>
    <row r="261" spans="1:79" s="6" customFormat="1">
      <c r="A261" s="10"/>
      <c r="B261" s="10"/>
      <c r="C261" s="10"/>
      <c r="BY261" s="10"/>
      <c r="CA261" s="124"/>
    </row>
    <row r="262" spans="1:79" s="6" customFormat="1">
      <c r="A262" s="10"/>
      <c r="B262" s="10"/>
      <c r="C262" s="10"/>
      <c r="BY262" s="10"/>
      <c r="CA262" s="124"/>
    </row>
    <row r="263" spans="1:79" s="6" customFormat="1">
      <c r="A263" s="10"/>
      <c r="B263" s="10"/>
      <c r="C263" s="10"/>
      <c r="BY263" s="10"/>
      <c r="CA263" s="124"/>
    </row>
    <row r="264" spans="1:79" s="6" customFormat="1">
      <c r="A264" s="10"/>
      <c r="B264" s="10"/>
      <c r="C264" s="10"/>
      <c r="BY264" s="10"/>
      <c r="CA264" s="124"/>
    </row>
    <row r="265" spans="1:79" s="6" customFormat="1">
      <c r="A265" s="10"/>
      <c r="B265" s="10"/>
      <c r="C265" s="10"/>
      <c r="BY265" s="10"/>
      <c r="CA265" s="124"/>
    </row>
    <row r="266" spans="1:79" s="6" customFormat="1">
      <c r="A266" s="10"/>
      <c r="B266" s="10"/>
      <c r="C266" s="10"/>
      <c r="BY266" s="10"/>
      <c r="CA266" s="124"/>
    </row>
    <row r="267" spans="1:79" s="6" customFormat="1">
      <c r="A267" s="10"/>
      <c r="B267" s="10"/>
      <c r="C267" s="10"/>
      <c r="BY267" s="10"/>
      <c r="CA267" s="124"/>
    </row>
    <row r="268" spans="1:79" s="6" customFormat="1">
      <c r="A268" s="10"/>
      <c r="B268" s="10"/>
      <c r="C268" s="10"/>
      <c r="BY268" s="10"/>
      <c r="CA268" s="124"/>
    </row>
    <row r="269" spans="1:79" s="6" customFormat="1">
      <c r="A269" s="10"/>
      <c r="B269" s="10"/>
      <c r="C269" s="10"/>
      <c r="BY269" s="10"/>
      <c r="CA269" s="124"/>
    </row>
    <row r="270" spans="1:79" s="6" customFormat="1">
      <c r="A270" s="10"/>
      <c r="B270" s="10"/>
      <c r="C270" s="10"/>
      <c r="BY270" s="10"/>
      <c r="CA270" s="124"/>
    </row>
    <row r="271" spans="1:79" s="6" customFormat="1">
      <c r="A271" s="10"/>
      <c r="B271" s="10"/>
      <c r="C271" s="10"/>
      <c r="BY271" s="10"/>
      <c r="CA271" s="124"/>
    </row>
    <row r="272" spans="1:79" s="6" customFormat="1">
      <c r="A272" s="10"/>
      <c r="B272" s="10"/>
      <c r="C272" s="10"/>
      <c r="BY272" s="10"/>
      <c r="CA272" s="124"/>
    </row>
    <row r="273" spans="1:79" s="6" customFormat="1">
      <c r="A273" s="10"/>
      <c r="B273" s="10"/>
      <c r="C273" s="10"/>
      <c r="BY273" s="10"/>
      <c r="CA273" s="124"/>
    </row>
    <row r="274" spans="1:79" s="6" customFormat="1">
      <c r="A274" s="10"/>
      <c r="B274" s="10"/>
      <c r="C274" s="10"/>
      <c r="BY274" s="10"/>
      <c r="CA274" s="124"/>
    </row>
    <row r="275" spans="1:79" s="6" customFormat="1">
      <c r="A275" s="10"/>
      <c r="B275" s="10"/>
      <c r="C275" s="10"/>
      <c r="BY275" s="10"/>
      <c r="CA275" s="124"/>
    </row>
    <row r="276" spans="1:79" s="6" customFormat="1">
      <c r="A276" s="10"/>
      <c r="B276" s="10"/>
      <c r="C276" s="10"/>
      <c r="BY276" s="10"/>
      <c r="CA276" s="124"/>
    </row>
  </sheetData>
  <phoneticPr fontId="0" type="noConversion"/>
  <conditionalFormatting sqref="X147:X166 X63:X112 X10:X59 AC63:AE112">
    <cfRule type="cellIs" dxfId="16" priority="1" stopIfTrue="1" operator="notEqual">
      <formula>"-"</formula>
    </cfRule>
  </conditionalFormatting>
  <dataValidations count="1">
    <dataValidation type="whole" allowBlank="1" showInputMessage="1" showErrorMessage="1" error="Please enter a value between 1 and 7." sqref="BE129:BW129 D143:V143" xr:uid="{00000000-0002-0000-1800-000000000000}">
      <formula1>1</formula1>
      <formula2>7</formula2>
    </dataValidation>
  </dataValidations>
  <hyperlinks>
    <hyperlink ref="AN70" r:id="rId1" xr:uid="{00000000-0004-0000-1800-000000000000}"/>
  </hyperlinks>
  <pageMargins left="0.75" right="0.75" top="1" bottom="1" header="0.5" footer="0.5"/>
  <pageSetup orientation="portrait"/>
  <ignoredErrors>
    <ignoredError sqref="B117:W125" formula="1"/>
    <ignoredError sqref="B141:W14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53259" r:id="rId4" name="Button 11">
              <controlPr defaultSize="0" print="0" autoFill="0" autoPict="0" macro="[0]!Reset">
                <anchor moveWithCells="1" sizeWithCells="1">
                  <from>
                    <xdr:col>14</xdr:col>
                    <xdr:colOff>38100</xdr:colOff>
                    <xdr:row>2</xdr:row>
                    <xdr:rowOff>127000</xdr:rowOff>
                  </from>
                  <to>
                    <xdr:col>18</xdr:col>
                    <xdr:colOff>203200</xdr:colOff>
                    <xdr:row>3</xdr:row>
                    <xdr:rowOff>139700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tabColor indexed="55"/>
  </sheetPr>
  <dimension ref="A1:IV15502"/>
  <sheetViews>
    <sheetView workbookViewId="0">
      <pane ySplit="6" topLeftCell="A7" activePane="bottomLeft" state="frozenSplit"/>
      <selection pane="bottomLeft" activeCell="BB80" sqref="BB80"/>
    </sheetView>
  </sheetViews>
  <sheetFormatPr defaultColWidth="8.69140625" defaultRowHeight="13.5"/>
  <cols>
    <col min="1" max="1" width="4.84375" style="119" customWidth="1"/>
    <col min="2" max="2" width="5.69140625" style="119" customWidth="1"/>
    <col min="3" max="3" width="10.15234375" style="119" customWidth="1"/>
    <col min="4" max="9" width="4.53515625" style="119" customWidth="1"/>
    <col min="10" max="53" width="4.53515625" style="119" hidden="1" customWidth="1"/>
    <col min="54" max="54" width="4" style="119" customWidth="1"/>
    <col min="55" max="69" width="4.3828125" style="119" customWidth="1"/>
    <col min="70" max="71" width="4" style="119" customWidth="1"/>
    <col min="72" max="72" width="8.3828125" style="119" customWidth="1"/>
    <col min="73" max="94" width="4.3828125" style="119" customWidth="1"/>
    <col min="95" max="95" width="9.3828125" style="119" customWidth="1"/>
    <col min="96" max="118" width="4" style="119" customWidth="1"/>
    <col min="119" max="119" width="52.3828125" style="119" customWidth="1"/>
    <col min="120" max="120" width="5.3828125" style="119" customWidth="1"/>
    <col min="121" max="129" width="4" style="119" customWidth="1"/>
    <col min="130" max="130" width="58.84375" style="119" customWidth="1"/>
    <col min="131" max="135" width="4.69140625" style="119" customWidth="1"/>
    <col min="136" max="139" width="4" style="119" customWidth="1"/>
    <col min="140" max="160" width="4.3828125" style="119" customWidth="1"/>
    <col min="161" max="16384" width="8.69140625" style="119"/>
  </cols>
  <sheetData>
    <row r="1" spans="1:138" s="394" customFormat="1" ht="23">
      <c r="A1" s="381" t="str">
        <f>Admin!D81</f>
        <v>Usability Datalogger v5.1.1</v>
      </c>
      <c r="C1" s="391"/>
      <c r="D1" s="397"/>
      <c r="E1" s="397"/>
      <c r="G1" s="398"/>
    </row>
    <row r="2" spans="1:138" s="394" customFormat="1">
      <c r="C2" s="392"/>
      <c r="D2" s="248"/>
      <c r="E2" s="248"/>
      <c r="F2" s="248"/>
      <c r="G2" s="399"/>
      <c r="H2" s="393"/>
      <c r="I2" s="393"/>
      <c r="J2" s="393"/>
      <c r="K2" s="393"/>
      <c r="L2" s="393"/>
      <c r="M2" s="393"/>
      <c r="N2" s="393"/>
      <c r="O2" s="393"/>
      <c r="P2" s="393"/>
      <c r="Q2" s="393"/>
      <c r="R2" s="393"/>
      <c r="S2" s="393"/>
      <c r="T2" s="393"/>
      <c r="U2" s="393"/>
      <c r="V2" s="393"/>
    </row>
    <row r="3" spans="1:138" s="394" customFormat="1" ht="15">
      <c r="B3" s="400" t="s">
        <v>314</v>
      </c>
      <c r="D3" s="248"/>
      <c r="E3" s="248"/>
      <c r="F3" s="248"/>
      <c r="G3" s="399"/>
      <c r="H3" s="393"/>
      <c r="I3" s="393"/>
      <c r="J3" s="393"/>
      <c r="K3" s="393"/>
      <c r="L3" s="393"/>
      <c r="M3" s="393"/>
      <c r="N3" s="393"/>
      <c r="O3" s="393"/>
      <c r="P3" s="393"/>
      <c r="Q3" s="393"/>
      <c r="R3" s="393"/>
      <c r="S3" s="393"/>
      <c r="T3" s="393"/>
      <c r="U3" s="393"/>
      <c r="V3" s="393"/>
    </row>
    <row r="4" spans="1:138" s="394" customFormat="1">
      <c r="B4" s="393" t="s">
        <v>263</v>
      </c>
      <c r="D4" s="248"/>
      <c r="E4" s="248"/>
      <c r="F4" s="248"/>
      <c r="G4" s="399"/>
      <c r="H4" s="393"/>
      <c r="I4" s="393"/>
      <c r="J4" s="393"/>
      <c r="K4" s="393"/>
      <c r="L4" s="393"/>
      <c r="M4" s="393"/>
      <c r="N4" s="393"/>
      <c r="O4" s="393"/>
      <c r="P4" s="393"/>
      <c r="Q4" s="393"/>
      <c r="R4" s="393"/>
      <c r="S4" s="393"/>
      <c r="T4" s="393"/>
      <c r="U4" s="393"/>
      <c r="V4" s="393"/>
    </row>
    <row r="5" spans="1:138" s="394" customFormat="1">
      <c r="B5" s="479" t="s">
        <v>237</v>
      </c>
      <c r="D5" s="248"/>
      <c r="E5" s="248"/>
      <c r="F5" s="248"/>
      <c r="G5" s="399"/>
      <c r="H5" s="393"/>
      <c r="I5" s="393"/>
      <c r="J5" s="393"/>
      <c r="K5" s="393"/>
      <c r="L5" s="393"/>
      <c r="M5" s="393"/>
      <c r="N5" s="393"/>
      <c r="O5" s="393"/>
      <c r="P5" s="393"/>
      <c r="Q5" s="393"/>
      <c r="R5" s="393"/>
      <c r="S5" s="393"/>
      <c r="T5" s="393"/>
      <c r="U5" s="393"/>
      <c r="V5" s="393"/>
    </row>
    <row r="6" spans="1:138" s="396" customFormat="1" ht="12.75" customHeight="1" thickBot="1">
      <c r="C6" s="395"/>
      <c r="D6" s="401"/>
      <c r="E6" s="401"/>
      <c r="F6" s="401"/>
      <c r="G6" s="402"/>
      <c r="DM6" s="403"/>
      <c r="DN6" s="403"/>
      <c r="DO6" s="403"/>
      <c r="DP6" s="403"/>
      <c r="DQ6" s="403"/>
      <c r="DR6" s="403"/>
      <c r="DS6" s="403"/>
      <c r="DT6" s="403"/>
      <c r="DU6" s="403"/>
      <c r="DV6" s="403"/>
      <c r="DW6" s="403"/>
      <c r="DX6" s="403"/>
      <c r="DY6" s="403"/>
      <c r="DZ6" s="403"/>
      <c r="EA6" s="403"/>
      <c r="EB6" s="403"/>
      <c r="EC6" s="403"/>
      <c r="ED6" s="403"/>
      <c r="EE6" s="403"/>
      <c r="EF6" s="403"/>
      <c r="EG6" s="403"/>
    </row>
    <row r="7" spans="1:138" s="6" customFormat="1">
      <c r="X7" s="172"/>
      <c r="AU7" s="7"/>
      <c r="BR7" s="7"/>
      <c r="BS7" s="7"/>
      <c r="CM7" s="7"/>
      <c r="CN7" s="7"/>
      <c r="CO7" s="7"/>
      <c r="CP7" s="172"/>
      <c r="DL7" s="7"/>
      <c r="DM7" s="7"/>
      <c r="DN7" s="7"/>
      <c r="DO7" s="7"/>
      <c r="DP7" s="7"/>
      <c r="DQ7" s="7"/>
      <c r="DR7" s="7"/>
      <c r="DS7" s="7"/>
      <c r="DT7" s="7"/>
      <c r="DU7" s="7"/>
      <c r="DV7" s="7"/>
      <c r="DW7" s="7"/>
      <c r="DX7" s="7"/>
      <c r="DY7" s="7"/>
      <c r="DZ7" s="164"/>
      <c r="EA7" s="7"/>
      <c r="EB7" s="415"/>
      <c r="EC7" s="7"/>
      <c r="ED7" s="7"/>
      <c r="EE7" s="7"/>
      <c r="EF7" s="7"/>
      <c r="EG7" s="7"/>
      <c r="EH7" s="172"/>
    </row>
    <row r="8" spans="1:138" s="6" customFormat="1">
      <c r="A8" s="91"/>
      <c r="B8" s="412"/>
      <c r="X8" s="7"/>
      <c r="AU8" s="7"/>
      <c r="BR8" s="7"/>
      <c r="BS8" s="7"/>
      <c r="CM8" s="7"/>
      <c r="CN8" s="7"/>
      <c r="CO8" s="7"/>
      <c r="CP8" s="7"/>
      <c r="DL8" s="7"/>
      <c r="DM8" s="7"/>
      <c r="DN8" s="7"/>
      <c r="DO8" s="7"/>
      <c r="DP8" s="7"/>
      <c r="DQ8" s="7"/>
      <c r="DR8" s="7"/>
      <c r="DS8" s="7"/>
      <c r="DT8" s="7"/>
      <c r="DU8" s="7"/>
      <c r="DV8" s="7"/>
      <c r="DW8" s="7"/>
      <c r="DX8" s="7"/>
      <c r="DY8" s="7"/>
      <c r="DZ8" s="164"/>
      <c r="EA8" s="7"/>
      <c r="EB8" s="415"/>
      <c r="EC8" s="7"/>
      <c r="ED8" s="7"/>
      <c r="EE8" s="7"/>
      <c r="EF8" s="7"/>
      <c r="EG8" s="7"/>
      <c r="EH8" s="7"/>
    </row>
    <row r="9" spans="1:138" s="6" customFormat="1" ht="13.5" customHeight="1">
      <c r="X9" s="7"/>
      <c r="AU9" s="7"/>
      <c r="BR9" s="7"/>
      <c r="BS9" s="7"/>
      <c r="CM9" s="7"/>
      <c r="CN9" s="7"/>
      <c r="CO9" s="7"/>
      <c r="CP9" s="7"/>
      <c r="DL9" s="7"/>
      <c r="DM9" s="7"/>
      <c r="DN9" s="7"/>
      <c r="DO9" s="7"/>
      <c r="DP9" s="7"/>
      <c r="DQ9" s="7"/>
      <c r="DR9" s="7"/>
      <c r="DS9" s="7"/>
      <c r="DT9" s="7"/>
      <c r="DU9" s="7"/>
      <c r="DV9" s="7"/>
      <c r="DW9" s="7"/>
      <c r="DX9" s="7"/>
      <c r="DY9" s="7"/>
      <c r="DZ9" s="164"/>
      <c r="EA9" s="7"/>
      <c r="EB9" s="415"/>
      <c r="EC9" s="7"/>
      <c r="ED9" s="7"/>
      <c r="EE9" s="7"/>
      <c r="EF9" s="7"/>
      <c r="EG9" s="7"/>
      <c r="EH9" s="7"/>
    </row>
    <row r="10" spans="1:138" s="6" customFormat="1" ht="13.5" customHeight="1">
      <c r="C10" s="77" t="s">
        <v>309</v>
      </c>
      <c r="D10" s="94"/>
      <c r="E10" s="94"/>
      <c r="H10" s="94"/>
      <c r="I10" s="94"/>
      <c r="J10" s="94"/>
      <c r="K10" s="94"/>
      <c r="L10" s="94"/>
      <c r="N10" s="94"/>
      <c r="O10" s="94"/>
      <c r="P10" s="94"/>
      <c r="Q10" s="94"/>
      <c r="R10" s="213"/>
      <c r="S10" s="94"/>
      <c r="T10" s="94"/>
      <c r="U10" s="94"/>
      <c r="V10" s="94"/>
      <c r="W10" s="94"/>
      <c r="AT10" s="7"/>
      <c r="BR10" s="7"/>
      <c r="BS10" s="7"/>
      <c r="CM10" s="7"/>
      <c r="CN10" s="7"/>
      <c r="CO10" s="7"/>
      <c r="CP10" s="7"/>
      <c r="DL10" s="7"/>
      <c r="DM10" s="7"/>
      <c r="DN10" s="7"/>
      <c r="DO10" s="7"/>
      <c r="DP10" s="7"/>
      <c r="DQ10" s="7"/>
      <c r="DR10" s="7"/>
      <c r="DS10" s="7"/>
      <c r="DT10" s="7"/>
      <c r="DU10" s="7"/>
      <c r="DV10" s="7"/>
      <c r="DW10" s="7"/>
      <c r="DX10" s="7"/>
      <c r="DY10" s="7"/>
      <c r="DZ10" s="164"/>
      <c r="EA10" s="7"/>
      <c r="EB10" s="415"/>
      <c r="EC10" s="7"/>
      <c r="ED10" s="7"/>
      <c r="EE10" s="7"/>
      <c r="EF10" s="7"/>
      <c r="EG10" s="7"/>
      <c r="EH10" s="7"/>
    </row>
    <row r="11" spans="1:138" s="6" customFormat="1" ht="13.5" customHeight="1">
      <c r="B11" s="413"/>
      <c r="C11" s="421" t="s">
        <v>28</v>
      </c>
      <c r="D11" s="450">
        <v>1</v>
      </c>
      <c r="E11" s="450">
        <v>2</v>
      </c>
      <c r="F11" s="450">
        <v>3</v>
      </c>
      <c r="G11" s="450">
        <v>4</v>
      </c>
      <c r="H11" s="450">
        <v>5</v>
      </c>
      <c r="I11" s="450">
        <v>6</v>
      </c>
      <c r="J11" s="450">
        <v>7</v>
      </c>
      <c r="K11" s="450">
        <v>8</v>
      </c>
      <c r="L11" s="450">
        <v>9</v>
      </c>
      <c r="M11" s="450">
        <v>10</v>
      </c>
      <c r="N11" s="450">
        <v>11</v>
      </c>
      <c r="O11" s="450">
        <v>12</v>
      </c>
      <c r="P11" s="450">
        <v>13</v>
      </c>
      <c r="Q11" s="450">
        <v>14</v>
      </c>
      <c r="R11" s="450">
        <v>15</v>
      </c>
      <c r="S11" s="450">
        <v>16</v>
      </c>
      <c r="T11" s="450">
        <v>17</v>
      </c>
      <c r="U11" s="450">
        <v>18</v>
      </c>
      <c r="V11" s="450">
        <v>19</v>
      </c>
      <c r="W11" s="450">
        <v>20</v>
      </c>
      <c r="X11" s="450">
        <v>21</v>
      </c>
      <c r="Y11" s="450">
        <v>22</v>
      </c>
      <c r="Z11" s="450">
        <v>23</v>
      </c>
      <c r="AA11" s="450">
        <v>24</v>
      </c>
      <c r="AB11" s="450">
        <v>25</v>
      </c>
      <c r="AC11" s="450">
        <v>26</v>
      </c>
      <c r="AD11" s="450">
        <v>27</v>
      </c>
      <c r="AE11" s="450">
        <v>28</v>
      </c>
      <c r="AF11" s="450">
        <v>29</v>
      </c>
      <c r="AG11" s="450">
        <v>30</v>
      </c>
      <c r="AH11" s="450">
        <v>31</v>
      </c>
      <c r="AI11" s="450">
        <v>32</v>
      </c>
      <c r="AJ11" s="450">
        <v>33</v>
      </c>
      <c r="AK11" s="450">
        <v>34</v>
      </c>
      <c r="AL11" s="450">
        <v>35</v>
      </c>
      <c r="AM11" s="450">
        <v>36</v>
      </c>
      <c r="AN11" s="450">
        <v>37</v>
      </c>
      <c r="AO11" s="450">
        <v>38</v>
      </c>
      <c r="AP11" s="450">
        <v>39</v>
      </c>
      <c r="AQ11" s="450">
        <v>40</v>
      </c>
      <c r="AR11" s="450">
        <v>41</v>
      </c>
      <c r="AS11" s="450">
        <v>42</v>
      </c>
      <c r="AT11" s="450">
        <v>43</v>
      </c>
      <c r="AU11" s="450">
        <v>44</v>
      </c>
      <c r="AV11" s="450">
        <v>45</v>
      </c>
      <c r="AW11" s="450">
        <v>46</v>
      </c>
      <c r="AX11" s="450">
        <v>47</v>
      </c>
      <c r="AY11" s="450">
        <v>48</v>
      </c>
      <c r="AZ11" s="450">
        <v>49</v>
      </c>
      <c r="BA11" s="450">
        <v>50</v>
      </c>
      <c r="BB11" s="10"/>
      <c r="BR11" s="7"/>
      <c r="BS11" s="7"/>
      <c r="CM11" s="7"/>
      <c r="CN11" s="7"/>
      <c r="CO11" s="7"/>
      <c r="CP11" s="7"/>
      <c r="DL11" s="7"/>
      <c r="DM11" s="7"/>
      <c r="DN11" s="7"/>
      <c r="DO11" s="7"/>
      <c r="DP11" s="7"/>
      <c r="DQ11" s="7"/>
      <c r="DR11" s="7"/>
      <c r="DS11" s="7"/>
      <c r="DT11" s="7"/>
      <c r="DU11" s="7"/>
      <c r="DV11" s="7"/>
      <c r="DW11" s="7"/>
      <c r="DX11" s="7"/>
      <c r="DY11" s="7"/>
      <c r="DZ11" s="164"/>
      <c r="EA11" s="7"/>
      <c r="EB11" s="415"/>
      <c r="EC11" s="7"/>
      <c r="ED11" s="7"/>
      <c r="EE11" s="7"/>
      <c r="EF11" s="7"/>
      <c r="EG11" s="7"/>
      <c r="EH11" s="7"/>
    </row>
    <row r="12" spans="1:138" s="6" customFormat="1" ht="13.5" customHeight="1">
      <c r="B12" s="414"/>
      <c r="C12" s="421" t="s">
        <v>145</v>
      </c>
      <c r="D12" s="449" t="str">
        <f>IF(Tasks!$D$69=0,"",Tasks!$D$69)</f>
        <v/>
      </c>
      <c r="E12" s="449" t="str">
        <f>IF(Tasks!$D$70=0,"",Tasks!$D$70)</f>
        <v/>
      </c>
      <c r="F12" s="450" t="str">
        <f>IF(Tasks!$D$71=0,"",Tasks!$D$71)</f>
        <v/>
      </c>
      <c r="G12" s="450" t="str">
        <f>IF(Tasks!$D$72=0,"",Tasks!$D$72)</f>
        <v/>
      </c>
      <c r="H12" s="450" t="str">
        <f>IF(Tasks!$D$73=0,"",Tasks!$D$73)</f>
        <v/>
      </c>
      <c r="I12" s="450" t="str">
        <f>IF(Tasks!$D$74=0,"",Tasks!$D$74)</f>
        <v/>
      </c>
      <c r="J12" s="450" t="str">
        <f>IF(Tasks!$D$75=0,"",Tasks!$D$75)</f>
        <v/>
      </c>
      <c r="K12" s="450" t="str">
        <f>IF(Tasks!$D$76=0,"",Tasks!$D$76)</f>
        <v/>
      </c>
      <c r="L12" s="450" t="str">
        <f>IF(Tasks!$D$77=0,"",Tasks!$D$77)</f>
        <v/>
      </c>
      <c r="M12" s="450" t="str">
        <f>IF(Tasks!$D$78=0,"",Tasks!$D$78)</f>
        <v/>
      </c>
      <c r="N12" s="450" t="str">
        <f>IF(Tasks!$D$79=0,"",Tasks!$D$79)</f>
        <v/>
      </c>
      <c r="O12" s="450" t="str">
        <f>IF(Tasks!$D$80=0,"",Tasks!$D$80)</f>
        <v/>
      </c>
      <c r="P12" s="450" t="str">
        <f>IF(Tasks!$D$81=0,"",Tasks!$D$81)</f>
        <v/>
      </c>
      <c r="Q12" s="450" t="str">
        <f>IF(Tasks!$D$82=0,"",Tasks!$D$82)</f>
        <v/>
      </c>
      <c r="R12" s="450" t="str">
        <f>IF(Tasks!$D$83=0,"",Tasks!$D$83)</f>
        <v/>
      </c>
      <c r="S12" s="450" t="str">
        <f>IF(Tasks!$D$84=0,"",Tasks!$D$84)</f>
        <v/>
      </c>
      <c r="T12" s="450" t="str">
        <f>IF(Tasks!$D$85=0,"",Tasks!$D$85)</f>
        <v/>
      </c>
      <c r="U12" s="450" t="str">
        <f>IF(Tasks!$D$86=0,"",Tasks!$D$86)</f>
        <v/>
      </c>
      <c r="V12" s="450" t="str">
        <f>IF(Tasks!$D$87=0,"",Tasks!$D$87)</f>
        <v/>
      </c>
      <c r="W12" s="450" t="str">
        <f>IF(Tasks!$D$88=0,"",Tasks!$D$88)</f>
        <v/>
      </c>
      <c r="X12" s="450" t="str">
        <f>IF(Tasks!$D$89=0,"",Tasks!$D$89)</f>
        <v/>
      </c>
      <c r="Y12" s="450" t="str">
        <f>IF(Tasks!$D$90=0,"",Tasks!$D$90)</f>
        <v/>
      </c>
      <c r="Z12" s="450" t="str">
        <f>IF(Tasks!$D$91=0,"",Tasks!$D$91)</f>
        <v/>
      </c>
      <c r="AA12" s="450" t="str">
        <f>IF(Tasks!$D$92=0,"",Tasks!$D$92)</f>
        <v/>
      </c>
      <c r="AB12" s="450" t="str">
        <f>IF(Tasks!$D$93=0,"",Tasks!$D$93)</f>
        <v/>
      </c>
      <c r="AC12" s="450" t="str">
        <f>IF(Tasks!$D$94=0,"",Tasks!$D$94)</f>
        <v/>
      </c>
      <c r="AD12" s="450" t="str">
        <f>IF(Tasks!$D$95=0,"",Tasks!$D$95)</f>
        <v/>
      </c>
      <c r="AE12" s="450" t="str">
        <f>IF(Tasks!$D$96=0,"",Tasks!$D$96)</f>
        <v/>
      </c>
      <c r="AF12" s="450" t="str">
        <f>IF(Tasks!$D$97=0,"",Tasks!$D$97)</f>
        <v/>
      </c>
      <c r="AG12" s="450" t="str">
        <f>IF(Tasks!$D$98=0,"",Tasks!$D$98)</f>
        <v/>
      </c>
      <c r="AH12" s="450" t="str">
        <f>IF(Tasks!$D$99=0,"",Tasks!$D$99)</f>
        <v/>
      </c>
      <c r="AI12" s="450" t="str">
        <f>IF(Tasks!$D$100=0,"",Tasks!$D$100)</f>
        <v/>
      </c>
      <c r="AJ12" s="450" t="str">
        <f>IF(Tasks!$D$101=0,"",Tasks!$D$101)</f>
        <v/>
      </c>
      <c r="AK12" s="450" t="str">
        <f>IF(Tasks!$D$102=0,"",Tasks!$D$102)</f>
        <v/>
      </c>
      <c r="AL12" s="450" t="str">
        <f>IF(Tasks!$D$103=0,"",Tasks!$D$103)</f>
        <v/>
      </c>
      <c r="AM12" s="450" t="str">
        <f>IF(Tasks!$D$104=0,"",Tasks!$D$104)</f>
        <v/>
      </c>
      <c r="AN12" s="450" t="str">
        <f>IF(Tasks!$D$105=0,"",Tasks!$D$105)</f>
        <v/>
      </c>
      <c r="AO12" s="450" t="str">
        <f>IF(Tasks!$D$106=0,"",Tasks!$D$106)</f>
        <v/>
      </c>
      <c r="AP12" s="450" t="str">
        <f>IF(Tasks!$D$107=0,"",Tasks!$D$107)</f>
        <v/>
      </c>
      <c r="AQ12" s="450" t="str">
        <f>IF(Tasks!$D$108=0,"",Tasks!$D$108)</f>
        <v/>
      </c>
      <c r="AR12" s="450" t="str">
        <f>IF(Tasks!$D$109=0,"",Tasks!$D$109)</f>
        <v/>
      </c>
      <c r="AS12" s="450" t="str">
        <f>IF(Tasks!$D$110=0,"",Tasks!$D$110)</f>
        <v/>
      </c>
      <c r="AT12" s="450" t="str">
        <f>IF(Tasks!$D$111=0,"",Tasks!$D$111)</f>
        <v/>
      </c>
      <c r="AU12" s="450" t="str">
        <f>IF(Tasks!$D$112=0,"",Tasks!$D$112)</f>
        <v/>
      </c>
      <c r="AV12" s="450" t="str">
        <f>IF(Tasks!$D$113=0,"",Tasks!$D$113)</f>
        <v/>
      </c>
      <c r="AW12" s="450" t="str">
        <f>IF(Tasks!$D$114=0,"",Tasks!$D$114)</f>
        <v/>
      </c>
      <c r="AX12" s="450" t="str">
        <f>IF(Tasks!$D$115=0,"",Tasks!$D$115)</f>
        <v/>
      </c>
      <c r="AY12" s="450" t="str">
        <f>IF(Tasks!$D$116=0,"",Tasks!$D$116)</f>
        <v/>
      </c>
      <c r="AZ12" s="450" t="str">
        <f>IF(Tasks!$D$117=0,"",Tasks!$D$117)</f>
        <v/>
      </c>
      <c r="BA12" s="450" t="str">
        <f>IF(Tasks!$D$118=0,"",Tasks!$D$118)</f>
        <v/>
      </c>
      <c r="BB12" s="10"/>
      <c r="BR12" s="7"/>
      <c r="BS12" s="7"/>
      <c r="CM12" s="7"/>
      <c r="CN12" s="7"/>
      <c r="CO12" s="7"/>
      <c r="CP12" s="7"/>
      <c r="DL12" s="7"/>
      <c r="DM12" s="7"/>
      <c r="DN12" s="7"/>
      <c r="DO12" s="7"/>
      <c r="DP12" s="7"/>
      <c r="DQ12" s="7"/>
      <c r="DR12" s="7"/>
      <c r="DS12" s="7"/>
      <c r="DT12" s="7"/>
      <c r="DU12" s="7"/>
      <c r="DV12" s="7"/>
      <c r="DW12" s="7"/>
      <c r="DX12" s="7"/>
      <c r="DY12" s="7"/>
      <c r="DZ12" s="164"/>
      <c r="EA12" s="7"/>
      <c r="EB12" s="415"/>
      <c r="EC12" s="7"/>
      <c r="ED12" s="7"/>
      <c r="EE12" s="7"/>
      <c r="EF12" s="7"/>
      <c r="EG12" s="7"/>
      <c r="EH12" s="7"/>
    </row>
    <row r="13" spans="1:138" s="6" customFormat="1" ht="13.5" customHeight="1">
      <c r="B13" s="414"/>
      <c r="C13" s="422" t="str">
        <f>DataSum!Y9</f>
        <v>Easy</v>
      </c>
      <c r="D13" s="448" t="str">
        <f>DataSum!$Y$10</f>
        <v/>
      </c>
      <c r="E13" s="448" t="str">
        <f>DataSum!$Y$11</f>
        <v/>
      </c>
      <c r="F13" s="448" t="str">
        <f>DataSum!$Y$12</f>
        <v/>
      </c>
      <c r="G13" s="448" t="str">
        <f>DataSum!$Y$13</f>
        <v/>
      </c>
      <c r="H13" s="448" t="str">
        <f>DataSum!$Y$14</f>
        <v/>
      </c>
      <c r="I13" s="448" t="str">
        <f>DataSum!$Y$15</f>
        <v/>
      </c>
      <c r="J13" s="448" t="str">
        <f>DataSum!$Y$16</f>
        <v/>
      </c>
      <c r="K13" s="448" t="str">
        <f>DataSum!$Y$17</f>
        <v/>
      </c>
      <c r="L13" s="448" t="str">
        <f>DataSum!$Y$18</f>
        <v/>
      </c>
      <c r="M13" s="448" t="str">
        <f>DataSum!$Y$19</f>
        <v/>
      </c>
      <c r="N13" s="448" t="str">
        <f>DataSum!$Y$20</f>
        <v/>
      </c>
      <c r="O13" s="448" t="str">
        <f>DataSum!$Y$21</f>
        <v/>
      </c>
      <c r="P13" s="448" t="str">
        <f>DataSum!$Y$22</f>
        <v/>
      </c>
      <c r="Q13" s="448" t="str">
        <f>DataSum!$Y$23</f>
        <v/>
      </c>
      <c r="R13" s="448" t="str">
        <f>DataSum!$Y$24</f>
        <v/>
      </c>
      <c r="S13" s="448" t="str">
        <f>DataSum!$Y$25</f>
        <v/>
      </c>
      <c r="T13" s="448" t="str">
        <f>DataSum!$Y$26</f>
        <v/>
      </c>
      <c r="U13" s="448" t="str">
        <f>DataSum!$Y$27</f>
        <v/>
      </c>
      <c r="V13" s="448" t="str">
        <f>DataSum!$Y$28</f>
        <v/>
      </c>
      <c r="W13" s="448" t="str">
        <f>DataSum!$Y$29</f>
        <v/>
      </c>
      <c r="X13" s="448" t="str">
        <f>DataSum!$Y$30</f>
        <v/>
      </c>
      <c r="Y13" s="448" t="str">
        <f>DataSum!$Y$31</f>
        <v/>
      </c>
      <c r="Z13" s="448" t="str">
        <f>DataSum!$Y$32</f>
        <v/>
      </c>
      <c r="AA13" s="448" t="str">
        <f>DataSum!$Y$33</f>
        <v/>
      </c>
      <c r="AB13" s="448" t="str">
        <f>DataSum!$Y$34</f>
        <v/>
      </c>
      <c r="AC13" s="448" t="str">
        <f>DataSum!$Y$35</f>
        <v/>
      </c>
      <c r="AD13" s="448" t="str">
        <f>DataSum!$Y$36</f>
        <v/>
      </c>
      <c r="AE13" s="448" t="str">
        <f>DataSum!$Y$37</f>
        <v/>
      </c>
      <c r="AF13" s="448" t="str">
        <f>DataSum!$Y$38</f>
        <v/>
      </c>
      <c r="AG13" s="448" t="str">
        <f>DataSum!$Y$39</f>
        <v/>
      </c>
      <c r="AH13" s="448" t="str">
        <f>DataSum!$Y$40</f>
        <v/>
      </c>
      <c r="AI13" s="448" t="str">
        <f>DataSum!$Y$41</f>
        <v/>
      </c>
      <c r="AJ13" s="448" t="str">
        <f>DataSum!$Y$42</f>
        <v/>
      </c>
      <c r="AK13" s="448" t="str">
        <f>DataSum!$Y$43</f>
        <v/>
      </c>
      <c r="AL13" s="448" t="str">
        <f>DataSum!$Y$44</f>
        <v/>
      </c>
      <c r="AM13" s="448" t="str">
        <f>DataSum!$Y$45</f>
        <v/>
      </c>
      <c r="AN13" s="448" t="str">
        <f>DataSum!$Y$46</f>
        <v/>
      </c>
      <c r="AO13" s="448" t="str">
        <f>DataSum!$Y$47</f>
        <v/>
      </c>
      <c r="AP13" s="448" t="str">
        <f>DataSum!$Y$48</f>
        <v/>
      </c>
      <c r="AQ13" s="448" t="str">
        <f>DataSum!$Y$49</f>
        <v/>
      </c>
      <c r="AR13" s="448" t="str">
        <f>DataSum!$Y$50</f>
        <v/>
      </c>
      <c r="AS13" s="448" t="str">
        <f>DataSum!$Y$51</f>
        <v/>
      </c>
      <c r="AT13" s="448" t="str">
        <f>DataSum!$Y$52</f>
        <v/>
      </c>
      <c r="AU13" s="448" t="str">
        <f>DataSum!$Y$53</f>
        <v/>
      </c>
      <c r="AV13" s="448" t="str">
        <f>DataSum!$Y$54</f>
        <v/>
      </c>
      <c r="AW13" s="448" t="str">
        <f>DataSum!$Y$55</f>
        <v/>
      </c>
      <c r="AX13" s="448" t="str">
        <f>DataSum!$Y$56</f>
        <v/>
      </c>
      <c r="AY13" s="448" t="str">
        <f>DataSum!$Y$57</f>
        <v/>
      </c>
      <c r="AZ13" s="448" t="str">
        <f>DataSum!$Y$58</f>
        <v/>
      </c>
      <c r="BA13" s="448" t="str">
        <f>DataSum!$Y$59</f>
        <v/>
      </c>
      <c r="BR13" s="7"/>
      <c r="BS13" s="7"/>
      <c r="CM13" s="7"/>
      <c r="CN13" s="7"/>
      <c r="CO13" s="7"/>
      <c r="CP13" s="7"/>
      <c r="DL13" s="7"/>
      <c r="DM13" s="7"/>
      <c r="DN13" s="7"/>
      <c r="DO13" s="7"/>
      <c r="DP13" s="7"/>
      <c r="DQ13" s="7"/>
      <c r="DR13" s="7"/>
      <c r="DS13" s="7"/>
      <c r="DT13" s="7"/>
      <c r="DU13" s="7"/>
      <c r="DV13" s="7"/>
      <c r="DW13" s="7"/>
      <c r="DX13" s="7"/>
      <c r="DY13" s="7"/>
      <c r="DZ13" s="164"/>
      <c r="EA13" s="7"/>
      <c r="EB13" s="415"/>
      <c r="EC13" s="7"/>
      <c r="ED13" s="7"/>
      <c r="EE13" s="7"/>
      <c r="EF13" s="7"/>
      <c r="EG13" s="7"/>
      <c r="EH13" s="7"/>
    </row>
    <row r="14" spans="1:138" s="6" customFormat="1" ht="13.5" customHeight="1">
      <c r="B14" s="414"/>
      <c r="C14" s="422" t="str">
        <f>DataSum!Z9</f>
        <v>Medium</v>
      </c>
      <c r="D14" s="448" t="str">
        <f>DataSum!$Z$10</f>
        <v/>
      </c>
      <c r="E14" s="448" t="str">
        <f>DataSum!$Z$11</f>
        <v/>
      </c>
      <c r="F14" s="448" t="str">
        <f>DataSum!$Z$12</f>
        <v/>
      </c>
      <c r="G14" s="448" t="str">
        <f>DataSum!$Z$13</f>
        <v/>
      </c>
      <c r="H14" s="448" t="str">
        <f>DataSum!$Z$14</f>
        <v/>
      </c>
      <c r="I14" s="448" t="str">
        <f>DataSum!$Z$15</f>
        <v/>
      </c>
      <c r="J14" s="448" t="str">
        <f>DataSum!$Z$16</f>
        <v/>
      </c>
      <c r="K14" s="448" t="str">
        <f>DataSum!$Z$17</f>
        <v/>
      </c>
      <c r="L14" s="448" t="str">
        <f>DataSum!$Z$18</f>
        <v/>
      </c>
      <c r="M14" s="448" t="str">
        <f>DataSum!$Z$19</f>
        <v/>
      </c>
      <c r="N14" s="448" t="str">
        <f>DataSum!$Z$20</f>
        <v/>
      </c>
      <c r="O14" s="448" t="str">
        <f>DataSum!$Z$21</f>
        <v/>
      </c>
      <c r="P14" s="448" t="str">
        <f>DataSum!$Z$22</f>
        <v/>
      </c>
      <c r="Q14" s="448" t="str">
        <f>DataSum!$Z$23</f>
        <v/>
      </c>
      <c r="R14" s="448" t="str">
        <f>DataSum!$Z$24</f>
        <v/>
      </c>
      <c r="S14" s="448" t="str">
        <f>DataSum!$Z$25</f>
        <v/>
      </c>
      <c r="T14" s="448" t="str">
        <f>DataSum!$Z$26</f>
        <v/>
      </c>
      <c r="U14" s="448" t="str">
        <f>DataSum!$Z$27</f>
        <v/>
      </c>
      <c r="V14" s="448" t="str">
        <f>DataSum!$Z$28</f>
        <v/>
      </c>
      <c r="W14" s="448" t="str">
        <f>DataSum!$Z$29</f>
        <v/>
      </c>
      <c r="X14" s="448" t="str">
        <f>DataSum!$Z$30</f>
        <v/>
      </c>
      <c r="Y14" s="448" t="str">
        <f>DataSum!$Z$31</f>
        <v/>
      </c>
      <c r="Z14" s="448" t="str">
        <f>DataSum!$Z$32</f>
        <v/>
      </c>
      <c r="AA14" s="448" t="str">
        <f>DataSum!$Z$33</f>
        <v/>
      </c>
      <c r="AB14" s="448" t="str">
        <f>DataSum!$Z$34</f>
        <v/>
      </c>
      <c r="AC14" s="448" t="str">
        <f>DataSum!$Z$35</f>
        <v/>
      </c>
      <c r="AD14" s="448" t="str">
        <f>DataSum!$Z$36</f>
        <v/>
      </c>
      <c r="AE14" s="448" t="str">
        <f>DataSum!$Z$37</f>
        <v/>
      </c>
      <c r="AF14" s="448" t="str">
        <f>DataSum!$Z$38</f>
        <v/>
      </c>
      <c r="AG14" s="448" t="str">
        <f>DataSum!$Z$39</f>
        <v/>
      </c>
      <c r="AH14" s="448" t="str">
        <f>DataSum!$Z$40</f>
        <v/>
      </c>
      <c r="AI14" s="448" t="str">
        <f>DataSum!$Z$41</f>
        <v/>
      </c>
      <c r="AJ14" s="448" t="str">
        <f>DataSum!$Z$42</f>
        <v/>
      </c>
      <c r="AK14" s="448" t="str">
        <f>DataSum!$Z$43</f>
        <v/>
      </c>
      <c r="AL14" s="448" t="str">
        <f>DataSum!$Z$44</f>
        <v/>
      </c>
      <c r="AM14" s="448" t="str">
        <f>DataSum!$Z$45</f>
        <v/>
      </c>
      <c r="AN14" s="448" t="str">
        <f>DataSum!$Z$46</f>
        <v/>
      </c>
      <c r="AO14" s="448" t="str">
        <f>DataSum!$Z$47</f>
        <v/>
      </c>
      <c r="AP14" s="448" t="str">
        <f>DataSum!$Z$48</f>
        <v/>
      </c>
      <c r="AQ14" s="448" t="str">
        <f>DataSum!$Z$49</f>
        <v/>
      </c>
      <c r="AR14" s="448" t="str">
        <f>DataSum!$Z$50</f>
        <v/>
      </c>
      <c r="AS14" s="448" t="str">
        <f>DataSum!$Z$51</f>
        <v/>
      </c>
      <c r="AT14" s="448" t="str">
        <f>DataSum!$Z$52</f>
        <v/>
      </c>
      <c r="AU14" s="448" t="str">
        <f>DataSum!$Z$53</f>
        <v/>
      </c>
      <c r="AV14" s="448" t="str">
        <f>DataSum!$Z$54</f>
        <v/>
      </c>
      <c r="AW14" s="448" t="str">
        <f>DataSum!$Z$55</f>
        <v/>
      </c>
      <c r="AX14" s="448" t="str">
        <f>DataSum!$Z$56</f>
        <v/>
      </c>
      <c r="AY14" s="448" t="str">
        <f>DataSum!$Z$57</f>
        <v/>
      </c>
      <c r="AZ14" s="448" t="str">
        <f>DataSum!$Z$58</f>
        <v/>
      </c>
      <c r="BA14" s="448" t="str">
        <f>DataSum!$Z$59</f>
        <v/>
      </c>
      <c r="BR14" s="7"/>
      <c r="BS14" s="7"/>
      <c r="CM14" s="7"/>
      <c r="CN14" s="7"/>
      <c r="CO14" s="7"/>
      <c r="CP14" s="7"/>
      <c r="DL14" s="7"/>
      <c r="DM14" s="7"/>
      <c r="DN14" s="7"/>
      <c r="DO14" s="7"/>
      <c r="DP14" s="7"/>
      <c r="DQ14" s="7"/>
      <c r="DR14" s="7"/>
      <c r="DS14" s="7"/>
      <c r="DT14" s="7"/>
      <c r="DU14" s="7"/>
      <c r="DV14" s="7"/>
      <c r="DW14" s="7"/>
      <c r="DX14" s="7"/>
      <c r="DY14" s="7"/>
      <c r="DZ14" s="164"/>
      <c r="EA14" s="7"/>
      <c r="EB14" s="415"/>
      <c r="EC14" s="7"/>
      <c r="ED14" s="7"/>
      <c r="EE14" s="7"/>
      <c r="EF14" s="7"/>
      <c r="EG14" s="7"/>
      <c r="EH14" s="7"/>
    </row>
    <row r="15" spans="1:138" s="6" customFormat="1" ht="13.5" customHeight="1">
      <c r="B15" s="414"/>
      <c r="C15" s="422" t="str">
        <f>DataSum!AA9</f>
        <v>Hard</v>
      </c>
      <c r="D15" s="448" t="str">
        <f>DataSum!$AA$10</f>
        <v/>
      </c>
      <c r="E15" s="448" t="str">
        <f>DataSum!$AA$11</f>
        <v/>
      </c>
      <c r="F15" s="448" t="str">
        <f>DataSum!$AA$12</f>
        <v/>
      </c>
      <c r="G15" s="448" t="str">
        <f>DataSum!$AA$13</f>
        <v/>
      </c>
      <c r="H15" s="448" t="str">
        <f>DataSum!$AA$14</f>
        <v/>
      </c>
      <c r="I15" s="448" t="str">
        <f>DataSum!$AA$15</f>
        <v/>
      </c>
      <c r="J15" s="448" t="str">
        <f>DataSum!$AA$16</f>
        <v/>
      </c>
      <c r="K15" s="448" t="str">
        <f>DataSum!$AA$17</f>
        <v/>
      </c>
      <c r="L15" s="448" t="str">
        <f>DataSum!$AA$18</f>
        <v/>
      </c>
      <c r="M15" s="448" t="str">
        <f>DataSum!$AA$19</f>
        <v/>
      </c>
      <c r="N15" s="448" t="str">
        <f>DataSum!$AA$20</f>
        <v/>
      </c>
      <c r="O15" s="448" t="str">
        <f>DataSum!$AA$21</f>
        <v/>
      </c>
      <c r="P15" s="448" t="str">
        <f>DataSum!$AA$22</f>
        <v/>
      </c>
      <c r="Q15" s="448" t="str">
        <f>DataSum!$AA$23</f>
        <v/>
      </c>
      <c r="R15" s="448" t="str">
        <f>DataSum!$AA$24</f>
        <v/>
      </c>
      <c r="S15" s="448" t="str">
        <f>DataSum!$AA$25</f>
        <v/>
      </c>
      <c r="T15" s="448" t="str">
        <f>DataSum!$AA$26</f>
        <v/>
      </c>
      <c r="U15" s="448" t="str">
        <f>DataSum!$AA$27</f>
        <v/>
      </c>
      <c r="V15" s="448" t="str">
        <f>DataSum!$AA$28</f>
        <v/>
      </c>
      <c r="W15" s="448" t="str">
        <f>DataSum!$AA$29</f>
        <v/>
      </c>
      <c r="X15" s="448" t="str">
        <f>DataSum!$AA$30</f>
        <v/>
      </c>
      <c r="Y15" s="448" t="str">
        <f>DataSum!$AA$31</f>
        <v/>
      </c>
      <c r="Z15" s="448" t="str">
        <f>DataSum!$AA$32</f>
        <v/>
      </c>
      <c r="AA15" s="448" t="str">
        <f>DataSum!$AA$33</f>
        <v/>
      </c>
      <c r="AB15" s="448" t="str">
        <f>DataSum!$AA$34</f>
        <v/>
      </c>
      <c r="AC15" s="448" t="str">
        <f>DataSum!$AA$35</f>
        <v/>
      </c>
      <c r="AD15" s="448" t="str">
        <f>DataSum!$AA$36</f>
        <v/>
      </c>
      <c r="AE15" s="448" t="str">
        <f>DataSum!$AA$37</f>
        <v/>
      </c>
      <c r="AF15" s="448" t="str">
        <f>DataSum!$AA$38</f>
        <v/>
      </c>
      <c r="AG15" s="448" t="str">
        <f>DataSum!$AA$39</f>
        <v/>
      </c>
      <c r="AH15" s="448" t="str">
        <f>DataSum!$AA$40</f>
        <v/>
      </c>
      <c r="AI15" s="448" t="str">
        <f>DataSum!$AA$41</f>
        <v/>
      </c>
      <c r="AJ15" s="448" t="str">
        <f>DataSum!$AA$42</f>
        <v/>
      </c>
      <c r="AK15" s="448" t="str">
        <f>DataSum!$AA$43</f>
        <v/>
      </c>
      <c r="AL15" s="448" t="str">
        <f>DataSum!$AA$44</f>
        <v/>
      </c>
      <c r="AM15" s="448" t="str">
        <f>DataSum!$AA$45</f>
        <v/>
      </c>
      <c r="AN15" s="448" t="str">
        <f>DataSum!$AA$46</f>
        <v/>
      </c>
      <c r="AO15" s="448" t="str">
        <f>DataSum!$AA$47</f>
        <v/>
      </c>
      <c r="AP15" s="448" t="str">
        <f>DataSum!$AA$48</f>
        <v/>
      </c>
      <c r="AQ15" s="448" t="str">
        <f>DataSum!$AA$49</f>
        <v/>
      </c>
      <c r="AR15" s="448" t="str">
        <f>DataSum!$AA$50</f>
        <v/>
      </c>
      <c r="AS15" s="448" t="str">
        <f>DataSum!$AA$51</f>
        <v/>
      </c>
      <c r="AT15" s="448" t="str">
        <f>DataSum!$AA$52</f>
        <v/>
      </c>
      <c r="AU15" s="448" t="str">
        <f>DataSum!$AA$53</f>
        <v/>
      </c>
      <c r="AV15" s="448" t="str">
        <f>DataSum!$AA$54</f>
        <v/>
      </c>
      <c r="AW15" s="448" t="str">
        <f>DataSum!$AA$55</f>
        <v/>
      </c>
      <c r="AX15" s="448" t="str">
        <f>DataSum!$AA$56</f>
        <v/>
      </c>
      <c r="AY15" s="448" t="str">
        <f>DataSum!$AA$57</f>
        <v/>
      </c>
      <c r="AZ15" s="448" t="str">
        <f>DataSum!$AA$58</f>
        <v/>
      </c>
      <c r="BA15" s="448" t="str">
        <f>DataSum!$AA$59</f>
        <v/>
      </c>
      <c r="BR15" s="7"/>
      <c r="BS15" s="7"/>
      <c r="CM15" s="7"/>
      <c r="CN15" s="7"/>
      <c r="CO15" s="7"/>
      <c r="CP15" s="7"/>
      <c r="DL15" s="7"/>
      <c r="DM15" s="7"/>
      <c r="DN15" s="7"/>
      <c r="DO15" s="7"/>
      <c r="DP15" s="7"/>
      <c r="DQ15" s="7"/>
      <c r="DR15" s="7"/>
      <c r="DS15" s="7"/>
      <c r="DT15" s="7"/>
      <c r="DU15" s="7"/>
      <c r="DV15" s="7"/>
      <c r="DW15" s="7"/>
      <c r="DX15" s="7"/>
      <c r="DY15" s="7"/>
      <c r="DZ15" s="164"/>
      <c r="EA15" s="7"/>
      <c r="EB15" s="415"/>
      <c r="EC15" s="7"/>
      <c r="ED15" s="7"/>
      <c r="EE15" s="7"/>
      <c r="EF15" s="7"/>
      <c r="EG15" s="7"/>
      <c r="EH15" s="7"/>
    </row>
    <row r="16" spans="1:138" s="6" customFormat="1" ht="13.5" customHeight="1">
      <c r="B16" s="414"/>
      <c r="C16" s="422" t="str">
        <f>DataSum!AB9</f>
        <v>Assist</v>
      </c>
      <c r="D16" s="448" t="str">
        <f>DataSum!$AB$10</f>
        <v/>
      </c>
      <c r="E16" s="448" t="str">
        <f>DataSum!$AB$11</f>
        <v/>
      </c>
      <c r="F16" s="448" t="str">
        <f>DataSum!$AB$12</f>
        <v/>
      </c>
      <c r="G16" s="448" t="str">
        <f>DataSum!$AB$13</f>
        <v/>
      </c>
      <c r="H16" s="448" t="str">
        <f>DataSum!$AB$14</f>
        <v/>
      </c>
      <c r="I16" s="448" t="str">
        <f>DataSum!$AB$15</f>
        <v/>
      </c>
      <c r="J16" s="448" t="str">
        <f>DataSum!$AB$16</f>
        <v/>
      </c>
      <c r="K16" s="448" t="str">
        <f>DataSum!$AB$17</f>
        <v/>
      </c>
      <c r="L16" s="448" t="str">
        <f>DataSum!$AB$18</f>
        <v/>
      </c>
      <c r="M16" s="448" t="str">
        <f>DataSum!$AB$19</f>
        <v/>
      </c>
      <c r="N16" s="448" t="str">
        <f>DataSum!$AB$20</f>
        <v/>
      </c>
      <c r="O16" s="448" t="str">
        <f>DataSum!$AB$21</f>
        <v/>
      </c>
      <c r="P16" s="448" t="str">
        <f>DataSum!$AB$22</f>
        <v/>
      </c>
      <c r="Q16" s="448" t="str">
        <f>DataSum!$AB$23</f>
        <v/>
      </c>
      <c r="R16" s="448" t="str">
        <f>DataSum!$AB$24</f>
        <v/>
      </c>
      <c r="S16" s="448" t="str">
        <f>DataSum!$AB$25</f>
        <v/>
      </c>
      <c r="T16" s="448" t="str">
        <f>DataSum!$AB$26</f>
        <v/>
      </c>
      <c r="U16" s="448" t="str">
        <f>DataSum!$AB$27</f>
        <v/>
      </c>
      <c r="V16" s="448" t="str">
        <f>DataSum!$AB$28</f>
        <v/>
      </c>
      <c r="W16" s="448" t="str">
        <f>DataSum!$AB$29</f>
        <v/>
      </c>
      <c r="X16" s="448" t="str">
        <f>DataSum!$AB$30</f>
        <v/>
      </c>
      <c r="Y16" s="448" t="str">
        <f>DataSum!$AB$31</f>
        <v/>
      </c>
      <c r="Z16" s="448" t="str">
        <f>DataSum!$AB$32</f>
        <v/>
      </c>
      <c r="AA16" s="448" t="str">
        <f>DataSum!$AB$33</f>
        <v/>
      </c>
      <c r="AB16" s="448" t="str">
        <f>DataSum!$AB$34</f>
        <v/>
      </c>
      <c r="AC16" s="448" t="str">
        <f>DataSum!$AB$35</f>
        <v/>
      </c>
      <c r="AD16" s="448" t="str">
        <f>DataSum!$AB$36</f>
        <v/>
      </c>
      <c r="AE16" s="448" t="str">
        <f>DataSum!$AB$37</f>
        <v/>
      </c>
      <c r="AF16" s="448" t="str">
        <f>DataSum!$AB$38</f>
        <v/>
      </c>
      <c r="AG16" s="448" t="str">
        <f>DataSum!$AB$39</f>
        <v/>
      </c>
      <c r="AH16" s="448" t="str">
        <f>DataSum!$AB$40</f>
        <v/>
      </c>
      <c r="AI16" s="448" t="str">
        <f>DataSum!$AB$41</f>
        <v/>
      </c>
      <c r="AJ16" s="448" t="str">
        <f>DataSum!$AB$42</f>
        <v/>
      </c>
      <c r="AK16" s="448" t="str">
        <f>DataSum!$AB$43</f>
        <v/>
      </c>
      <c r="AL16" s="448" t="str">
        <f>DataSum!$AB$44</f>
        <v/>
      </c>
      <c r="AM16" s="448" t="str">
        <f>DataSum!$AB$45</f>
        <v/>
      </c>
      <c r="AN16" s="448" t="str">
        <f>DataSum!$AB$46</f>
        <v/>
      </c>
      <c r="AO16" s="448" t="str">
        <f>DataSum!$AB$47</f>
        <v/>
      </c>
      <c r="AP16" s="448" t="str">
        <f>DataSum!$AB$48</f>
        <v/>
      </c>
      <c r="AQ16" s="448" t="str">
        <f>DataSum!$AB$49</f>
        <v/>
      </c>
      <c r="AR16" s="448" t="str">
        <f>DataSum!$AB$50</f>
        <v/>
      </c>
      <c r="AS16" s="448" t="str">
        <f>DataSum!$AB$51</f>
        <v/>
      </c>
      <c r="AT16" s="448" t="str">
        <f>DataSum!$AB$52</f>
        <v/>
      </c>
      <c r="AU16" s="448" t="str">
        <f>DataSum!$AB$53</f>
        <v/>
      </c>
      <c r="AV16" s="448" t="str">
        <f>DataSum!$AB$54</f>
        <v/>
      </c>
      <c r="AW16" s="448" t="str">
        <f>DataSum!$AB$55</f>
        <v/>
      </c>
      <c r="AX16" s="448" t="str">
        <f>DataSum!$AB$56</f>
        <v/>
      </c>
      <c r="AY16" s="448" t="str">
        <f>DataSum!$AB$57</f>
        <v/>
      </c>
      <c r="AZ16" s="448" t="str">
        <f>DataSum!$AB$58</f>
        <v/>
      </c>
      <c r="BA16" s="448" t="str">
        <f>DataSum!$AB$59</f>
        <v/>
      </c>
      <c r="BR16" s="7"/>
      <c r="BS16" s="7"/>
      <c r="CM16" s="7"/>
      <c r="CN16" s="7"/>
      <c r="CO16" s="7"/>
      <c r="CP16" s="7"/>
      <c r="DL16" s="7"/>
      <c r="DM16" s="7"/>
      <c r="DN16" s="7"/>
      <c r="DO16" s="7"/>
      <c r="DP16" s="7"/>
      <c r="DQ16" s="7"/>
      <c r="DR16" s="7"/>
      <c r="DS16" s="7"/>
      <c r="DT16" s="7"/>
      <c r="DU16" s="7"/>
      <c r="DV16" s="7"/>
      <c r="DW16" s="7"/>
      <c r="DX16" s="7"/>
      <c r="DY16" s="7"/>
      <c r="DZ16" s="164"/>
      <c r="EA16" s="7"/>
      <c r="EB16" s="415"/>
      <c r="EC16" s="7"/>
      <c r="ED16" s="7"/>
      <c r="EE16" s="7"/>
      <c r="EF16" s="7"/>
      <c r="EG16" s="7"/>
      <c r="EH16" s="7"/>
    </row>
    <row r="17" spans="2:138" s="6" customFormat="1" ht="13.5" customHeight="1">
      <c r="B17" s="414"/>
      <c r="C17" s="422" t="str">
        <f>DataSum!AC9</f>
        <v>Fail</v>
      </c>
      <c r="D17" s="448" t="str">
        <f>DataSum!$AC$10</f>
        <v/>
      </c>
      <c r="E17" s="448" t="str">
        <f>DataSum!$AC$11</f>
        <v/>
      </c>
      <c r="F17" s="448" t="str">
        <f>DataSum!$AC$12</f>
        <v/>
      </c>
      <c r="G17" s="448" t="str">
        <f>DataSum!$AC$13</f>
        <v/>
      </c>
      <c r="H17" s="448" t="str">
        <f>DataSum!$AC$14</f>
        <v/>
      </c>
      <c r="I17" s="448" t="str">
        <f>DataSum!$AC$15</f>
        <v/>
      </c>
      <c r="J17" s="448" t="str">
        <f>DataSum!$AC$16</f>
        <v/>
      </c>
      <c r="K17" s="448" t="str">
        <f>DataSum!$AC$17</f>
        <v/>
      </c>
      <c r="L17" s="448" t="str">
        <f>DataSum!$AC$18</f>
        <v/>
      </c>
      <c r="M17" s="448" t="str">
        <f>DataSum!$AC$19</f>
        <v/>
      </c>
      <c r="N17" s="448" t="str">
        <f>DataSum!$AC$20</f>
        <v/>
      </c>
      <c r="O17" s="448" t="str">
        <f>DataSum!$AC$21</f>
        <v/>
      </c>
      <c r="P17" s="448" t="str">
        <f>DataSum!$AC$22</f>
        <v/>
      </c>
      <c r="Q17" s="448" t="str">
        <f>DataSum!$AC$23</f>
        <v/>
      </c>
      <c r="R17" s="448" t="str">
        <f>DataSum!$AC$24</f>
        <v/>
      </c>
      <c r="S17" s="448" t="str">
        <f>DataSum!$AC$25</f>
        <v/>
      </c>
      <c r="T17" s="448" t="str">
        <f>DataSum!$AC$26</f>
        <v/>
      </c>
      <c r="U17" s="448" t="str">
        <f>DataSum!$AC$27</f>
        <v/>
      </c>
      <c r="V17" s="448" t="str">
        <f>DataSum!$AC$28</f>
        <v/>
      </c>
      <c r="W17" s="448" t="str">
        <f>DataSum!$AC$29</f>
        <v/>
      </c>
      <c r="X17" s="448" t="str">
        <f>DataSum!$AC$30</f>
        <v/>
      </c>
      <c r="Y17" s="448" t="str">
        <f>DataSum!$AC$31</f>
        <v/>
      </c>
      <c r="Z17" s="448" t="str">
        <f>DataSum!$AC$32</f>
        <v/>
      </c>
      <c r="AA17" s="448" t="str">
        <f>DataSum!$AC$33</f>
        <v/>
      </c>
      <c r="AB17" s="448" t="str">
        <f>DataSum!$AC$34</f>
        <v/>
      </c>
      <c r="AC17" s="448" t="str">
        <f>DataSum!$AC$35</f>
        <v/>
      </c>
      <c r="AD17" s="448" t="str">
        <f>DataSum!$AC$36</f>
        <v/>
      </c>
      <c r="AE17" s="448" t="str">
        <f>DataSum!$AC$37</f>
        <v/>
      </c>
      <c r="AF17" s="448" t="str">
        <f>DataSum!$AC$38</f>
        <v/>
      </c>
      <c r="AG17" s="448" t="str">
        <f>DataSum!$AC$39</f>
        <v/>
      </c>
      <c r="AH17" s="448" t="str">
        <f>DataSum!$AC$40</f>
        <v/>
      </c>
      <c r="AI17" s="448" t="str">
        <f>DataSum!$AC$41</f>
        <v/>
      </c>
      <c r="AJ17" s="448" t="str">
        <f>DataSum!$AC$42</f>
        <v/>
      </c>
      <c r="AK17" s="448" t="str">
        <f>DataSum!$AC$43</f>
        <v/>
      </c>
      <c r="AL17" s="448" t="str">
        <f>DataSum!$AC$44</f>
        <v/>
      </c>
      <c r="AM17" s="448" t="str">
        <f>DataSum!$AC$45</f>
        <v/>
      </c>
      <c r="AN17" s="448" t="str">
        <f>DataSum!$AC$46</f>
        <v/>
      </c>
      <c r="AO17" s="448" t="str">
        <f>DataSum!$AC$47</f>
        <v/>
      </c>
      <c r="AP17" s="448" t="str">
        <f>DataSum!$AC$48</f>
        <v/>
      </c>
      <c r="AQ17" s="448" t="str">
        <f>DataSum!$AC$49</f>
        <v/>
      </c>
      <c r="AR17" s="448" t="str">
        <f>DataSum!$AC$50</f>
        <v/>
      </c>
      <c r="AS17" s="448" t="str">
        <f>DataSum!$AC$51</f>
        <v/>
      </c>
      <c r="AT17" s="448" t="str">
        <f>DataSum!$AC$52</f>
        <v/>
      </c>
      <c r="AU17" s="448" t="str">
        <f>DataSum!$AC$53</f>
        <v/>
      </c>
      <c r="AV17" s="448" t="str">
        <f>DataSum!$AC$54</f>
        <v/>
      </c>
      <c r="AW17" s="448" t="str">
        <f>DataSum!$AC$55</f>
        <v/>
      </c>
      <c r="AX17" s="448" t="str">
        <f>DataSum!$AC$56</f>
        <v/>
      </c>
      <c r="AY17" s="448" t="str">
        <f>DataSum!$AC$57</f>
        <v/>
      </c>
      <c r="AZ17" s="448" t="str">
        <f>DataSum!$AC$58</f>
        <v/>
      </c>
      <c r="BA17" s="448" t="str">
        <f>DataSum!$AC$59</f>
        <v/>
      </c>
      <c r="BR17" s="7"/>
      <c r="BS17" s="7"/>
      <c r="CM17" s="7"/>
      <c r="CN17" s="7"/>
      <c r="CO17" s="7"/>
      <c r="CP17" s="7"/>
      <c r="DL17" s="7"/>
      <c r="DM17" s="7"/>
      <c r="DN17" s="7"/>
      <c r="DO17" s="7"/>
      <c r="DP17" s="7"/>
      <c r="DQ17" s="7"/>
      <c r="DR17" s="7"/>
      <c r="DS17" s="7"/>
      <c r="DT17" s="7"/>
      <c r="DU17" s="7"/>
      <c r="DV17" s="7"/>
      <c r="DW17" s="7"/>
      <c r="DX17" s="7"/>
      <c r="DY17" s="7"/>
      <c r="DZ17" s="164"/>
      <c r="EA17" s="7"/>
      <c r="EB17" s="415"/>
      <c r="EC17" s="7"/>
      <c r="ED17" s="7"/>
      <c r="EE17" s="7"/>
      <c r="EF17" s="7"/>
      <c r="EG17" s="7"/>
      <c r="EH17" s="7"/>
    </row>
    <row r="18" spans="2:138" s="6" customFormat="1" ht="13.5" hidden="1" customHeight="1">
      <c r="B18" s="414"/>
      <c r="C18" s="422" t="str">
        <f>DataSum!AD9</f>
        <v/>
      </c>
      <c r="D18" s="448" t="str">
        <f>DataSum!$AD$10</f>
        <v/>
      </c>
      <c r="E18" s="448" t="str">
        <f>DataSum!$AD$11</f>
        <v/>
      </c>
      <c r="F18" s="448" t="str">
        <f>DataSum!$AD$12</f>
        <v/>
      </c>
      <c r="G18" s="448" t="str">
        <f>DataSum!$AD$13</f>
        <v/>
      </c>
      <c r="H18" s="448" t="str">
        <f>DataSum!$AD$14</f>
        <v/>
      </c>
      <c r="I18" s="448" t="str">
        <f>DataSum!$AD$15</f>
        <v/>
      </c>
      <c r="J18" s="448" t="str">
        <f>DataSum!$AD$16</f>
        <v/>
      </c>
      <c r="K18" s="448" t="str">
        <f>DataSum!$AD$17</f>
        <v/>
      </c>
      <c r="L18" s="448" t="str">
        <f>DataSum!$AD$18</f>
        <v/>
      </c>
      <c r="M18" s="448" t="str">
        <f>DataSum!$AD$19</f>
        <v/>
      </c>
      <c r="N18" s="448" t="str">
        <f>DataSum!$AD$20</f>
        <v/>
      </c>
      <c r="O18" s="448" t="str">
        <f>DataSum!$AD$21</f>
        <v/>
      </c>
      <c r="P18" s="448" t="str">
        <f>DataSum!$AD$22</f>
        <v/>
      </c>
      <c r="Q18" s="448" t="str">
        <f>DataSum!$AD$23</f>
        <v/>
      </c>
      <c r="R18" s="448" t="str">
        <f>DataSum!$AD$24</f>
        <v/>
      </c>
      <c r="S18" s="448" t="str">
        <f>DataSum!$AD$25</f>
        <v/>
      </c>
      <c r="T18" s="448" t="str">
        <f>DataSum!$AD$26</f>
        <v/>
      </c>
      <c r="U18" s="448" t="str">
        <f>DataSum!$AD$27</f>
        <v/>
      </c>
      <c r="V18" s="448" t="str">
        <f>DataSum!$AD$28</f>
        <v/>
      </c>
      <c r="W18" s="448" t="str">
        <f>DataSum!$AD$29</f>
        <v/>
      </c>
      <c r="X18" s="448" t="str">
        <f>DataSum!$AD$30</f>
        <v/>
      </c>
      <c r="Y18" s="448" t="str">
        <f>DataSum!$AD$31</f>
        <v/>
      </c>
      <c r="Z18" s="448" t="str">
        <f>DataSum!$AD$32</f>
        <v/>
      </c>
      <c r="AA18" s="448" t="str">
        <f>DataSum!$AD$33</f>
        <v/>
      </c>
      <c r="AB18" s="448" t="str">
        <f>DataSum!$AD$34</f>
        <v/>
      </c>
      <c r="AC18" s="448" t="str">
        <f>DataSum!$AD$35</f>
        <v/>
      </c>
      <c r="AD18" s="448" t="str">
        <f>DataSum!$AD$36</f>
        <v/>
      </c>
      <c r="AE18" s="448" t="str">
        <f>DataSum!$AD$37</f>
        <v/>
      </c>
      <c r="AF18" s="448" t="str">
        <f>DataSum!$AD$38</f>
        <v/>
      </c>
      <c r="AG18" s="448" t="str">
        <f>DataSum!$AD$39</f>
        <v/>
      </c>
      <c r="AH18" s="448" t="str">
        <f>DataSum!$AD$40</f>
        <v/>
      </c>
      <c r="AI18" s="448" t="str">
        <f>DataSum!$AD$41</f>
        <v/>
      </c>
      <c r="AJ18" s="448" t="str">
        <f>DataSum!$AD$42</f>
        <v/>
      </c>
      <c r="AK18" s="448" t="str">
        <f>DataSum!$AD$43</f>
        <v/>
      </c>
      <c r="AL18" s="448" t="str">
        <f>DataSum!$AD$44</f>
        <v/>
      </c>
      <c r="AM18" s="448" t="str">
        <f>DataSum!$AD$45</f>
        <v/>
      </c>
      <c r="AN18" s="448" t="str">
        <f>DataSum!$AD$46</f>
        <v/>
      </c>
      <c r="AO18" s="448" t="str">
        <f>DataSum!$AD$47</f>
        <v/>
      </c>
      <c r="AP18" s="448" t="str">
        <f>DataSum!$AD$48</f>
        <v/>
      </c>
      <c r="AQ18" s="448" t="str">
        <f>DataSum!$AD$49</f>
        <v/>
      </c>
      <c r="AR18" s="448" t="str">
        <f>DataSum!$AD$50</f>
        <v/>
      </c>
      <c r="AS18" s="448" t="str">
        <f>DataSum!$AD$51</f>
        <v/>
      </c>
      <c r="AT18" s="448" t="str">
        <f>DataSum!$AD$52</f>
        <v/>
      </c>
      <c r="AU18" s="448" t="str">
        <f>DataSum!$AD$53</f>
        <v/>
      </c>
      <c r="AV18" s="448" t="str">
        <f>DataSum!$AD$54</f>
        <v/>
      </c>
      <c r="AW18" s="448" t="str">
        <f>DataSum!$AD$55</f>
        <v/>
      </c>
      <c r="AX18" s="448" t="str">
        <f>DataSum!$AD$56</f>
        <v/>
      </c>
      <c r="AY18" s="448" t="str">
        <f>DataSum!$AD$57</f>
        <v/>
      </c>
      <c r="AZ18" s="448" t="str">
        <f>DataSum!$AD$58</f>
        <v/>
      </c>
      <c r="BA18" s="448" t="str">
        <f>DataSum!$AD$59</f>
        <v/>
      </c>
      <c r="BR18" s="7"/>
      <c r="BS18" s="7"/>
      <c r="CM18" s="7"/>
      <c r="CN18" s="7"/>
      <c r="CO18" s="7"/>
      <c r="CP18" s="7"/>
      <c r="DL18" s="7"/>
      <c r="DM18" s="7"/>
      <c r="DN18" s="7"/>
      <c r="DO18" s="7"/>
      <c r="DP18" s="7"/>
      <c r="DQ18" s="7"/>
      <c r="DR18" s="7"/>
      <c r="DS18" s="7"/>
      <c r="DT18" s="7"/>
      <c r="DU18" s="7"/>
      <c r="DV18" s="7"/>
      <c r="DW18" s="7"/>
      <c r="DX18" s="7"/>
      <c r="DY18" s="7"/>
      <c r="DZ18" s="164"/>
      <c r="EA18" s="7"/>
      <c r="EB18" s="415"/>
      <c r="EC18" s="7"/>
      <c r="ED18" s="7"/>
      <c r="EE18" s="7"/>
      <c r="EF18" s="7"/>
      <c r="EG18" s="7"/>
      <c r="EH18" s="7"/>
    </row>
    <row r="19" spans="2:138" s="6" customFormat="1" ht="13.5" hidden="1" customHeight="1">
      <c r="B19" s="414"/>
      <c r="C19" s="422" t="str">
        <f>DataSum!AE9</f>
        <v/>
      </c>
      <c r="D19" s="448" t="str">
        <f>DataSum!$AE$10</f>
        <v/>
      </c>
      <c r="E19" s="448" t="str">
        <f>DataSum!$AE$11</f>
        <v/>
      </c>
      <c r="F19" s="448" t="str">
        <f>DataSum!$AE$12</f>
        <v/>
      </c>
      <c r="G19" s="448" t="str">
        <f>DataSum!$AE$13</f>
        <v/>
      </c>
      <c r="H19" s="448" t="str">
        <f>DataSum!$AE$14</f>
        <v/>
      </c>
      <c r="I19" s="448" t="str">
        <f>DataSum!$AE$15</f>
        <v/>
      </c>
      <c r="J19" s="448" t="str">
        <f>DataSum!$AE$16</f>
        <v/>
      </c>
      <c r="K19" s="448" t="str">
        <f>DataSum!$AE$17</f>
        <v/>
      </c>
      <c r="L19" s="448" t="str">
        <f>DataSum!$AE$18</f>
        <v/>
      </c>
      <c r="M19" s="448" t="str">
        <f>DataSum!$AE$19</f>
        <v/>
      </c>
      <c r="N19" s="448" t="str">
        <f>DataSum!$AE$20</f>
        <v/>
      </c>
      <c r="O19" s="448" t="str">
        <f>DataSum!$AE$21</f>
        <v/>
      </c>
      <c r="P19" s="448" t="str">
        <f>DataSum!$AE$22</f>
        <v/>
      </c>
      <c r="Q19" s="448" t="str">
        <f>DataSum!$AE$23</f>
        <v/>
      </c>
      <c r="R19" s="448" t="str">
        <f>DataSum!$AE$24</f>
        <v/>
      </c>
      <c r="S19" s="448" t="str">
        <f>DataSum!$AE$25</f>
        <v/>
      </c>
      <c r="T19" s="448" t="str">
        <f>DataSum!$AE$26</f>
        <v/>
      </c>
      <c r="U19" s="448" t="str">
        <f>DataSum!$AE$27</f>
        <v/>
      </c>
      <c r="V19" s="448" t="str">
        <f>DataSum!$AE$28</f>
        <v/>
      </c>
      <c r="W19" s="448" t="str">
        <f>DataSum!$AE$29</f>
        <v/>
      </c>
      <c r="X19" s="448" t="str">
        <f>DataSum!$AE$30</f>
        <v/>
      </c>
      <c r="Y19" s="448" t="str">
        <f>DataSum!$AE$31</f>
        <v/>
      </c>
      <c r="Z19" s="448" t="str">
        <f>DataSum!$AE$32</f>
        <v/>
      </c>
      <c r="AA19" s="448" t="str">
        <f>DataSum!$AE$33</f>
        <v/>
      </c>
      <c r="AB19" s="448" t="str">
        <f>DataSum!$AE$34</f>
        <v/>
      </c>
      <c r="AC19" s="448" t="str">
        <f>DataSum!$AE$35</f>
        <v/>
      </c>
      <c r="AD19" s="448" t="str">
        <f>DataSum!$AE$36</f>
        <v/>
      </c>
      <c r="AE19" s="448" t="str">
        <f>DataSum!$AE$37</f>
        <v/>
      </c>
      <c r="AF19" s="448" t="str">
        <f>DataSum!$AE$38</f>
        <v/>
      </c>
      <c r="AG19" s="448" t="str">
        <f>DataSum!$AE$39</f>
        <v/>
      </c>
      <c r="AH19" s="448" t="str">
        <f>DataSum!$AE$40</f>
        <v/>
      </c>
      <c r="AI19" s="448" t="str">
        <f>DataSum!$AE$41</f>
        <v/>
      </c>
      <c r="AJ19" s="448" t="str">
        <f>DataSum!$AE$42</f>
        <v/>
      </c>
      <c r="AK19" s="448" t="str">
        <f>DataSum!$AE$43</f>
        <v/>
      </c>
      <c r="AL19" s="448" t="str">
        <f>DataSum!$AE$44</f>
        <v/>
      </c>
      <c r="AM19" s="448" t="str">
        <f>DataSum!$AE$45</f>
        <v/>
      </c>
      <c r="AN19" s="448" t="str">
        <f>DataSum!$AE$46</f>
        <v/>
      </c>
      <c r="AO19" s="448" t="str">
        <f>DataSum!$AE$47</f>
        <v/>
      </c>
      <c r="AP19" s="448" t="str">
        <f>DataSum!$AE$48</f>
        <v/>
      </c>
      <c r="AQ19" s="448" t="str">
        <f>DataSum!$AE$49</f>
        <v/>
      </c>
      <c r="AR19" s="448" t="str">
        <f>DataSum!$AE$50</f>
        <v/>
      </c>
      <c r="AS19" s="448" t="str">
        <f>DataSum!$AE$51</f>
        <v/>
      </c>
      <c r="AT19" s="448" t="str">
        <f>DataSum!$AE$52</f>
        <v/>
      </c>
      <c r="AU19" s="448" t="str">
        <f>DataSum!$AE$53</f>
        <v/>
      </c>
      <c r="AV19" s="448" t="str">
        <f>DataSum!$AE$54</f>
        <v/>
      </c>
      <c r="AW19" s="448" t="str">
        <f>DataSum!$AE$55</f>
        <v/>
      </c>
      <c r="AX19" s="448" t="str">
        <f>DataSum!$AE$56</f>
        <v/>
      </c>
      <c r="AY19" s="448" t="str">
        <f>DataSum!$AE$57</f>
        <v/>
      </c>
      <c r="AZ19" s="448" t="str">
        <f>DataSum!$AE$58</f>
        <v/>
      </c>
      <c r="BA19" s="448" t="str">
        <f>DataSum!$AE$59</f>
        <v/>
      </c>
      <c r="BR19" s="7"/>
      <c r="BS19" s="7"/>
      <c r="CM19" s="7"/>
      <c r="CN19" s="7"/>
      <c r="CO19" s="7"/>
      <c r="CP19" s="7"/>
      <c r="DL19" s="7"/>
      <c r="DM19" s="7"/>
      <c r="DN19" s="7"/>
      <c r="DO19" s="7"/>
      <c r="DP19" s="7"/>
      <c r="DQ19" s="7"/>
      <c r="DR19" s="7"/>
      <c r="DS19" s="7"/>
      <c r="DT19" s="7"/>
      <c r="DU19" s="7"/>
      <c r="DV19" s="7"/>
      <c r="DW19" s="7"/>
      <c r="DX19" s="7"/>
      <c r="DY19" s="7"/>
      <c r="DZ19" s="164"/>
      <c r="EA19" s="7"/>
      <c r="EB19" s="415"/>
      <c r="EC19" s="7"/>
      <c r="ED19" s="7"/>
      <c r="EE19" s="7"/>
      <c r="EF19" s="7"/>
      <c r="EG19" s="7"/>
      <c r="EH19" s="7"/>
    </row>
    <row r="20" spans="2:138" s="6" customFormat="1" ht="13.5" customHeight="1">
      <c r="B20" s="414"/>
      <c r="C20" s="414"/>
      <c r="D20" s="452"/>
      <c r="E20" s="452"/>
      <c r="F20" s="452"/>
      <c r="G20" s="452"/>
      <c r="H20" s="452"/>
      <c r="I20" s="452"/>
      <c r="J20" s="452"/>
      <c r="K20" s="452"/>
      <c r="L20" s="452"/>
      <c r="M20" s="452"/>
      <c r="N20" s="452"/>
      <c r="O20" s="452"/>
      <c r="P20" s="452"/>
      <c r="Q20" s="452"/>
      <c r="R20" s="452"/>
      <c r="S20" s="452"/>
      <c r="T20" s="452"/>
      <c r="U20" s="446"/>
      <c r="V20" s="446"/>
      <c r="W20" s="171"/>
      <c r="X20" s="171"/>
      <c r="Y20" s="171"/>
      <c r="Z20" s="171"/>
      <c r="AA20" s="171"/>
      <c r="AB20" s="171"/>
      <c r="AC20" s="171"/>
      <c r="AD20" s="171"/>
      <c r="AE20" s="171"/>
      <c r="AF20" s="171"/>
      <c r="AG20" s="171"/>
      <c r="AH20" s="171"/>
      <c r="AI20" s="171"/>
      <c r="AJ20" s="171"/>
      <c r="AK20" s="171"/>
      <c r="AL20" s="171"/>
      <c r="AM20" s="171"/>
      <c r="AN20" s="171"/>
      <c r="AO20" s="171"/>
      <c r="AP20" s="171"/>
      <c r="AQ20" s="171"/>
      <c r="AR20" s="171"/>
      <c r="AS20" s="171"/>
      <c r="AT20" s="171"/>
      <c r="AU20" s="171"/>
      <c r="AV20" s="171"/>
      <c r="AW20" s="171"/>
      <c r="AX20" s="171"/>
      <c r="AY20" s="171"/>
      <c r="AZ20" s="171"/>
      <c r="BA20" s="171"/>
      <c r="BR20" s="7"/>
      <c r="BS20" s="7"/>
      <c r="CM20" s="7"/>
      <c r="CN20" s="7"/>
      <c r="CO20" s="7"/>
      <c r="CP20" s="7"/>
      <c r="DL20" s="7"/>
      <c r="DM20" s="7"/>
      <c r="DN20" s="7"/>
      <c r="DO20" s="7"/>
      <c r="DP20" s="7"/>
      <c r="DQ20" s="7"/>
      <c r="DR20" s="7"/>
      <c r="DS20" s="7"/>
      <c r="DT20" s="7"/>
      <c r="DU20" s="7"/>
      <c r="DV20" s="7"/>
      <c r="DW20" s="7"/>
      <c r="DX20" s="7"/>
      <c r="DY20" s="7"/>
      <c r="DZ20" s="164"/>
      <c r="EA20" s="7"/>
      <c r="EB20" s="415"/>
      <c r="EC20" s="7"/>
      <c r="ED20" s="7"/>
      <c r="EE20" s="7"/>
      <c r="EF20" s="7"/>
      <c r="EG20" s="7"/>
      <c r="EH20" s="7"/>
    </row>
    <row r="21" spans="2:138" s="6" customFormat="1" ht="13.5" customHeight="1">
      <c r="B21" s="414"/>
      <c r="C21" s="77" t="s">
        <v>308</v>
      </c>
      <c r="D21" s="453"/>
      <c r="E21" s="453"/>
      <c r="F21" s="446"/>
      <c r="G21" s="446"/>
      <c r="H21" s="446"/>
      <c r="I21" s="453"/>
      <c r="J21" s="453"/>
      <c r="K21" s="453"/>
      <c r="L21" s="453"/>
      <c r="M21" s="446"/>
      <c r="N21" s="453"/>
      <c r="O21" s="453"/>
      <c r="P21" s="453"/>
      <c r="Q21" s="453"/>
      <c r="R21" s="459"/>
      <c r="S21" s="453"/>
      <c r="T21" s="453"/>
      <c r="U21" s="453"/>
      <c r="V21" s="453"/>
      <c r="W21" s="453"/>
      <c r="X21" s="453"/>
      <c r="Y21" s="453"/>
      <c r="Z21" s="453"/>
      <c r="AA21" s="453"/>
      <c r="AB21" s="453"/>
      <c r="AC21" s="453"/>
      <c r="AD21" s="453"/>
      <c r="AE21" s="453"/>
      <c r="AF21" s="453"/>
      <c r="AG21" s="453"/>
      <c r="AH21" s="453"/>
      <c r="AI21" s="453"/>
      <c r="AJ21" s="453"/>
      <c r="AK21" s="453"/>
      <c r="AL21" s="453"/>
      <c r="AM21" s="453"/>
      <c r="AN21" s="453"/>
      <c r="AO21" s="453"/>
      <c r="AP21" s="453"/>
      <c r="AQ21" s="453"/>
      <c r="AR21" s="453"/>
      <c r="AS21" s="453"/>
      <c r="AT21" s="453"/>
      <c r="AU21" s="453"/>
      <c r="AV21" s="453"/>
      <c r="AW21" s="453"/>
      <c r="AX21" s="453"/>
      <c r="AY21" s="453"/>
      <c r="AZ21" s="453"/>
      <c r="BA21" s="453"/>
      <c r="BR21" s="7"/>
      <c r="BS21" s="7"/>
      <c r="CM21" s="7"/>
      <c r="CN21" s="7"/>
      <c r="CO21" s="7"/>
      <c r="CP21" s="7"/>
      <c r="DL21" s="7"/>
      <c r="DM21" s="7"/>
      <c r="DN21" s="7"/>
      <c r="DO21" s="7"/>
      <c r="DP21" s="7"/>
      <c r="DQ21" s="7"/>
      <c r="DR21" s="7"/>
      <c r="DS21" s="7"/>
      <c r="DT21" s="7"/>
      <c r="DU21" s="7"/>
      <c r="DV21" s="7"/>
      <c r="DW21" s="7"/>
      <c r="DX21" s="7"/>
      <c r="DY21" s="7"/>
      <c r="DZ21" s="164"/>
      <c r="EA21" s="7"/>
      <c r="EB21" s="415"/>
      <c r="EC21" s="7"/>
      <c r="ED21" s="7"/>
      <c r="EE21" s="7"/>
      <c r="EF21" s="7"/>
      <c r="EG21" s="7"/>
      <c r="EH21" s="7"/>
    </row>
    <row r="22" spans="2:138" s="6" customFormat="1" ht="13.5" customHeight="1">
      <c r="B22" s="414"/>
      <c r="C22" s="421" t="s">
        <v>28</v>
      </c>
      <c r="D22" s="450">
        <v>1</v>
      </c>
      <c r="E22" s="450">
        <v>2</v>
      </c>
      <c r="F22" s="450">
        <v>3</v>
      </c>
      <c r="G22" s="450">
        <v>4</v>
      </c>
      <c r="H22" s="450">
        <v>5</v>
      </c>
      <c r="I22" s="450">
        <v>6</v>
      </c>
      <c r="J22" s="450">
        <v>7</v>
      </c>
      <c r="K22" s="450">
        <v>8</v>
      </c>
      <c r="L22" s="450">
        <v>9</v>
      </c>
      <c r="M22" s="450">
        <v>10</v>
      </c>
      <c r="N22" s="450">
        <v>11</v>
      </c>
      <c r="O22" s="450">
        <v>12</v>
      </c>
      <c r="P22" s="450">
        <v>13</v>
      </c>
      <c r="Q22" s="450">
        <v>14</v>
      </c>
      <c r="R22" s="450">
        <v>15</v>
      </c>
      <c r="S22" s="450">
        <v>16</v>
      </c>
      <c r="T22" s="450">
        <v>17</v>
      </c>
      <c r="U22" s="450">
        <v>18</v>
      </c>
      <c r="V22" s="450">
        <v>19</v>
      </c>
      <c r="W22" s="450">
        <v>20</v>
      </c>
      <c r="X22" s="450">
        <v>21</v>
      </c>
      <c r="Y22" s="450">
        <v>22</v>
      </c>
      <c r="Z22" s="450">
        <v>23</v>
      </c>
      <c r="AA22" s="450">
        <v>24</v>
      </c>
      <c r="AB22" s="450">
        <v>25</v>
      </c>
      <c r="AC22" s="450">
        <v>26</v>
      </c>
      <c r="AD22" s="450">
        <v>27</v>
      </c>
      <c r="AE22" s="450">
        <v>28</v>
      </c>
      <c r="AF22" s="450">
        <v>29</v>
      </c>
      <c r="AG22" s="450">
        <v>30</v>
      </c>
      <c r="AH22" s="450">
        <v>31</v>
      </c>
      <c r="AI22" s="450">
        <v>32</v>
      </c>
      <c r="AJ22" s="450">
        <v>33</v>
      </c>
      <c r="AK22" s="450">
        <v>34</v>
      </c>
      <c r="AL22" s="450">
        <v>35</v>
      </c>
      <c r="AM22" s="450">
        <v>36</v>
      </c>
      <c r="AN22" s="450">
        <v>37</v>
      </c>
      <c r="AO22" s="450">
        <v>38</v>
      </c>
      <c r="AP22" s="450">
        <v>39</v>
      </c>
      <c r="AQ22" s="450">
        <v>40</v>
      </c>
      <c r="AR22" s="450">
        <v>41</v>
      </c>
      <c r="AS22" s="450">
        <v>42</v>
      </c>
      <c r="AT22" s="450">
        <v>43</v>
      </c>
      <c r="AU22" s="450">
        <v>44</v>
      </c>
      <c r="AV22" s="450">
        <v>45</v>
      </c>
      <c r="AW22" s="450">
        <v>46</v>
      </c>
      <c r="AX22" s="450">
        <v>47</v>
      </c>
      <c r="AY22" s="450">
        <v>48</v>
      </c>
      <c r="AZ22" s="450">
        <v>49</v>
      </c>
      <c r="BA22" s="450">
        <v>50</v>
      </c>
      <c r="BB22" s="10"/>
      <c r="BR22" s="7"/>
      <c r="BS22" s="7"/>
      <c r="CM22" s="7"/>
      <c r="CN22" s="7"/>
      <c r="CO22" s="7"/>
      <c r="CP22" s="7"/>
      <c r="DL22" s="7"/>
      <c r="DM22" s="7"/>
      <c r="DN22" s="7"/>
      <c r="DO22" s="7"/>
      <c r="DP22" s="7"/>
      <c r="DQ22" s="7"/>
      <c r="DR22" s="7"/>
      <c r="DS22" s="7"/>
      <c r="DT22" s="7"/>
      <c r="DU22" s="7"/>
      <c r="DV22" s="7"/>
      <c r="DW22" s="7"/>
      <c r="DX22" s="7"/>
      <c r="DY22" s="7"/>
      <c r="DZ22" s="164"/>
      <c r="EA22" s="7"/>
      <c r="EB22" s="415"/>
      <c r="EC22" s="7"/>
      <c r="ED22" s="7"/>
      <c r="EE22" s="7"/>
      <c r="EF22" s="7"/>
      <c r="EG22" s="7"/>
      <c r="EH22" s="7"/>
    </row>
    <row r="23" spans="2:138" s="6" customFormat="1" ht="13.5" customHeight="1">
      <c r="B23" s="414"/>
      <c r="C23" s="421" t="s">
        <v>145</v>
      </c>
      <c r="D23" s="450" t="str">
        <f>IF(Tasks!$D$69=0,"",Tasks!$D$69)</f>
        <v/>
      </c>
      <c r="E23" s="450" t="str">
        <f>IF(Tasks!$D$70=0,"",Tasks!$D$70)</f>
        <v/>
      </c>
      <c r="F23" s="450" t="str">
        <f>IF(Tasks!$D$71=0,"",Tasks!$D$71)</f>
        <v/>
      </c>
      <c r="G23" s="450" t="str">
        <f>IF(Tasks!$D$72=0,"",Tasks!$D$72)</f>
        <v/>
      </c>
      <c r="H23" s="450" t="str">
        <f>IF(Tasks!$D$73=0,"",Tasks!$D$73)</f>
        <v/>
      </c>
      <c r="I23" s="450" t="str">
        <f>IF(Tasks!$D$74=0,"",Tasks!$D$74)</f>
        <v/>
      </c>
      <c r="J23" s="450" t="str">
        <f>IF(Tasks!$D$75=0,"",Tasks!$D$75)</f>
        <v/>
      </c>
      <c r="K23" s="450" t="str">
        <f>IF(Tasks!$D$76=0,"",Tasks!$D$76)</f>
        <v/>
      </c>
      <c r="L23" s="450" t="str">
        <f>IF(Tasks!$D$77=0,"",Tasks!$D$77)</f>
        <v/>
      </c>
      <c r="M23" s="450" t="str">
        <f>IF(Tasks!$D$78=0,"",Tasks!$D$78)</f>
        <v/>
      </c>
      <c r="N23" s="450" t="str">
        <f>IF(Tasks!$D$79=0,"",Tasks!$D$79)</f>
        <v/>
      </c>
      <c r="O23" s="450" t="str">
        <f>IF(Tasks!$D$80=0,"",Tasks!$D$80)</f>
        <v/>
      </c>
      <c r="P23" s="450" t="str">
        <f>IF(Tasks!$D$81=0,"",Tasks!$D$81)</f>
        <v/>
      </c>
      <c r="Q23" s="450" t="str">
        <f>IF(Tasks!$D$82=0,"",Tasks!$D$82)</f>
        <v/>
      </c>
      <c r="R23" s="450" t="str">
        <f>IF(Tasks!$D$83=0,"",Tasks!$D$83)</f>
        <v/>
      </c>
      <c r="S23" s="450" t="str">
        <f>IF(Tasks!$D$84=0,"",Tasks!$D$84)</f>
        <v/>
      </c>
      <c r="T23" s="450" t="str">
        <f>IF(Tasks!$D$85=0,"",Tasks!$D$85)</f>
        <v/>
      </c>
      <c r="U23" s="450" t="str">
        <f>IF(Tasks!$D$86=0,"",Tasks!$D$86)</f>
        <v/>
      </c>
      <c r="V23" s="450" t="str">
        <f>IF(Tasks!$D$87=0,"",Tasks!$D$87)</f>
        <v/>
      </c>
      <c r="W23" s="450" t="str">
        <f>IF(Tasks!$D$88=0,"",Tasks!$D$88)</f>
        <v/>
      </c>
      <c r="X23" s="450" t="str">
        <f>IF(Tasks!$D$89=0,"",Tasks!$D$89)</f>
        <v/>
      </c>
      <c r="Y23" s="450" t="str">
        <f>IF(Tasks!$D$90=0,"",Tasks!$D$90)</f>
        <v/>
      </c>
      <c r="Z23" s="450" t="str">
        <f>IF(Tasks!$D$91=0,"",Tasks!$D$91)</f>
        <v/>
      </c>
      <c r="AA23" s="450" t="str">
        <f>IF(Tasks!$D$92=0,"",Tasks!$D$92)</f>
        <v/>
      </c>
      <c r="AB23" s="450" t="str">
        <f>IF(Tasks!$D$93=0,"",Tasks!$D$93)</f>
        <v/>
      </c>
      <c r="AC23" s="450" t="str">
        <f>IF(Tasks!$D$94=0,"",Tasks!$D$94)</f>
        <v/>
      </c>
      <c r="AD23" s="450" t="str">
        <f>IF(Tasks!$D$95=0,"",Tasks!$D$95)</f>
        <v/>
      </c>
      <c r="AE23" s="450" t="str">
        <f>IF(Tasks!$D$96=0,"",Tasks!$D$96)</f>
        <v/>
      </c>
      <c r="AF23" s="450" t="str">
        <f>IF(Tasks!$D$97=0,"",Tasks!$D$97)</f>
        <v/>
      </c>
      <c r="AG23" s="450" t="str">
        <f>IF(Tasks!$D$98=0,"",Tasks!$D$98)</f>
        <v/>
      </c>
      <c r="AH23" s="450" t="str">
        <f>IF(Tasks!$D$99=0,"",Tasks!$D$99)</f>
        <v/>
      </c>
      <c r="AI23" s="450" t="str">
        <f>IF(Tasks!$D$100=0,"",Tasks!$D$100)</f>
        <v/>
      </c>
      <c r="AJ23" s="450" t="str">
        <f>IF(Tasks!$D$101=0,"",Tasks!$D$101)</f>
        <v/>
      </c>
      <c r="AK23" s="450" t="str">
        <f>IF(Tasks!$D$6102=0,"",Tasks!$D$102)</f>
        <v/>
      </c>
      <c r="AL23" s="450" t="str">
        <f>IF(Tasks!$D$103=0,"",Tasks!$D$103)</f>
        <v/>
      </c>
      <c r="AM23" s="450" t="str">
        <f>IF(Tasks!$D$104=0,"",Tasks!$D$104)</f>
        <v/>
      </c>
      <c r="AN23" s="450" t="str">
        <f>IF(Tasks!$D$105=0,"",Tasks!$D$105)</f>
        <v/>
      </c>
      <c r="AO23" s="450" t="str">
        <f>IF(Tasks!$D$106=0,"",Tasks!$D$106)</f>
        <v/>
      </c>
      <c r="AP23" s="450" t="str">
        <f>IF(Tasks!$D$107=0,"",Tasks!$D$107)</f>
        <v/>
      </c>
      <c r="AQ23" s="450" t="str">
        <f>IF(Tasks!$D$108=0,"",Tasks!$D$108)</f>
        <v/>
      </c>
      <c r="AR23" s="450" t="str">
        <f>IF(Tasks!$D$109=0,"",Tasks!$D$109)</f>
        <v/>
      </c>
      <c r="AS23" s="450" t="str">
        <f>IF(Tasks!$D$110=0,"",Tasks!$D$110)</f>
        <v/>
      </c>
      <c r="AT23" s="450" t="str">
        <f>IF(Tasks!$D$111=0,"",Tasks!$D$111)</f>
        <v/>
      </c>
      <c r="AU23" s="450" t="str">
        <f>IF(Tasks!$D$112=0,"",Tasks!$D$112)</f>
        <v/>
      </c>
      <c r="AV23" s="450" t="str">
        <f>IF(Tasks!$D$113=0,"",Tasks!$D$113)</f>
        <v/>
      </c>
      <c r="AW23" s="450" t="str">
        <f>IF(Tasks!$D$114=0,"",Tasks!$D$114)</f>
        <v/>
      </c>
      <c r="AX23" s="450" t="str">
        <f>IF(Tasks!$D$115=0,"",Tasks!$D$115)</f>
        <v/>
      </c>
      <c r="AY23" s="450" t="str">
        <f>IF(Tasks!$D$116=0,"",Tasks!$D$116)</f>
        <v/>
      </c>
      <c r="AZ23" s="450" t="str">
        <f>IF(Tasks!$D$117=0,"",Tasks!$D$117)</f>
        <v/>
      </c>
      <c r="BA23" s="450" t="str">
        <f>IF(Tasks!$D$118=0,"",Tasks!$D$118)</f>
        <v/>
      </c>
      <c r="BB23" s="10"/>
      <c r="BR23" s="7"/>
      <c r="BS23" s="7"/>
      <c r="CM23" s="7"/>
      <c r="CN23" s="7"/>
      <c r="CO23" s="7"/>
      <c r="CP23" s="7"/>
      <c r="DL23" s="7"/>
      <c r="DM23" s="7"/>
      <c r="DN23" s="7"/>
      <c r="DO23" s="7"/>
      <c r="DP23" s="7"/>
      <c r="DQ23" s="7"/>
      <c r="DR23" s="7"/>
      <c r="DS23" s="7"/>
      <c r="DT23" s="7"/>
      <c r="DU23" s="7"/>
      <c r="DV23" s="7"/>
      <c r="DW23" s="7"/>
      <c r="DX23" s="7"/>
      <c r="DY23" s="7"/>
      <c r="DZ23" s="164"/>
      <c r="EA23" s="7"/>
      <c r="EB23" s="415"/>
      <c r="EC23" s="7"/>
      <c r="ED23" s="7"/>
      <c r="EE23" s="7"/>
      <c r="EF23" s="7"/>
      <c r="EG23" s="7"/>
      <c r="EH23" s="7"/>
    </row>
    <row r="24" spans="2:138" s="6" customFormat="1" ht="13.5" customHeight="1">
      <c r="C24" s="422" t="s">
        <v>117</v>
      </c>
      <c r="D24" s="448" t="str">
        <f>IF(COUNTBLANK(DataSum!$AT$10)=1,"",DataSum!$AT$10)</f>
        <v/>
      </c>
      <c r="E24" s="448" t="str">
        <f>IF(COUNTBLANK(DataSum!$AT$11)=1,"",DataSum!$AT$11)</f>
        <v/>
      </c>
      <c r="F24" s="448" t="str">
        <f>IF(COUNTBLANK(DataSum!$AT$12)=1,"",DataSum!$AT$12)</f>
        <v/>
      </c>
      <c r="G24" s="448" t="str">
        <f>IF(COUNTBLANK(DataSum!$AT$13)=1,"",DataSum!$AT$13)</f>
        <v/>
      </c>
      <c r="H24" s="448" t="str">
        <f>IF(COUNTBLANK(DataSum!$AT$14)=1,"",DataSum!$AT$14)</f>
        <v/>
      </c>
      <c r="I24" s="448" t="str">
        <f>IF(COUNTBLANK(DataSum!$AT$15)=1,"",DataSum!$AT$15)</f>
        <v/>
      </c>
      <c r="J24" s="448" t="str">
        <f>IF(COUNTBLANK(DataSum!$AT$16)=1,"",DataSum!$AT$16)</f>
        <v/>
      </c>
      <c r="K24" s="448" t="str">
        <f>IF(COUNTBLANK(DataSum!$AT$17)=1,"",DataSum!$AT$17)</f>
        <v/>
      </c>
      <c r="L24" s="448" t="str">
        <f>IF(COUNTBLANK(DataSum!$AT$18)=1,"",DataSum!$AT$18)</f>
        <v/>
      </c>
      <c r="M24" s="448" t="str">
        <f>IF(COUNTBLANK(DataSum!$AT$19)=1,"",DataSum!$AT$19)</f>
        <v/>
      </c>
      <c r="N24" s="448" t="str">
        <f>IF(COUNTBLANK(DataSum!$AT$20)=1,"",DataSum!$AT$20)</f>
        <v/>
      </c>
      <c r="O24" s="448" t="str">
        <f>IF(COUNTBLANK(DataSum!$AT$21)=1,"",DataSum!$AT$21)</f>
        <v/>
      </c>
      <c r="P24" s="448" t="str">
        <f>IF(COUNTBLANK(DataSum!$AT$22)=1,"",DataSum!$AT$22)</f>
        <v/>
      </c>
      <c r="Q24" s="448" t="str">
        <f>IF(COUNTBLANK(DataSum!$AT$23)=1,"",DataSum!$AT$23)</f>
        <v/>
      </c>
      <c r="R24" s="448" t="str">
        <f>IF(COUNTBLANK(DataSum!$AT$24)=1,"",DataSum!$AT$24)</f>
        <v/>
      </c>
      <c r="S24" s="448" t="str">
        <f>IF(COUNTBLANK(DataSum!$AT$25)=1,"",DataSum!$AT$25)</f>
        <v/>
      </c>
      <c r="T24" s="448" t="str">
        <f>IF(COUNTBLANK(DataSum!$AT$26)=1,"",DataSum!$AT$26)</f>
        <v/>
      </c>
      <c r="U24" s="448" t="str">
        <f>IF(COUNTBLANK(DataSum!$AT$27)=1,"",DataSum!$AT$27)</f>
        <v/>
      </c>
      <c r="V24" s="448" t="str">
        <f>IF(COUNTBLANK(DataSum!$AT$28)=1,"",DataSum!$AT$28)</f>
        <v/>
      </c>
      <c r="W24" s="448" t="str">
        <f>IF(COUNTBLANK(DataSum!$AT$29)=1,"",DataSum!$AT$29)</f>
        <v/>
      </c>
      <c r="X24" s="448" t="str">
        <f>IF(COUNTBLANK(DataSum!$AT$30)=1,"",DataSum!$AT$30)</f>
        <v/>
      </c>
      <c r="Y24" s="448" t="str">
        <f>IF(COUNTBLANK(DataSum!$AT$31)=1,"",DataSum!$AT$31)</f>
        <v/>
      </c>
      <c r="Z24" s="448" t="str">
        <f>IF(COUNTBLANK(DataSum!$AT$32)=1,"",DataSum!$AT$32)</f>
        <v/>
      </c>
      <c r="AA24" s="448" t="str">
        <f>IF(COUNTBLANK(DataSum!$AT$33)=1,"",DataSum!$AT$33)</f>
        <v/>
      </c>
      <c r="AB24" s="448" t="str">
        <f>IF(COUNTBLANK(DataSum!$AT$34)=1,"",DataSum!$AT$34)</f>
        <v/>
      </c>
      <c r="AC24" s="448" t="str">
        <f>IF(COUNTBLANK(DataSum!$AT$35)=1,"",DataSum!$AT$35)</f>
        <v/>
      </c>
      <c r="AD24" s="448" t="str">
        <f>IF(COUNTBLANK(DataSum!$AT$36)=1,"",DataSum!$AT$36)</f>
        <v/>
      </c>
      <c r="AE24" s="448" t="str">
        <f>IF(COUNTBLANK(DataSum!$AT$37)=1,"",DataSum!$AT$37)</f>
        <v/>
      </c>
      <c r="AF24" s="448" t="str">
        <f>IF(COUNTBLANK(DataSum!$AT$38)=1,"",DataSum!$AT$38)</f>
        <v/>
      </c>
      <c r="AG24" s="448" t="str">
        <f>IF(COUNTBLANK(DataSum!$AT$39)=1,"",DataSum!$AT$39)</f>
        <v/>
      </c>
      <c r="AH24" s="448" t="str">
        <f>IF(COUNTBLANK(DataSum!$AT$40)=1,"",DataSum!$AT$40)</f>
        <v/>
      </c>
      <c r="AI24" s="448" t="str">
        <f>IF(COUNTBLANK(DataSum!$AT$41)=1,"",DataSum!$AT$41)</f>
        <v/>
      </c>
      <c r="AJ24" s="448" t="str">
        <f>IF(COUNTBLANK(DataSum!$AT$42)=1,"",DataSum!$AT$42)</f>
        <v/>
      </c>
      <c r="AK24" s="448" t="str">
        <f>IF(COUNTBLANK(DataSum!$AT$43)=1,"",DataSum!$AT$43)</f>
        <v/>
      </c>
      <c r="AL24" s="448" t="str">
        <f>IF(COUNTBLANK(DataSum!$AT$44)=1,"",DataSum!$AT$44)</f>
        <v/>
      </c>
      <c r="AM24" s="448" t="str">
        <f>IF(COUNTBLANK(DataSum!$AT$45)=1,"",DataSum!$AT$45)</f>
        <v/>
      </c>
      <c r="AN24" s="448" t="str">
        <f>IF(COUNTBLANK(DataSum!$AT$46)=1,"",DataSum!$AT$46)</f>
        <v/>
      </c>
      <c r="AO24" s="448" t="str">
        <f>IF(COUNTBLANK(DataSum!$AT$47)=1,"",DataSum!$AT$47)</f>
        <v/>
      </c>
      <c r="AP24" s="448" t="str">
        <f>IF(COUNTBLANK(DataSum!$AT$48)=1,"",DataSum!$AT$48)</f>
        <v/>
      </c>
      <c r="AQ24" s="448" t="str">
        <f>IF(COUNTBLANK(DataSum!$AT$49)=1,"",DataSum!$AT$49)</f>
        <v/>
      </c>
      <c r="AR24" s="448" t="str">
        <f>IF(COUNTBLANK(DataSum!$AT$50)=1,"",DataSum!$AT$50)</f>
        <v/>
      </c>
      <c r="AS24" s="448" t="str">
        <f>IF(COUNTBLANK(DataSum!$AT$51)=1,"",DataSum!$AT$51)</f>
        <v/>
      </c>
      <c r="AT24" s="448" t="str">
        <f>IF(COUNTBLANK(DataSum!$AT$52)=1,"",DataSum!$AT$52)</f>
        <v/>
      </c>
      <c r="AU24" s="448" t="str">
        <f>IF(COUNTBLANK(DataSum!$AT$53)=1,"",DataSum!$AT$53)</f>
        <v/>
      </c>
      <c r="AV24" s="448" t="str">
        <f>IF(COUNTBLANK(DataSum!$AT$54)=1,"",DataSum!$AT$54)</f>
        <v/>
      </c>
      <c r="AW24" s="448" t="str">
        <f>IF(COUNTBLANK(DataSum!$AT$55)=1,"",DataSum!$AT$55)</f>
        <v/>
      </c>
      <c r="AX24" s="448" t="str">
        <f>IF(COUNTBLANK(DataSum!$AT$56)=1,"",DataSum!$AT$56)</f>
        <v/>
      </c>
      <c r="AY24" s="448" t="str">
        <f>IF(COUNTBLANK(DataSum!$AT$57)=1,"",DataSum!$AT$57)</f>
        <v/>
      </c>
      <c r="AZ24" s="448" t="str">
        <f>IF(COUNTBLANK(DataSum!$AT$58)=1,"",DataSum!$AT$58)</f>
        <v/>
      </c>
      <c r="BA24" s="448" t="str">
        <f>IF(COUNTBLANK(DataSum!$AT$59)=1,"",DataSum!$AT$59)</f>
        <v/>
      </c>
      <c r="BR24" s="7"/>
      <c r="BS24" s="7"/>
      <c r="CM24" s="7"/>
      <c r="CN24" s="7"/>
      <c r="CO24" s="7"/>
      <c r="CP24" s="7"/>
      <c r="DL24" s="7"/>
      <c r="DM24" s="7"/>
      <c r="DN24" s="7"/>
      <c r="DO24" s="7"/>
      <c r="DP24" s="7"/>
      <c r="DQ24" s="7"/>
      <c r="DR24" s="7"/>
      <c r="DS24" s="7"/>
      <c r="DT24" s="7"/>
      <c r="DU24" s="7"/>
      <c r="DV24" s="7"/>
      <c r="DW24" s="7"/>
      <c r="DX24" s="7"/>
      <c r="DY24" s="7"/>
      <c r="DZ24" s="164"/>
      <c r="EA24" s="7"/>
      <c r="EB24" s="415"/>
      <c r="EC24" s="7"/>
      <c r="ED24" s="7"/>
      <c r="EE24" s="7"/>
      <c r="EF24" s="7"/>
      <c r="EG24" s="7"/>
      <c r="EH24" s="7"/>
    </row>
    <row r="25" spans="2:138" s="6" customFormat="1" ht="13.5" customHeight="1">
      <c r="C25" s="200"/>
      <c r="D25" s="342"/>
      <c r="E25" s="342"/>
      <c r="F25" s="342"/>
      <c r="G25" s="342"/>
      <c r="H25" s="342"/>
      <c r="I25" s="342"/>
      <c r="J25" s="342"/>
      <c r="K25" s="342"/>
      <c r="L25" s="342"/>
      <c r="M25" s="342"/>
      <c r="N25" s="342"/>
      <c r="O25" s="342"/>
      <c r="P25" s="342"/>
      <c r="Q25" s="342"/>
      <c r="R25" s="342"/>
      <c r="S25" s="342"/>
      <c r="T25" s="342"/>
      <c r="U25" s="342"/>
      <c r="V25" s="342"/>
      <c r="W25" s="342"/>
      <c r="X25" s="342"/>
      <c r="Y25" s="342"/>
      <c r="Z25" s="342"/>
      <c r="AA25" s="342"/>
      <c r="AB25" s="342"/>
      <c r="AC25" s="342"/>
      <c r="AD25" s="342"/>
      <c r="AE25" s="342"/>
      <c r="AF25" s="342"/>
      <c r="AG25" s="342"/>
      <c r="AH25" s="342"/>
      <c r="AI25" s="342"/>
      <c r="AJ25" s="342"/>
      <c r="AK25" s="342"/>
      <c r="AL25" s="342"/>
      <c r="AM25" s="342"/>
      <c r="AN25" s="342"/>
      <c r="AO25" s="342"/>
      <c r="AP25" s="342"/>
      <c r="AQ25" s="342"/>
      <c r="AR25" s="342"/>
      <c r="AS25" s="342"/>
      <c r="AT25" s="342"/>
      <c r="AU25" s="342"/>
      <c r="AV25" s="342"/>
      <c r="AW25" s="342"/>
      <c r="AX25" s="342"/>
      <c r="AY25" s="342"/>
      <c r="AZ25" s="342"/>
      <c r="BA25" s="342"/>
      <c r="BR25" s="7"/>
      <c r="BS25" s="7"/>
      <c r="CM25" s="7"/>
      <c r="CN25" s="7"/>
      <c r="CO25" s="7"/>
      <c r="CP25" s="7"/>
      <c r="DL25" s="7"/>
      <c r="DM25" s="7"/>
      <c r="DN25" s="7"/>
      <c r="DO25" s="7"/>
      <c r="DP25" s="7"/>
      <c r="DQ25" s="7"/>
      <c r="DR25" s="7"/>
      <c r="DS25" s="7"/>
      <c r="DT25" s="7"/>
      <c r="DU25" s="7"/>
      <c r="DV25" s="7"/>
      <c r="DW25" s="7"/>
      <c r="DX25" s="7"/>
      <c r="DY25" s="7"/>
      <c r="DZ25" s="164"/>
      <c r="EA25" s="7"/>
      <c r="EB25" s="415"/>
      <c r="EC25" s="7"/>
      <c r="ED25" s="7"/>
      <c r="EE25" s="7"/>
      <c r="EF25" s="7"/>
      <c r="EG25" s="7"/>
      <c r="EH25" s="7"/>
    </row>
    <row r="26" spans="2:138" s="6" customFormat="1" ht="13.5" customHeight="1">
      <c r="C26" s="77" t="s">
        <v>312</v>
      </c>
      <c r="D26" s="453"/>
      <c r="E26" s="453"/>
      <c r="F26" s="446"/>
      <c r="G26" s="446"/>
      <c r="H26" s="453"/>
      <c r="I26" s="453"/>
      <c r="J26" s="453"/>
      <c r="K26" s="453"/>
      <c r="L26" s="453"/>
      <c r="M26" s="453"/>
      <c r="N26" s="453"/>
      <c r="O26" s="453"/>
      <c r="P26" s="453"/>
      <c r="Q26" s="453"/>
      <c r="R26" s="459"/>
      <c r="S26" s="453"/>
      <c r="T26" s="453"/>
      <c r="U26" s="453"/>
      <c r="V26" s="453"/>
      <c r="W26" s="453"/>
      <c r="X26" s="453"/>
      <c r="Y26" s="453"/>
      <c r="Z26" s="453"/>
      <c r="AA26" s="453"/>
      <c r="AB26" s="453"/>
      <c r="AC26" s="453"/>
      <c r="AD26" s="453"/>
      <c r="AE26" s="453"/>
      <c r="AF26" s="453"/>
      <c r="AG26" s="453"/>
      <c r="AH26" s="453"/>
      <c r="AI26" s="453"/>
      <c r="AJ26" s="453"/>
      <c r="AK26" s="453"/>
      <c r="AL26" s="453"/>
      <c r="AM26" s="453"/>
      <c r="AN26" s="453"/>
      <c r="AO26" s="453"/>
      <c r="AP26" s="453"/>
      <c r="AQ26" s="453"/>
      <c r="AR26" s="453"/>
      <c r="AS26" s="453"/>
      <c r="AT26" s="453"/>
      <c r="AU26" s="453"/>
      <c r="AV26" s="453"/>
      <c r="AW26" s="453"/>
      <c r="AX26" s="453"/>
      <c r="AY26" s="453"/>
      <c r="AZ26" s="453"/>
      <c r="BA26" s="453"/>
      <c r="BR26" s="7"/>
      <c r="BS26" s="7"/>
      <c r="BT26" s="7"/>
      <c r="BU26" s="7"/>
      <c r="BV26" s="7"/>
      <c r="BW26" s="7"/>
      <c r="BX26" s="7"/>
      <c r="BY26" s="7"/>
      <c r="BZ26" s="7"/>
      <c r="CA26" s="7"/>
      <c r="CB26" s="7"/>
      <c r="CC26" s="7"/>
      <c r="CD26" s="7"/>
      <c r="CE26" s="7"/>
      <c r="CF26" s="7"/>
      <c r="CG26" s="7"/>
      <c r="CH26" s="7"/>
      <c r="CI26" s="7"/>
      <c r="CJ26" s="7"/>
      <c r="CK26" s="7"/>
      <c r="CL26" s="7"/>
      <c r="CM26" s="7"/>
      <c r="CN26" s="7"/>
      <c r="CO26" s="7"/>
      <c r="CP26" s="7"/>
      <c r="DL26" s="7"/>
      <c r="DM26" s="7"/>
      <c r="DN26" s="7"/>
      <c r="DO26" s="7"/>
      <c r="DP26" s="7"/>
      <c r="DQ26" s="7"/>
      <c r="DR26" s="7"/>
      <c r="DS26" s="7"/>
      <c r="DT26" s="7"/>
      <c r="DU26" s="7"/>
      <c r="DV26" s="7"/>
      <c r="DW26" s="7"/>
      <c r="DX26" s="7"/>
      <c r="DY26" s="7"/>
      <c r="DZ26" s="388"/>
      <c r="EA26" s="919"/>
      <c r="EB26" s="920"/>
      <c r="EC26" s="7"/>
      <c r="ED26" s="921"/>
      <c r="EE26" s="922"/>
      <c r="EF26" s="7"/>
      <c r="EG26" s="7"/>
      <c r="EH26" s="7"/>
    </row>
    <row r="27" spans="2:138" s="6" customFormat="1" ht="13.5" customHeight="1">
      <c r="B27" s="7"/>
      <c r="C27" s="421" t="s">
        <v>28</v>
      </c>
      <c r="D27" s="450">
        <v>1</v>
      </c>
      <c r="E27" s="450">
        <v>2</v>
      </c>
      <c r="F27" s="450">
        <v>3</v>
      </c>
      <c r="G27" s="450">
        <v>4</v>
      </c>
      <c r="H27" s="450">
        <v>5</v>
      </c>
      <c r="I27" s="450">
        <v>6</v>
      </c>
      <c r="J27" s="450">
        <v>7</v>
      </c>
      <c r="K27" s="450">
        <v>8</v>
      </c>
      <c r="L27" s="450">
        <v>9</v>
      </c>
      <c r="M27" s="450">
        <v>10</v>
      </c>
      <c r="N27" s="450">
        <v>11</v>
      </c>
      <c r="O27" s="450">
        <v>12</v>
      </c>
      <c r="P27" s="450">
        <v>13</v>
      </c>
      <c r="Q27" s="450">
        <v>14</v>
      </c>
      <c r="R27" s="450">
        <v>15</v>
      </c>
      <c r="S27" s="450">
        <v>16</v>
      </c>
      <c r="T27" s="450">
        <v>17</v>
      </c>
      <c r="U27" s="450">
        <v>18</v>
      </c>
      <c r="V27" s="450">
        <v>19</v>
      </c>
      <c r="W27" s="450">
        <v>20</v>
      </c>
      <c r="X27" s="450">
        <v>21</v>
      </c>
      <c r="Y27" s="450">
        <v>22</v>
      </c>
      <c r="Z27" s="450">
        <v>23</v>
      </c>
      <c r="AA27" s="450">
        <v>24</v>
      </c>
      <c r="AB27" s="450">
        <v>25</v>
      </c>
      <c r="AC27" s="450">
        <v>26</v>
      </c>
      <c r="AD27" s="450">
        <v>27</v>
      </c>
      <c r="AE27" s="450">
        <v>28</v>
      </c>
      <c r="AF27" s="450">
        <v>29</v>
      </c>
      <c r="AG27" s="450">
        <v>30</v>
      </c>
      <c r="AH27" s="450">
        <v>31</v>
      </c>
      <c r="AI27" s="450">
        <v>32</v>
      </c>
      <c r="AJ27" s="450">
        <v>33</v>
      </c>
      <c r="AK27" s="450">
        <v>34</v>
      </c>
      <c r="AL27" s="450">
        <v>35</v>
      </c>
      <c r="AM27" s="450">
        <v>36</v>
      </c>
      <c r="AN27" s="450">
        <v>37</v>
      </c>
      <c r="AO27" s="450">
        <v>38</v>
      </c>
      <c r="AP27" s="450">
        <v>39</v>
      </c>
      <c r="AQ27" s="450">
        <v>40</v>
      </c>
      <c r="AR27" s="450">
        <v>41</v>
      </c>
      <c r="AS27" s="450">
        <v>42</v>
      </c>
      <c r="AT27" s="450">
        <v>43</v>
      </c>
      <c r="AU27" s="450">
        <v>44</v>
      </c>
      <c r="AV27" s="450">
        <v>45</v>
      </c>
      <c r="AW27" s="450">
        <v>46</v>
      </c>
      <c r="AX27" s="450">
        <v>47</v>
      </c>
      <c r="AY27" s="450">
        <v>48</v>
      </c>
      <c r="AZ27" s="450">
        <v>49</v>
      </c>
      <c r="BA27" s="450">
        <v>50</v>
      </c>
      <c r="BB27" s="10"/>
      <c r="BR27" s="7"/>
      <c r="BS27" s="7"/>
      <c r="BT27" s="7"/>
      <c r="BU27" s="7"/>
      <c r="BV27" s="7"/>
      <c r="BW27" s="7"/>
      <c r="BX27" s="7"/>
      <c r="BY27" s="7"/>
      <c r="BZ27" s="7"/>
      <c r="CA27" s="7"/>
      <c r="CB27" s="7"/>
      <c r="CC27" s="7"/>
      <c r="CD27" s="7"/>
      <c r="CE27" s="7"/>
      <c r="CF27" s="7"/>
      <c r="CG27" s="7"/>
      <c r="CH27" s="7"/>
      <c r="CI27" s="7"/>
      <c r="CJ27" s="7"/>
      <c r="CK27" s="7"/>
      <c r="CL27" s="7"/>
      <c r="CM27" s="7"/>
      <c r="CN27" s="7"/>
      <c r="CO27" s="7"/>
      <c r="CP27" s="7"/>
      <c r="DL27" s="7"/>
      <c r="DM27" s="7"/>
      <c r="DN27" s="7"/>
      <c r="DO27" s="7"/>
      <c r="DP27" s="7"/>
      <c r="DQ27" s="7"/>
      <c r="DR27" s="7"/>
      <c r="DS27" s="7"/>
      <c r="DT27" s="7"/>
      <c r="DU27" s="7"/>
      <c r="DV27" s="7"/>
      <c r="DW27" s="7"/>
      <c r="DX27" s="7"/>
      <c r="DY27" s="7"/>
      <c r="DZ27" s="7"/>
      <c r="EA27" s="920"/>
      <c r="EB27" s="920"/>
      <c r="EC27" s="103"/>
      <c r="ED27" s="922"/>
      <c r="EE27" s="922"/>
      <c r="EF27" s="7"/>
      <c r="EG27" s="7"/>
      <c r="EH27" s="7"/>
    </row>
    <row r="28" spans="2:138" s="6" customFormat="1" ht="13.5" customHeight="1">
      <c r="C28" s="421" t="s">
        <v>145</v>
      </c>
      <c r="D28" s="450" t="str">
        <f>IF(Tasks!$D$69=0,"",Tasks!$D$69)</f>
        <v/>
      </c>
      <c r="E28" s="450" t="str">
        <f>IF(Tasks!$D$70=0,"",Tasks!$D$70)</f>
        <v/>
      </c>
      <c r="F28" s="450" t="str">
        <f>IF(Tasks!$D$71=0,"",Tasks!$D$71)</f>
        <v/>
      </c>
      <c r="G28" s="450" t="str">
        <f>IF(Tasks!$D$72=0,"",Tasks!$D$72)</f>
        <v/>
      </c>
      <c r="H28" s="450" t="str">
        <f>IF(Tasks!$D$73=0,"",Tasks!$D$73)</f>
        <v/>
      </c>
      <c r="I28" s="450" t="str">
        <f>IF(Tasks!$D$74=0,"",Tasks!$D$74)</f>
        <v/>
      </c>
      <c r="J28" s="450" t="str">
        <f>IF(Tasks!$D$75=0,"",Tasks!$D$75)</f>
        <v/>
      </c>
      <c r="K28" s="450" t="str">
        <f>IF(Tasks!$D$76=0,"",Tasks!$D$76)</f>
        <v/>
      </c>
      <c r="L28" s="450" t="str">
        <f>IF(Tasks!$D$77=0,"",Tasks!$D$77)</f>
        <v/>
      </c>
      <c r="M28" s="450" t="str">
        <f>IF(Tasks!$D$78=0,"",Tasks!$D$78)</f>
        <v/>
      </c>
      <c r="N28" s="450" t="str">
        <f>IF(Tasks!$D$79=0,"",Tasks!$D$79)</f>
        <v/>
      </c>
      <c r="O28" s="450" t="str">
        <f>IF(Tasks!$D$80=0,"",Tasks!$D$80)</f>
        <v/>
      </c>
      <c r="P28" s="450" t="str">
        <f>IF(Tasks!$D$81=0,"",Tasks!$D$81)</f>
        <v/>
      </c>
      <c r="Q28" s="450" t="str">
        <f>IF(Tasks!$D$82=0,"",Tasks!$D$82)</f>
        <v/>
      </c>
      <c r="R28" s="450" t="str">
        <f>IF(Tasks!$D$83=0,"",Tasks!$D$83)</f>
        <v/>
      </c>
      <c r="S28" s="450" t="str">
        <f>IF(Tasks!$D$84=0,"",Tasks!$D$84)</f>
        <v/>
      </c>
      <c r="T28" s="450" t="str">
        <f>IF(Tasks!$D$85=0,"",Tasks!$D$85)</f>
        <v/>
      </c>
      <c r="U28" s="450" t="str">
        <f>IF(Tasks!$D$86=0,"",Tasks!$D$86)</f>
        <v/>
      </c>
      <c r="V28" s="450" t="str">
        <f>IF(Tasks!$D$87=0,"",Tasks!$D$87)</f>
        <v/>
      </c>
      <c r="W28" s="450" t="str">
        <f>IF(Tasks!$D$88=0,"",Tasks!$D$88)</f>
        <v/>
      </c>
      <c r="X28" s="450" t="str">
        <f>IF(Tasks!$D$89=0,"",Tasks!$D$89)</f>
        <v/>
      </c>
      <c r="Y28" s="450" t="str">
        <f>IF(Tasks!$D$90=0,"",Tasks!$D$90)</f>
        <v/>
      </c>
      <c r="Z28" s="450" t="str">
        <f>IF(Tasks!$D$91=0,"",Tasks!$D$91)</f>
        <v/>
      </c>
      <c r="AA28" s="450" t="str">
        <f>IF(Tasks!$D$92=0,"",Tasks!$D$92)</f>
        <v/>
      </c>
      <c r="AB28" s="450" t="str">
        <f>IF(Tasks!$D$93=0,"",Tasks!$D$93)</f>
        <v/>
      </c>
      <c r="AC28" s="450" t="str">
        <f>IF(Tasks!$D$94=0,"",Tasks!$D$94)</f>
        <v/>
      </c>
      <c r="AD28" s="450" t="str">
        <f>IF(Tasks!$D$95=0,"",Tasks!$D$95)</f>
        <v/>
      </c>
      <c r="AE28" s="450" t="str">
        <f>IF(Tasks!$D$96=0,"",Tasks!$D$96)</f>
        <v/>
      </c>
      <c r="AF28" s="450" t="str">
        <f>IF(Tasks!$D$97=0,"",Tasks!$D$97)</f>
        <v/>
      </c>
      <c r="AG28" s="450" t="str">
        <f>IF(Tasks!$D$98=0,"",Tasks!$D$98)</f>
        <v/>
      </c>
      <c r="AH28" s="450" t="str">
        <f>IF(Tasks!$D$99=0,"",Tasks!$D$99)</f>
        <v/>
      </c>
      <c r="AI28" s="450" t="str">
        <f>IF(Tasks!$D$100=0,"",Tasks!$D$100)</f>
        <v/>
      </c>
      <c r="AJ28" s="450" t="str">
        <f>IF(Tasks!$D$101=0,"",Tasks!$D$101)</f>
        <v/>
      </c>
      <c r="AK28" s="450" t="str">
        <f>IF(Tasks!$D$6102=0,"",Tasks!$D$102)</f>
        <v/>
      </c>
      <c r="AL28" s="450" t="str">
        <f>IF(Tasks!$D$103=0,"",Tasks!$D$103)</f>
        <v/>
      </c>
      <c r="AM28" s="450" t="str">
        <f>IF(Tasks!$D$104=0,"",Tasks!$D$104)</f>
        <v/>
      </c>
      <c r="AN28" s="450" t="str">
        <f>IF(Tasks!$D$105=0,"",Tasks!$D$105)</f>
        <v/>
      </c>
      <c r="AO28" s="450" t="str">
        <f>IF(Tasks!$D$106=0,"",Tasks!$D$106)</f>
        <v/>
      </c>
      <c r="AP28" s="450" t="str">
        <f>IF(Tasks!$D$107=0,"",Tasks!$D$107)</f>
        <v/>
      </c>
      <c r="AQ28" s="450" t="str">
        <f>IF(Tasks!$D$108=0,"",Tasks!$D$108)</f>
        <v/>
      </c>
      <c r="AR28" s="450" t="str">
        <f>IF(Tasks!$D$109=0,"",Tasks!$D$109)</f>
        <v/>
      </c>
      <c r="AS28" s="450" t="str">
        <f>IF(Tasks!$D$110=0,"",Tasks!$D$110)</f>
        <v/>
      </c>
      <c r="AT28" s="450" t="str">
        <f>IF(Tasks!$D$111=0,"",Tasks!$D$111)</f>
        <v/>
      </c>
      <c r="AU28" s="450" t="str">
        <f>IF(Tasks!$D$112=0,"",Tasks!$D$112)</f>
        <v/>
      </c>
      <c r="AV28" s="450" t="str">
        <f>IF(Tasks!$D$113=0,"",Tasks!$D$113)</f>
        <v/>
      </c>
      <c r="AW28" s="450" t="str">
        <f>IF(Tasks!$D$114=0,"",Tasks!$D$114)</f>
        <v/>
      </c>
      <c r="AX28" s="450" t="str">
        <f>IF(Tasks!$D$115=0,"",Tasks!$D$115)</f>
        <v/>
      </c>
      <c r="AY28" s="450" t="str">
        <f>IF(Tasks!$D$116=0,"",Tasks!$D$116)</f>
        <v/>
      </c>
      <c r="AZ28" s="450" t="str">
        <f>IF(Tasks!$D$117=0,"",Tasks!$D$117)</f>
        <v/>
      </c>
      <c r="BA28" s="450" t="str">
        <f>IF(Tasks!$D$118=0,"",Tasks!$D$118)</f>
        <v/>
      </c>
      <c r="BB28" s="10"/>
      <c r="BR28" s="7"/>
      <c r="BS28" s="7"/>
      <c r="BT28" s="7"/>
      <c r="BU28" s="7"/>
      <c r="BV28" s="7"/>
      <c r="BW28" s="7"/>
      <c r="BX28" s="7"/>
      <c r="BY28" s="7"/>
      <c r="BZ28" s="7"/>
      <c r="CA28" s="7"/>
      <c r="CB28" s="7"/>
      <c r="CC28" s="7"/>
      <c r="CD28" s="7"/>
      <c r="CE28" s="7"/>
      <c r="CF28" s="7"/>
      <c r="CG28" s="7"/>
      <c r="CH28" s="7"/>
      <c r="CI28" s="7"/>
      <c r="CJ28" s="7"/>
      <c r="CK28" s="7"/>
      <c r="CL28" s="7"/>
      <c r="CM28" s="7"/>
      <c r="CN28" s="7"/>
      <c r="CO28" s="7"/>
      <c r="CP28" s="7"/>
      <c r="DL28" s="7"/>
      <c r="DM28" s="7"/>
      <c r="DN28" s="7"/>
      <c r="DO28" s="7"/>
      <c r="DP28" s="7"/>
      <c r="DQ28" s="7"/>
      <c r="DR28" s="7"/>
      <c r="DS28" s="7"/>
      <c r="DT28" s="7"/>
      <c r="DU28" s="7"/>
      <c r="DV28" s="7"/>
      <c r="DW28" s="7"/>
      <c r="DX28" s="7"/>
      <c r="DY28" s="7"/>
      <c r="DZ28" s="7"/>
      <c r="EA28" s="171"/>
      <c r="EB28" s="171"/>
      <c r="EC28" s="171"/>
      <c r="ED28" s="171"/>
      <c r="EE28" s="171"/>
      <c r="EF28" s="7"/>
      <c r="EG28" s="7"/>
      <c r="EH28" s="7"/>
    </row>
    <row r="29" spans="2:138" s="6" customFormat="1" ht="13.5" customHeight="1">
      <c r="C29" s="422" t="s">
        <v>117</v>
      </c>
      <c r="D29" s="447" t="str">
        <f>DataSum!$AU$10</f>
        <v/>
      </c>
      <c r="E29" s="447" t="str">
        <f>DataSum!$AU$11</f>
        <v/>
      </c>
      <c r="F29" s="447" t="str">
        <f>DataSum!$AU$12</f>
        <v/>
      </c>
      <c r="G29" s="447" t="str">
        <f>DataSum!$AU$13</f>
        <v/>
      </c>
      <c r="H29" s="447" t="str">
        <f>DataSum!$AU$14</f>
        <v/>
      </c>
      <c r="I29" s="447" t="str">
        <f>DataSum!$AU$15</f>
        <v/>
      </c>
      <c r="J29" s="447" t="str">
        <f>DataSum!$AU$16</f>
        <v/>
      </c>
      <c r="K29" s="447" t="str">
        <f>DataSum!$AU$17</f>
        <v/>
      </c>
      <c r="L29" s="447" t="str">
        <f>DataSum!$AU$18</f>
        <v/>
      </c>
      <c r="M29" s="447" t="str">
        <f>DataSum!$AU$19</f>
        <v/>
      </c>
      <c r="N29" s="447" t="str">
        <f>DataSum!$AU$20</f>
        <v/>
      </c>
      <c r="O29" s="447" t="str">
        <f>DataSum!$AU$21</f>
        <v/>
      </c>
      <c r="P29" s="447" t="str">
        <f>DataSum!$AU$22</f>
        <v/>
      </c>
      <c r="Q29" s="447" t="str">
        <f>DataSum!$AU$23</f>
        <v/>
      </c>
      <c r="R29" s="447" t="str">
        <f>DataSum!$AU$24</f>
        <v/>
      </c>
      <c r="S29" s="447" t="str">
        <f>DataSum!$AU$25</f>
        <v/>
      </c>
      <c r="T29" s="447" t="str">
        <f>DataSum!$AU$26</f>
        <v/>
      </c>
      <c r="U29" s="447" t="str">
        <f>DataSum!$AU$27</f>
        <v/>
      </c>
      <c r="V29" s="447" t="str">
        <f>DataSum!$AU$28</f>
        <v/>
      </c>
      <c r="W29" s="447" t="str">
        <f>DataSum!$AU$29</f>
        <v/>
      </c>
      <c r="X29" s="447" t="str">
        <f>DataSum!$AU$30</f>
        <v/>
      </c>
      <c r="Y29" s="447" t="str">
        <f>DataSum!$AU$31</f>
        <v/>
      </c>
      <c r="Z29" s="447" t="str">
        <f>DataSum!$AU$32</f>
        <v/>
      </c>
      <c r="AA29" s="447" t="str">
        <f>DataSum!$AU$33</f>
        <v/>
      </c>
      <c r="AB29" s="447" t="str">
        <f>DataSum!$AU$34</f>
        <v/>
      </c>
      <c r="AC29" s="447" t="str">
        <f>DataSum!$AU$35</f>
        <v/>
      </c>
      <c r="AD29" s="447" t="str">
        <f>DataSum!$AU$36</f>
        <v/>
      </c>
      <c r="AE29" s="447" t="str">
        <f>DataSum!$AU$37</f>
        <v/>
      </c>
      <c r="AF29" s="447" t="str">
        <f>DataSum!$AU$38</f>
        <v/>
      </c>
      <c r="AG29" s="447" t="str">
        <f>DataSum!$AU$39</f>
        <v/>
      </c>
      <c r="AH29" s="447" t="str">
        <f>DataSum!$AU$40</f>
        <v/>
      </c>
      <c r="AI29" s="447" t="str">
        <f>DataSum!$AU$41</f>
        <v/>
      </c>
      <c r="AJ29" s="447" t="str">
        <f>DataSum!$AU$42</f>
        <v/>
      </c>
      <c r="AK29" s="447" t="str">
        <f>DataSum!$AU$43</f>
        <v/>
      </c>
      <c r="AL29" s="447" t="str">
        <f>DataSum!$AU$44</f>
        <v/>
      </c>
      <c r="AM29" s="447" t="str">
        <f>DataSum!$AU$45</f>
        <v/>
      </c>
      <c r="AN29" s="447" t="str">
        <f>DataSum!$AU$46</f>
        <v/>
      </c>
      <c r="AO29" s="447" t="str">
        <f>DataSum!$AU$47</f>
        <v/>
      </c>
      <c r="AP29" s="447" t="str">
        <f>DataSum!$AU$48</f>
        <v/>
      </c>
      <c r="AQ29" s="447" t="str">
        <f>DataSum!$AU$49</f>
        <v/>
      </c>
      <c r="AR29" s="447" t="str">
        <f>DataSum!$AU$50</f>
        <v/>
      </c>
      <c r="AS29" s="447" t="str">
        <f>DataSum!$AU$51</f>
        <v/>
      </c>
      <c r="AT29" s="447" t="str">
        <f>DataSum!$AU$52</f>
        <v/>
      </c>
      <c r="AU29" s="447" t="str">
        <f>DataSum!$AU$53</f>
        <v/>
      </c>
      <c r="AV29" s="447" t="str">
        <f>DataSum!$AU$54</f>
        <v/>
      </c>
      <c r="AW29" s="447" t="str">
        <f>DataSum!$AU$55</f>
        <v/>
      </c>
      <c r="AX29" s="447" t="str">
        <f>DataSum!$AU$56</f>
        <v/>
      </c>
      <c r="AY29" s="447" t="str">
        <f>DataSum!$AU$57</f>
        <v/>
      </c>
      <c r="AZ29" s="447" t="str">
        <f>DataSum!$AU$58</f>
        <v/>
      </c>
      <c r="BA29" s="447" t="str">
        <f>DataSum!$AU$59</f>
        <v/>
      </c>
      <c r="BR29" s="7"/>
      <c r="BS29" s="7"/>
      <c r="BT29" s="7"/>
      <c r="BU29" s="7"/>
      <c r="BV29" s="7"/>
      <c r="BW29" s="7"/>
      <c r="BX29" s="7"/>
      <c r="BY29" s="7"/>
      <c r="BZ29" s="7"/>
      <c r="CA29" s="7"/>
      <c r="CB29" s="7"/>
      <c r="CC29" s="7"/>
      <c r="CD29" s="7"/>
      <c r="CE29" s="7"/>
      <c r="CF29" s="7"/>
      <c r="CG29" s="7"/>
      <c r="CH29" s="7"/>
      <c r="CI29" s="7"/>
      <c r="CJ29" s="7"/>
      <c r="CK29" s="7"/>
      <c r="CL29" s="7"/>
      <c r="CM29" s="7"/>
      <c r="CN29" s="7"/>
      <c r="CO29" s="7"/>
      <c r="CP29" s="7"/>
      <c r="DL29" s="7"/>
      <c r="DM29" s="7"/>
      <c r="DN29" s="7"/>
      <c r="DO29" s="7"/>
      <c r="DP29" s="7"/>
      <c r="DQ29" s="7"/>
      <c r="DR29" s="7"/>
      <c r="DS29" s="7"/>
      <c r="DT29" s="7"/>
      <c r="DU29" s="7"/>
      <c r="DV29" s="7"/>
      <c r="DW29" s="7"/>
      <c r="DX29" s="7"/>
      <c r="DY29" s="7"/>
      <c r="DZ29" s="210"/>
      <c r="EA29" s="416"/>
      <c r="EB29" s="416"/>
      <c r="EC29" s="416"/>
      <c r="ED29" s="416"/>
      <c r="EE29" s="416"/>
      <c r="EF29" s="7"/>
      <c r="EG29" s="7"/>
      <c r="EH29" s="7"/>
    </row>
    <row r="30" spans="2:138" s="6" customFormat="1" ht="13.5" customHeight="1">
      <c r="C30" s="892" t="s">
        <v>118</v>
      </c>
      <c r="D30" s="448" t="str">
        <f>DataSum!$AY$10</f>
        <v/>
      </c>
      <c r="E30" s="448" t="str">
        <f>DataSum!$AY$11</f>
        <v/>
      </c>
      <c r="F30" s="448" t="str">
        <f>DataSum!$AY$12</f>
        <v/>
      </c>
      <c r="G30" s="448" t="str">
        <f>DataSum!$AY$13</f>
        <v/>
      </c>
      <c r="H30" s="448" t="str">
        <f>DataSum!$AY$14</f>
        <v/>
      </c>
      <c r="I30" s="448" t="str">
        <f>DataSum!$AY$15</f>
        <v/>
      </c>
      <c r="J30" s="448" t="str">
        <f>DataSum!$AY$16</f>
        <v/>
      </c>
      <c r="K30" s="448" t="str">
        <f>DataSum!$AY$17</f>
        <v/>
      </c>
      <c r="L30" s="448" t="str">
        <f>DataSum!$AY$18</f>
        <v/>
      </c>
      <c r="M30" s="448" t="str">
        <f>DataSum!$AY$19</f>
        <v/>
      </c>
      <c r="N30" s="448" t="str">
        <f>DataSum!$AY$20</f>
        <v/>
      </c>
      <c r="O30" s="448" t="str">
        <f>DataSum!$AY$21</f>
        <v/>
      </c>
      <c r="P30" s="448" t="str">
        <f>DataSum!$AY$22</f>
        <v/>
      </c>
      <c r="Q30" s="448" t="str">
        <f>DataSum!$AY$23</f>
        <v/>
      </c>
      <c r="R30" s="448" t="str">
        <f>DataSum!$AY$24</f>
        <v/>
      </c>
      <c r="S30" s="448" t="str">
        <f>DataSum!$AY$25</f>
        <v/>
      </c>
      <c r="T30" s="448" t="str">
        <f>DataSum!$AY$26</f>
        <v/>
      </c>
      <c r="U30" s="448" t="str">
        <f>DataSum!$AY$27</f>
        <v/>
      </c>
      <c r="V30" s="448" t="str">
        <f>DataSum!$AY$28</f>
        <v/>
      </c>
      <c r="W30" s="448" t="str">
        <f>DataSum!$AY$29</f>
        <v/>
      </c>
      <c r="X30" s="448" t="str">
        <f>DataSum!$AY$30</f>
        <v/>
      </c>
      <c r="Y30" s="448" t="str">
        <f>DataSum!$AY$31</f>
        <v/>
      </c>
      <c r="Z30" s="448" t="str">
        <f>DataSum!$AY$32</f>
        <v/>
      </c>
      <c r="AA30" s="448" t="str">
        <f>DataSum!$AY$33</f>
        <v/>
      </c>
      <c r="AB30" s="448" t="str">
        <f>DataSum!$AY$34</f>
        <v/>
      </c>
      <c r="AC30" s="448" t="str">
        <f>DataSum!$AY$35</f>
        <v/>
      </c>
      <c r="AD30" s="448" t="str">
        <f>DataSum!$AY$36</f>
        <v/>
      </c>
      <c r="AE30" s="448" t="str">
        <f>DataSum!$AY$37</f>
        <v/>
      </c>
      <c r="AF30" s="448" t="str">
        <f>DataSum!$AY$38</f>
        <v/>
      </c>
      <c r="AG30" s="448" t="str">
        <f>DataSum!$AY$39</f>
        <v/>
      </c>
      <c r="AH30" s="448" t="str">
        <f>DataSum!$AY$40</f>
        <v/>
      </c>
      <c r="AI30" s="448" t="str">
        <f>DataSum!$AY$41</f>
        <v/>
      </c>
      <c r="AJ30" s="448" t="str">
        <f>DataSum!$AY$42</f>
        <v/>
      </c>
      <c r="AK30" s="448" t="str">
        <f>DataSum!$AY$43</f>
        <v/>
      </c>
      <c r="AL30" s="448" t="str">
        <f>DataSum!$AY$44</f>
        <v/>
      </c>
      <c r="AM30" s="448" t="str">
        <f>DataSum!$AY$45</f>
        <v/>
      </c>
      <c r="AN30" s="448" t="str">
        <f>DataSum!$AY$46</f>
        <v/>
      </c>
      <c r="AO30" s="448" t="str">
        <f>DataSum!$AY$47</f>
        <v/>
      </c>
      <c r="AP30" s="448" t="str">
        <f>DataSum!$AY$48</f>
        <v/>
      </c>
      <c r="AQ30" s="448" t="str">
        <f>DataSum!$AY$49</f>
        <v/>
      </c>
      <c r="AR30" s="448" t="str">
        <f>DataSum!$AY$50</f>
        <v/>
      </c>
      <c r="AS30" s="448" t="str">
        <f>DataSum!$AY$51</f>
        <v/>
      </c>
      <c r="AT30" s="448" t="str">
        <f>DataSum!$AY$52</f>
        <v/>
      </c>
      <c r="AU30" s="448" t="str">
        <f>DataSum!$AY$53</f>
        <v/>
      </c>
      <c r="AV30" s="448" t="str">
        <f>DataSum!$AY$54</f>
        <v/>
      </c>
      <c r="AW30" s="448" t="str">
        <f>DataSum!$AY$55</f>
        <v/>
      </c>
      <c r="AX30" s="448" t="str">
        <f>DataSum!$AY$56</f>
        <v/>
      </c>
      <c r="AY30" s="448" t="str">
        <f>DataSum!$AY$57</f>
        <v/>
      </c>
      <c r="AZ30" s="448" t="str">
        <f>DataSum!$AY$58</f>
        <v/>
      </c>
      <c r="BA30" s="448" t="str">
        <f>DataSum!$AY$59</f>
        <v/>
      </c>
      <c r="BR30" s="7"/>
      <c r="BS30" s="7"/>
      <c r="BT30" s="7"/>
      <c r="BU30" s="7"/>
      <c r="BV30" s="7"/>
      <c r="BW30" s="7"/>
      <c r="BX30" s="7"/>
      <c r="BY30" s="7"/>
      <c r="BZ30" s="7"/>
      <c r="CA30" s="7"/>
      <c r="CB30" s="7"/>
      <c r="CC30" s="7"/>
      <c r="CD30" s="7"/>
      <c r="CE30" s="7"/>
      <c r="CF30" s="7"/>
      <c r="CG30" s="7"/>
      <c r="CH30" s="7"/>
      <c r="CI30" s="7"/>
      <c r="CJ30" s="7"/>
      <c r="CK30" s="7"/>
      <c r="CL30" s="7"/>
      <c r="CM30" s="7"/>
      <c r="CN30" s="7"/>
      <c r="CO30" s="7"/>
      <c r="CP30" s="7"/>
      <c r="DL30" s="7"/>
      <c r="DM30" s="7"/>
      <c r="DN30" s="7"/>
      <c r="DO30" s="7"/>
      <c r="DP30" s="7"/>
      <c r="DQ30" s="7"/>
      <c r="DR30" s="7"/>
      <c r="DS30" s="7"/>
      <c r="DT30" s="7"/>
      <c r="DU30" s="7"/>
      <c r="DV30" s="7"/>
      <c r="DW30" s="7"/>
      <c r="DX30" s="7"/>
      <c r="DY30" s="7"/>
      <c r="DZ30" s="210"/>
      <c r="EA30" s="416"/>
      <c r="EB30" s="416"/>
      <c r="EC30" s="416"/>
      <c r="ED30" s="416"/>
      <c r="EE30" s="416"/>
      <c r="EF30" s="7"/>
      <c r="EG30" s="7"/>
      <c r="EH30" s="7"/>
    </row>
    <row r="31" spans="2:138" s="6" customFormat="1" ht="13.5" customHeight="1">
      <c r="C31" s="893" t="s">
        <v>119</v>
      </c>
      <c r="D31" s="447" t="str">
        <f t="shared" ref="D31:W31" si="0">IF(D30="","",(IF(D29+D30&lt;1,D30,1-D29)))</f>
        <v/>
      </c>
      <c r="E31" s="447" t="str">
        <f t="shared" si="0"/>
        <v/>
      </c>
      <c r="F31" s="447" t="str">
        <f t="shared" si="0"/>
        <v/>
      </c>
      <c r="G31" s="447" t="str">
        <f t="shared" si="0"/>
        <v/>
      </c>
      <c r="H31" s="447" t="str">
        <f t="shared" si="0"/>
        <v/>
      </c>
      <c r="I31" s="447" t="str">
        <f t="shared" si="0"/>
        <v/>
      </c>
      <c r="J31" s="447" t="str">
        <f t="shared" si="0"/>
        <v/>
      </c>
      <c r="K31" s="447" t="str">
        <f t="shared" si="0"/>
        <v/>
      </c>
      <c r="L31" s="447" t="str">
        <f t="shared" si="0"/>
        <v/>
      </c>
      <c r="M31" s="447" t="str">
        <f t="shared" si="0"/>
        <v/>
      </c>
      <c r="N31" s="447" t="str">
        <f t="shared" si="0"/>
        <v/>
      </c>
      <c r="O31" s="447" t="str">
        <f t="shared" si="0"/>
        <v/>
      </c>
      <c r="P31" s="447" t="str">
        <f t="shared" si="0"/>
        <v/>
      </c>
      <c r="Q31" s="447" t="str">
        <f t="shared" si="0"/>
        <v/>
      </c>
      <c r="R31" s="447" t="str">
        <f t="shared" si="0"/>
        <v/>
      </c>
      <c r="S31" s="447" t="str">
        <f t="shared" si="0"/>
        <v/>
      </c>
      <c r="T31" s="447" t="str">
        <f t="shared" si="0"/>
        <v/>
      </c>
      <c r="U31" s="447" t="str">
        <f t="shared" si="0"/>
        <v/>
      </c>
      <c r="V31" s="447" t="str">
        <f t="shared" si="0"/>
        <v/>
      </c>
      <c r="W31" s="447" t="str">
        <f t="shared" si="0"/>
        <v/>
      </c>
      <c r="X31" s="447" t="str">
        <f t="shared" ref="X31:BA31" si="1">IF(X30="","",(IF(X29+X30&lt;1,X30,1-X29)))</f>
        <v/>
      </c>
      <c r="Y31" s="447" t="str">
        <f t="shared" si="1"/>
        <v/>
      </c>
      <c r="Z31" s="447" t="str">
        <f t="shared" si="1"/>
        <v/>
      </c>
      <c r="AA31" s="447" t="str">
        <f t="shared" si="1"/>
        <v/>
      </c>
      <c r="AB31" s="447" t="str">
        <f t="shared" si="1"/>
        <v/>
      </c>
      <c r="AC31" s="447" t="str">
        <f t="shared" si="1"/>
        <v/>
      </c>
      <c r="AD31" s="447" t="str">
        <f t="shared" si="1"/>
        <v/>
      </c>
      <c r="AE31" s="447" t="str">
        <f t="shared" si="1"/>
        <v/>
      </c>
      <c r="AF31" s="447" t="str">
        <f t="shared" si="1"/>
        <v/>
      </c>
      <c r="AG31" s="447" t="str">
        <f t="shared" si="1"/>
        <v/>
      </c>
      <c r="AH31" s="447" t="str">
        <f t="shared" si="1"/>
        <v/>
      </c>
      <c r="AI31" s="447" t="str">
        <f t="shared" si="1"/>
        <v/>
      </c>
      <c r="AJ31" s="447" t="str">
        <f t="shared" si="1"/>
        <v/>
      </c>
      <c r="AK31" s="447" t="str">
        <f t="shared" si="1"/>
        <v/>
      </c>
      <c r="AL31" s="447" t="str">
        <f t="shared" si="1"/>
        <v/>
      </c>
      <c r="AM31" s="447" t="str">
        <f t="shared" si="1"/>
        <v/>
      </c>
      <c r="AN31" s="447" t="str">
        <f t="shared" si="1"/>
        <v/>
      </c>
      <c r="AO31" s="447" t="str">
        <f t="shared" si="1"/>
        <v/>
      </c>
      <c r="AP31" s="447" t="str">
        <f t="shared" si="1"/>
        <v/>
      </c>
      <c r="AQ31" s="447" t="str">
        <f t="shared" si="1"/>
        <v/>
      </c>
      <c r="AR31" s="447" t="str">
        <f t="shared" si="1"/>
        <v/>
      </c>
      <c r="AS31" s="447" t="str">
        <f t="shared" si="1"/>
        <v/>
      </c>
      <c r="AT31" s="447" t="str">
        <f t="shared" si="1"/>
        <v/>
      </c>
      <c r="AU31" s="447" t="str">
        <f t="shared" si="1"/>
        <v/>
      </c>
      <c r="AV31" s="447" t="str">
        <f t="shared" si="1"/>
        <v/>
      </c>
      <c r="AW31" s="447" t="str">
        <f t="shared" si="1"/>
        <v/>
      </c>
      <c r="AX31" s="447" t="str">
        <f t="shared" si="1"/>
        <v/>
      </c>
      <c r="AY31" s="447" t="str">
        <f t="shared" si="1"/>
        <v/>
      </c>
      <c r="AZ31" s="447" t="str">
        <f t="shared" si="1"/>
        <v/>
      </c>
      <c r="BA31" s="447" t="str">
        <f t="shared" si="1"/>
        <v/>
      </c>
      <c r="BR31" s="7"/>
      <c r="BS31" s="7"/>
      <c r="BT31" s="7"/>
      <c r="BU31" s="7"/>
      <c r="BV31" s="7"/>
      <c r="BW31" s="7"/>
      <c r="BX31" s="7"/>
      <c r="BY31" s="7"/>
      <c r="BZ31" s="7"/>
      <c r="CA31" s="7"/>
      <c r="CB31" s="7"/>
      <c r="CC31" s="7"/>
      <c r="CD31" s="7"/>
      <c r="CE31" s="7"/>
      <c r="CF31" s="7"/>
      <c r="CG31" s="7"/>
      <c r="CH31" s="7"/>
      <c r="CI31" s="7"/>
      <c r="CJ31" s="7"/>
      <c r="CK31" s="7"/>
      <c r="CL31" s="7"/>
      <c r="CM31" s="7"/>
      <c r="CN31" s="7"/>
      <c r="CO31" s="7"/>
      <c r="CP31" s="7"/>
      <c r="DL31" s="7"/>
      <c r="DM31" s="7"/>
      <c r="DN31" s="7"/>
      <c r="DO31" s="7"/>
      <c r="DP31" s="7"/>
      <c r="DQ31" s="7"/>
      <c r="DR31" s="7"/>
      <c r="DS31" s="7"/>
      <c r="DT31" s="7"/>
      <c r="DU31" s="7"/>
      <c r="DV31" s="7"/>
      <c r="DW31" s="7"/>
      <c r="DX31" s="7"/>
      <c r="DY31" s="7"/>
      <c r="DZ31" s="210"/>
      <c r="EA31" s="416"/>
      <c r="EB31" s="416"/>
      <c r="EC31" s="416"/>
      <c r="ED31" s="416"/>
      <c r="EE31" s="416"/>
      <c r="EF31" s="7"/>
      <c r="EG31" s="7"/>
      <c r="EH31" s="7"/>
    </row>
    <row r="32" spans="2:138" s="6" customFormat="1" ht="13.5" customHeight="1">
      <c r="C32" s="893" t="s">
        <v>120</v>
      </c>
      <c r="D32" s="447" t="str">
        <f t="shared" ref="D32:W32" si="2">IF(D30="","",(IF(D29-D30&gt;0,D30,D29-0)))</f>
        <v/>
      </c>
      <c r="E32" s="447" t="str">
        <f t="shared" si="2"/>
        <v/>
      </c>
      <c r="F32" s="447" t="str">
        <f t="shared" si="2"/>
        <v/>
      </c>
      <c r="G32" s="447" t="str">
        <f t="shared" si="2"/>
        <v/>
      </c>
      <c r="H32" s="447" t="str">
        <f t="shared" si="2"/>
        <v/>
      </c>
      <c r="I32" s="447" t="str">
        <f t="shared" si="2"/>
        <v/>
      </c>
      <c r="J32" s="447" t="str">
        <f t="shared" si="2"/>
        <v/>
      </c>
      <c r="K32" s="447" t="str">
        <f t="shared" si="2"/>
        <v/>
      </c>
      <c r="L32" s="447" t="str">
        <f t="shared" si="2"/>
        <v/>
      </c>
      <c r="M32" s="447" t="str">
        <f t="shared" si="2"/>
        <v/>
      </c>
      <c r="N32" s="447" t="str">
        <f t="shared" si="2"/>
        <v/>
      </c>
      <c r="O32" s="447" t="str">
        <f t="shared" si="2"/>
        <v/>
      </c>
      <c r="P32" s="447" t="str">
        <f t="shared" si="2"/>
        <v/>
      </c>
      <c r="Q32" s="447" t="str">
        <f t="shared" si="2"/>
        <v/>
      </c>
      <c r="R32" s="447" t="str">
        <f t="shared" si="2"/>
        <v/>
      </c>
      <c r="S32" s="447" t="str">
        <f t="shared" si="2"/>
        <v/>
      </c>
      <c r="T32" s="447" t="str">
        <f t="shared" si="2"/>
        <v/>
      </c>
      <c r="U32" s="447" t="str">
        <f t="shared" si="2"/>
        <v/>
      </c>
      <c r="V32" s="447" t="str">
        <f t="shared" si="2"/>
        <v/>
      </c>
      <c r="W32" s="447" t="str">
        <f t="shared" si="2"/>
        <v/>
      </c>
      <c r="X32" s="447" t="str">
        <f t="shared" ref="X32:BA32" si="3">IF(X30="","",(IF(X29-X30&gt;0,X30,X29-0)))</f>
        <v/>
      </c>
      <c r="Y32" s="447" t="str">
        <f t="shared" si="3"/>
        <v/>
      </c>
      <c r="Z32" s="447" t="str">
        <f t="shared" si="3"/>
        <v/>
      </c>
      <c r="AA32" s="447" t="str">
        <f t="shared" si="3"/>
        <v/>
      </c>
      <c r="AB32" s="447" t="str">
        <f t="shared" si="3"/>
        <v/>
      </c>
      <c r="AC32" s="447" t="str">
        <f t="shared" si="3"/>
        <v/>
      </c>
      <c r="AD32" s="447" t="str">
        <f t="shared" si="3"/>
        <v/>
      </c>
      <c r="AE32" s="447" t="str">
        <f t="shared" si="3"/>
        <v/>
      </c>
      <c r="AF32" s="447" t="str">
        <f t="shared" si="3"/>
        <v/>
      </c>
      <c r="AG32" s="447" t="str">
        <f t="shared" si="3"/>
        <v/>
      </c>
      <c r="AH32" s="447" t="str">
        <f t="shared" si="3"/>
        <v/>
      </c>
      <c r="AI32" s="447" t="str">
        <f t="shared" si="3"/>
        <v/>
      </c>
      <c r="AJ32" s="447" t="str">
        <f t="shared" si="3"/>
        <v/>
      </c>
      <c r="AK32" s="447" t="str">
        <f t="shared" si="3"/>
        <v/>
      </c>
      <c r="AL32" s="447" t="str">
        <f t="shared" si="3"/>
        <v/>
      </c>
      <c r="AM32" s="447" t="str">
        <f t="shared" si="3"/>
        <v/>
      </c>
      <c r="AN32" s="447" t="str">
        <f t="shared" si="3"/>
        <v/>
      </c>
      <c r="AO32" s="447" t="str">
        <f t="shared" si="3"/>
        <v/>
      </c>
      <c r="AP32" s="447" t="str">
        <f t="shared" si="3"/>
        <v/>
      </c>
      <c r="AQ32" s="447" t="str">
        <f t="shared" si="3"/>
        <v/>
      </c>
      <c r="AR32" s="447" t="str">
        <f t="shared" si="3"/>
        <v/>
      </c>
      <c r="AS32" s="447" t="str">
        <f t="shared" si="3"/>
        <v/>
      </c>
      <c r="AT32" s="447" t="str">
        <f t="shared" si="3"/>
        <v/>
      </c>
      <c r="AU32" s="447" t="str">
        <f t="shared" si="3"/>
        <v/>
      </c>
      <c r="AV32" s="447" t="str">
        <f t="shared" si="3"/>
        <v/>
      </c>
      <c r="AW32" s="447" t="str">
        <f t="shared" si="3"/>
        <v/>
      </c>
      <c r="AX32" s="447" t="str">
        <f t="shared" si="3"/>
        <v/>
      </c>
      <c r="AY32" s="447" t="str">
        <f t="shared" si="3"/>
        <v/>
      </c>
      <c r="AZ32" s="447" t="str">
        <f t="shared" si="3"/>
        <v/>
      </c>
      <c r="BA32" s="447" t="str">
        <f t="shared" si="3"/>
        <v/>
      </c>
      <c r="BR32" s="7"/>
      <c r="BS32" s="7"/>
      <c r="BT32" s="7"/>
      <c r="BU32" s="7"/>
      <c r="BV32" s="7"/>
      <c r="BW32" s="7"/>
      <c r="BX32" s="7"/>
      <c r="BY32" s="7"/>
      <c r="BZ32" s="7"/>
      <c r="CA32" s="7"/>
      <c r="CB32" s="7"/>
      <c r="CC32" s="7"/>
      <c r="CD32" s="7"/>
      <c r="CE32" s="7"/>
      <c r="CF32" s="7"/>
      <c r="CG32" s="7"/>
      <c r="CH32" s="7"/>
      <c r="CI32" s="7"/>
      <c r="CJ32" s="7"/>
      <c r="CK32" s="7"/>
      <c r="CL32" s="7"/>
      <c r="CM32" s="7"/>
      <c r="CN32" s="7"/>
      <c r="CO32" s="7"/>
      <c r="CP32" s="7"/>
      <c r="DL32" s="7"/>
      <c r="DM32" s="7"/>
      <c r="DN32" s="7"/>
      <c r="DO32" s="7"/>
      <c r="DP32" s="7"/>
      <c r="DQ32" s="7"/>
      <c r="DR32" s="7"/>
      <c r="DS32" s="7"/>
      <c r="DT32" s="7"/>
      <c r="DU32" s="7"/>
      <c r="DV32" s="7"/>
      <c r="DW32" s="7"/>
      <c r="DX32" s="7"/>
      <c r="DY32" s="7"/>
      <c r="DZ32" s="210"/>
      <c r="EA32" s="416"/>
      <c r="EB32" s="416"/>
      <c r="EC32" s="416"/>
      <c r="ED32" s="416"/>
      <c r="EE32" s="416"/>
      <c r="EF32" s="7"/>
      <c r="EG32" s="7"/>
      <c r="EH32" s="7"/>
    </row>
    <row r="33" spans="2:138" s="6" customFormat="1" ht="13.5" customHeight="1">
      <c r="C33" s="424"/>
      <c r="D33" s="451"/>
      <c r="E33" s="451"/>
      <c r="F33" s="451"/>
      <c r="G33" s="451"/>
      <c r="H33" s="451"/>
      <c r="I33" s="451"/>
      <c r="J33" s="451"/>
      <c r="K33" s="451"/>
      <c r="L33" s="451"/>
      <c r="M33" s="451"/>
      <c r="N33" s="451"/>
      <c r="O33" s="451"/>
      <c r="P33" s="451"/>
      <c r="Q33" s="451"/>
      <c r="R33" s="451"/>
      <c r="S33" s="451"/>
      <c r="T33" s="451"/>
      <c r="U33" s="451"/>
      <c r="V33" s="451"/>
      <c r="W33" s="451"/>
      <c r="X33" s="451"/>
      <c r="Y33" s="451"/>
      <c r="Z33" s="451"/>
      <c r="AA33" s="451"/>
      <c r="AB33" s="451"/>
      <c r="AC33" s="451"/>
      <c r="AD33" s="451"/>
      <c r="AE33" s="451"/>
      <c r="AF33" s="451"/>
      <c r="AG33" s="451"/>
      <c r="AH33" s="451"/>
      <c r="AI33" s="451"/>
      <c r="AJ33" s="451"/>
      <c r="AK33" s="451"/>
      <c r="AL33" s="451"/>
      <c r="AM33" s="451"/>
      <c r="AN33" s="451"/>
      <c r="AO33" s="451"/>
      <c r="AP33" s="451"/>
      <c r="AQ33" s="451"/>
      <c r="AR33" s="451"/>
      <c r="AS33" s="451"/>
      <c r="AT33" s="451"/>
      <c r="AU33" s="451"/>
      <c r="AV33" s="451"/>
      <c r="AW33" s="451"/>
      <c r="AX33" s="451"/>
      <c r="AY33" s="451"/>
      <c r="AZ33" s="451"/>
      <c r="BA33" s="451"/>
      <c r="BR33" s="7"/>
      <c r="BS33" s="7"/>
      <c r="BT33" s="7"/>
      <c r="BU33" s="7"/>
      <c r="BV33" s="7"/>
      <c r="BW33" s="7"/>
      <c r="BX33" s="7"/>
      <c r="BY33" s="7"/>
      <c r="BZ33" s="7"/>
      <c r="CA33" s="7"/>
      <c r="CB33" s="7"/>
      <c r="CC33" s="7"/>
      <c r="CD33" s="7"/>
      <c r="CE33" s="7"/>
      <c r="CF33" s="7"/>
      <c r="CG33" s="7"/>
      <c r="CH33" s="7"/>
      <c r="CI33" s="7"/>
      <c r="CJ33" s="7"/>
      <c r="CK33" s="7"/>
      <c r="CL33" s="7"/>
      <c r="CM33" s="7"/>
      <c r="CN33" s="7"/>
      <c r="CO33" s="7"/>
      <c r="CP33" s="7"/>
      <c r="DL33" s="7"/>
      <c r="DM33" s="7"/>
      <c r="DN33" s="7"/>
      <c r="DO33" s="7"/>
      <c r="DP33" s="7"/>
      <c r="DQ33" s="7"/>
      <c r="DR33" s="7"/>
      <c r="DS33" s="7"/>
      <c r="DT33" s="7"/>
      <c r="DU33" s="7"/>
      <c r="DV33" s="7"/>
      <c r="DW33" s="7"/>
      <c r="DX33" s="7"/>
      <c r="DY33" s="7"/>
      <c r="DZ33" s="210"/>
      <c r="EA33" s="416"/>
      <c r="EB33" s="416"/>
      <c r="EC33" s="416"/>
      <c r="ED33" s="416"/>
      <c r="EE33" s="416"/>
      <c r="EF33" s="7"/>
      <c r="EG33" s="7"/>
      <c r="EH33" s="7"/>
    </row>
    <row r="34" spans="2:138" s="6" customFormat="1" ht="13.5" customHeight="1">
      <c r="B34" s="414"/>
      <c r="C34" s="77" t="s">
        <v>313</v>
      </c>
      <c r="D34" s="453"/>
      <c r="E34" s="453"/>
      <c r="F34" s="446"/>
      <c r="G34" s="446"/>
      <c r="H34" s="446"/>
      <c r="I34" s="453"/>
      <c r="J34" s="453"/>
      <c r="K34" s="453"/>
      <c r="L34" s="453"/>
      <c r="M34" s="453"/>
      <c r="N34" s="453"/>
      <c r="O34" s="453"/>
      <c r="P34" s="453"/>
      <c r="Q34" s="453"/>
      <c r="R34" s="459"/>
      <c r="S34" s="453"/>
      <c r="T34" s="453"/>
      <c r="U34" s="453"/>
      <c r="V34" s="453"/>
      <c r="W34" s="453"/>
      <c r="X34" s="453"/>
      <c r="Y34" s="453"/>
      <c r="Z34" s="453"/>
      <c r="AA34" s="453"/>
      <c r="AB34" s="453"/>
      <c r="AC34" s="453"/>
      <c r="AD34" s="453"/>
      <c r="AE34" s="453"/>
      <c r="AF34" s="453"/>
      <c r="AG34" s="453"/>
      <c r="AH34" s="453"/>
      <c r="AI34" s="453"/>
      <c r="AJ34" s="453"/>
      <c r="AK34" s="453"/>
      <c r="AL34" s="453"/>
      <c r="AM34" s="453"/>
      <c r="AN34" s="453"/>
      <c r="AO34" s="453"/>
      <c r="AP34" s="453"/>
      <c r="AQ34" s="453"/>
      <c r="AR34" s="453"/>
      <c r="AS34" s="453"/>
      <c r="AT34" s="453"/>
      <c r="AU34" s="453"/>
      <c r="AV34" s="453"/>
      <c r="AW34" s="453"/>
      <c r="AX34" s="453"/>
      <c r="AY34" s="453"/>
      <c r="AZ34" s="453"/>
      <c r="BA34" s="453"/>
      <c r="BR34" s="7"/>
      <c r="BS34" s="7"/>
      <c r="CM34" s="7"/>
      <c r="CN34" s="7"/>
      <c r="CO34" s="7"/>
      <c r="CP34" s="7"/>
      <c r="DL34" s="7"/>
      <c r="DM34" s="7"/>
      <c r="DN34" s="7"/>
      <c r="DO34" s="7"/>
      <c r="DP34" s="7"/>
      <c r="DQ34" s="7"/>
      <c r="DR34" s="7"/>
      <c r="DS34" s="7"/>
      <c r="DT34" s="7"/>
      <c r="DU34" s="7"/>
      <c r="DV34" s="7"/>
      <c r="DW34" s="7"/>
      <c r="DX34" s="7"/>
      <c r="DY34" s="7"/>
      <c r="DZ34" s="164"/>
      <c r="EA34" s="7"/>
      <c r="EB34" s="415"/>
      <c r="EC34" s="7"/>
      <c r="ED34" s="7"/>
      <c r="EE34" s="7"/>
      <c r="EF34" s="7"/>
      <c r="EG34" s="7"/>
      <c r="EH34" s="7"/>
    </row>
    <row r="35" spans="2:138" s="6" customFormat="1" ht="13.5" customHeight="1">
      <c r="B35" s="414"/>
      <c r="C35" s="421" t="s">
        <v>28</v>
      </c>
      <c r="D35" s="450">
        <v>1</v>
      </c>
      <c r="E35" s="450">
        <v>2</v>
      </c>
      <c r="F35" s="450">
        <v>3</v>
      </c>
      <c r="G35" s="450">
        <v>4</v>
      </c>
      <c r="H35" s="450">
        <v>5</v>
      </c>
      <c r="I35" s="450">
        <v>6</v>
      </c>
      <c r="J35" s="450">
        <v>7</v>
      </c>
      <c r="K35" s="450">
        <v>8</v>
      </c>
      <c r="L35" s="450">
        <v>9</v>
      </c>
      <c r="M35" s="450">
        <v>10</v>
      </c>
      <c r="N35" s="450">
        <v>11</v>
      </c>
      <c r="O35" s="450">
        <v>12</v>
      </c>
      <c r="P35" s="450">
        <v>13</v>
      </c>
      <c r="Q35" s="450">
        <v>14</v>
      </c>
      <c r="R35" s="450">
        <v>15</v>
      </c>
      <c r="S35" s="450">
        <v>16</v>
      </c>
      <c r="T35" s="450">
        <v>17</v>
      </c>
      <c r="U35" s="450">
        <v>18</v>
      </c>
      <c r="V35" s="450">
        <v>19</v>
      </c>
      <c r="W35" s="450">
        <v>20</v>
      </c>
      <c r="X35" s="450">
        <v>21</v>
      </c>
      <c r="Y35" s="450">
        <v>22</v>
      </c>
      <c r="Z35" s="450">
        <v>23</v>
      </c>
      <c r="AA35" s="450">
        <v>24</v>
      </c>
      <c r="AB35" s="450">
        <v>25</v>
      </c>
      <c r="AC35" s="450">
        <v>26</v>
      </c>
      <c r="AD35" s="450">
        <v>27</v>
      </c>
      <c r="AE35" s="450">
        <v>28</v>
      </c>
      <c r="AF35" s="450">
        <v>29</v>
      </c>
      <c r="AG35" s="450">
        <v>30</v>
      </c>
      <c r="AH35" s="450">
        <v>31</v>
      </c>
      <c r="AI35" s="450">
        <v>32</v>
      </c>
      <c r="AJ35" s="450">
        <v>33</v>
      </c>
      <c r="AK35" s="450">
        <v>34</v>
      </c>
      <c r="AL35" s="450">
        <v>35</v>
      </c>
      <c r="AM35" s="450">
        <v>36</v>
      </c>
      <c r="AN35" s="450">
        <v>37</v>
      </c>
      <c r="AO35" s="450">
        <v>38</v>
      </c>
      <c r="AP35" s="450">
        <v>39</v>
      </c>
      <c r="AQ35" s="450">
        <v>40</v>
      </c>
      <c r="AR35" s="450">
        <v>41</v>
      </c>
      <c r="AS35" s="450">
        <v>42</v>
      </c>
      <c r="AT35" s="450">
        <v>43</v>
      </c>
      <c r="AU35" s="450">
        <v>44</v>
      </c>
      <c r="AV35" s="450">
        <v>45</v>
      </c>
      <c r="AW35" s="450">
        <v>46</v>
      </c>
      <c r="AX35" s="450">
        <v>47</v>
      </c>
      <c r="AY35" s="450">
        <v>48</v>
      </c>
      <c r="AZ35" s="450">
        <v>49</v>
      </c>
      <c r="BA35" s="450">
        <v>50</v>
      </c>
      <c r="BB35" s="10"/>
      <c r="BR35" s="7"/>
      <c r="BS35" s="7"/>
      <c r="CM35" s="7"/>
      <c r="CN35" s="7"/>
      <c r="CO35" s="7"/>
      <c r="CP35" s="7"/>
      <c r="DL35" s="7"/>
      <c r="DM35" s="7"/>
      <c r="DN35" s="7"/>
      <c r="DO35" s="7"/>
      <c r="DP35" s="7"/>
      <c r="DQ35" s="7"/>
      <c r="DR35" s="7"/>
      <c r="DS35" s="7"/>
      <c r="DT35" s="7"/>
      <c r="DU35" s="7"/>
      <c r="DV35" s="7"/>
      <c r="DW35" s="7"/>
      <c r="DX35" s="7"/>
      <c r="DY35" s="7"/>
      <c r="DZ35" s="164"/>
      <c r="EA35" s="7"/>
      <c r="EB35" s="415"/>
      <c r="EC35" s="7"/>
      <c r="ED35" s="7"/>
      <c r="EE35" s="7"/>
      <c r="EF35" s="7"/>
      <c r="EG35" s="7"/>
      <c r="EH35" s="7"/>
    </row>
    <row r="36" spans="2:138" s="6" customFormat="1" ht="13.5" customHeight="1">
      <c r="B36" s="414"/>
      <c r="C36" s="421" t="s">
        <v>145</v>
      </c>
      <c r="D36" s="450" t="str">
        <f>IF(Tasks!$D$69=0,"",Tasks!$D$69)</f>
        <v/>
      </c>
      <c r="E36" s="450" t="str">
        <f>IF(Tasks!$D$70=0,"",Tasks!$D$70)</f>
        <v/>
      </c>
      <c r="F36" s="450" t="str">
        <f>IF(Tasks!$D$71=0,"",Tasks!$D$71)</f>
        <v/>
      </c>
      <c r="G36" s="450" t="str">
        <f>IF(Tasks!$D$72=0,"",Tasks!$D$72)</f>
        <v/>
      </c>
      <c r="H36" s="450" t="str">
        <f>IF(Tasks!$D$73=0,"",Tasks!$D$73)</f>
        <v/>
      </c>
      <c r="I36" s="450" t="str">
        <f>IF(Tasks!$D$74=0,"",Tasks!$D$74)</f>
        <v/>
      </c>
      <c r="J36" s="450" t="str">
        <f>IF(Tasks!$D$75=0,"",Tasks!$D$75)</f>
        <v/>
      </c>
      <c r="K36" s="450" t="str">
        <f>IF(Tasks!$D$76=0,"",Tasks!$D$76)</f>
        <v/>
      </c>
      <c r="L36" s="450" t="str">
        <f>IF(Tasks!$D$77=0,"",Tasks!$D$77)</f>
        <v/>
      </c>
      <c r="M36" s="450" t="str">
        <f>IF(Tasks!$D$78=0,"",Tasks!$D$78)</f>
        <v/>
      </c>
      <c r="N36" s="450" t="str">
        <f>IF(Tasks!$D$79=0,"",Tasks!$D$79)</f>
        <v/>
      </c>
      <c r="O36" s="450" t="str">
        <f>IF(Tasks!$D$80=0,"",Tasks!$D$80)</f>
        <v/>
      </c>
      <c r="P36" s="450" t="str">
        <f>IF(Tasks!$D$81=0,"",Tasks!$D$81)</f>
        <v/>
      </c>
      <c r="Q36" s="450" t="str">
        <f>IF(Tasks!$D$82=0,"",Tasks!$D$82)</f>
        <v/>
      </c>
      <c r="R36" s="450" t="str">
        <f>IF(Tasks!$D$83=0,"",Tasks!$D$83)</f>
        <v/>
      </c>
      <c r="S36" s="450" t="str">
        <f>IF(Tasks!$D$84=0,"",Tasks!$D$84)</f>
        <v/>
      </c>
      <c r="T36" s="450" t="str">
        <f>IF(Tasks!$D$85=0,"",Tasks!$D$85)</f>
        <v/>
      </c>
      <c r="U36" s="450" t="str">
        <f>IF(Tasks!$D$86=0,"",Tasks!$D$86)</f>
        <v/>
      </c>
      <c r="V36" s="450" t="str">
        <f>IF(Tasks!$D$87=0,"",Tasks!$D$87)</f>
        <v/>
      </c>
      <c r="W36" s="450" t="str">
        <f>IF(Tasks!$D$88=0,"",Tasks!$D$88)</f>
        <v/>
      </c>
      <c r="X36" s="450" t="str">
        <f>IF(Tasks!$D$89=0,"",Tasks!$D$89)</f>
        <v/>
      </c>
      <c r="Y36" s="450" t="str">
        <f>IF(Tasks!$D$90=0,"",Tasks!$D$90)</f>
        <v/>
      </c>
      <c r="Z36" s="450" t="str">
        <f>IF(Tasks!$D$91=0,"",Tasks!$D$91)</f>
        <v/>
      </c>
      <c r="AA36" s="450" t="str">
        <f>IF(Tasks!$D$92=0,"",Tasks!$D$92)</f>
        <v/>
      </c>
      <c r="AB36" s="450" t="str">
        <f>IF(Tasks!$D$93=0,"",Tasks!$D$93)</f>
        <v/>
      </c>
      <c r="AC36" s="450" t="str">
        <f>IF(Tasks!$D$94=0,"",Tasks!$D$94)</f>
        <v/>
      </c>
      <c r="AD36" s="450" t="str">
        <f>IF(Tasks!$D$95=0,"",Tasks!$D$95)</f>
        <v/>
      </c>
      <c r="AE36" s="450" t="str">
        <f>IF(Tasks!$D$96=0,"",Tasks!$D$96)</f>
        <v/>
      </c>
      <c r="AF36" s="450" t="str">
        <f>IF(Tasks!$D$97=0,"",Tasks!$D$97)</f>
        <v/>
      </c>
      <c r="AG36" s="450" t="str">
        <f>IF(Tasks!$D$98=0,"",Tasks!$D$98)</f>
        <v/>
      </c>
      <c r="AH36" s="450" t="str">
        <f>IF(Tasks!$D$99=0,"",Tasks!$D$99)</f>
        <v/>
      </c>
      <c r="AI36" s="450" t="str">
        <f>IF(Tasks!$D$100=0,"",Tasks!$D$100)</f>
        <v/>
      </c>
      <c r="AJ36" s="450" t="str">
        <f>IF(Tasks!$D$101=0,"",Tasks!$D$101)</f>
        <v/>
      </c>
      <c r="AK36" s="450" t="str">
        <f>IF(Tasks!$D$6102=0,"",Tasks!$D$102)</f>
        <v/>
      </c>
      <c r="AL36" s="450" t="str">
        <f>IF(Tasks!$D$103=0,"",Tasks!$D$103)</f>
        <v/>
      </c>
      <c r="AM36" s="450" t="str">
        <f>IF(Tasks!$D$104=0,"",Tasks!$D$104)</f>
        <v/>
      </c>
      <c r="AN36" s="450" t="str">
        <f>IF(Tasks!$D$105=0,"",Tasks!$D$105)</f>
        <v/>
      </c>
      <c r="AO36" s="450" t="str">
        <f>IF(Tasks!$D$106=0,"",Tasks!$D$106)</f>
        <v/>
      </c>
      <c r="AP36" s="450" t="str">
        <f>IF(Tasks!$D$107=0,"",Tasks!$D$107)</f>
        <v/>
      </c>
      <c r="AQ36" s="450" t="str">
        <f>IF(Tasks!$D$108=0,"",Tasks!$D$108)</f>
        <v/>
      </c>
      <c r="AR36" s="450" t="str">
        <f>IF(Tasks!$D$109=0,"",Tasks!$D$109)</f>
        <v/>
      </c>
      <c r="AS36" s="450" t="str">
        <f>IF(Tasks!$D$110=0,"",Tasks!$D$110)</f>
        <v/>
      </c>
      <c r="AT36" s="450" t="str">
        <f>IF(Tasks!$D$111=0,"",Tasks!$D$111)</f>
        <v/>
      </c>
      <c r="AU36" s="450" t="str">
        <f>IF(Tasks!$D$112=0,"",Tasks!$D$112)</f>
        <v/>
      </c>
      <c r="AV36" s="450" t="str">
        <f>IF(Tasks!$D$113=0,"",Tasks!$D$113)</f>
        <v/>
      </c>
      <c r="AW36" s="450" t="str">
        <f>IF(Tasks!$D$114=0,"",Tasks!$D$114)</f>
        <v/>
      </c>
      <c r="AX36" s="450" t="str">
        <f>IF(Tasks!$D$115=0,"",Tasks!$D$115)</f>
        <v/>
      </c>
      <c r="AY36" s="450" t="str">
        <f>IF(Tasks!$D$116=0,"",Tasks!$D$116)</f>
        <v/>
      </c>
      <c r="AZ36" s="450" t="str">
        <f>IF(Tasks!$D$117=0,"",Tasks!$D$117)</f>
        <v/>
      </c>
      <c r="BA36" s="450" t="str">
        <f>IF(Tasks!$D$118=0,"",Tasks!$D$118)</f>
        <v/>
      </c>
      <c r="BB36" s="10"/>
      <c r="BR36" s="7"/>
      <c r="BS36" s="7"/>
      <c r="CM36" s="7"/>
      <c r="CN36" s="7"/>
      <c r="CO36" s="7"/>
      <c r="CP36" s="7"/>
      <c r="DL36" s="7"/>
      <c r="DM36" s="7"/>
      <c r="DN36" s="7"/>
      <c r="DO36" s="7"/>
      <c r="DP36" s="7"/>
      <c r="DQ36" s="7"/>
      <c r="DR36" s="7"/>
      <c r="DS36" s="7"/>
      <c r="DT36" s="7"/>
      <c r="DU36" s="7"/>
      <c r="DV36" s="7"/>
      <c r="DW36" s="7"/>
      <c r="DX36" s="7"/>
      <c r="DY36" s="7"/>
      <c r="DZ36" s="164"/>
      <c r="EA36" s="7"/>
      <c r="EB36" s="415"/>
      <c r="EC36" s="7"/>
      <c r="ED36" s="7"/>
      <c r="EE36" s="7"/>
      <c r="EF36" s="7"/>
      <c r="EG36" s="7"/>
      <c r="EH36" s="7"/>
    </row>
    <row r="37" spans="2:138" s="6" customFormat="1" ht="13.5" customHeight="1">
      <c r="C37" s="422" t="s">
        <v>117</v>
      </c>
      <c r="D37" s="448" t="str">
        <f>IF(COUNTBLANK(DataSum!$AT$10)=1,"",DataSum!$AT$10)</f>
        <v/>
      </c>
      <c r="E37" s="448" t="str">
        <f>IF(COUNTBLANK(DataSum!$AT$11)=1,"",DataSum!$AT$11)</f>
        <v/>
      </c>
      <c r="F37" s="448" t="str">
        <f>IF(COUNTBLANK(DataSum!$AT$12)=1,"",DataSum!$AT$12)</f>
        <v/>
      </c>
      <c r="G37" s="448" t="str">
        <f>IF(COUNTBLANK(DataSum!$AT$13)=1,"",DataSum!$AT$13)</f>
        <v/>
      </c>
      <c r="H37" s="448" t="str">
        <f>IF(COUNTBLANK(DataSum!$AT$14)=1,"",DataSum!$AT$14)</f>
        <v/>
      </c>
      <c r="I37" s="448" t="str">
        <f>IF(COUNTBLANK(DataSum!$AT$15)=1,"",DataSum!$AT$15)</f>
        <v/>
      </c>
      <c r="J37" s="448" t="str">
        <f>IF(COUNTBLANK(DataSum!$AT$16)=1,"",DataSum!$AT$16)</f>
        <v/>
      </c>
      <c r="K37" s="448" t="str">
        <f>IF(COUNTBLANK(DataSum!$AT$17)=1,"",DataSum!$AT$17)</f>
        <v/>
      </c>
      <c r="L37" s="448" t="str">
        <f>IF(COUNTBLANK(DataSum!$AT$18)=1,"",DataSum!$AT$18)</f>
        <v/>
      </c>
      <c r="M37" s="448" t="str">
        <f>IF(COUNTBLANK(DataSum!$AT$19)=1,"",DataSum!$AT$19)</f>
        <v/>
      </c>
      <c r="N37" s="448" t="str">
        <f>IF(COUNTBLANK(DataSum!$AT$20)=1,"",DataSum!$AT$20)</f>
        <v/>
      </c>
      <c r="O37" s="448" t="str">
        <f>IF(COUNTBLANK(DataSum!$AT$21)=1,"",DataSum!$AT$21)</f>
        <v/>
      </c>
      <c r="P37" s="448" t="str">
        <f>IF(COUNTBLANK(DataSum!$AT$22)=1,"",DataSum!$AT$22)</f>
        <v/>
      </c>
      <c r="Q37" s="448" t="str">
        <f>IF(COUNTBLANK(DataSum!$AT$23)=1,"",DataSum!$AT$23)</f>
        <v/>
      </c>
      <c r="R37" s="448" t="str">
        <f>IF(COUNTBLANK(DataSum!$AT$24)=1,"",DataSum!$AT$24)</f>
        <v/>
      </c>
      <c r="S37" s="448" t="str">
        <f>IF(COUNTBLANK(DataSum!$AT$25)=1,"",DataSum!$AT$25)</f>
        <v/>
      </c>
      <c r="T37" s="448" t="str">
        <f>IF(COUNTBLANK(DataSum!$AT$26)=1,"",DataSum!$AT$26)</f>
        <v/>
      </c>
      <c r="U37" s="448" t="str">
        <f>IF(COUNTBLANK(DataSum!$AT$27)=1,"",DataSum!$AT$27)</f>
        <v/>
      </c>
      <c r="V37" s="448" t="str">
        <f>IF(COUNTBLANK(DataSum!$AT$28)=1,"",DataSum!$AT$28)</f>
        <v/>
      </c>
      <c r="W37" s="448" t="str">
        <f>IF(COUNTBLANK(DataSum!$AT$29)=1,"",DataSum!$AT$29)</f>
        <v/>
      </c>
      <c r="X37" s="448" t="str">
        <f>IF(COUNTBLANK(DataSum!$AT$30)=1,"",DataSum!$AT$30)</f>
        <v/>
      </c>
      <c r="Y37" s="448" t="str">
        <f>IF(COUNTBLANK(DataSum!$AT$31)=1,"",DataSum!$AT$31)</f>
        <v/>
      </c>
      <c r="Z37" s="448" t="str">
        <f>IF(COUNTBLANK(DataSum!$AT$32)=1,"",DataSum!$AT$32)</f>
        <v/>
      </c>
      <c r="AA37" s="448" t="str">
        <f>IF(COUNTBLANK(DataSum!$AT$33)=1,"",DataSum!$AT$33)</f>
        <v/>
      </c>
      <c r="AB37" s="448" t="str">
        <f>IF(COUNTBLANK(DataSum!$AT$34)=1,"",DataSum!$AT$34)</f>
        <v/>
      </c>
      <c r="AC37" s="448" t="str">
        <f>IF(COUNTBLANK(DataSum!$AT$35)=1,"",DataSum!$AT$35)</f>
        <v/>
      </c>
      <c r="AD37" s="448" t="str">
        <f>IF(COUNTBLANK(DataSum!$AT$36)=1,"",DataSum!$AT$36)</f>
        <v/>
      </c>
      <c r="AE37" s="448" t="str">
        <f>IF(COUNTBLANK(DataSum!$AT$37)=1,"",DataSum!$AT$37)</f>
        <v/>
      </c>
      <c r="AF37" s="448" t="str">
        <f>IF(COUNTBLANK(DataSum!$AT$38)=1,"",DataSum!$AT$38)</f>
        <v/>
      </c>
      <c r="AG37" s="448" t="str">
        <f>IF(COUNTBLANK(DataSum!$AT$39)=1,"",DataSum!$AT$39)</f>
        <v/>
      </c>
      <c r="AH37" s="448" t="str">
        <f>IF(COUNTBLANK(DataSum!$AT$40)=1,"",DataSum!$AT$40)</f>
        <v/>
      </c>
      <c r="AI37" s="448" t="str">
        <f>IF(COUNTBLANK(DataSum!$AT$41)=1,"",DataSum!$AT$41)</f>
        <v/>
      </c>
      <c r="AJ37" s="448" t="str">
        <f>IF(COUNTBLANK(DataSum!$AT$42)=1,"",DataSum!$AT$42)</f>
        <v/>
      </c>
      <c r="AK37" s="448" t="str">
        <f>IF(COUNTBLANK(DataSum!$AT$43)=1,"",DataSum!$AT$43)</f>
        <v/>
      </c>
      <c r="AL37" s="448" t="str">
        <f>IF(COUNTBLANK(DataSum!$AT$44)=1,"",DataSum!$AT$44)</f>
        <v/>
      </c>
      <c r="AM37" s="448" t="str">
        <f>IF(COUNTBLANK(DataSum!$AT$45)=1,"",DataSum!$AT$45)</f>
        <v/>
      </c>
      <c r="AN37" s="448" t="str">
        <f>IF(COUNTBLANK(DataSum!$AT$46)=1,"",DataSum!$AT$46)</f>
        <v/>
      </c>
      <c r="AO37" s="448" t="str">
        <f>IF(COUNTBLANK(DataSum!$AT$47)=1,"",DataSum!$AT$47)</f>
        <v/>
      </c>
      <c r="AP37" s="448" t="str">
        <f>IF(COUNTBLANK(DataSum!$AT$48)=1,"",DataSum!$AT$48)</f>
        <v/>
      </c>
      <c r="AQ37" s="448" t="str">
        <f>IF(COUNTBLANK(DataSum!$AT$49)=1,"",DataSum!$AT$49)</f>
        <v/>
      </c>
      <c r="AR37" s="448" t="str">
        <f>IF(COUNTBLANK(DataSum!$AT$50)=1,"",DataSum!$AT$50)</f>
        <v/>
      </c>
      <c r="AS37" s="448" t="str">
        <f>IF(COUNTBLANK(DataSum!$AT$51)=1,"",DataSum!$AT$51)</f>
        <v/>
      </c>
      <c r="AT37" s="448" t="str">
        <f>IF(COUNTBLANK(DataSum!$AT$52)=1,"",DataSum!$AT$52)</f>
        <v/>
      </c>
      <c r="AU37" s="448" t="str">
        <f>IF(COUNTBLANK(DataSum!$AT$53)=1,"",DataSum!$AT$53)</f>
        <v/>
      </c>
      <c r="AV37" s="448" t="str">
        <f>IF(COUNTBLANK(DataSum!$AT$54)=1,"",DataSum!$AT$54)</f>
        <v/>
      </c>
      <c r="AW37" s="448" t="str">
        <f>IF(COUNTBLANK(DataSum!$AT$55)=1,"",DataSum!$AT$55)</f>
        <v/>
      </c>
      <c r="AX37" s="448" t="str">
        <f>IF(COUNTBLANK(DataSum!$AT$56)=1,"",DataSum!$AT$56)</f>
        <v/>
      </c>
      <c r="AY37" s="448" t="str">
        <f>IF(COUNTBLANK(DataSum!$AT$57)=1,"",DataSum!$AT$57)</f>
        <v/>
      </c>
      <c r="AZ37" s="448" t="str">
        <f>IF(COUNTBLANK(DataSum!$AT$58)=1,"",DataSum!$AT$58)</f>
        <v/>
      </c>
      <c r="BA37" s="448" t="str">
        <f>IF(COUNTBLANK(DataSum!$AT$59)=1,"",DataSum!$AT$59)</f>
        <v/>
      </c>
      <c r="BR37" s="7"/>
      <c r="BS37" s="7"/>
      <c r="CM37" s="7"/>
      <c r="CN37" s="7"/>
      <c r="CO37" s="7"/>
      <c r="CP37" s="7"/>
      <c r="DL37" s="7"/>
      <c r="DM37" s="7"/>
      <c r="DN37" s="7"/>
      <c r="DO37" s="7"/>
      <c r="DP37" s="7"/>
      <c r="DQ37" s="7"/>
      <c r="DR37" s="7"/>
      <c r="DS37" s="7"/>
      <c r="DT37" s="7"/>
      <c r="DU37" s="7"/>
      <c r="DV37" s="7"/>
      <c r="DW37" s="7"/>
      <c r="DX37" s="7"/>
      <c r="DY37" s="7"/>
      <c r="DZ37" s="164"/>
      <c r="EA37" s="7"/>
      <c r="EB37" s="415"/>
      <c r="EC37" s="7"/>
      <c r="ED37" s="7"/>
      <c r="EE37" s="7"/>
      <c r="EF37" s="7"/>
      <c r="EG37" s="7"/>
      <c r="EH37" s="7"/>
    </row>
    <row r="38" spans="2:138" s="6" customFormat="1" ht="13.5" customHeight="1">
      <c r="C38" s="422" t="s">
        <v>131</v>
      </c>
      <c r="D38" s="448" t="str">
        <f>IF(COUNTBLANK(DataSum!$Z$147)=1,"",DataSum!$Z$147)</f>
        <v/>
      </c>
      <c r="E38" s="448" t="str">
        <f>IF(COUNTBLANK(DataSum!$Z$148)=1,"",DataSum!$Z$148)</f>
        <v/>
      </c>
      <c r="F38" s="448" t="str">
        <f>IF(COUNTBLANK(DataSum!$Z$149)=1,"",DataSum!$Z$149)</f>
        <v/>
      </c>
      <c r="G38" s="448" t="str">
        <f>IF(COUNTBLANK(DataSum!$Z$150)=1,"",DataSum!$Z$150)</f>
        <v/>
      </c>
      <c r="H38" s="448" t="str">
        <f>IF(COUNTBLANK(DataSum!$Z$151)=1,"",DataSum!$Z$151)</f>
        <v/>
      </c>
      <c r="I38" s="448" t="str">
        <f>IF(COUNTBLANK(DataSum!$Z$152)=1,"",DataSum!$Z$152)</f>
        <v/>
      </c>
      <c r="J38" s="448" t="e">
        <f>IF(COUNTBLANK(DataSum!$Z$153)=1,"",DataSum!$Z$153)</f>
        <v>#N/A</v>
      </c>
      <c r="K38" s="448" t="e">
        <f>IF(COUNTBLANK(DataSum!$Z$154)=1,"",DataSum!$Z$154)</f>
        <v>#N/A</v>
      </c>
      <c r="L38" s="448" t="e">
        <f>IF(COUNTBLANK(DataSum!$Z$155)=1,"",DataSum!$Z$155)</f>
        <v>#N/A</v>
      </c>
      <c r="M38" s="448" t="e">
        <f>IF(COUNTBLANK(DataSum!$Z$156)=1,"",DataSum!$Z$156)</f>
        <v>#N/A</v>
      </c>
      <c r="N38" s="448" t="e">
        <f>IF(COUNTBLANK(DataSum!$Z$157)=1,"",DataSum!$Z$157)</f>
        <v>#N/A</v>
      </c>
      <c r="O38" s="448" t="e">
        <f>IF(COUNTBLANK(DataSum!$Z$158)=1,"",DataSum!$Z$158)</f>
        <v>#N/A</v>
      </c>
      <c r="P38" s="448" t="e">
        <f>IF(COUNTBLANK(DataSum!$Z$159)=1,"",DataSum!$Z$159)</f>
        <v>#N/A</v>
      </c>
      <c r="Q38" s="448" t="e">
        <f>IF(COUNTBLANK(DataSum!$Z$160)=1,"",DataSum!$Z$160)</f>
        <v>#N/A</v>
      </c>
      <c r="R38" s="448" t="e">
        <f>IF(COUNTBLANK(DataSum!$Z$161)=1,"",DataSum!$Z$161)</f>
        <v>#N/A</v>
      </c>
      <c r="S38" s="448" t="e">
        <f>IF(COUNTBLANK(DataSum!$Z$162)=1,"",DataSum!$Z$162)</f>
        <v>#N/A</v>
      </c>
      <c r="T38" s="448" t="e">
        <f>IF(COUNTBLANK(DataSum!$Z$163)=1,"",DataSum!$Z$163)</f>
        <v>#N/A</v>
      </c>
      <c r="U38" s="448" t="e">
        <f>IF(COUNTBLANK(DataSum!$Z$164)=1,"",DataSum!$Z$164)</f>
        <v>#N/A</v>
      </c>
      <c r="V38" s="448" t="e">
        <f>IF(COUNTBLANK(DataSum!$Z$165)=1,"",DataSum!$Z$165)</f>
        <v>#N/A</v>
      </c>
      <c r="W38" s="448" t="e">
        <f>IF(COUNTBLANK(DataSum!$Z$166)=1,"",DataSum!$Z$166)</f>
        <v>#N/A</v>
      </c>
      <c r="X38" s="448" t="e">
        <f>IF(COUNTBLANK(DataSum!$Z$167)=1,"",DataSum!$Z$167)</f>
        <v>#N/A</v>
      </c>
      <c r="Y38" s="448" t="e">
        <f>IF(COUNTBLANK(DataSum!$Z$168)=1,"",DataSum!$Z$168)</f>
        <v>#N/A</v>
      </c>
      <c r="Z38" s="448" t="e">
        <f>IF(COUNTBLANK(DataSum!$Z$169)=1,"",DataSum!$Z$169)</f>
        <v>#N/A</v>
      </c>
      <c r="AA38" s="448" t="e">
        <f>IF(COUNTBLANK(DataSum!$Z$170)=1,"",DataSum!$Z$170)</f>
        <v>#N/A</v>
      </c>
      <c r="AB38" s="448" t="e">
        <f>IF(COUNTBLANK(DataSum!$Z$171)=1,"",DataSum!$Z$171)</f>
        <v>#N/A</v>
      </c>
      <c r="AC38" s="448" t="e">
        <f>IF(COUNTBLANK(DataSum!$Z$172)=1,"",DataSum!$Z$172)</f>
        <v>#N/A</v>
      </c>
      <c r="AD38" s="448" t="e">
        <f>IF(COUNTBLANK(DataSum!$Z$173)=1,"",DataSum!$Z$173)</f>
        <v>#N/A</v>
      </c>
      <c r="AE38" s="448" t="e">
        <f>IF(COUNTBLANK(DataSum!$Z$174)=1,"",DataSum!$Z$174)</f>
        <v>#N/A</v>
      </c>
      <c r="AF38" s="448" t="e">
        <f>IF(COUNTBLANK(DataSum!$Z$175)=1,"",DataSum!$Z$175)</f>
        <v>#N/A</v>
      </c>
      <c r="AG38" s="448" t="e">
        <f>IF(COUNTBLANK(DataSum!$Z$176)=1,"",DataSum!$Z$176)</f>
        <v>#N/A</v>
      </c>
      <c r="AH38" s="448" t="e">
        <f>IF(COUNTBLANK(DataSum!$Z$177)=1,"",DataSum!$Z$177)</f>
        <v>#N/A</v>
      </c>
      <c r="AI38" s="448" t="e">
        <f>IF(COUNTBLANK(DataSum!$Z$178)=1,"",DataSum!$Z$178)</f>
        <v>#N/A</v>
      </c>
      <c r="AJ38" s="448" t="e">
        <f>IF(COUNTBLANK(DataSum!$Z$179)=1,"",DataSum!$Z$179)</f>
        <v>#N/A</v>
      </c>
      <c r="AK38" s="448" t="e">
        <f>IF(COUNTBLANK(DataSum!$Z$180)=1,"",DataSum!$Z$180)</f>
        <v>#N/A</v>
      </c>
      <c r="AL38" s="448" t="e">
        <f>IF(COUNTBLANK(DataSum!$Z$181)=1,"",DataSum!$Z$181)</f>
        <v>#N/A</v>
      </c>
      <c r="AM38" s="448" t="e">
        <f>IF(COUNTBLANK(DataSum!$Z$182)=1,"",DataSum!$Z$182)</f>
        <v>#N/A</v>
      </c>
      <c r="AN38" s="448" t="e">
        <f>IF(COUNTBLANK(DataSum!$Z$183)=1,"",DataSum!$Z$183)</f>
        <v>#N/A</v>
      </c>
      <c r="AO38" s="448" t="e">
        <f>IF(COUNTBLANK(DataSum!$Z$184)=1,"",DataSum!$Z$184)</f>
        <v>#N/A</v>
      </c>
      <c r="AP38" s="448" t="e">
        <f>IF(COUNTBLANK(DataSum!$Z$185)=1,"",DataSum!$Z$185)</f>
        <v>#N/A</v>
      </c>
      <c r="AQ38" s="448" t="e">
        <f>IF(COUNTBLANK(DataSum!$Z$186)=1,"",DataSum!$Z$186)</f>
        <v>#N/A</v>
      </c>
      <c r="AR38" s="448" t="e">
        <f>IF(COUNTBLANK(DataSum!$Z$187)=1,"",DataSum!$Z$187)</f>
        <v>#N/A</v>
      </c>
      <c r="AS38" s="448" t="e">
        <f>IF(COUNTBLANK(DataSum!$Z$188)=1,"",DataSum!$Z$188)</f>
        <v>#N/A</v>
      </c>
      <c r="AT38" s="448" t="e">
        <f>IF(COUNTBLANK(DataSum!$Z$189)=1,"",DataSum!$Z$189)</f>
        <v>#N/A</v>
      </c>
      <c r="AU38" s="448" t="e">
        <f>IF(COUNTBLANK(DataSum!$Z$190)=1,"",DataSum!$Z$190)</f>
        <v>#N/A</v>
      </c>
      <c r="AV38" s="448" t="e">
        <f>IF(COUNTBLANK(DataSum!$Z$191)=1,"",DataSum!$Z$191)</f>
        <v>#N/A</v>
      </c>
      <c r="AW38" s="448" t="e">
        <f>IF(COUNTBLANK(DataSum!$Z$192)=1,"",DataSum!$Z$192)</f>
        <v>#N/A</v>
      </c>
      <c r="AX38" s="448" t="e">
        <f>IF(COUNTBLANK(DataSum!$Z$193)=1,"",DataSum!$Z$193)</f>
        <v>#N/A</v>
      </c>
      <c r="AY38" s="448" t="e">
        <f>IF(COUNTBLANK(DataSum!$Z$194)=1,"",DataSum!$Z$194)</f>
        <v>#N/A</v>
      </c>
      <c r="AZ38" s="448" t="e">
        <f>IF(COUNTBLANK(DataSum!$Z$195)=1,"",DataSum!$Z$195)</f>
        <v>#N/A</v>
      </c>
      <c r="BA38" s="448" t="e">
        <f>IF(COUNTBLANK(DataSum!$Z$196)=1,"",DataSum!$Z$196)</f>
        <v>#N/A</v>
      </c>
      <c r="BR38" s="7"/>
      <c r="BS38" s="7"/>
      <c r="CM38" s="7"/>
      <c r="CN38" s="7"/>
      <c r="CO38" s="7"/>
      <c r="CP38" s="7"/>
      <c r="DL38" s="7"/>
      <c r="DM38" s="7"/>
      <c r="DN38" s="7"/>
      <c r="DO38" s="7"/>
      <c r="DP38" s="7"/>
      <c r="DQ38" s="7"/>
      <c r="DR38" s="7"/>
      <c r="DS38" s="7"/>
      <c r="DT38" s="7"/>
      <c r="DU38" s="7"/>
      <c r="DV38" s="7"/>
      <c r="DW38" s="7"/>
      <c r="DX38" s="7"/>
      <c r="DY38" s="7"/>
      <c r="DZ38" s="164"/>
      <c r="EA38" s="7"/>
      <c r="EB38" s="415"/>
      <c r="EC38" s="7"/>
      <c r="ED38" s="7"/>
      <c r="EE38" s="7"/>
      <c r="EF38" s="7"/>
      <c r="EG38" s="7"/>
      <c r="EH38" s="7"/>
    </row>
    <row r="39" spans="2:138" s="6" customFormat="1" ht="13.5" customHeight="1">
      <c r="C39" s="200"/>
      <c r="D39" s="342"/>
      <c r="E39" s="342"/>
      <c r="F39" s="342"/>
      <c r="G39" s="342"/>
      <c r="H39" s="342"/>
      <c r="I39" s="342"/>
      <c r="J39" s="342"/>
      <c r="K39" s="342"/>
      <c r="L39" s="342"/>
      <c r="M39" s="342"/>
      <c r="N39" s="342"/>
      <c r="O39" s="342"/>
      <c r="P39" s="342"/>
      <c r="Q39" s="342"/>
      <c r="R39" s="342"/>
      <c r="S39" s="342"/>
      <c r="T39" s="342"/>
      <c r="U39" s="342"/>
      <c r="V39" s="342"/>
      <c r="W39" s="342"/>
      <c r="X39" s="342"/>
      <c r="Y39" s="342"/>
      <c r="Z39" s="342"/>
      <c r="AA39" s="342"/>
      <c r="AB39" s="342"/>
      <c r="AC39" s="342"/>
      <c r="AD39" s="342"/>
      <c r="AE39" s="342"/>
      <c r="AF39" s="342"/>
      <c r="AG39" s="342"/>
      <c r="AH39" s="342"/>
      <c r="AI39" s="342"/>
      <c r="AJ39" s="342"/>
      <c r="AK39" s="342"/>
      <c r="AL39" s="342"/>
      <c r="AM39" s="342"/>
      <c r="AN39" s="342"/>
      <c r="AO39" s="342"/>
      <c r="AP39" s="342"/>
      <c r="AQ39" s="342"/>
      <c r="AR39" s="342"/>
      <c r="AS39" s="342"/>
      <c r="AT39" s="342"/>
      <c r="AU39" s="342"/>
      <c r="AV39" s="342"/>
      <c r="AW39" s="342"/>
      <c r="AX39" s="342"/>
      <c r="AY39" s="342"/>
      <c r="AZ39" s="342"/>
      <c r="BA39" s="342"/>
      <c r="BR39" s="7"/>
      <c r="BS39" s="7"/>
      <c r="CM39" s="7"/>
      <c r="CN39" s="7"/>
      <c r="CO39" s="7"/>
      <c r="CP39" s="7"/>
      <c r="DL39" s="7"/>
      <c r="DM39" s="7"/>
      <c r="DN39" s="7"/>
      <c r="DO39" s="7"/>
      <c r="DP39" s="7"/>
      <c r="DQ39" s="7"/>
      <c r="DR39" s="7"/>
      <c r="DS39" s="7"/>
      <c r="DT39" s="7"/>
      <c r="DU39" s="7"/>
      <c r="DV39" s="7"/>
      <c r="DW39" s="7"/>
      <c r="DX39" s="7"/>
      <c r="DY39" s="7"/>
      <c r="DZ39" s="164"/>
      <c r="EA39" s="7"/>
      <c r="EB39" s="415"/>
      <c r="EC39" s="7"/>
      <c r="ED39" s="7"/>
      <c r="EE39" s="7"/>
      <c r="EF39" s="7"/>
      <c r="EG39" s="7"/>
      <c r="EH39" s="7"/>
    </row>
    <row r="40" spans="2:138" s="6" customFormat="1" ht="13.5" customHeight="1">
      <c r="B40" s="414"/>
      <c r="C40" s="77" t="s">
        <v>310</v>
      </c>
      <c r="D40" s="453"/>
      <c r="E40" s="453"/>
      <c r="F40" s="446"/>
      <c r="G40" s="446"/>
      <c r="H40" s="446"/>
      <c r="I40" s="453"/>
      <c r="J40" s="453"/>
      <c r="K40" s="453"/>
      <c r="L40" s="453"/>
      <c r="M40" s="453"/>
      <c r="N40" s="453"/>
      <c r="O40" s="453"/>
      <c r="P40" s="453"/>
      <c r="Q40" s="453"/>
      <c r="R40" s="459"/>
      <c r="S40" s="453"/>
      <c r="T40" s="453"/>
      <c r="U40" s="453"/>
      <c r="V40" s="453"/>
      <c r="W40" s="453"/>
      <c r="X40" s="453"/>
      <c r="Y40" s="453"/>
      <c r="Z40" s="453"/>
      <c r="AA40" s="453"/>
      <c r="AB40" s="453"/>
      <c r="AC40" s="453"/>
      <c r="AD40" s="453"/>
      <c r="AE40" s="453"/>
      <c r="AF40" s="453"/>
      <c r="AG40" s="453"/>
      <c r="AH40" s="453"/>
      <c r="AI40" s="453"/>
      <c r="AJ40" s="453"/>
      <c r="AK40" s="453"/>
      <c r="AL40" s="453"/>
      <c r="AM40" s="453"/>
      <c r="AN40" s="453"/>
      <c r="AO40" s="453"/>
      <c r="AP40" s="453"/>
      <c r="AQ40" s="453"/>
      <c r="AR40" s="453"/>
      <c r="AS40" s="453"/>
      <c r="AT40" s="453"/>
      <c r="AU40" s="453"/>
      <c r="AV40" s="453"/>
      <c r="AW40" s="453"/>
      <c r="AX40" s="453"/>
      <c r="AY40" s="453"/>
      <c r="AZ40" s="453"/>
      <c r="BA40" s="453"/>
      <c r="BR40" s="7"/>
      <c r="BS40" s="7"/>
      <c r="CM40" s="7"/>
      <c r="CN40" s="7"/>
      <c r="CO40" s="7"/>
      <c r="CP40" s="7"/>
      <c r="DL40" s="7"/>
      <c r="DM40" s="7"/>
      <c r="DN40" s="7"/>
      <c r="DO40" s="7"/>
      <c r="DP40" s="7"/>
      <c r="DQ40" s="7"/>
      <c r="DR40" s="7"/>
      <c r="DS40" s="7"/>
      <c r="DT40" s="7"/>
      <c r="DU40" s="7"/>
      <c r="DV40" s="7"/>
      <c r="DW40" s="7"/>
      <c r="DX40" s="7"/>
      <c r="DY40" s="7"/>
      <c r="DZ40" s="164"/>
      <c r="EA40" s="7"/>
      <c r="EB40" s="415"/>
      <c r="EC40" s="7"/>
      <c r="ED40" s="7"/>
      <c r="EE40" s="7"/>
      <c r="EF40" s="7"/>
      <c r="EG40" s="7"/>
      <c r="EH40" s="7"/>
    </row>
    <row r="41" spans="2:138" s="6" customFormat="1" ht="13.5" customHeight="1">
      <c r="B41" s="414"/>
      <c r="C41" s="421" t="s">
        <v>28</v>
      </c>
      <c r="D41" s="450">
        <v>1</v>
      </c>
      <c r="E41" s="450">
        <v>2</v>
      </c>
      <c r="F41" s="450">
        <v>3</v>
      </c>
      <c r="G41" s="450">
        <v>4</v>
      </c>
      <c r="H41" s="450">
        <v>5</v>
      </c>
      <c r="I41" s="450">
        <v>6</v>
      </c>
      <c r="J41" s="450">
        <v>7</v>
      </c>
      <c r="K41" s="450">
        <v>8</v>
      </c>
      <c r="L41" s="450">
        <v>9</v>
      </c>
      <c r="M41" s="450">
        <v>10</v>
      </c>
      <c r="N41" s="450">
        <v>11</v>
      </c>
      <c r="O41" s="450">
        <v>12</v>
      </c>
      <c r="P41" s="450">
        <v>13</v>
      </c>
      <c r="Q41" s="450">
        <v>14</v>
      </c>
      <c r="R41" s="450">
        <v>15</v>
      </c>
      <c r="S41" s="450">
        <v>16</v>
      </c>
      <c r="T41" s="450">
        <v>17</v>
      </c>
      <c r="U41" s="450">
        <v>18</v>
      </c>
      <c r="V41" s="450">
        <v>19</v>
      </c>
      <c r="W41" s="450">
        <v>20</v>
      </c>
      <c r="X41" s="450">
        <v>21</v>
      </c>
      <c r="Y41" s="450">
        <v>22</v>
      </c>
      <c r="Z41" s="450">
        <v>23</v>
      </c>
      <c r="AA41" s="450">
        <v>24</v>
      </c>
      <c r="AB41" s="450">
        <v>25</v>
      </c>
      <c r="AC41" s="450">
        <v>26</v>
      </c>
      <c r="AD41" s="450">
        <v>27</v>
      </c>
      <c r="AE41" s="450">
        <v>28</v>
      </c>
      <c r="AF41" s="450">
        <v>29</v>
      </c>
      <c r="AG41" s="450">
        <v>30</v>
      </c>
      <c r="AH41" s="450">
        <v>31</v>
      </c>
      <c r="AI41" s="450">
        <v>32</v>
      </c>
      <c r="AJ41" s="450">
        <v>33</v>
      </c>
      <c r="AK41" s="450">
        <v>34</v>
      </c>
      <c r="AL41" s="450">
        <v>35</v>
      </c>
      <c r="AM41" s="450">
        <v>36</v>
      </c>
      <c r="AN41" s="450">
        <v>37</v>
      </c>
      <c r="AO41" s="450">
        <v>38</v>
      </c>
      <c r="AP41" s="450">
        <v>39</v>
      </c>
      <c r="AQ41" s="450">
        <v>40</v>
      </c>
      <c r="AR41" s="450">
        <v>41</v>
      </c>
      <c r="AS41" s="450">
        <v>42</v>
      </c>
      <c r="AT41" s="450">
        <v>43</v>
      </c>
      <c r="AU41" s="450">
        <v>44</v>
      </c>
      <c r="AV41" s="450">
        <v>45</v>
      </c>
      <c r="AW41" s="450">
        <v>46</v>
      </c>
      <c r="AX41" s="450">
        <v>47</v>
      </c>
      <c r="AY41" s="450">
        <v>48</v>
      </c>
      <c r="AZ41" s="450">
        <v>49</v>
      </c>
      <c r="BA41" s="450">
        <v>50</v>
      </c>
      <c r="BB41" s="10"/>
      <c r="BR41" s="7"/>
      <c r="BS41" s="7"/>
      <c r="CM41" s="7"/>
      <c r="CN41" s="7"/>
      <c r="CO41" s="7"/>
      <c r="CP41" s="7"/>
      <c r="DL41" s="7"/>
      <c r="DM41" s="7"/>
      <c r="DN41" s="7"/>
      <c r="DO41" s="7"/>
      <c r="DP41" s="7"/>
      <c r="DQ41" s="7"/>
      <c r="DR41" s="7"/>
      <c r="DS41" s="7"/>
      <c r="DT41" s="7"/>
      <c r="DU41" s="7"/>
      <c r="DV41" s="7"/>
      <c r="DW41" s="7"/>
      <c r="DX41" s="7"/>
      <c r="DY41" s="7"/>
      <c r="DZ41" s="164"/>
      <c r="EA41" s="7"/>
      <c r="EB41" s="415"/>
      <c r="EC41" s="7"/>
      <c r="ED41" s="7"/>
      <c r="EE41" s="7"/>
      <c r="EF41" s="7"/>
      <c r="EG41" s="7"/>
      <c r="EH41" s="7"/>
    </row>
    <row r="42" spans="2:138" s="6" customFormat="1" ht="13.5" customHeight="1">
      <c r="B42" s="414"/>
      <c r="C42" s="421" t="s">
        <v>145</v>
      </c>
      <c r="D42" s="450" t="str">
        <f>IF(Tasks!$D$69=0,"",Tasks!$D$69)</f>
        <v/>
      </c>
      <c r="E42" s="450" t="str">
        <f>IF(Tasks!$D$70=0,"",Tasks!$D$70)</f>
        <v/>
      </c>
      <c r="F42" s="450" t="str">
        <f>IF(Tasks!$D$71=0,"",Tasks!$D$71)</f>
        <v/>
      </c>
      <c r="G42" s="450" t="str">
        <f>IF(Tasks!$D$72=0,"",Tasks!$D$72)</f>
        <v/>
      </c>
      <c r="H42" s="450" t="str">
        <f>IF(Tasks!$D$73=0,"",Tasks!$D$73)</f>
        <v/>
      </c>
      <c r="I42" s="450" t="str">
        <f>IF(Tasks!$D$74=0,"",Tasks!$D$74)</f>
        <v/>
      </c>
      <c r="J42" s="450" t="str">
        <f>IF(Tasks!$D$75=0,"",Tasks!$D$75)</f>
        <v/>
      </c>
      <c r="K42" s="450" t="str">
        <f>IF(Tasks!$D$76=0,"",Tasks!$D$76)</f>
        <v/>
      </c>
      <c r="L42" s="450" t="str">
        <f>IF(Tasks!$D$77=0,"",Tasks!$D$77)</f>
        <v/>
      </c>
      <c r="M42" s="450" t="str">
        <f>IF(Tasks!$D$78=0,"",Tasks!$D$78)</f>
        <v/>
      </c>
      <c r="N42" s="450" t="str">
        <f>IF(Tasks!$D$79=0,"",Tasks!$D$79)</f>
        <v/>
      </c>
      <c r="O42" s="450" t="str">
        <f>IF(Tasks!$D$80=0,"",Tasks!$D$80)</f>
        <v/>
      </c>
      <c r="P42" s="450" t="str">
        <f>IF(Tasks!$D$81=0,"",Tasks!$D$81)</f>
        <v/>
      </c>
      <c r="Q42" s="450" t="str">
        <f>IF(Tasks!$D$82=0,"",Tasks!$D$82)</f>
        <v/>
      </c>
      <c r="R42" s="450" t="str">
        <f>IF(Tasks!$D$83=0,"",Tasks!$D$83)</f>
        <v/>
      </c>
      <c r="S42" s="450" t="str">
        <f>IF(Tasks!$D$84=0,"",Tasks!$D$84)</f>
        <v/>
      </c>
      <c r="T42" s="450" t="str">
        <f>IF(Tasks!$D$85=0,"",Tasks!$D$85)</f>
        <v/>
      </c>
      <c r="U42" s="450" t="str">
        <f>IF(Tasks!$D$86=0,"",Tasks!$D$86)</f>
        <v/>
      </c>
      <c r="V42" s="450" t="str">
        <f>IF(Tasks!$D$87=0,"",Tasks!$D$87)</f>
        <v/>
      </c>
      <c r="W42" s="450" t="str">
        <f>IF(Tasks!$D$88=0,"",Tasks!$D$88)</f>
        <v/>
      </c>
      <c r="X42" s="450" t="str">
        <f>IF(Tasks!$D$89=0,"",Tasks!$D$89)</f>
        <v/>
      </c>
      <c r="Y42" s="450" t="str">
        <f>IF(Tasks!$D$90=0,"",Tasks!$D$90)</f>
        <v/>
      </c>
      <c r="Z42" s="450" t="str">
        <f>IF(Tasks!$D$91=0,"",Tasks!$D$91)</f>
        <v/>
      </c>
      <c r="AA42" s="450" t="str">
        <f>IF(Tasks!$D$92=0,"",Tasks!$D$92)</f>
        <v/>
      </c>
      <c r="AB42" s="450" t="str">
        <f>IF(Tasks!$D$93=0,"",Tasks!$D$93)</f>
        <v/>
      </c>
      <c r="AC42" s="450" t="str">
        <f>IF(Tasks!$D$94=0,"",Tasks!$D$94)</f>
        <v/>
      </c>
      <c r="AD42" s="450" t="str">
        <f>IF(Tasks!$D$95=0,"",Tasks!$D$95)</f>
        <v/>
      </c>
      <c r="AE42" s="450" t="str">
        <f>IF(Tasks!$D$96=0,"",Tasks!$D$96)</f>
        <v/>
      </c>
      <c r="AF42" s="450" t="str">
        <f>IF(Tasks!$D$97=0,"",Tasks!$D$97)</f>
        <v/>
      </c>
      <c r="AG42" s="450" t="str">
        <f>IF(Tasks!$D$98=0,"",Tasks!$D$98)</f>
        <v/>
      </c>
      <c r="AH42" s="450" t="str">
        <f>IF(Tasks!$D$99=0,"",Tasks!$D$99)</f>
        <v/>
      </c>
      <c r="AI42" s="450" t="str">
        <f>IF(Tasks!$D$100=0,"",Tasks!$D$100)</f>
        <v/>
      </c>
      <c r="AJ42" s="450" t="str">
        <f>IF(Tasks!$D$101=0,"",Tasks!$D$101)</f>
        <v/>
      </c>
      <c r="AK42" s="450" t="str">
        <f>IF(Tasks!$D$6102=0,"",Tasks!$D$102)</f>
        <v/>
      </c>
      <c r="AL42" s="450" t="str">
        <f>IF(Tasks!$D$103=0,"",Tasks!$D$103)</f>
        <v/>
      </c>
      <c r="AM42" s="450" t="str">
        <f>IF(Tasks!$D$104=0,"",Tasks!$D$104)</f>
        <v/>
      </c>
      <c r="AN42" s="450" t="str">
        <f>IF(Tasks!$D$105=0,"",Tasks!$D$105)</f>
        <v/>
      </c>
      <c r="AO42" s="450" t="str">
        <f>IF(Tasks!$D$106=0,"",Tasks!$D$106)</f>
        <v/>
      </c>
      <c r="AP42" s="450" t="str">
        <f>IF(Tasks!$D$107=0,"",Tasks!$D$107)</f>
        <v/>
      </c>
      <c r="AQ42" s="450" t="str">
        <f>IF(Tasks!$D$108=0,"",Tasks!$D$108)</f>
        <v/>
      </c>
      <c r="AR42" s="450" t="str">
        <f>IF(Tasks!$D$109=0,"",Tasks!$D$109)</f>
        <v/>
      </c>
      <c r="AS42" s="450" t="str">
        <f>IF(Tasks!$D$110=0,"",Tasks!$D$110)</f>
        <v/>
      </c>
      <c r="AT42" s="450" t="str">
        <f>IF(Tasks!$D$111=0,"",Tasks!$D$111)</f>
        <v/>
      </c>
      <c r="AU42" s="450" t="str">
        <f>IF(Tasks!$D$112=0,"",Tasks!$D$112)</f>
        <v/>
      </c>
      <c r="AV42" s="450" t="str">
        <f>IF(Tasks!$D$113=0,"",Tasks!$D$113)</f>
        <v/>
      </c>
      <c r="AW42" s="450" t="str">
        <f>IF(Tasks!$D$114=0,"",Tasks!$D$114)</f>
        <v/>
      </c>
      <c r="AX42" s="450" t="str">
        <f>IF(Tasks!$D$115=0,"",Tasks!$D$115)</f>
        <v/>
      </c>
      <c r="AY42" s="450" t="str">
        <f>IF(Tasks!$D$116=0,"",Tasks!$D$116)</f>
        <v/>
      </c>
      <c r="AZ42" s="450" t="str">
        <f>IF(Tasks!$D$117=0,"",Tasks!$D$117)</f>
        <v/>
      </c>
      <c r="BA42" s="450" t="str">
        <f>IF(Tasks!$D$118=0,"",Tasks!$D$118)</f>
        <v/>
      </c>
      <c r="BB42" s="10"/>
      <c r="BR42" s="7"/>
      <c r="BS42" s="7"/>
      <c r="CM42" s="7"/>
      <c r="CN42" s="7"/>
      <c r="CO42" s="7"/>
      <c r="CP42" s="7"/>
      <c r="DL42" s="7"/>
      <c r="DM42" s="7"/>
      <c r="DN42" s="7"/>
      <c r="DO42" s="7"/>
      <c r="DP42" s="7"/>
      <c r="DQ42" s="7"/>
      <c r="DR42" s="7"/>
      <c r="DS42" s="7"/>
      <c r="DT42" s="7"/>
      <c r="DU42" s="7"/>
      <c r="DV42" s="7"/>
      <c r="DW42" s="7"/>
      <c r="DX42" s="7"/>
      <c r="DY42" s="7"/>
      <c r="DZ42" s="164"/>
      <c r="EA42" s="7"/>
      <c r="EB42" s="415"/>
      <c r="EC42" s="7"/>
      <c r="ED42" s="7"/>
      <c r="EE42" s="7"/>
      <c r="EF42" s="7"/>
      <c r="EG42" s="7"/>
      <c r="EH42" s="7"/>
    </row>
    <row r="43" spans="2:138" s="6" customFormat="1" ht="13.5" customHeight="1">
      <c r="C43" s="422" t="s">
        <v>117</v>
      </c>
      <c r="D43" s="448" t="str">
        <f>IF(COUNTBLANK(DataSum!$AU$10)=1,"",DataSum!$AU$10)</f>
        <v/>
      </c>
      <c r="E43" s="448" t="str">
        <f>IF(COUNTBLANK(DataSum!$AU$11)=1,"",DataSum!$AU$11)</f>
        <v/>
      </c>
      <c r="F43" s="448" t="str">
        <f>IF(COUNTBLANK(DataSum!$AU$12)=1,"",DataSum!$AU$12)</f>
        <v/>
      </c>
      <c r="G43" s="448" t="str">
        <f>IF(COUNTBLANK(DataSum!$AU$13)=1,"",DataSum!$AU$13)</f>
        <v/>
      </c>
      <c r="H43" s="448" t="str">
        <f>IF(COUNTBLANK(DataSum!$AU$14)=1,"",DataSum!$AU$14)</f>
        <v/>
      </c>
      <c r="I43" s="448" t="str">
        <f>IF(COUNTBLANK(DataSum!$AU$15)=1,"",DataSum!$AU$15)</f>
        <v/>
      </c>
      <c r="J43" s="448" t="str">
        <f>IF(COUNTBLANK(DataSum!$AU$16)=1,"",DataSum!$AU$16)</f>
        <v/>
      </c>
      <c r="K43" s="448" t="str">
        <f>IF(COUNTBLANK(DataSum!$AU$17)=1,"",DataSum!$AU$17)</f>
        <v/>
      </c>
      <c r="L43" s="448" t="str">
        <f>IF(COUNTBLANK(DataSum!$AU$18)=1,"",DataSum!$AU$18)</f>
        <v/>
      </c>
      <c r="M43" s="448" t="str">
        <f>IF(COUNTBLANK(DataSum!$AU$19)=1,"",DataSum!$AU$19)</f>
        <v/>
      </c>
      <c r="N43" s="448" t="str">
        <f>IF(COUNTBLANK(DataSum!$AU$20)=1,"",DataSum!$AU$20)</f>
        <v/>
      </c>
      <c r="O43" s="448" t="str">
        <f>IF(COUNTBLANK(DataSum!$AU$21)=1,"",DataSum!$AU$21)</f>
        <v/>
      </c>
      <c r="P43" s="448" t="str">
        <f>IF(COUNTBLANK(DataSum!$AU$22)=1,"",DataSum!$AU$22)</f>
        <v/>
      </c>
      <c r="Q43" s="448" t="str">
        <f>IF(COUNTBLANK(DataSum!$AU$23)=1,"",DataSum!$AU$23)</f>
        <v/>
      </c>
      <c r="R43" s="448" t="str">
        <f>IF(COUNTBLANK(DataSum!$AU$24)=1,"",DataSum!$AU$24)</f>
        <v/>
      </c>
      <c r="S43" s="448" t="str">
        <f>IF(COUNTBLANK(DataSum!$AU$25)=1,"",DataSum!$AU$25)</f>
        <v/>
      </c>
      <c r="T43" s="448" t="str">
        <f>IF(COUNTBLANK(DataSum!$AU$26)=1,"",DataSum!$AU$26)</f>
        <v/>
      </c>
      <c r="U43" s="448" t="str">
        <f>IF(COUNTBLANK(DataSum!$AU$27)=1,"",DataSum!$AU$27)</f>
        <v/>
      </c>
      <c r="V43" s="448" t="str">
        <f>IF(COUNTBLANK(DataSum!$AU$28)=1,"",DataSum!$AU$28)</f>
        <v/>
      </c>
      <c r="W43" s="448" t="str">
        <f>IF(COUNTBLANK(DataSum!$AU$29)=1,"",DataSum!$AU$29)</f>
        <v/>
      </c>
      <c r="X43" s="448" t="str">
        <f>IF(COUNTBLANK(DataSum!$AU$30)=1,"",DataSum!$AU$30)</f>
        <v/>
      </c>
      <c r="Y43" s="448" t="str">
        <f>IF(COUNTBLANK(DataSum!$AU$31)=1,"",DataSum!$AU$31)</f>
        <v/>
      </c>
      <c r="Z43" s="448" t="str">
        <f>IF(COUNTBLANK(DataSum!$AU$32)=1,"",DataSum!$AU$32)</f>
        <v/>
      </c>
      <c r="AA43" s="448" t="str">
        <f>IF(COUNTBLANK(DataSum!$AU$33)=1,"",DataSum!$AU$33)</f>
        <v/>
      </c>
      <c r="AB43" s="448" t="str">
        <f>IF(COUNTBLANK(DataSum!$AU$34)=1,"",DataSum!$AU$34)</f>
        <v/>
      </c>
      <c r="AC43" s="448" t="str">
        <f>IF(COUNTBLANK(DataSum!$AU$35)=1,"",DataSum!$AU$35)</f>
        <v/>
      </c>
      <c r="AD43" s="448" t="str">
        <f>IF(COUNTBLANK(DataSum!$AU$36)=1,"",DataSum!$AU$36)</f>
        <v/>
      </c>
      <c r="AE43" s="448" t="str">
        <f>IF(COUNTBLANK(DataSum!$AU$37)=1,"",DataSum!$AU$37)</f>
        <v/>
      </c>
      <c r="AF43" s="448" t="str">
        <f>IF(COUNTBLANK(DataSum!$AU$38)=1,"",DataSum!$AU$38)</f>
        <v/>
      </c>
      <c r="AG43" s="448" t="str">
        <f>IF(COUNTBLANK(DataSum!$AU$39)=1,"",DataSum!$AU$39)</f>
        <v/>
      </c>
      <c r="AH43" s="448" t="str">
        <f>IF(COUNTBLANK(DataSum!$AU$40)=1,"",DataSum!$AU$40)</f>
        <v/>
      </c>
      <c r="AI43" s="448" t="str">
        <f>IF(COUNTBLANK(DataSum!$AU$41)=1,"",DataSum!$AU$41)</f>
        <v/>
      </c>
      <c r="AJ43" s="448" t="str">
        <f>IF(COUNTBLANK(DataSum!$AU$42)=1,"",DataSum!$AU$42)</f>
        <v/>
      </c>
      <c r="AK43" s="448" t="str">
        <f>IF(COUNTBLANK(DataSum!$AU$43)=1,"",DataSum!$AU$43)</f>
        <v/>
      </c>
      <c r="AL43" s="448" t="str">
        <f>IF(COUNTBLANK(DataSum!$AU$44)=1,"",DataSum!$AU$44)</f>
        <v/>
      </c>
      <c r="AM43" s="448" t="str">
        <f>IF(COUNTBLANK(DataSum!$AU$45)=1,"",DataSum!$AU$45)</f>
        <v/>
      </c>
      <c r="AN43" s="448" t="str">
        <f>IF(COUNTBLANK(DataSum!$AU$46)=1,"",DataSum!$AU$46)</f>
        <v/>
      </c>
      <c r="AO43" s="448" t="str">
        <f>IF(COUNTBLANK(DataSum!$AU$47)=1,"",DataSum!$AU$47)</f>
        <v/>
      </c>
      <c r="AP43" s="448" t="str">
        <f>IF(COUNTBLANK(DataSum!$AU$48)=1,"",DataSum!$AU$48)</f>
        <v/>
      </c>
      <c r="AQ43" s="448" t="str">
        <f>IF(COUNTBLANK(DataSum!$AU$49)=1,"",DataSum!$AU$49)</f>
        <v/>
      </c>
      <c r="AR43" s="448" t="str">
        <f>IF(COUNTBLANK(DataSum!$AU$50)=1,"",DataSum!$AU$50)</f>
        <v/>
      </c>
      <c r="AS43" s="448" t="str">
        <f>IF(COUNTBLANK(DataSum!$AU$51)=1,"",DataSum!$AU$51)</f>
        <v/>
      </c>
      <c r="AT43" s="448" t="str">
        <f>IF(COUNTBLANK(DataSum!$AU$52)=1,"",DataSum!$AU$52)</f>
        <v/>
      </c>
      <c r="AU43" s="448" t="str">
        <f>IF(COUNTBLANK(DataSum!$AU$53)=1,"",DataSum!$AU$53)</f>
        <v/>
      </c>
      <c r="AV43" s="448" t="str">
        <f>IF(COUNTBLANK(DataSum!$AU$54)=1,"",DataSum!$AU$54)</f>
        <v/>
      </c>
      <c r="AW43" s="448" t="str">
        <f>IF(COUNTBLANK(DataSum!$AU$55)=1,"",DataSum!$AU$55)</f>
        <v/>
      </c>
      <c r="AX43" s="448" t="str">
        <f>IF(COUNTBLANK(DataSum!$AU$56)=1,"",DataSum!$AU$56)</f>
        <v/>
      </c>
      <c r="AY43" s="448" t="str">
        <f>IF(COUNTBLANK(DataSum!$AU$57)=1,"",DataSum!$AU$57)</f>
        <v/>
      </c>
      <c r="AZ43" s="448" t="str">
        <f>IF(COUNTBLANK(DataSum!$AU$58)=1,"",DataSum!$AU$58)</f>
        <v/>
      </c>
      <c r="BA43" s="448" t="str">
        <f>IF(COUNTBLANK(DataSum!$AU$59)=1,"",DataSum!$AU$59)</f>
        <v/>
      </c>
      <c r="BR43" s="7"/>
      <c r="BS43" s="7"/>
      <c r="CM43" s="7"/>
      <c r="CN43" s="7"/>
      <c r="CO43" s="7"/>
      <c r="CP43" s="7"/>
      <c r="DL43" s="7"/>
      <c r="DM43" s="7"/>
      <c r="DN43" s="7"/>
      <c r="DO43" s="7"/>
      <c r="DP43" s="7"/>
      <c r="DQ43" s="7"/>
      <c r="DR43" s="7"/>
      <c r="DS43" s="7"/>
      <c r="DT43" s="7"/>
      <c r="DU43" s="7"/>
      <c r="DV43" s="7"/>
      <c r="DW43" s="7"/>
      <c r="DX43" s="7"/>
      <c r="DY43" s="7"/>
      <c r="DZ43" s="164"/>
      <c r="EA43" s="7"/>
      <c r="EB43" s="415"/>
      <c r="EC43" s="7"/>
      <c r="ED43" s="7"/>
      <c r="EE43" s="7"/>
      <c r="EF43" s="7"/>
      <c r="EG43" s="7"/>
      <c r="EH43" s="7"/>
    </row>
    <row r="44" spans="2:138" s="6" customFormat="1" ht="13.5" customHeight="1">
      <c r="C44" s="422" t="s">
        <v>131</v>
      </c>
      <c r="D44" s="448" t="str">
        <f>IF(COUNTBLANK(DataSum!$Z$147)=1,"",DataSum!$Z$147)</f>
        <v/>
      </c>
      <c r="E44" s="448" t="str">
        <f>IF(COUNTBLANK(DataSum!$Z$148)=1,"",DataSum!$Z$148)</f>
        <v/>
      </c>
      <c r="F44" s="448" t="str">
        <f>IF(COUNTBLANK(DataSum!$Z$149)=1,"",DataSum!$Z$149)</f>
        <v/>
      </c>
      <c r="G44" s="448" t="str">
        <f>IF(COUNTBLANK(DataSum!$Z$150)=1,"",DataSum!$Z$150)</f>
        <v/>
      </c>
      <c r="H44" s="448" t="str">
        <f>IF(COUNTBLANK(DataSum!$Z$151)=1,"",DataSum!$Z$151)</f>
        <v/>
      </c>
      <c r="I44" s="448" t="str">
        <f>IF(COUNTBLANK(DataSum!$Z$152)=1,"",DataSum!$Z$152)</f>
        <v/>
      </c>
      <c r="J44" s="448" t="e">
        <f>IF(COUNTBLANK(DataSum!$Z$153)=1,"",DataSum!$Z$153)</f>
        <v>#N/A</v>
      </c>
      <c r="K44" s="448" t="e">
        <f>IF(COUNTBLANK(DataSum!$Z$154)=1,"",DataSum!$Z$154)</f>
        <v>#N/A</v>
      </c>
      <c r="L44" s="448" t="e">
        <f>IF(COUNTBLANK(DataSum!$Z$155)=1,"",DataSum!$Z$155)</f>
        <v>#N/A</v>
      </c>
      <c r="M44" s="448" t="e">
        <f>IF(COUNTBLANK(DataSum!$Z$156)=1,"",DataSum!$Z$156)</f>
        <v>#N/A</v>
      </c>
      <c r="N44" s="448" t="e">
        <f>IF(COUNTBLANK(DataSum!$Z$157)=1,"",DataSum!$Z$157)</f>
        <v>#N/A</v>
      </c>
      <c r="O44" s="448" t="e">
        <f>IF(COUNTBLANK(DataSum!$Z$158)=1,"",DataSum!$Z$158)</f>
        <v>#N/A</v>
      </c>
      <c r="P44" s="448" t="e">
        <f>IF(COUNTBLANK(DataSum!$Z$159)=1,"",DataSum!$Z$159)</f>
        <v>#N/A</v>
      </c>
      <c r="Q44" s="448" t="e">
        <f>IF(COUNTBLANK(DataSum!$Z$160)=1,"",DataSum!$Z$160)</f>
        <v>#N/A</v>
      </c>
      <c r="R44" s="448" t="e">
        <f>IF(COUNTBLANK(DataSum!$Z$161)=1,"",DataSum!$Z$161)</f>
        <v>#N/A</v>
      </c>
      <c r="S44" s="448" t="e">
        <f>IF(COUNTBLANK(DataSum!$Z$162)=1,"",DataSum!$Z$162)</f>
        <v>#N/A</v>
      </c>
      <c r="T44" s="448" t="e">
        <f>IF(COUNTBLANK(DataSum!$Z$163)=1,"",DataSum!$Z$163)</f>
        <v>#N/A</v>
      </c>
      <c r="U44" s="448" t="e">
        <f>IF(COUNTBLANK(DataSum!$Z$164)=1,"",DataSum!$Z$164)</f>
        <v>#N/A</v>
      </c>
      <c r="V44" s="448" t="e">
        <f>IF(COUNTBLANK(DataSum!$Z$165)=1,"",DataSum!$Z$165)</f>
        <v>#N/A</v>
      </c>
      <c r="W44" s="448" t="e">
        <f>IF(COUNTBLANK(DataSum!$Z$166)=1,"",DataSum!$Z$166)</f>
        <v>#N/A</v>
      </c>
      <c r="X44" s="448" t="e">
        <f>IF(COUNTBLANK(DataSum!$Z$167)=1,"",DataSum!$Z$167)</f>
        <v>#N/A</v>
      </c>
      <c r="Y44" s="448" t="e">
        <f>IF(COUNTBLANK(DataSum!$Z$168)=1,"",DataSum!$Z$168)</f>
        <v>#N/A</v>
      </c>
      <c r="Z44" s="448" t="e">
        <f>IF(COUNTBLANK(DataSum!$Z$169)=1,"",DataSum!$Z$169)</f>
        <v>#N/A</v>
      </c>
      <c r="AA44" s="448" t="e">
        <f>IF(COUNTBLANK(DataSum!$Z$170)=1,"",DataSum!$Z$170)</f>
        <v>#N/A</v>
      </c>
      <c r="AB44" s="448" t="e">
        <f>IF(COUNTBLANK(DataSum!$Z$171)=1,"",DataSum!$Z$171)</f>
        <v>#N/A</v>
      </c>
      <c r="AC44" s="448" t="e">
        <f>IF(COUNTBLANK(DataSum!$Z$172)=1,"",DataSum!$Z$172)</f>
        <v>#N/A</v>
      </c>
      <c r="AD44" s="448" t="e">
        <f>IF(COUNTBLANK(DataSum!$Z$173)=1,"",DataSum!$Z$173)</f>
        <v>#N/A</v>
      </c>
      <c r="AE44" s="448" t="e">
        <f>IF(COUNTBLANK(DataSum!$Z$174)=1,"",DataSum!$Z$174)</f>
        <v>#N/A</v>
      </c>
      <c r="AF44" s="448" t="e">
        <f>IF(COUNTBLANK(DataSum!$Z$175)=1,"",DataSum!$Z$175)</f>
        <v>#N/A</v>
      </c>
      <c r="AG44" s="448" t="e">
        <f>IF(COUNTBLANK(DataSum!$Z$176)=1,"",DataSum!$Z$176)</f>
        <v>#N/A</v>
      </c>
      <c r="AH44" s="448" t="e">
        <f>IF(COUNTBLANK(DataSum!$Z$177)=1,"",DataSum!$Z$177)</f>
        <v>#N/A</v>
      </c>
      <c r="AI44" s="448" t="e">
        <f>IF(COUNTBLANK(DataSum!$Z$178)=1,"",DataSum!$Z$178)</f>
        <v>#N/A</v>
      </c>
      <c r="AJ44" s="448" t="e">
        <f>IF(COUNTBLANK(DataSum!$Z$179)=1,"",DataSum!$Z$179)</f>
        <v>#N/A</v>
      </c>
      <c r="AK44" s="448" t="e">
        <f>IF(COUNTBLANK(DataSum!$Z$180)=1,"",DataSum!$Z$180)</f>
        <v>#N/A</v>
      </c>
      <c r="AL44" s="448" t="e">
        <f>IF(COUNTBLANK(DataSum!$Z$181)=1,"",DataSum!$Z$181)</f>
        <v>#N/A</v>
      </c>
      <c r="AM44" s="448" t="e">
        <f>IF(COUNTBLANK(DataSum!$Z$182)=1,"",DataSum!$Z$182)</f>
        <v>#N/A</v>
      </c>
      <c r="AN44" s="448" t="e">
        <f>IF(COUNTBLANK(DataSum!$Z$183)=1,"",DataSum!$Z$183)</f>
        <v>#N/A</v>
      </c>
      <c r="AO44" s="448" t="e">
        <f>IF(COUNTBLANK(DataSum!$Z$184)=1,"",DataSum!$Z$184)</f>
        <v>#N/A</v>
      </c>
      <c r="AP44" s="448" t="e">
        <f>IF(COUNTBLANK(DataSum!$Z$185)=1,"",DataSum!$Z$185)</f>
        <v>#N/A</v>
      </c>
      <c r="AQ44" s="448" t="e">
        <f>IF(COUNTBLANK(DataSum!$Z$186)=1,"",DataSum!$Z$186)</f>
        <v>#N/A</v>
      </c>
      <c r="AR44" s="448" t="e">
        <f>IF(COUNTBLANK(DataSum!$Z$187)=1,"",DataSum!$Z$187)</f>
        <v>#N/A</v>
      </c>
      <c r="AS44" s="448" t="e">
        <f>IF(COUNTBLANK(DataSum!$Z$188)=1,"",DataSum!$Z$188)</f>
        <v>#N/A</v>
      </c>
      <c r="AT44" s="448" t="e">
        <f>IF(COUNTBLANK(DataSum!$Z$189)=1,"",DataSum!$Z$189)</f>
        <v>#N/A</v>
      </c>
      <c r="AU44" s="448" t="e">
        <f>IF(COUNTBLANK(DataSum!$Z$190)=1,"",DataSum!$Z$190)</f>
        <v>#N/A</v>
      </c>
      <c r="AV44" s="448" t="e">
        <f>IF(COUNTBLANK(DataSum!$Z$191)=1,"",DataSum!$Z$191)</f>
        <v>#N/A</v>
      </c>
      <c r="AW44" s="448" t="e">
        <f>IF(COUNTBLANK(DataSum!$Z$192)=1,"",DataSum!$Z$192)</f>
        <v>#N/A</v>
      </c>
      <c r="AX44" s="448" t="e">
        <f>IF(COUNTBLANK(DataSum!$Z$193)=1,"",DataSum!$Z$193)</f>
        <v>#N/A</v>
      </c>
      <c r="AY44" s="448" t="e">
        <f>IF(COUNTBLANK(DataSum!$Z$194)=1,"",DataSum!$Z$194)</f>
        <v>#N/A</v>
      </c>
      <c r="AZ44" s="448" t="e">
        <f>IF(COUNTBLANK(DataSum!$Z$195)=1,"",DataSum!$Z$195)</f>
        <v>#N/A</v>
      </c>
      <c r="BA44" s="448" t="e">
        <f>IF(COUNTBLANK(DataSum!$Z$196)=1,"",DataSum!$Z$196)</f>
        <v>#N/A</v>
      </c>
      <c r="BR44" s="7"/>
      <c r="BS44" s="7"/>
      <c r="CM44" s="7"/>
      <c r="CN44" s="7"/>
      <c r="CO44" s="7"/>
      <c r="CP44" s="7"/>
      <c r="DL44" s="7"/>
      <c r="DM44" s="7"/>
      <c r="DN44" s="7"/>
      <c r="DO44" s="7"/>
      <c r="DP44" s="7"/>
      <c r="DQ44" s="7"/>
      <c r="DR44" s="7"/>
      <c r="DS44" s="7"/>
      <c r="DT44" s="7"/>
      <c r="DU44" s="7"/>
      <c r="DV44" s="7"/>
      <c r="DW44" s="7"/>
      <c r="DX44" s="7"/>
      <c r="DY44" s="7"/>
      <c r="DZ44" s="164"/>
      <c r="EA44" s="7"/>
      <c r="EB44" s="415"/>
      <c r="EC44" s="7"/>
      <c r="ED44" s="7"/>
      <c r="EE44" s="7"/>
      <c r="EF44" s="7"/>
      <c r="EG44" s="7"/>
      <c r="EH44" s="7"/>
    </row>
    <row r="45" spans="2:138" s="6" customFormat="1" ht="13.5" customHeight="1">
      <c r="C45" s="200"/>
      <c r="D45" s="342"/>
      <c r="E45" s="342"/>
      <c r="F45" s="342"/>
      <c r="G45" s="342"/>
      <c r="H45" s="342"/>
      <c r="I45" s="342"/>
      <c r="J45" s="342"/>
      <c r="K45" s="342"/>
      <c r="L45" s="342"/>
      <c r="M45" s="342"/>
      <c r="N45" s="342"/>
      <c r="O45" s="342"/>
      <c r="P45" s="342"/>
      <c r="Q45" s="342"/>
      <c r="R45" s="342"/>
      <c r="S45" s="342"/>
      <c r="T45" s="342"/>
      <c r="U45" s="342"/>
      <c r="V45" s="342"/>
      <c r="W45" s="342"/>
      <c r="X45" s="342"/>
      <c r="Y45" s="342"/>
      <c r="Z45" s="342"/>
      <c r="AA45" s="342"/>
      <c r="AB45" s="342"/>
      <c r="AC45" s="342"/>
      <c r="AD45" s="342"/>
      <c r="AE45" s="342"/>
      <c r="AF45" s="342"/>
      <c r="AG45" s="342"/>
      <c r="AH45" s="342"/>
      <c r="AI45" s="342"/>
      <c r="AJ45" s="342"/>
      <c r="AK45" s="342"/>
      <c r="AL45" s="342"/>
      <c r="AM45" s="342"/>
      <c r="AN45" s="342"/>
      <c r="AO45" s="342"/>
      <c r="AP45" s="342"/>
      <c r="AQ45" s="342"/>
      <c r="AR45" s="342"/>
      <c r="AS45" s="342"/>
      <c r="AT45" s="342"/>
      <c r="AU45" s="342"/>
      <c r="AV45" s="342"/>
      <c r="AW45" s="342"/>
      <c r="AX45" s="342"/>
      <c r="AY45" s="342"/>
      <c r="AZ45" s="342"/>
      <c r="BA45" s="342"/>
      <c r="BR45" s="7"/>
      <c r="BS45" s="7"/>
      <c r="CM45" s="7"/>
      <c r="CN45" s="7"/>
      <c r="CO45" s="7"/>
      <c r="CP45" s="7"/>
      <c r="DL45" s="7"/>
      <c r="DM45" s="7"/>
      <c r="DN45" s="7"/>
      <c r="DO45" s="7"/>
      <c r="DP45" s="7"/>
      <c r="DQ45" s="7"/>
      <c r="DR45" s="7"/>
      <c r="DS45" s="7"/>
      <c r="DT45" s="7"/>
      <c r="DU45" s="7"/>
      <c r="DV45" s="7"/>
      <c r="DW45" s="7"/>
      <c r="DX45" s="7"/>
      <c r="DY45" s="7"/>
      <c r="DZ45" s="164"/>
      <c r="EA45" s="7"/>
      <c r="EB45" s="415"/>
      <c r="EC45" s="7"/>
      <c r="ED45" s="7"/>
      <c r="EE45" s="7"/>
      <c r="EF45" s="7"/>
      <c r="EG45" s="7"/>
      <c r="EH45" s="7"/>
    </row>
    <row r="46" spans="2:138" s="6" customFormat="1" ht="13.5" customHeight="1">
      <c r="C46" s="77" t="s">
        <v>311</v>
      </c>
      <c r="D46" s="454"/>
      <c r="E46" s="454"/>
      <c r="F46" s="454"/>
      <c r="G46" s="454"/>
      <c r="H46" s="446"/>
      <c r="I46" s="446"/>
      <c r="J46" s="454"/>
      <c r="K46" s="454"/>
      <c r="L46" s="454"/>
      <c r="M46" s="454"/>
      <c r="N46" s="458"/>
      <c r="O46" s="454"/>
      <c r="P46" s="454"/>
      <c r="Q46" s="454"/>
      <c r="R46" s="459"/>
      <c r="S46" s="454"/>
      <c r="T46" s="454"/>
      <c r="U46" s="454"/>
      <c r="V46" s="454"/>
      <c r="W46" s="454"/>
      <c r="X46" s="454"/>
      <c r="Y46" s="454"/>
      <c r="Z46" s="454"/>
      <c r="AA46" s="454"/>
      <c r="AB46" s="454"/>
      <c r="AC46" s="454"/>
      <c r="AD46" s="454"/>
      <c r="AE46" s="454"/>
      <c r="AF46" s="454"/>
      <c r="AG46" s="454"/>
      <c r="AH46" s="454"/>
      <c r="AI46" s="454"/>
      <c r="AJ46" s="454"/>
      <c r="AK46" s="454"/>
      <c r="AL46" s="454"/>
      <c r="AM46" s="454"/>
      <c r="AN46" s="454"/>
      <c r="AO46" s="454"/>
      <c r="AP46" s="454"/>
      <c r="AQ46" s="454"/>
      <c r="AR46" s="454"/>
      <c r="AS46" s="454"/>
      <c r="AT46" s="454"/>
      <c r="AU46" s="454"/>
      <c r="AV46" s="454"/>
      <c r="AW46" s="454"/>
      <c r="AX46" s="454"/>
      <c r="AY46" s="454"/>
      <c r="AZ46" s="454"/>
      <c r="BA46" s="454"/>
      <c r="BR46" s="7"/>
      <c r="BS46" s="7"/>
      <c r="BT46" s="7"/>
      <c r="BU46" s="7"/>
      <c r="BV46" s="7"/>
      <c r="BW46" s="7"/>
      <c r="BX46" s="7"/>
      <c r="BY46" s="7"/>
      <c r="BZ46" s="7"/>
      <c r="CA46" s="7"/>
      <c r="CB46" s="7"/>
      <c r="CC46" s="7"/>
      <c r="CD46" s="7"/>
      <c r="CE46" s="7"/>
      <c r="CF46" s="7"/>
      <c r="CG46" s="7"/>
      <c r="CH46" s="7"/>
      <c r="CI46" s="7"/>
      <c r="CJ46" s="7"/>
      <c r="CK46" s="7"/>
      <c r="CL46" s="7"/>
      <c r="CM46" s="7"/>
      <c r="CN46" s="7"/>
      <c r="CO46" s="7"/>
      <c r="CP46" s="7"/>
      <c r="DL46" s="7"/>
      <c r="DM46" s="7"/>
      <c r="DN46" s="7"/>
      <c r="DO46" s="7"/>
      <c r="DP46" s="7"/>
      <c r="DQ46" s="7"/>
      <c r="DR46" s="7"/>
      <c r="DS46" s="7"/>
      <c r="DT46" s="7"/>
      <c r="DU46" s="7"/>
      <c r="DV46" s="7"/>
      <c r="DW46" s="7"/>
      <c r="DX46" s="7"/>
      <c r="DY46" s="7"/>
      <c r="DZ46" s="210"/>
      <c r="EA46" s="416"/>
      <c r="EB46" s="416"/>
      <c r="EC46" s="416"/>
      <c r="ED46" s="416"/>
      <c r="EE46" s="416"/>
      <c r="EF46" s="7"/>
      <c r="EG46" s="7"/>
      <c r="EH46" s="7"/>
    </row>
    <row r="47" spans="2:138" s="6" customFormat="1" ht="13.5" customHeight="1">
      <c r="C47" s="421" t="s">
        <v>28</v>
      </c>
      <c r="D47" s="450">
        <v>1</v>
      </c>
      <c r="E47" s="450">
        <v>2</v>
      </c>
      <c r="F47" s="450">
        <v>3</v>
      </c>
      <c r="G47" s="450">
        <v>4</v>
      </c>
      <c r="H47" s="450">
        <v>5</v>
      </c>
      <c r="I47" s="450">
        <v>6</v>
      </c>
      <c r="J47" s="450">
        <v>7</v>
      </c>
      <c r="K47" s="450">
        <v>8</v>
      </c>
      <c r="L47" s="450">
        <v>9</v>
      </c>
      <c r="M47" s="450">
        <v>10</v>
      </c>
      <c r="N47" s="450">
        <v>11</v>
      </c>
      <c r="O47" s="450">
        <v>12</v>
      </c>
      <c r="P47" s="450">
        <v>13</v>
      </c>
      <c r="Q47" s="450">
        <v>14</v>
      </c>
      <c r="R47" s="450">
        <v>15</v>
      </c>
      <c r="S47" s="450">
        <v>16</v>
      </c>
      <c r="T47" s="450">
        <v>17</v>
      </c>
      <c r="U47" s="450">
        <v>18</v>
      </c>
      <c r="V47" s="450">
        <v>19</v>
      </c>
      <c r="W47" s="450">
        <v>20</v>
      </c>
      <c r="X47" s="450">
        <v>21</v>
      </c>
      <c r="Y47" s="450">
        <v>22</v>
      </c>
      <c r="Z47" s="450">
        <v>23</v>
      </c>
      <c r="AA47" s="450">
        <v>24</v>
      </c>
      <c r="AB47" s="450">
        <v>25</v>
      </c>
      <c r="AC47" s="450">
        <v>26</v>
      </c>
      <c r="AD47" s="450">
        <v>27</v>
      </c>
      <c r="AE47" s="450">
        <v>28</v>
      </c>
      <c r="AF47" s="450">
        <v>29</v>
      </c>
      <c r="AG47" s="450">
        <v>30</v>
      </c>
      <c r="AH47" s="450">
        <v>31</v>
      </c>
      <c r="AI47" s="450">
        <v>32</v>
      </c>
      <c r="AJ47" s="450">
        <v>33</v>
      </c>
      <c r="AK47" s="450">
        <v>34</v>
      </c>
      <c r="AL47" s="450">
        <v>35</v>
      </c>
      <c r="AM47" s="450">
        <v>36</v>
      </c>
      <c r="AN47" s="450">
        <v>37</v>
      </c>
      <c r="AO47" s="450">
        <v>38</v>
      </c>
      <c r="AP47" s="450">
        <v>39</v>
      </c>
      <c r="AQ47" s="450">
        <v>40</v>
      </c>
      <c r="AR47" s="450">
        <v>41</v>
      </c>
      <c r="AS47" s="450">
        <v>42</v>
      </c>
      <c r="AT47" s="450">
        <v>43</v>
      </c>
      <c r="AU47" s="450">
        <v>44</v>
      </c>
      <c r="AV47" s="450">
        <v>45</v>
      </c>
      <c r="AW47" s="450">
        <v>46</v>
      </c>
      <c r="AX47" s="450">
        <v>47</v>
      </c>
      <c r="AY47" s="450">
        <v>48</v>
      </c>
      <c r="AZ47" s="450">
        <v>49</v>
      </c>
      <c r="BA47" s="450">
        <v>50</v>
      </c>
      <c r="BB47" s="10"/>
      <c r="BR47" s="7"/>
      <c r="BS47" s="7"/>
      <c r="BT47" s="7"/>
      <c r="BU47" s="7"/>
      <c r="BV47" s="7"/>
      <c r="BW47" s="7"/>
      <c r="BX47" s="7"/>
      <c r="BY47" s="7"/>
      <c r="BZ47" s="7"/>
      <c r="CA47" s="7"/>
      <c r="CB47" s="7"/>
      <c r="CC47" s="7"/>
      <c r="CD47" s="7"/>
      <c r="CE47" s="7"/>
      <c r="CF47" s="7"/>
      <c r="CG47" s="7"/>
      <c r="CH47" s="7"/>
      <c r="CI47" s="7"/>
      <c r="CJ47" s="7"/>
      <c r="CK47" s="7"/>
      <c r="CL47" s="7"/>
      <c r="CM47" s="7"/>
      <c r="CN47" s="7"/>
      <c r="CO47" s="7"/>
      <c r="CP47" s="7"/>
      <c r="DL47" s="7"/>
      <c r="DM47" s="7"/>
      <c r="DN47" s="7"/>
      <c r="DO47" s="7"/>
      <c r="DP47" s="7"/>
      <c r="DQ47" s="7"/>
      <c r="DR47" s="7"/>
      <c r="DS47" s="7"/>
      <c r="DT47" s="7"/>
      <c r="DU47" s="7"/>
      <c r="DV47" s="7"/>
      <c r="DW47" s="7"/>
      <c r="DX47" s="7"/>
      <c r="DY47" s="7"/>
      <c r="DZ47" s="210"/>
      <c r="EA47" s="416"/>
      <c r="EB47" s="416"/>
      <c r="EC47" s="416"/>
      <c r="ED47" s="416"/>
      <c r="EE47" s="416"/>
      <c r="EF47" s="7"/>
      <c r="EG47" s="7"/>
      <c r="EH47" s="7"/>
    </row>
    <row r="48" spans="2:138" s="6" customFormat="1" ht="13.5" customHeight="1">
      <c r="C48" s="421" t="s">
        <v>145</v>
      </c>
      <c r="D48" s="450" t="str">
        <f>IF(Tasks!$D$69=0,"",Tasks!$D$69)</f>
        <v/>
      </c>
      <c r="E48" s="450" t="str">
        <f>IF(Tasks!$D$70=0,"",Tasks!$D$70)</f>
        <v/>
      </c>
      <c r="F48" s="450" t="str">
        <f>IF(Tasks!$D$71=0,"",Tasks!$D$71)</f>
        <v/>
      </c>
      <c r="G48" s="450" t="str">
        <f>IF(Tasks!$D$72=0,"",Tasks!$D$72)</f>
        <v/>
      </c>
      <c r="H48" s="450" t="str">
        <f>IF(Tasks!$D$73=0,"",Tasks!$D$73)</f>
        <v/>
      </c>
      <c r="I48" s="450" t="str">
        <f>IF(Tasks!$D$74=0,"",Tasks!$D$74)</f>
        <v/>
      </c>
      <c r="J48" s="450" t="str">
        <f>IF(Tasks!$D$75=0,"",Tasks!$D$75)</f>
        <v/>
      </c>
      <c r="K48" s="450" t="str">
        <f>IF(Tasks!$D$76=0,"",Tasks!$D$76)</f>
        <v/>
      </c>
      <c r="L48" s="450" t="str">
        <f>IF(Tasks!$D$77=0,"",Tasks!$D$77)</f>
        <v/>
      </c>
      <c r="M48" s="450" t="str">
        <f>IF(Tasks!$D$78=0,"",Tasks!$D$78)</f>
        <v/>
      </c>
      <c r="N48" s="450" t="str">
        <f>IF(Tasks!$D$79=0,"",Tasks!$D$79)</f>
        <v/>
      </c>
      <c r="O48" s="450" t="str">
        <f>IF(Tasks!$D$80=0,"",Tasks!$D$80)</f>
        <v/>
      </c>
      <c r="P48" s="450" t="str">
        <f>IF(Tasks!$D$81=0,"",Tasks!$D$81)</f>
        <v/>
      </c>
      <c r="Q48" s="450" t="str">
        <f>IF(Tasks!$D$82=0,"",Tasks!$D$82)</f>
        <v/>
      </c>
      <c r="R48" s="450" t="str">
        <f>IF(Tasks!$D$83=0,"",Tasks!$D$83)</f>
        <v/>
      </c>
      <c r="S48" s="450" t="str">
        <f>IF(Tasks!$D$84=0,"",Tasks!$D$84)</f>
        <v/>
      </c>
      <c r="T48" s="450" t="str">
        <f>IF(Tasks!$D$85=0,"",Tasks!$D$85)</f>
        <v/>
      </c>
      <c r="U48" s="450" t="str">
        <f>IF(Tasks!$D$86=0,"",Tasks!$D$86)</f>
        <v/>
      </c>
      <c r="V48" s="450" t="str">
        <f>IF(Tasks!$D$87=0,"",Tasks!$D$87)</f>
        <v/>
      </c>
      <c r="W48" s="450" t="str">
        <f>IF(Tasks!$D$88=0,"",Tasks!$D$88)</f>
        <v/>
      </c>
      <c r="X48" s="450" t="str">
        <f>IF(Tasks!$D$89=0,"",Tasks!$D$89)</f>
        <v/>
      </c>
      <c r="Y48" s="450" t="str">
        <f>IF(Tasks!$D$90=0,"",Tasks!$D$90)</f>
        <v/>
      </c>
      <c r="Z48" s="450" t="str">
        <f>IF(Tasks!$D$91=0,"",Tasks!$D$91)</f>
        <v/>
      </c>
      <c r="AA48" s="450" t="str">
        <f>IF(Tasks!$D$92=0,"",Tasks!$D$92)</f>
        <v/>
      </c>
      <c r="AB48" s="450" t="str">
        <f>IF(Tasks!$D$93=0,"",Tasks!$D$93)</f>
        <v/>
      </c>
      <c r="AC48" s="450" t="str">
        <f>IF(Tasks!$D$94=0,"",Tasks!$D$94)</f>
        <v/>
      </c>
      <c r="AD48" s="450" t="str">
        <f>IF(Tasks!$D$95=0,"",Tasks!$D$95)</f>
        <v/>
      </c>
      <c r="AE48" s="450" t="str">
        <f>IF(Tasks!$D$96=0,"",Tasks!$D$96)</f>
        <v/>
      </c>
      <c r="AF48" s="450" t="str">
        <f>IF(Tasks!$D$97=0,"",Tasks!$D$97)</f>
        <v/>
      </c>
      <c r="AG48" s="450" t="str">
        <f>IF(Tasks!$D$98=0,"",Tasks!$D$98)</f>
        <v/>
      </c>
      <c r="AH48" s="450" t="str">
        <f>IF(Tasks!$D$99=0,"",Tasks!$D$99)</f>
        <v/>
      </c>
      <c r="AI48" s="450" t="str">
        <f>IF(Tasks!$D$100=0,"",Tasks!$D$100)</f>
        <v/>
      </c>
      <c r="AJ48" s="450" t="str">
        <f>IF(Tasks!$D$101=0,"",Tasks!$D$101)</f>
        <v/>
      </c>
      <c r="AK48" s="450" t="str">
        <f>IF(Tasks!$D$6102=0,"",Tasks!$D$102)</f>
        <v/>
      </c>
      <c r="AL48" s="450" t="str">
        <f>IF(Tasks!$D$103=0,"",Tasks!$D$103)</f>
        <v/>
      </c>
      <c r="AM48" s="450" t="str">
        <f>IF(Tasks!$D$104=0,"",Tasks!$D$104)</f>
        <v/>
      </c>
      <c r="AN48" s="450" t="str">
        <f>IF(Tasks!$D$105=0,"",Tasks!$D$105)</f>
        <v/>
      </c>
      <c r="AO48" s="450" t="str">
        <f>IF(Tasks!$D$106=0,"",Tasks!$D$106)</f>
        <v/>
      </c>
      <c r="AP48" s="450" t="str">
        <f>IF(Tasks!$D$107=0,"",Tasks!$D$107)</f>
        <v/>
      </c>
      <c r="AQ48" s="450" t="str">
        <f>IF(Tasks!$D$108=0,"",Tasks!$D$108)</f>
        <v/>
      </c>
      <c r="AR48" s="450" t="str">
        <f>IF(Tasks!$D$109=0,"",Tasks!$D$109)</f>
        <v/>
      </c>
      <c r="AS48" s="450" t="str">
        <f>IF(Tasks!$D$110=0,"",Tasks!$D$110)</f>
        <v/>
      </c>
      <c r="AT48" s="450" t="str">
        <f>IF(Tasks!$D$111=0,"",Tasks!$D$111)</f>
        <v/>
      </c>
      <c r="AU48" s="450" t="str">
        <f>IF(Tasks!$D$112=0,"",Tasks!$D$112)</f>
        <v/>
      </c>
      <c r="AV48" s="450" t="str">
        <f>IF(Tasks!$D$113=0,"",Tasks!$D$113)</f>
        <v/>
      </c>
      <c r="AW48" s="450" t="str">
        <f>IF(Tasks!$D$114=0,"",Tasks!$D$114)</f>
        <v/>
      </c>
      <c r="AX48" s="450" t="str">
        <f>IF(Tasks!$D$115=0,"",Tasks!$D$115)</f>
        <v/>
      </c>
      <c r="AY48" s="450" t="str">
        <f>IF(Tasks!$D$116=0,"",Tasks!$D$116)</f>
        <v/>
      </c>
      <c r="AZ48" s="450" t="str">
        <f>IF(Tasks!$D$117=0,"",Tasks!$D$117)</f>
        <v/>
      </c>
      <c r="BA48" s="450" t="str">
        <f>IF(Tasks!$D$118=0,"",Tasks!$D$118)</f>
        <v/>
      </c>
      <c r="BB48" s="10"/>
      <c r="BR48" s="7"/>
      <c r="BS48" s="7"/>
      <c r="BT48" s="7"/>
      <c r="BU48" s="7"/>
      <c r="BV48" s="7"/>
      <c r="BW48" s="7"/>
      <c r="BX48" s="7"/>
      <c r="BY48" s="7"/>
      <c r="BZ48" s="7"/>
      <c r="CA48" s="7"/>
      <c r="CB48" s="7"/>
      <c r="CC48" s="7"/>
      <c r="CD48" s="7"/>
      <c r="CE48" s="7"/>
      <c r="CF48" s="7"/>
      <c r="CG48" s="7"/>
      <c r="CH48" s="7"/>
      <c r="CI48" s="7"/>
      <c r="CJ48" s="7"/>
      <c r="CK48" s="7"/>
      <c r="CL48" s="7"/>
      <c r="CM48" s="7"/>
      <c r="CN48" s="7"/>
      <c r="CO48" s="7"/>
      <c r="CP48" s="7"/>
      <c r="DL48" s="7"/>
      <c r="DM48" s="7"/>
      <c r="DN48" s="7"/>
      <c r="DO48" s="7"/>
      <c r="DP48" s="7"/>
      <c r="DQ48" s="7"/>
      <c r="DR48" s="7"/>
      <c r="DS48" s="7"/>
      <c r="DT48" s="7"/>
      <c r="DU48" s="7"/>
      <c r="DV48" s="7"/>
      <c r="DW48" s="7"/>
      <c r="DX48" s="7"/>
      <c r="DY48" s="7"/>
      <c r="DZ48" s="210"/>
      <c r="EA48" s="416"/>
      <c r="EB48" s="416"/>
      <c r="EC48" s="416"/>
      <c r="ED48" s="416"/>
      <c r="EE48" s="416"/>
      <c r="EF48" s="7"/>
      <c r="EG48" s="7"/>
      <c r="EH48" s="7"/>
    </row>
    <row r="49" spans="2:138" s="6" customFormat="1" ht="13.5" customHeight="1">
      <c r="C49" s="422" t="s">
        <v>30</v>
      </c>
      <c r="D49" s="455">
        <f>DataSum!$Y$63</f>
        <v>11.2</v>
      </c>
      <c r="E49" s="455">
        <f>DataSum!$Y$64</f>
        <v>35</v>
      </c>
      <c r="F49" s="455">
        <f>DataSum!$Y$65</f>
        <v>44.2</v>
      </c>
      <c r="G49" s="455">
        <f>DataSum!$Y$66</f>
        <v>29.4</v>
      </c>
      <c r="H49" s="455">
        <f>DataSum!$Y$67</f>
        <v>22.2</v>
      </c>
      <c r="I49" s="456">
        <f>DataSum!$Y$68</f>
        <v>41.2</v>
      </c>
      <c r="J49" s="456" t="e">
        <f>DataSum!$Y$69</f>
        <v>#N/A</v>
      </c>
      <c r="K49" s="456" t="e">
        <f>DataSum!$Y$70</f>
        <v>#N/A</v>
      </c>
      <c r="L49" s="456" t="e">
        <f>DataSum!$Y$71</f>
        <v>#N/A</v>
      </c>
      <c r="M49" s="456" t="e">
        <f>DataSum!$Y$72</f>
        <v>#N/A</v>
      </c>
      <c r="N49" s="456" t="e">
        <f>DataSum!$Y$73</f>
        <v>#N/A</v>
      </c>
      <c r="O49" s="456" t="e">
        <f>DataSum!$Y$74</f>
        <v>#N/A</v>
      </c>
      <c r="P49" s="456" t="e">
        <f>DataSum!$Y$75</f>
        <v>#N/A</v>
      </c>
      <c r="Q49" s="456" t="e">
        <f>DataSum!$Y$76</f>
        <v>#N/A</v>
      </c>
      <c r="R49" s="456" t="e">
        <f>DataSum!$Y$77</f>
        <v>#N/A</v>
      </c>
      <c r="S49" s="456" t="e">
        <f>DataSum!$Y$78</f>
        <v>#N/A</v>
      </c>
      <c r="T49" s="456" t="e">
        <f>DataSum!$Y$79</f>
        <v>#N/A</v>
      </c>
      <c r="U49" s="456" t="e">
        <f>DataSum!$Y$80</f>
        <v>#N/A</v>
      </c>
      <c r="V49" s="456" t="e">
        <f>DataSum!$Y$81</f>
        <v>#N/A</v>
      </c>
      <c r="W49" s="456" t="e">
        <f>DataSum!$Y$82</f>
        <v>#N/A</v>
      </c>
      <c r="X49" s="456" t="e">
        <f>DataSum!$Y$83</f>
        <v>#N/A</v>
      </c>
      <c r="Y49" s="456" t="e">
        <f>DataSum!$Y$84</f>
        <v>#N/A</v>
      </c>
      <c r="Z49" s="456" t="e">
        <f>DataSum!$Y$85</f>
        <v>#N/A</v>
      </c>
      <c r="AA49" s="456" t="e">
        <f>DataSum!$Y$86</f>
        <v>#N/A</v>
      </c>
      <c r="AB49" s="456" t="e">
        <f>DataSum!$Y$87</f>
        <v>#N/A</v>
      </c>
      <c r="AC49" s="456" t="e">
        <f>DataSum!$Y$88</f>
        <v>#N/A</v>
      </c>
      <c r="AD49" s="456" t="e">
        <f>DataSum!$Y$89</f>
        <v>#N/A</v>
      </c>
      <c r="AE49" s="456" t="e">
        <f>DataSum!$Y$90</f>
        <v>#N/A</v>
      </c>
      <c r="AF49" s="456" t="e">
        <f>DataSum!$Y$91</f>
        <v>#N/A</v>
      </c>
      <c r="AG49" s="456" t="e">
        <f>DataSum!$Y$92</f>
        <v>#N/A</v>
      </c>
      <c r="AH49" s="456" t="e">
        <f>DataSum!$Y$93</f>
        <v>#N/A</v>
      </c>
      <c r="AI49" s="456" t="e">
        <f>DataSum!$Y$94</f>
        <v>#N/A</v>
      </c>
      <c r="AJ49" s="456" t="e">
        <f>DataSum!$Y$95</f>
        <v>#N/A</v>
      </c>
      <c r="AK49" s="456" t="e">
        <f>DataSum!$Y$96</f>
        <v>#N/A</v>
      </c>
      <c r="AL49" s="456" t="e">
        <f>DataSum!$Y$97</f>
        <v>#N/A</v>
      </c>
      <c r="AM49" s="456" t="e">
        <f>DataSum!$Y$98</f>
        <v>#N/A</v>
      </c>
      <c r="AN49" s="456" t="e">
        <f>DataSum!$Y$99</f>
        <v>#N/A</v>
      </c>
      <c r="AO49" s="456" t="e">
        <f>DataSum!$Y$100</f>
        <v>#N/A</v>
      </c>
      <c r="AP49" s="456" t="e">
        <f>DataSum!$Y$101</f>
        <v>#N/A</v>
      </c>
      <c r="AQ49" s="456" t="e">
        <f>DataSum!$Y$102</f>
        <v>#N/A</v>
      </c>
      <c r="AR49" s="456" t="e">
        <f>DataSum!$Y$103</f>
        <v>#N/A</v>
      </c>
      <c r="AS49" s="456" t="e">
        <f>DataSum!$Y$104</f>
        <v>#N/A</v>
      </c>
      <c r="AT49" s="456" t="e">
        <f>DataSum!$Y$105</f>
        <v>#N/A</v>
      </c>
      <c r="AU49" s="456" t="e">
        <f>DataSum!$Y$106</f>
        <v>#N/A</v>
      </c>
      <c r="AV49" s="456" t="e">
        <f>DataSum!$Y$107</f>
        <v>#N/A</v>
      </c>
      <c r="AW49" s="456" t="e">
        <f>DataSum!$Y$108</f>
        <v>#N/A</v>
      </c>
      <c r="AX49" s="456" t="e">
        <f>DataSum!$Y$109</f>
        <v>#N/A</v>
      </c>
      <c r="AY49" s="456" t="e">
        <f>DataSum!$Y$110</f>
        <v>#N/A</v>
      </c>
      <c r="AZ49" s="456" t="e">
        <f>DataSum!$Y$111</f>
        <v>#N/A</v>
      </c>
      <c r="BA49" s="456" t="e">
        <f>DataSum!$Y$112</f>
        <v>#N/A</v>
      </c>
      <c r="BR49" s="7"/>
      <c r="BS49" s="7"/>
      <c r="BT49" s="7"/>
      <c r="BU49" s="7"/>
      <c r="BV49" s="7"/>
      <c r="BW49" s="7"/>
      <c r="BX49" s="7"/>
      <c r="BY49" s="7"/>
      <c r="BZ49" s="7"/>
      <c r="CA49" s="7"/>
      <c r="CB49" s="7"/>
      <c r="CC49" s="7"/>
      <c r="CD49" s="7"/>
      <c r="CE49" s="7"/>
      <c r="CF49" s="7"/>
      <c r="CG49" s="7"/>
      <c r="CH49" s="7"/>
      <c r="CI49" s="7"/>
      <c r="CJ49" s="7"/>
      <c r="CK49" s="7"/>
      <c r="CL49" s="7"/>
      <c r="CM49" s="7"/>
      <c r="CN49" s="7"/>
      <c r="CO49" s="7"/>
      <c r="CP49" s="7"/>
      <c r="DL49" s="7"/>
      <c r="DM49" s="7"/>
      <c r="DN49" s="7"/>
      <c r="DO49" s="7"/>
      <c r="DP49" s="7"/>
      <c r="DQ49" s="7"/>
      <c r="DR49" s="7"/>
      <c r="DS49" s="7"/>
      <c r="DT49" s="7"/>
      <c r="DU49" s="7"/>
      <c r="DV49" s="7"/>
      <c r="DW49" s="7"/>
      <c r="DX49" s="7"/>
      <c r="DY49" s="7"/>
      <c r="DZ49" s="210"/>
      <c r="EA49" s="416"/>
      <c r="EB49" s="416"/>
      <c r="EC49" s="416"/>
      <c r="ED49" s="416"/>
      <c r="EE49" s="416"/>
      <c r="EF49" s="7"/>
      <c r="EG49" s="7"/>
      <c r="EH49" s="7"/>
    </row>
    <row r="50" spans="2:138" s="6" customFormat="1" ht="13.5" customHeight="1">
      <c r="B50" s="199"/>
      <c r="C50" s="422" t="s">
        <v>121</v>
      </c>
      <c r="D50" s="455">
        <f>DataSum!AA63-DataSum!$Y$63</f>
        <v>2.8000000000000007</v>
      </c>
      <c r="E50" s="455">
        <f>DataSum!AA64-DataSum!$Y$64</f>
        <v>11</v>
      </c>
      <c r="F50" s="455">
        <f>DataSum!AA65-DataSum!$Y$65</f>
        <v>9.7999999999999972</v>
      </c>
      <c r="G50" s="455">
        <f>DataSum!AA66-DataSum!$Y$66</f>
        <v>3.6000000000000014</v>
      </c>
      <c r="H50" s="455">
        <f>DataSum!AA67-DataSum!$Y$67</f>
        <v>6.8000000000000007</v>
      </c>
      <c r="I50" s="456">
        <f>DataSum!AA68-DataSum!$Y$68</f>
        <v>5.7999999999999972</v>
      </c>
      <c r="J50" s="456" t="e">
        <f>DataSum!AA69-DataSum!$Y$69</f>
        <v>#N/A</v>
      </c>
      <c r="K50" s="456" t="e">
        <f>DataSum!AA70-DataSum!$Y$70</f>
        <v>#N/A</v>
      </c>
      <c r="L50" s="456" t="e">
        <f>DataSum!AA71-DataSum!$Y$71</f>
        <v>#N/A</v>
      </c>
      <c r="M50" s="456" t="e">
        <f>DataSum!AA72-DataSum!$Y$72</f>
        <v>#N/A</v>
      </c>
      <c r="N50" s="456" t="e">
        <f>DataSum!AA73-DataSum!$Y$73</f>
        <v>#N/A</v>
      </c>
      <c r="O50" s="456" t="e">
        <f>DataSum!AA74-DataSum!$Y$74</f>
        <v>#N/A</v>
      </c>
      <c r="P50" s="456" t="e">
        <f>DataSum!AA75-DataSum!$Y$75</f>
        <v>#N/A</v>
      </c>
      <c r="Q50" s="456" t="e">
        <f>DataSum!AA76-DataSum!$Y$76</f>
        <v>#N/A</v>
      </c>
      <c r="R50" s="456" t="e">
        <f>DataSum!AA77-DataSum!$Y$77</f>
        <v>#N/A</v>
      </c>
      <c r="S50" s="456" t="e">
        <f>DataSum!AA78-DataSum!$Y$78</f>
        <v>#N/A</v>
      </c>
      <c r="T50" s="456" t="e">
        <f>DataSum!AA79-DataSum!$Y$79</f>
        <v>#N/A</v>
      </c>
      <c r="U50" s="456" t="e">
        <f>DataSum!AA80-DataSum!$Y$80</f>
        <v>#N/A</v>
      </c>
      <c r="V50" s="456" t="e">
        <f>DataSum!AA81-DataSum!$Y$81</f>
        <v>#N/A</v>
      </c>
      <c r="W50" s="456" t="e">
        <f>DataSum!AA82-DataSum!$Y$82</f>
        <v>#N/A</v>
      </c>
      <c r="X50" s="456" t="e">
        <f>DataSum!AA83-DataSum!$Y$83</f>
        <v>#N/A</v>
      </c>
      <c r="Y50" s="456" t="e">
        <f>DataSum!AA84-DataSum!$Y$84</f>
        <v>#N/A</v>
      </c>
      <c r="Z50" s="456" t="e">
        <f>DataSum!AA85-DataSum!$Y$85</f>
        <v>#N/A</v>
      </c>
      <c r="AA50" s="456" t="e">
        <f>DataSum!AA86-DataSum!$Y$86</f>
        <v>#N/A</v>
      </c>
      <c r="AB50" s="456" t="e">
        <f>DataSum!AA87-DataSum!$Y$87</f>
        <v>#N/A</v>
      </c>
      <c r="AC50" s="456" t="e">
        <f>DataSum!AA88-DataSum!$Y$88</f>
        <v>#N/A</v>
      </c>
      <c r="AD50" s="456" t="e">
        <f>DataSum!AA89-DataSum!$Y$89</f>
        <v>#N/A</v>
      </c>
      <c r="AE50" s="456" t="e">
        <f>DataSum!AA90-DataSum!$Y$90</f>
        <v>#N/A</v>
      </c>
      <c r="AF50" s="456" t="e">
        <f>DataSum!AA91-DataSum!$Y$91</f>
        <v>#N/A</v>
      </c>
      <c r="AG50" s="456" t="e">
        <f>DataSum!AA92-DataSum!$Y$92</f>
        <v>#N/A</v>
      </c>
      <c r="AH50" s="456" t="e">
        <f>DataSum!AA93-DataSum!$Y$93</f>
        <v>#N/A</v>
      </c>
      <c r="AI50" s="456" t="e">
        <f>DataSum!AA94-DataSum!$Y$94</f>
        <v>#N/A</v>
      </c>
      <c r="AJ50" s="456" t="e">
        <f>DataSum!AA95-DataSum!$Y$95</f>
        <v>#N/A</v>
      </c>
      <c r="AK50" s="456" t="e">
        <f>DataSum!AA96-DataSum!$Y$96</f>
        <v>#N/A</v>
      </c>
      <c r="AL50" s="456" t="e">
        <f>DataSum!AA97-DataSum!$Y$97</f>
        <v>#N/A</v>
      </c>
      <c r="AM50" s="456" t="e">
        <f>DataSum!AA98-DataSum!$Y$98</f>
        <v>#N/A</v>
      </c>
      <c r="AN50" s="456" t="e">
        <f>DataSum!AA99-DataSum!$Y$99</f>
        <v>#N/A</v>
      </c>
      <c r="AO50" s="456" t="e">
        <f>DataSum!AA100-DataSum!$Y$100</f>
        <v>#N/A</v>
      </c>
      <c r="AP50" s="456" t="e">
        <f>DataSum!AA101-DataSum!$Y$101</f>
        <v>#N/A</v>
      </c>
      <c r="AQ50" s="456" t="e">
        <f>DataSum!AA102-DataSum!$Y$102</f>
        <v>#N/A</v>
      </c>
      <c r="AR50" s="456" t="e">
        <f>DataSum!AA103-DataSum!$Y$103</f>
        <v>#N/A</v>
      </c>
      <c r="AS50" s="456" t="e">
        <f>DataSum!AA104-DataSum!$Y$104</f>
        <v>#N/A</v>
      </c>
      <c r="AT50" s="456" t="e">
        <f>DataSum!AA105-DataSum!$Y$105</f>
        <v>#N/A</v>
      </c>
      <c r="AU50" s="456" t="e">
        <f>DataSum!AA106-DataSum!$Y$106</f>
        <v>#N/A</v>
      </c>
      <c r="AV50" s="456" t="e">
        <f>DataSum!AA107-DataSum!$Y$107</f>
        <v>#N/A</v>
      </c>
      <c r="AW50" s="456" t="e">
        <f>DataSum!AA108-DataSum!$Y$108</f>
        <v>#N/A</v>
      </c>
      <c r="AX50" s="456" t="e">
        <f>DataSum!AA109-DataSum!$Y$109</f>
        <v>#N/A</v>
      </c>
      <c r="AY50" s="456" t="e">
        <f>DataSum!AA110-DataSum!$Y$110</f>
        <v>#N/A</v>
      </c>
      <c r="AZ50" s="456" t="e">
        <f>DataSum!AA111-DataSum!$Y$111</f>
        <v>#N/A</v>
      </c>
      <c r="BA50" s="456" t="e">
        <f>DataSum!AA112-DataSum!$Y$112</f>
        <v>#N/A</v>
      </c>
      <c r="BR50" s="7"/>
      <c r="BS50" s="7"/>
      <c r="BT50" s="7"/>
      <c r="BU50" s="7"/>
      <c r="BV50" s="7"/>
      <c r="BW50" s="7"/>
      <c r="BX50" s="7"/>
      <c r="BY50" s="7"/>
      <c r="BZ50" s="7"/>
      <c r="CA50" s="7"/>
      <c r="CB50" s="7"/>
      <c r="CC50" s="7"/>
      <c r="CD50" s="7"/>
      <c r="CE50" s="7"/>
      <c r="CF50" s="7"/>
      <c r="CG50" s="7"/>
      <c r="CH50" s="7"/>
      <c r="CI50" s="7"/>
      <c r="CJ50" s="7"/>
      <c r="CK50" s="7"/>
      <c r="CL50" s="7"/>
      <c r="CM50" s="7"/>
      <c r="CN50" s="7"/>
      <c r="CO50" s="7"/>
      <c r="CP50" s="7"/>
      <c r="DL50" s="7"/>
      <c r="DM50" s="7"/>
      <c r="DN50" s="7"/>
      <c r="DO50" s="7"/>
      <c r="DP50" s="7"/>
      <c r="DQ50" s="7"/>
      <c r="DR50" s="7"/>
      <c r="DS50" s="7"/>
      <c r="DT50" s="7"/>
      <c r="DU50" s="7"/>
      <c r="DV50" s="7"/>
      <c r="DW50" s="7"/>
      <c r="DX50" s="7"/>
      <c r="DY50" s="7"/>
      <c r="DZ50" s="210"/>
      <c r="EA50" s="416"/>
      <c r="EB50" s="416"/>
      <c r="EC50" s="416"/>
      <c r="ED50" s="416"/>
      <c r="EE50" s="416"/>
      <c r="EF50" s="7"/>
      <c r="EG50" s="7"/>
      <c r="EH50" s="7"/>
    </row>
    <row r="51" spans="2:138" s="6" customFormat="1" ht="13.5" customHeight="1">
      <c r="C51" s="422" t="s">
        <v>122</v>
      </c>
      <c r="D51" s="455">
        <f>DataSum!$Y$63-DataSum!Z63</f>
        <v>2.1999999999999993</v>
      </c>
      <c r="E51" s="455">
        <f>DataSum!$Y$64-DataSum!Z64</f>
        <v>9</v>
      </c>
      <c r="F51" s="455">
        <f>DataSum!$Y$65-DataSum!Z65</f>
        <v>10.200000000000003</v>
      </c>
      <c r="G51" s="455">
        <f>DataSum!$Y$66-DataSum!Z66</f>
        <v>2.3999999999999986</v>
      </c>
      <c r="H51" s="455">
        <f>DataSum!$Y$67-DataSum!Z67</f>
        <v>5.1999999999999993</v>
      </c>
      <c r="I51" s="456">
        <f>DataSum!$Y$68-DataSum!Z68</f>
        <v>5.2000000000000028</v>
      </c>
      <c r="J51" s="456" t="e">
        <f>DataSum!$Y$69-DataSum!Z69</f>
        <v>#N/A</v>
      </c>
      <c r="K51" s="456" t="e">
        <f>DataSum!$Y$70-DataSum!Z70</f>
        <v>#N/A</v>
      </c>
      <c r="L51" s="456" t="e">
        <f>DataSum!$Y$71-DataSum!Z71</f>
        <v>#N/A</v>
      </c>
      <c r="M51" s="456" t="e">
        <f>DataSum!$Y$72-DataSum!Z72</f>
        <v>#N/A</v>
      </c>
      <c r="N51" s="456" t="e">
        <f>DataSum!$Y$73-DataSum!Z73</f>
        <v>#N/A</v>
      </c>
      <c r="O51" s="456" t="e">
        <f>DataSum!$Y$74-DataSum!Z74</f>
        <v>#N/A</v>
      </c>
      <c r="P51" s="456" t="e">
        <f>DataSum!$Y$75-DataSum!Z75</f>
        <v>#N/A</v>
      </c>
      <c r="Q51" s="456" t="e">
        <f>DataSum!$Y$76-DataSum!Z76</f>
        <v>#N/A</v>
      </c>
      <c r="R51" s="456" t="e">
        <f>DataSum!$Y$77-DataSum!Z77</f>
        <v>#N/A</v>
      </c>
      <c r="S51" s="456" t="e">
        <f>DataSum!$Y$78-DataSum!Z78</f>
        <v>#N/A</v>
      </c>
      <c r="T51" s="456" t="e">
        <f>DataSum!$Y$79-DataSum!Z79</f>
        <v>#N/A</v>
      </c>
      <c r="U51" s="456" t="e">
        <f>DataSum!$Y$80-DataSum!Z80</f>
        <v>#N/A</v>
      </c>
      <c r="V51" s="456" t="e">
        <f>DataSum!$Y$81-DataSum!Z81</f>
        <v>#N/A</v>
      </c>
      <c r="W51" s="456" t="e">
        <f>DataSum!$Y$82-DataSum!Z82</f>
        <v>#N/A</v>
      </c>
      <c r="X51" s="456" t="e">
        <f>DataSum!$Y$83-DataSum!Z83</f>
        <v>#N/A</v>
      </c>
      <c r="Y51" s="456" t="e">
        <f>DataSum!$Y$84-DataSum!Z84</f>
        <v>#N/A</v>
      </c>
      <c r="Z51" s="456" t="e">
        <f>DataSum!$Y$85-DataSum!Z85</f>
        <v>#N/A</v>
      </c>
      <c r="AA51" s="456" t="e">
        <f>DataSum!$Y$86-DataSum!Z86</f>
        <v>#N/A</v>
      </c>
      <c r="AB51" s="456" t="e">
        <f>DataSum!$Y$87-DataSum!Z87</f>
        <v>#N/A</v>
      </c>
      <c r="AC51" s="456" t="e">
        <f>DataSum!$Y$88-DataSum!Z88</f>
        <v>#N/A</v>
      </c>
      <c r="AD51" s="456" t="e">
        <f>DataSum!$Y$89-DataSum!Z89</f>
        <v>#N/A</v>
      </c>
      <c r="AE51" s="456" t="e">
        <f>DataSum!$Y$90-DataSum!Z90</f>
        <v>#N/A</v>
      </c>
      <c r="AF51" s="456" t="e">
        <f>DataSum!$Y$91-DataSum!Z91</f>
        <v>#N/A</v>
      </c>
      <c r="AG51" s="456" t="e">
        <f>DataSum!$Y$92-DataSum!Z92</f>
        <v>#N/A</v>
      </c>
      <c r="AH51" s="456" t="e">
        <f>DataSum!$Y$93-DataSum!Z93</f>
        <v>#N/A</v>
      </c>
      <c r="AI51" s="456" t="e">
        <f>DataSum!$Y$94-DataSum!Z94</f>
        <v>#N/A</v>
      </c>
      <c r="AJ51" s="456" t="e">
        <f>DataSum!$Y$95-DataSum!Z95</f>
        <v>#N/A</v>
      </c>
      <c r="AK51" s="456" t="e">
        <f>DataSum!$Y$96-DataSum!Z96</f>
        <v>#N/A</v>
      </c>
      <c r="AL51" s="456" t="e">
        <f>DataSum!$Y$97-DataSum!Z97</f>
        <v>#N/A</v>
      </c>
      <c r="AM51" s="456" t="e">
        <f>DataSum!$Y$98-DataSum!Z98</f>
        <v>#N/A</v>
      </c>
      <c r="AN51" s="456" t="e">
        <f>DataSum!$Y$99-DataSum!Z99</f>
        <v>#N/A</v>
      </c>
      <c r="AO51" s="456" t="e">
        <f>DataSum!$Y$100-DataSum!Z100</f>
        <v>#N/A</v>
      </c>
      <c r="AP51" s="456" t="e">
        <f>DataSum!$Y$101-DataSum!Z101</f>
        <v>#N/A</v>
      </c>
      <c r="AQ51" s="456" t="e">
        <f>DataSum!$Y$102-DataSum!Z102</f>
        <v>#N/A</v>
      </c>
      <c r="AR51" s="456" t="e">
        <f>DataSum!$Y$103-DataSum!Z103</f>
        <v>#N/A</v>
      </c>
      <c r="AS51" s="456" t="e">
        <f>DataSum!$Y$104-DataSum!Z104</f>
        <v>#N/A</v>
      </c>
      <c r="AT51" s="456" t="e">
        <f>DataSum!$Y$105-DataSum!Z105</f>
        <v>#N/A</v>
      </c>
      <c r="AU51" s="456" t="e">
        <f>DataSum!$Y$106-DataSum!Z106</f>
        <v>#N/A</v>
      </c>
      <c r="AV51" s="456" t="e">
        <f>DataSum!$Y$107-DataSum!Z107</f>
        <v>#N/A</v>
      </c>
      <c r="AW51" s="456" t="e">
        <f>DataSum!$Y$108-DataSum!Z108</f>
        <v>#N/A</v>
      </c>
      <c r="AX51" s="456" t="e">
        <f>DataSum!$Y$109-DataSum!Z109</f>
        <v>#N/A</v>
      </c>
      <c r="AY51" s="456" t="e">
        <f>DataSum!$Y$110-DataSum!Z110</f>
        <v>#N/A</v>
      </c>
      <c r="AZ51" s="456" t="e">
        <f>DataSum!$Y$111-DataSum!Z111</f>
        <v>#N/A</v>
      </c>
      <c r="BA51" s="456" t="e">
        <f>DataSum!$Y$112-DataSum!Z112</f>
        <v>#N/A</v>
      </c>
      <c r="BR51" s="7"/>
      <c r="BS51" s="7"/>
      <c r="BT51" s="7"/>
      <c r="BU51" s="7"/>
      <c r="BV51" s="7"/>
      <c r="BW51" s="7"/>
      <c r="BX51" s="7"/>
      <c r="BY51" s="7"/>
      <c r="BZ51" s="7"/>
      <c r="CA51" s="7"/>
      <c r="CB51" s="7"/>
      <c r="CC51" s="7"/>
      <c r="CD51" s="7"/>
      <c r="CE51" s="7"/>
      <c r="CF51" s="7"/>
      <c r="CG51" s="7"/>
      <c r="CH51" s="7"/>
      <c r="CI51" s="7"/>
      <c r="CJ51" s="7"/>
      <c r="CK51" s="7"/>
      <c r="CL51" s="7"/>
      <c r="CM51" s="7"/>
      <c r="CN51" s="7"/>
      <c r="CO51" s="7"/>
      <c r="CP51" s="7"/>
      <c r="DL51" s="7"/>
      <c r="DM51" s="7"/>
      <c r="DN51" s="7"/>
      <c r="DO51" s="7"/>
      <c r="DP51" s="7"/>
      <c r="DQ51" s="7"/>
      <c r="DR51" s="7"/>
      <c r="DS51" s="7"/>
      <c r="DT51" s="7"/>
      <c r="DU51" s="7"/>
      <c r="DV51" s="7"/>
      <c r="DW51" s="7"/>
      <c r="DX51" s="7"/>
      <c r="DY51" s="7"/>
      <c r="DZ51" s="7"/>
      <c r="EA51" s="7"/>
      <c r="EB51" s="7"/>
      <c r="EC51" s="7"/>
      <c r="ED51" s="7"/>
      <c r="EE51" s="7"/>
      <c r="EF51" s="7"/>
      <c r="EG51" s="7"/>
      <c r="EH51" s="7"/>
    </row>
    <row r="52" spans="2:138" s="6" customFormat="1" hidden="1">
      <c r="D52" s="446"/>
      <c r="E52" s="446"/>
      <c r="F52" s="446"/>
      <c r="G52" s="446"/>
      <c r="H52" s="446"/>
      <c r="I52" s="446"/>
      <c r="J52" s="446"/>
      <c r="K52" s="446"/>
      <c r="L52" s="446"/>
      <c r="M52" s="446"/>
      <c r="N52" s="446"/>
      <c r="O52" s="446"/>
      <c r="P52" s="446"/>
      <c r="Q52" s="446"/>
      <c r="R52" s="446"/>
      <c r="S52" s="454"/>
      <c r="T52" s="446"/>
      <c r="U52" s="454"/>
      <c r="V52" s="342"/>
      <c r="W52" s="342"/>
      <c r="X52" s="454"/>
      <c r="Y52" s="454"/>
      <c r="Z52" s="454"/>
      <c r="AA52" s="454"/>
      <c r="AB52" s="454"/>
      <c r="AC52" s="454"/>
      <c r="AD52" s="454"/>
      <c r="AE52" s="454"/>
      <c r="AF52" s="454"/>
      <c r="AG52" s="454"/>
      <c r="AH52" s="454"/>
      <c r="AI52" s="454"/>
      <c r="AJ52" s="454"/>
      <c r="AK52" s="454"/>
      <c r="AL52" s="454"/>
      <c r="AM52" s="454"/>
      <c r="AN52" s="446"/>
      <c r="AO52" s="446"/>
      <c r="AP52" s="446"/>
      <c r="AQ52" s="446"/>
      <c r="AR52" s="446"/>
      <c r="AS52" s="446"/>
      <c r="AT52" s="171"/>
      <c r="AU52" s="446"/>
      <c r="AV52" s="446"/>
      <c r="AW52" s="446"/>
      <c r="AX52" s="446"/>
      <c r="AY52" s="446"/>
      <c r="AZ52" s="446"/>
      <c r="BA52" s="446"/>
      <c r="BR52" s="7"/>
      <c r="BS52" s="7"/>
      <c r="BT52" s="7"/>
      <c r="BU52" s="7"/>
      <c r="BV52" s="7"/>
      <c r="BW52" s="7"/>
      <c r="BX52" s="7"/>
      <c r="BY52" s="7"/>
      <c r="BZ52" s="7"/>
      <c r="CA52" s="7"/>
      <c r="CB52" s="7"/>
      <c r="CC52" s="7"/>
      <c r="CD52" s="7"/>
      <c r="CE52" s="7"/>
      <c r="CF52" s="7"/>
      <c r="CG52" s="7"/>
      <c r="CH52" s="7"/>
      <c r="CI52" s="7"/>
      <c r="CJ52" s="7"/>
      <c r="CK52" s="7"/>
      <c r="CL52" s="7"/>
      <c r="CM52" s="7"/>
      <c r="CN52" s="7"/>
      <c r="CO52" s="7"/>
      <c r="CP52" s="7"/>
      <c r="DL52" s="7"/>
      <c r="DM52" s="7"/>
      <c r="DN52" s="7"/>
      <c r="DO52" s="7"/>
      <c r="DP52" s="7"/>
      <c r="DQ52" s="7"/>
      <c r="DR52" s="7"/>
      <c r="DS52" s="7"/>
      <c r="DT52" s="7"/>
      <c r="DU52" s="7"/>
      <c r="DV52" s="7"/>
      <c r="DW52" s="7"/>
      <c r="DX52" s="7"/>
      <c r="DY52" s="7"/>
      <c r="DZ52" s="7"/>
      <c r="EA52" s="7"/>
      <c r="EB52" s="7"/>
      <c r="EC52" s="7"/>
      <c r="ED52" s="7"/>
      <c r="EE52" s="7"/>
      <c r="EF52" s="7"/>
      <c r="EG52" s="7"/>
      <c r="EH52" s="7"/>
    </row>
    <row r="53" spans="2:138" s="6" customFormat="1" hidden="1">
      <c r="D53" s="446"/>
      <c r="E53" s="446"/>
      <c r="F53" s="446"/>
      <c r="G53" s="446"/>
      <c r="H53" s="446"/>
      <c r="I53" s="446"/>
      <c r="J53" s="446"/>
      <c r="K53" s="446"/>
      <c r="L53" s="446"/>
      <c r="M53" s="446"/>
      <c r="N53" s="446"/>
      <c r="O53" s="446"/>
      <c r="P53" s="446"/>
      <c r="Q53" s="446"/>
      <c r="R53" s="446"/>
      <c r="S53" s="454"/>
      <c r="T53" s="454"/>
      <c r="U53" s="454"/>
      <c r="V53" s="342"/>
      <c r="W53" s="342"/>
      <c r="X53" s="454"/>
      <c r="Y53" s="454"/>
      <c r="Z53" s="454"/>
      <c r="AA53" s="454"/>
      <c r="AB53" s="454"/>
      <c r="AC53" s="454"/>
      <c r="AD53" s="454"/>
      <c r="AE53" s="454"/>
      <c r="AF53" s="454"/>
      <c r="AG53" s="454"/>
      <c r="AH53" s="454"/>
      <c r="AI53" s="454"/>
      <c r="AJ53" s="454"/>
      <c r="AK53" s="454"/>
      <c r="AL53" s="454"/>
      <c r="AM53" s="454"/>
      <c r="AN53" s="446"/>
      <c r="AO53" s="446"/>
      <c r="AP53" s="446"/>
      <c r="AQ53" s="446"/>
      <c r="AR53" s="446"/>
      <c r="AS53" s="446"/>
      <c r="AT53" s="171"/>
      <c r="AU53" s="446"/>
      <c r="AV53" s="446"/>
      <c r="AW53" s="446"/>
      <c r="AX53" s="446"/>
      <c r="AY53" s="446"/>
      <c r="AZ53" s="446"/>
      <c r="BA53" s="446"/>
      <c r="BR53" s="7"/>
      <c r="BS53" s="7"/>
      <c r="BT53" s="7"/>
      <c r="BU53" s="7"/>
      <c r="BV53" s="7"/>
      <c r="BW53" s="7"/>
      <c r="BX53" s="7"/>
      <c r="BY53" s="7"/>
      <c r="BZ53" s="7"/>
      <c r="CA53" s="7"/>
      <c r="CB53" s="7"/>
      <c r="CC53" s="7"/>
      <c r="CD53" s="7"/>
      <c r="CE53" s="7"/>
      <c r="CF53" s="7"/>
      <c r="CG53" s="7"/>
      <c r="CH53" s="7"/>
      <c r="CI53" s="7"/>
      <c r="CJ53" s="7"/>
      <c r="CK53" s="7"/>
      <c r="CL53" s="7"/>
      <c r="CM53" s="7"/>
      <c r="CN53" s="7"/>
      <c r="CO53" s="7"/>
      <c r="CP53" s="7"/>
      <c r="DL53" s="7"/>
      <c r="DM53" s="7"/>
      <c r="DN53" s="7"/>
      <c r="DO53" s="7"/>
      <c r="DP53" s="7"/>
      <c r="DQ53" s="7"/>
      <c r="DR53" s="7"/>
      <c r="DS53" s="7"/>
      <c r="DT53" s="7"/>
      <c r="DU53" s="7"/>
      <c r="DV53" s="7"/>
      <c r="DW53" s="7"/>
      <c r="DX53" s="7"/>
      <c r="DY53" s="7"/>
      <c r="DZ53" s="7"/>
      <c r="EA53" s="7"/>
      <c r="EB53" s="7"/>
      <c r="EC53" s="7"/>
      <c r="ED53" s="7"/>
      <c r="EE53" s="7"/>
      <c r="EF53" s="7"/>
      <c r="EG53" s="7"/>
      <c r="EH53" s="7"/>
    </row>
    <row r="54" spans="2:138" s="6" customFormat="1" hidden="1">
      <c r="D54" s="446"/>
      <c r="E54" s="446"/>
      <c r="F54" s="446"/>
      <c r="G54" s="446"/>
      <c r="H54" s="446"/>
      <c r="I54" s="446"/>
      <c r="J54" s="446"/>
      <c r="K54" s="446"/>
      <c r="L54" s="446"/>
      <c r="M54" s="446"/>
      <c r="N54" s="446"/>
      <c r="O54" s="446"/>
      <c r="P54" s="446"/>
      <c r="Q54" s="446"/>
      <c r="R54" s="446"/>
      <c r="S54" s="454"/>
      <c r="T54" s="454"/>
      <c r="U54" s="454"/>
      <c r="V54" s="342"/>
      <c r="W54" s="342"/>
      <c r="X54" s="454"/>
      <c r="Y54" s="454"/>
      <c r="Z54" s="454"/>
      <c r="AA54" s="454"/>
      <c r="AB54" s="454"/>
      <c r="AC54" s="454"/>
      <c r="AD54" s="454"/>
      <c r="AE54" s="454"/>
      <c r="AF54" s="454"/>
      <c r="AG54" s="454"/>
      <c r="AH54" s="454"/>
      <c r="AI54" s="454"/>
      <c r="AJ54" s="454"/>
      <c r="AK54" s="454"/>
      <c r="AL54" s="454"/>
      <c r="AM54" s="454"/>
      <c r="AN54" s="446"/>
      <c r="AO54" s="446"/>
      <c r="AP54" s="446"/>
      <c r="AQ54" s="446"/>
      <c r="AR54" s="446"/>
      <c r="AS54" s="446"/>
      <c r="AT54" s="171"/>
      <c r="AU54" s="446"/>
      <c r="AV54" s="446"/>
      <c r="AW54" s="446"/>
      <c r="AX54" s="446"/>
      <c r="AY54" s="446"/>
      <c r="AZ54" s="446"/>
      <c r="BA54" s="446"/>
      <c r="BR54" s="7"/>
      <c r="BS54" s="7"/>
      <c r="BT54" s="7"/>
      <c r="BU54" s="7"/>
      <c r="BV54" s="7"/>
      <c r="BW54" s="7"/>
      <c r="BX54" s="7"/>
      <c r="BY54" s="7"/>
      <c r="BZ54" s="7"/>
      <c r="CA54" s="7"/>
      <c r="CB54" s="7"/>
      <c r="CC54" s="7"/>
      <c r="CD54" s="7"/>
      <c r="CE54" s="7"/>
      <c r="CF54" s="7"/>
      <c r="CG54" s="7"/>
      <c r="CH54" s="7"/>
      <c r="CI54" s="7"/>
      <c r="CJ54" s="7"/>
      <c r="CK54" s="7"/>
      <c r="CL54" s="7"/>
      <c r="CM54" s="7"/>
      <c r="CN54" s="7"/>
      <c r="CO54" s="7"/>
      <c r="CP54" s="7"/>
      <c r="DL54" s="7"/>
      <c r="DM54" s="7"/>
      <c r="DN54" s="7"/>
      <c r="DO54" s="7"/>
      <c r="DP54" s="7"/>
      <c r="DQ54" s="7"/>
      <c r="DR54" s="7"/>
      <c r="DS54" s="7"/>
      <c r="DT54" s="7"/>
      <c r="DU54" s="7"/>
      <c r="DV54" s="7"/>
      <c r="DW54" s="7"/>
      <c r="DX54" s="7"/>
      <c r="DY54" s="7"/>
      <c r="DZ54" s="7"/>
      <c r="EA54" s="206"/>
      <c r="EB54" s="48"/>
      <c r="EC54" s="48"/>
      <c r="ED54" s="48"/>
      <c r="EE54" s="48"/>
      <c r="EF54" s="48"/>
      <c r="EG54" s="48"/>
      <c r="EH54" s="7"/>
    </row>
    <row r="55" spans="2:138" s="6" customFormat="1" hidden="1">
      <c r="D55" s="446"/>
      <c r="E55" s="446"/>
      <c r="F55" s="446"/>
      <c r="G55" s="446"/>
      <c r="H55" s="446"/>
      <c r="I55" s="446"/>
      <c r="J55" s="446"/>
      <c r="K55" s="446"/>
      <c r="L55" s="446"/>
      <c r="M55" s="446"/>
      <c r="N55" s="446"/>
      <c r="O55" s="446"/>
      <c r="P55" s="446"/>
      <c r="Q55" s="446"/>
      <c r="R55" s="446"/>
      <c r="S55" s="454"/>
      <c r="T55" s="454"/>
      <c r="U55" s="454"/>
      <c r="V55" s="342"/>
      <c r="W55" s="342"/>
      <c r="X55" s="454"/>
      <c r="Y55" s="454"/>
      <c r="Z55" s="454"/>
      <c r="AA55" s="454"/>
      <c r="AB55" s="454"/>
      <c r="AC55" s="454"/>
      <c r="AD55" s="454"/>
      <c r="AE55" s="454"/>
      <c r="AF55" s="454"/>
      <c r="AG55" s="454"/>
      <c r="AH55" s="454"/>
      <c r="AI55" s="454"/>
      <c r="AJ55" s="454"/>
      <c r="AK55" s="454"/>
      <c r="AL55" s="454"/>
      <c r="AM55" s="454"/>
      <c r="AN55" s="446"/>
      <c r="AO55" s="446"/>
      <c r="AP55" s="446"/>
      <c r="AQ55" s="446"/>
      <c r="AR55" s="446"/>
      <c r="AS55" s="446"/>
      <c r="AT55" s="171"/>
      <c r="AU55" s="446"/>
      <c r="AV55" s="446"/>
      <c r="AW55" s="446"/>
      <c r="AX55" s="446"/>
      <c r="AY55" s="446"/>
      <c r="AZ55" s="446"/>
      <c r="BA55" s="446"/>
      <c r="BR55" s="7"/>
      <c r="BS55" s="7"/>
      <c r="BT55" s="7"/>
      <c r="BU55" s="7"/>
      <c r="BV55" s="7"/>
      <c r="BW55" s="7"/>
      <c r="BX55" s="7"/>
      <c r="BY55" s="7"/>
      <c r="BZ55" s="7"/>
      <c r="CA55" s="7"/>
      <c r="CB55" s="7"/>
      <c r="CC55" s="7"/>
      <c r="CD55" s="7"/>
      <c r="CE55" s="7"/>
      <c r="CF55" s="7"/>
      <c r="CG55" s="7"/>
      <c r="CH55" s="7"/>
      <c r="CI55" s="7"/>
      <c r="CJ55" s="7"/>
      <c r="CK55" s="7"/>
      <c r="CL55" s="7"/>
      <c r="CM55" s="7"/>
      <c r="CN55" s="7"/>
      <c r="CO55" s="7"/>
      <c r="CP55" s="7"/>
      <c r="DL55" s="7"/>
      <c r="DM55" s="7"/>
      <c r="DN55" s="7"/>
      <c r="DO55" s="7"/>
      <c r="DP55" s="7"/>
      <c r="DQ55" s="7"/>
      <c r="DR55" s="7"/>
      <c r="DS55" s="7"/>
      <c r="DT55" s="7"/>
      <c r="DU55" s="7"/>
      <c r="DV55" s="7"/>
      <c r="DW55" s="7"/>
      <c r="DX55" s="7"/>
      <c r="DY55" s="7"/>
      <c r="DZ55" s="207"/>
      <c r="EA55" s="169"/>
      <c r="EB55" s="169"/>
      <c r="EC55" s="169"/>
      <c r="ED55" s="169"/>
      <c r="EE55" s="169"/>
      <c r="EF55" s="59"/>
      <c r="EG55" s="7"/>
      <c r="EH55" s="7"/>
    </row>
    <row r="56" spans="2:138" s="6" customFormat="1" hidden="1">
      <c r="D56" s="446"/>
      <c r="E56" s="446"/>
      <c r="F56" s="446"/>
      <c r="G56" s="446"/>
      <c r="H56" s="446"/>
      <c r="I56" s="446"/>
      <c r="J56" s="446"/>
      <c r="K56" s="446"/>
      <c r="L56" s="446"/>
      <c r="M56" s="446"/>
      <c r="N56" s="446"/>
      <c r="O56" s="446"/>
      <c r="P56" s="446"/>
      <c r="Q56" s="446"/>
      <c r="R56" s="446"/>
      <c r="S56" s="454"/>
      <c r="T56" s="454"/>
      <c r="U56" s="454"/>
      <c r="V56" s="342"/>
      <c r="W56" s="342"/>
      <c r="X56" s="454"/>
      <c r="Y56" s="454"/>
      <c r="Z56" s="454"/>
      <c r="AA56" s="454"/>
      <c r="AB56" s="454"/>
      <c r="AC56" s="454"/>
      <c r="AD56" s="454"/>
      <c r="AE56" s="454"/>
      <c r="AF56" s="454"/>
      <c r="AG56" s="454"/>
      <c r="AH56" s="454"/>
      <c r="AI56" s="454"/>
      <c r="AJ56" s="454"/>
      <c r="AK56" s="454"/>
      <c r="AL56" s="454"/>
      <c r="AM56" s="454"/>
      <c r="AN56" s="446"/>
      <c r="AO56" s="446"/>
      <c r="AP56" s="446"/>
      <c r="AQ56" s="446"/>
      <c r="AR56" s="446"/>
      <c r="AS56" s="446"/>
      <c r="AT56" s="171"/>
      <c r="AU56" s="446"/>
      <c r="AV56" s="446"/>
      <c r="AW56" s="446"/>
      <c r="AX56" s="446"/>
      <c r="AY56" s="446"/>
      <c r="AZ56" s="446"/>
      <c r="BA56" s="446"/>
      <c r="BR56" s="7"/>
      <c r="BS56" s="7"/>
      <c r="BT56" s="7"/>
      <c r="BU56" s="7"/>
      <c r="BV56" s="7"/>
      <c r="BW56" s="7"/>
      <c r="BX56" s="7"/>
      <c r="BY56" s="7"/>
      <c r="BZ56" s="7"/>
      <c r="CA56" s="7"/>
      <c r="CB56" s="7"/>
      <c r="CC56" s="7"/>
      <c r="CD56" s="7"/>
      <c r="CE56" s="7"/>
      <c r="CF56" s="7"/>
      <c r="CG56" s="7"/>
      <c r="CH56" s="7"/>
      <c r="CI56" s="7"/>
      <c r="CJ56" s="7"/>
      <c r="CK56" s="7"/>
      <c r="CL56" s="7"/>
      <c r="CM56" s="7"/>
      <c r="CN56" s="7"/>
      <c r="CO56" s="7"/>
      <c r="CP56" s="7"/>
      <c r="DL56" s="7"/>
      <c r="DM56" s="7"/>
      <c r="DN56" s="7"/>
      <c r="DO56" s="7"/>
      <c r="DP56" s="7"/>
      <c r="DQ56" s="7"/>
      <c r="DR56" s="7"/>
      <c r="DS56" s="7"/>
      <c r="DT56" s="7"/>
      <c r="DU56" s="7"/>
      <c r="DV56" s="7"/>
      <c r="DW56" s="7"/>
      <c r="DX56" s="7"/>
      <c r="DY56" s="7"/>
      <c r="DZ56" s="170"/>
      <c r="EA56" s="114"/>
      <c r="EB56" s="114"/>
      <c r="EC56" s="114"/>
      <c r="ED56" s="114"/>
      <c r="EE56" s="114"/>
      <c r="EF56" s="59"/>
      <c r="EG56" s="7"/>
      <c r="EH56" s="7"/>
    </row>
    <row r="57" spans="2:138" s="6" customFormat="1" hidden="1">
      <c r="D57" s="446"/>
      <c r="E57" s="446"/>
      <c r="F57" s="446"/>
      <c r="G57" s="446"/>
      <c r="H57" s="446"/>
      <c r="I57" s="446"/>
      <c r="J57" s="446"/>
      <c r="K57" s="446"/>
      <c r="L57" s="446"/>
      <c r="M57" s="446"/>
      <c r="N57" s="446"/>
      <c r="O57" s="446"/>
      <c r="P57" s="446"/>
      <c r="Q57" s="446"/>
      <c r="R57" s="446"/>
      <c r="S57" s="454"/>
      <c r="T57" s="454"/>
      <c r="U57" s="454"/>
      <c r="V57" s="342"/>
      <c r="W57" s="342"/>
      <c r="X57" s="454"/>
      <c r="Y57" s="454"/>
      <c r="Z57" s="454"/>
      <c r="AA57" s="454"/>
      <c r="AB57" s="454"/>
      <c r="AC57" s="454"/>
      <c r="AD57" s="454"/>
      <c r="AE57" s="454"/>
      <c r="AF57" s="454"/>
      <c r="AG57" s="454"/>
      <c r="AH57" s="454"/>
      <c r="AI57" s="454"/>
      <c r="AJ57" s="454"/>
      <c r="AK57" s="454"/>
      <c r="AL57" s="454"/>
      <c r="AM57" s="454"/>
      <c r="AN57" s="446"/>
      <c r="AO57" s="446"/>
      <c r="AP57" s="446"/>
      <c r="AQ57" s="446"/>
      <c r="AR57" s="446"/>
      <c r="AS57" s="446"/>
      <c r="AT57" s="171"/>
      <c r="AU57" s="446"/>
      <c r="AV57" s="446"/>
      <c r="AW57" s="446"/>
      <c r="AX57" s="446"/>
      <c r="AY57" s="446"/>
      <c r="AZ57" s="446"/>
      <c r="BA57" s="446"/>
      <c r="BR57" s="7"/>
      <c r="BS57" s="7"/>
      <c r="BT57" s="7"/>
      <c r="BU57" s="7"/>
      <c r="BV57" s="7"/>
      <c r="BW57" s="7"/>
      <c r="BX57" s="7"/>
      <c r="BY57" s="7"/>
      <c r="BZ57" s="7"/>
      <c r="CA57" s="7"/>
      <c r="CB57" s="7"/>
      <c r="CC57" s="7"/>
      <c r="CD57" s="7"/>
      <c r="CE57" s="7"/>
      <c r="CF57" s="7"/>
      <c r="CG57" s="7"/>
      <c r="CH57" s="7"/>
      <c r="CI57" s="7"/>
      <c r="CJ57" s="7"/>
      <c r="CK57" s="7"/>
      <c r="CL57" s="7"/>
      <c r="CM57" s="7"/>
      <c r="CN57" s="7"/>
      <c r="CO57" s="7"/>
      <c r="CP57" s="7"/>
      <c r="DL57" s="7"/>
      <c r="DM57" s="7"/>
      <c r="DN57" s="7"/>
      <c r="DO57" s="7"/>
      <c r="DP57" s="7"/>
      <c r="DQ57" s="7"/>
      <c r="DR57" s="7"/>
      <c r="DS57" s="7"/>
      <c r="DT57" s="7"/>
      <c r="DU57" s="7"/>
      <c r="DV57" s="7"/>
      <c r="DW57" s="7"/>
      <c r="DX57" s="7"/>
      <c r="DY57" s="7"/>
      <c r="DZ57" s="170"/>
      <c r="EA57" s="114"/>
      <c r="EB57" s="114"/>
      <c r="EC57" s="114"/>
      <c r="ED57" s="114"/>
      <c r="EE57" s="114"/>
      <c r="EF57" s="59"/>
      <c r="EG57" s="7"/>
      <c r="EH57" s="7"/>
    </row>
    <row r="58" spans="2:138" s="6" customFormat="1" hidden="1">
      <c r="D58" s="446"/>
      <c r="E58" s="446"/>
      <c r="F58" s="446"/>
      <c r="G58" s="446"/>
      <c r="H58" s="446"/>
      <c r="I58" s="446"/>
      <c r="J58" s="446"/>
      <c r="K58" s="446"/>
      <c r="L58" s="446"/>
      <c r="M58" s="446"/>
      <c r="N58" s="446"/>
      <c r="O58" s="446"/>
      <c r="P58" s="446"/>
      <c r="Q58" s="446"/>
      <c r="R58" s="446"/>
      <c r="S58" s="454"/>
      <c r="T58" s="454"/>
      <c r="U58" s="454"/>
      <c r="V58" s="342"/>
      <c r="W58" s="342"/>
      <c r="X58" s="454"/>
      <c r="Y58" s="446"/>
      <c r="Z58" s="454"/>
      <c r="AA58" s="454"/>
      <c r="AB58" s="454"/>
      <c r="AC58" s="454"/>
      <c r="AD58" s="454"/>
      <c r="AE58" s="454"/>
      <c r="AF58" s="454"/>
      <c r="AG58" s="454"/>
      <c r="AH58" s="454"/>
      <c r="AI58" s="454"/>
      <c r="AJ58" s="454"/>
      <c r="AK58" s="454"/>
      <c r="AL58" s="454"/>
      <c r="AM58" s="454"/>
      <c r="AN58" s="446"/>
      <c r="AO58" s="446"/>
      <c r="AP58" s="446"/>
      <c r="AQ58" s="446"/>
      <c r="AR58" s="446"/>
      <c r="AS58" s="446"/>
      <c r="AT58" s="171"/>
      <c r="AU58" s="446"/>
      <c r="AV58" s="446"/>
      <c r="AW58" s="446"/>
      <c r="AX58" s="446"/>
      <c r="AY58" s="446"/>
      <c r="AZ58" s="446"/>
      <c r="BA58" s="446"/>
      <c r="BR58" s="7"/>
      <c r="BS58" s="7"/>
      <c r="CM58" s="7"/>
      <c r="CN58" s="7"/>
      <c r="CO58" s="7"/>
      <c r="CP58" s="7"/>
      <c r="DL58" s="7"/>
      <c r="DM58" s="7"/>
      <c r="DN58" s="7"/>
      <c r="DO58" s="7"/>
      <c r="DP58" s="7"/>
      <c r="DQ58" s="7"/>
      <c r="DR58" s="7"/>
      <c r="DS58" s="7"/>
      <c r="DT58" s="7"/>
      <c r="DU58" s="7"/>
      <c r="DV58" s="7"/>
      <c r="DW58" s="7"/>
      <c r="DX58" s="7"/>
      <c r="DY58" s="7"/>
      <c r="DZ58" s="170"/>
      <c r="EA58" s="114"/>
      <c r="EB58" s="114"/>
      <c r="EC58" s="114"/>
      <c r="ED58" s="114"/>
      <c r="EE58" s="114"/>
      <c r="EF58" s="59"/>
      <c r="EG58" s="7"/>
      <c r="EH58" s="7"/>
    </row>
    <row r="59" spans="2:138" s="6" customFormat="1" hidden="1">
      <c r="D59" s="446"/>
      <c r="E59" s="446"/>
      <c r="F59" s="446"/>
      <c r="G59" s="446"/>
      <c r="H59" s="446"/>
      <c r="I59" s="446"/>
      <c r="J59" s="446"/>
      <c r="K59" s="457"/>
      <c r="L59" s="446"/>
      <c r="M59" s="446"/>
      <c r="N59" s="446"/>
      <c r="O59" s="446"/>
      <c r="P59" s="446"/>
      <c r="Q59" s="446"/>
      <c r="R59" s="446"/>
      <c r="S59" s="446"/>
      <c r="T59" s="446"/>
      <c r="U59" s="454"/>
      <c r="V59" s="342"/>
      <c r="W59" s="342"/>
      <c r="X59" s="454"/>
      <c r="Y59" s="446"/>
      <c r="Z59" s="454"/>
      <c r="AA59" s="454"/>
      <c r="AB59" s="454"/>
      <c r="AC59" s="454"/>
      <c r="AD59" s="454"/>
      <c r="AE59" s="454"/>
      <c r="AF59" s="454"/>
      <c r="AG59" s="454"/>
      <c r="AH59" s="454"/>
      <c r="AI59" s="454"/>
      <c r="AJ59" s="454"/>
      <c r="AK59" s="454"/>
      <c r="AL59" s="454"/>
      <c r="AM59" s="454"/>
      <c r="AN59" s="446"/>
      <c r="AO59" s="446"/>
      <c r="AP59" s="446"/>
      <c r="AQ59" s="446"/>
      <c r="AR59" s="446"/>
      <c r="AS59" s="446"/>
      <c r="AT59" s="171"/>
      <c r="AU59" s="446"/>
      <c r="AV59" s="446"/>
      <c r="AW59" s="446"/>
      <c r="AX59" s="446"/>
      <c r="AY59" s="446"/>
      <c r="AZ59" s="446"/>
      <c r="BA59" s="446"/>
      <c r="BR59" s="7"/>
      <c r="BS59" s="7"/>
      <c r="BT59" s="7"/>
      <c r="BU59" s="7"/>
      <c r="BV59" s="7"/>
      <c r="BW59" s="7"/>
      <c r="BX59" s="7"/>
      <c r="BY59" s="7"/>
      <c r="BZ59" s="7"/>
      <c r="CA59" s="7"/>
      <c r="CB59" s="7"/>
      <c r="CC59" s="7"/>
      <c r="CD59" s="7"/>
      <c r="CE59" s="7"/>
      <c r="CF59" s="7"/>
      <c r="CG59" s="7"/>
      <c r="CH59" s="7"/>
      <c r="CI59" s="7"/>
      <c r="CJ59" s="7"/>
      <c r="CK59" s="7"/>
      <c r="CL59" s="7"/>
      <c r="CM59" s="7"/>
      <c r="CN59" s="7"/>
      <c r="CO59" s="7"/>
      <c r="CP59" s="7"/>
      <c r="DL59" s="7"/>
      <c r="DM59" s="7"/>
      <c r="DN59" s="7"/>
      <c r="DO59" s="7"/>
      <c r="DP59" s="7"/>
      <c r="DQ59" s="7"/>
      <c r="DR59" s="7"/>
      <c r="DS59" s="7"/>
      <c r="DT59" s="7"/>
      <c r="DU59" s="7"/>
      <c r="DV59" s="7"/>
      <c r="DW59" s="7"/>
      <c r="DX59" s="7"/>
      <c r="DY59" s="7"/>
      <c r="DZ59" s="170"/>
      <c r="EA59" s="114"/>
      <c r="EB59" s="114"/>
      <c r="EC59" s="114"/>
      <c r="ED59" s="114"/>
      <c r="EE59" s="114"/>
      <c r="EF59" s="59"/>
      <c r="EG59" s="7"/>
      <c r="EH59" s="7"/>
    </row>
    <row r="60" spans="2:138" s="6" customFormat="1" hidden="1">
      <c r="D60" s="446"/>
      <c r="E60" s="446"/>
      <c r="F60" s="446"/>
      <c r="G60" s="446"/>
      <c r="H60" s="446"/>
      <c r="I60" s="446"/>
      <c r="J60" s="446"/>
      <c r="K60" s="446"/>
      <c r="L60" s="446"/>
      <c r="M60" s="446"/>
      <c r="N60" s="446"/>
      <c r="O60" s="446"/>
      <c r="P60" s="446"/>
      <c r="Q60" s="446"/>
      <c r="R60" s="446"/>
      <c r="S60" s="454"/>
      <c r="T60" s="454"/>
      <c r="U60" s="454"/>
      <c r="V60" s="342"/>
      <c r="W60" s="342"/>
      <c r="X60" s="454"/>
      <c r="Y60" s="454"/>
      <c r="Z60" s="454"/>
      <c r="AA60" s="454"/>
      <c r="AB60" s="454"/>
      <c r="AC60" s="454"/>
      <c r="AD60" s="454"/>
      <c r="AE60" s="454"/>
      <c r="AF60" s="454"/>
      <c r="AG60" s="454"/>
      <c r="AH60" s="454"/>
      <c r="AI60" s="454"/>
      <c r="AJ60" s="454"/>
      <c r="AK60" s="454"/>
      <c r="AL60" s="446"/>
      <c r="AM60" s="454"/>
      <c r="AN60" s="446"/>
      <c r="AO60" s="446"/>
      <c r="AP60" s="446"/>
      <c r="AQ60" s="446"/>
      <c r="AR60" s="446"/>
      <c r="AS60" s="446"/>
      <c r="AT60" s="171"/>
      <c r="AU60" s="446"/>
      <c r="AV60" s="446"/>
      <c r="AW60" s="446"/>
      <c r="AX60" s="446"/>
      <c r="AY60" s="446"/>
      <c r="AZ60" s="446"/>
      <c r="BA60" s="446"/>
      <c r="BR60" s="7"/>
      <c r="BS60" s="7"/>
      <c r="BT60" s="7"/>
      <c r="BU60" s="7"/>
      <c r="BV60" s="7"/>
      <c r="BW60" s="7"/>
      <c r="BX60" s="7"/>
      <c r="BY60" s="7"/>
      <c r="BZ60" s="7"/>
      <c r="CA60" s="7"/>
      <c r="CB60" s="7"/>
      <c r="CC60" s="7"/>
      <c r="CD60" s="7"/>
      <c r="CE60" s="7"/>
      <c r="CF60" s="7"/>
      <c r="CG60" s="7"/>
      <c r="CH60" s="95"/>
      <c r="CI60" s="7"/>
      <c r="CJ60" s="7"/>
      <c r="CK60" s="7"/>
      <c r="CL60" s="7"/>
      <c r="CM60" s="7"/>
      <c r="CN60" s="7"/>
      <c r="CO60" s="7"/>
      <c r="CP60" s="7"/>
      <c r="DD60" s="95"/>
      <c r="DL60" s="7"/>
      <c r="DM60" s="7"/>
      <c r="DN60" s="7"/>
      <c r="DO60" s="7"/>
      <c r="DP60" s="7"/>
      <c r="DQ60" s="7"/>
      <c r="DR60" s="7"/>
      <c r="DS60" s="7"/>
      <c r="DT60" s="7"/>
      <c r="DU60" s="7"/>
      <c r="DV60" s="7"/>
      <c r="DW60" s="164"/>
      <c r="DX60" s="7"/>
      <c r="DY60" s="7"/>
      <c r="DZ60" s="170"/>
      <c r="EA60" s="114"/>
      <c r="EB60" s="114"/>
      <c r="EC60" s="114"/>
      <c r="ED60" s="114"/>
      <c r="EE60" s="114"/>
      <c r="EF60" s="59"/>
      <c r="EG60" s="7"/>
      <c r="EH60" s="7"/>
    </row>
    <row r="61" spans="2:138" s="6" customFormat="1" hidden="1">
      <c r="D61" s="446"/>
      <c r="E61" s="446"/>
      <c r="F61" s="446"/>
      <c r="G61" s="446"/>
      <c r="H61" s="446"/>
      <c r="I61" s="446"/>
      <c r="J61" s="446"/>
      <c r="K61" s="446"/>
      <c r="L61" s="446"/>
      <c r="M61" s="446"/>
      <c r="N61" s="446"/>
      <c r="O61" s="446"/>
      <c r="P61" s="446"/>
      <c r="Q61" s="446"/>
      <c r="R61" s="446"/>
      <c r="S61" s="446"/>
      <c r="T61" s="454"/>
      <c r="U61" s="454"/>
      <c r="V61" s="342"/>
      <c r="W61" s="342"/>
      <c r="X61" s="454"/>
      <c r="Y61" s="454"/>
      <c r="Z61" s="454"/>
      <c r="AA61" s="454"/>
      <c r="AB61" s="454"/>
      <c r="AC61" s="454"/>
      <c r="AD61" s="454"/>
      <c r="AE61" s="454"/>
      <c r="AF61" s="454"/>
      <c r="AG61" s="454"/>
      <c r="AH61" s="454"/>
      <c r="AI61" s="454"/>
      <c r="AJ61" s="454"/>
      <c r="AK61" s="454"/>
      <c r="AL61" s="454"/>
      <c r="AM61" s="454"/>
      <c r="AN61" s="446"/>
      <c r="AO61" s="446"/>
      <c r="AP61" s="446"/>
      <c r="AQ61" s="446"/>
      <c r="AR61" s="446"/>
      <c r="AS61" s="446"/>
      <c r="AT61" s="171"/>
      <c r="AU61" s="446"/>
      <c r="AV61" s="446"/>
      <c r="AW61" s="446"/>
      <c r="AX61" s="446"/>
      <c r="AY61" s="446"/>
      <c r="AZ61" s="446"/>
      <c r="BA61" s="446"/>
      <c r="BR61" s="7"/>
      <c r="BS61" s="7"/>
      <c r="BT61" s="7"/>
      <c r="BU61" s="7"/>
      <c r="BV61" s="7"/>
      <c r="BW61" s="7"/>
      <c r="BX61" s="7"/>
      <c r="BY61" s="7"/>
      <c r="BZ61" s="7"/>
      <c r="CA61" s="7"/>
      <c r="CB61" s="7"/>
      <c r="CC61" s="7"/>
      <c r="CD61" s="7"/>
      <c r="CE61" s="7"/>
      <c r="CF61" s="7"/>
      <c r="CG61" s="7"/>
      <c r="CH61" s="7"/>
      <c r="CI61" s="7"/>
      <c r="CJ61" s="7"/>
      <c r="CK61" s="7"/>
      <c r="CL61" s="7"/>
      <c r="CM61" s="7"/>
      <c r="CN61" s="7"/>
      <c r="CO61" s="7"/>
      <c r="CP61" s="7"/>
      <c r="DL61" s="7"/>
      <c r="DM61" s="7"/>
      <c r="DN61" s="7"/>
      <c r="DO61" s="388"/>
      <c r="DP61" s="7"/>
      <c r="DQ61" s="417"/>
      <c r="DR61" s="103"/>
      <c r="DS61" s="103"/>
      <c r="DT61" s="103"/>
      <c r="DU61" s="103"/>
      <c r="DV61" s="103"/>
      <c r="DW61" s="164"/>
      <c r="DX61" s="7"/>
      <c r="DY61" s="7"/>
      <c r="DZ61" s="170"/>
      <c r="EA61" s="114"/>
      <c r="EB61" s="114"/>
      <c r="EC61" s="114"/>
      <c r="ED61" s="114"/>
      <c r="EE61" s="114"/>
      <c r="EF61" s="59"/>
      <c r="EG61" s="7"/>
      <c r="EH61" s="7"/>
    </row>
    <row r="62" spans="2:138" s="6" customFormat="1" ht="13.5" hidden="1" customHeight="1">
      <c r="D62" s="446"/>
      <c r="E62" s="446"/>
      <c r="F62" s="446"/>
      <c r="G62" s="446"/>
      <c r="H62" s="446"/>
      <c r="I62" s="446"/>
      <c r="J62" s="446"/>
      <c r="K62" s="446"/>
      <c r="L62" s="446"/>
      <c r="M62" s="446"/>
      <c r="N62" s="446"/>
      <c r="O62" s="446"/>
      <c r="P62" s="446"/>
      <c r="Q62" s="446"/>
      <c r="R62" s="446"/>
      <c r="S62" s="446"/>
      <c r="T62" s="446"/>
      <c r="U62" s="446"/>
      <c r="V62" s="171"/>
      <c r="W62" s="171"/>
      <c r="X62" s="446"/>
      <c r="Y62" s="446"/>
      <c r="Z62" s="454"/>
      <c r="AA62" s="454"/>
      <c r="AB62" s="454"/>
      <c r="AC62" s="454"/>
      <c r="AD62" s="454"/>
      <c r="AE62" s="454"/>
      <c r="AF62" s="454"/>
      <c r="AG62" s="454"/>
      <c r="AH62" s="454"/>
      <c r="AI62" s="454"/>
      <c r="AJ62" s="454"/>
      <c r="AK62" s="454"/>
      <c r="AL62" s="454"/>
      <c r="AM62" s="454"/>
      <c r="AN62" s="446"/>
      <c r="AO62" s="446"/>
      <c r="AP62" s="446"/>
      <c r="AQ62" s="446"/>
      <c r="AR62" s="446"/>
      <c r="AS62" s="446"/>
      <c r="AT62" s="171"/>
      <c r="AU62" s="446"/>
      <c r="AV62" s="446"/>
      <c r="AW62" s="446"/>
      <c r="AX62" s="446"/>
      <c r="AY62" s="446"/>
      <c r="AZ62" s="446"/>
      <c r="BA62" s="446"/>
      <c r="BR62" s="7"/>
      <c r="BS62" s="7"/>
      <c r="BT62" s="7"/>
      <c r="BU62" s="7"/>
      <c r="BV62" s="7"/>
      <c r="BW62" s="7"/>
      <c r="BX62" s="7"/>
      <c r="BY62" s="7"/>
      <c r="BZ62" s="7"/>
      <c r="CA62" s="7"/>
      <c r="CB62" s="7"/>
      <c r="CC62" s="7"/>
      <c r="CD62" s="7"/>
      <c r="CE62" s="7"/>
      <c r="CF62" s="7"/>
      <c r="CG62" s="7"/>
      <c r="CH62" s="7"/>
      <c r="CI62" s="7"/>
      <c r="CJ62" s="7"/>
      <c r="CK62" s="7"/>
      <c r="CL62" s="7"/>
      <c r="CM62" s="7"/>
      <c r="CN62" s="7"/>
      <c r="CO62" s="7"/>
      <c r="CP62" s="7"/>
      <c r="DL62" s="7"/>
      <c r="DM62" s="7"/>
      <c r="DN62" s="7"/>
      <c r="DO62" s="7"/>
      <c r="DP62" s="210"/>
      <c r="DQ62" s="171"/>
      <c r="DR62" s="171"/>
      <c r="DS62" s="171"/>
      <c r="DT62" s="171"/>
      <c r="DU62" s="171"/>
      <c r="DV62" s="171"/>
      <c r="DW62" s="171"/>
      <c r="DX62" s="7"/>
      <c r="DY62" s="7"/>
      <c r="DZ62" s="170"/>
      <c r="EA62" s="114"/>
      <c r="EB62" s="114"/>
      <c r="EC62" s="114"/>
      <c r="ED62" s="114"/>
      <c r="EE62" s="114"/>
      <c r="EF62" s="59"/>
      <c r="EG62" s="7"/>
      <c r="EH62" s="7"/>
    </row>
    <row r="63" spans="2:138" s="6" customFormat="1" ht="13.5" hidden="1" customHeight="1">
      <c r="D63" s="446"/>
      <c r="E63" s="446"/>
      <c r="F63" s="446"/>
      <c r="G63" s="446"/>
      <c r="H63" s="446"/>
      <c r="I63" s="446"/>
      <c r="J63" s="446"/>
      <c r="K63" s="446"/>
      <c r="L63" s="446"/>
      <c r="M63" s="446"/>
      <c r="N63" s="446"/>
      <c r="O63" s="446"/>
      <c r="P63" s="446"/>
      <c r="Q63" s="446"/>
      <c r="R63" s="446"/>
      <c r="S63" s="446"/>
      <c r="T63" s="446"/>
      <c r="U63" s="446"/>
      <c r="V63" s="171"/>
      <c r="W63" s="171"/>
      <c r="X63" s="446"/>
      <c r="Y63" s="446"/>
      <c r="Z63" s="454"/>
      <c r="AA63" s="454"/>
      <c r="AB63" s="454"/>
      <c r="AC63" s="454"/>
      <c r="AD63" s="454"/>
      <c r="AE63" s="454"/>
      <c r="AF63" s="454"/>
      <c r="AG63" s="454"/>
      <c r="AH63" s="454"/>
      <c r="AI63" s="454"/>
      <c r="AJ63" s="454"/>
      <c r="AK63" s="454"/>
      <c r="AL63" s="454"/>
      <c r="AM63" s="454"/>
      <c r="AN63" s="446"/>
      <c r="AO63" s="446"/>
      <c r="AP63" s="446"/>
      <c r="AQ63" s="446"/>
      <c r="AR63" s="446"/>
      <c r="AS63" s="446"/>
      <c r="AT63" s="171"/>
      <c r="AU63" s="446"/>
      <c r="AV63" s="446"/>
      <c r="AW63" s="446"/>
      <c r="AX63" s="446"/>
      <c r="AY63" s="446"/>
      <c r="AZ63" s="446"/>
      <c r="BA63" s="446"/>
      <c r="BR63" s="7"/>
      <c r="BS63" s="7"/>
      <c r="BT63" s="7"/>
      <c r="BU63" s="7"/>
      <c r="BV63" s="7"/>
      <c r="BW63" s="7"/>
      <c r="BX63" s="7"/>
      <c r="BY63" s="7"/>
      <c r="BZ63" s="7"/>
      <c r="CA63" s="7"/>
      <c r="CB63" s="7"/>
      <c r="CC63" s="7"/>
      <c r="CD63" s="7"/>
      <c r="CE63" s="7"/>
      <c r="CF63" s="7"/>
      <c r="CG63" s="7"/>
      <c r="CH63" s="7"/>
      <c r="CI63" s="7"/>
      <c r="CJ63" s="7"/>
      <c r="CK63" s="7"/>
      <c r="CL63" s="7"/>
      <c r="CM63" s="7"/>
      <c r="CN63" s="7"/>
      <c r="CO63" s="7"/>
      <c r="CP63" s="7"/>
      <c r="DL63" s="7"/>
      <c r="DM63" s="7"/>
      <c r="DN63" s="7"/>
      <c r="DO63" s="7"/>
      <c r="DP63" s="210"/>
      <c r="DQ63" s="171"/>
      <c r="DR63" s="171"/>
      <c r="DS63" s="171"/>
      <c r="DT63" s="171"/>
      <c r="DU63" s="171"/>
      <c r="DV63" s="171"/>
      <c r="DW63" s="171"/>
      <c r="DX63" s="7"/>
      <c r="DY63" s="7"/>
      <c r="DZ63" s="170"/>
      <c r="EA63" s="114"/>
      <c r="EB63" s="114"/>
      <c r="EC63" s="114"/>
      <c r="ED63" s="114"/>
      <c r="EE63" s="114"/>
      <c r="EF63" s="59"/>
      <c r="EG63" s="7"/>
      <c r="EH63" s="7"/>
    </row>
    <row r="64" spans="2:138" s="6" customFormat="1" ht="13.5" hidden="1" customHeight="1">
      <c r="D64" s="446"/>
      <c r="E64" s="446"/>
      <c r="F64" s="446"/>
      <c r="G64" s="446"/>
      <c r="H64" s="446"/>
      <c r="I64" s="446"/>
      <c r="J64" s="446"/>
      <c r="K64" s="446"/>
      <c r="L64" s="446"/>
      <c r="M64" s="446"/>
      <c r="N64" s="446"/>
      <c r="O64" s="446"/>
      <c r="P64" s="446"/>
      <c r="Q64" s="446"/>
      <c r="R64" s="446"/>
      <c r="S64" s="446"/>
      <c r="T64" s="446"/>
      <c r="U64" s="446"/>
      <c r="V64" s="171"/>
      <c r="W64" s="171"/>
      <c r="X64" s="446"/>
      <c r="Y64" s="446"/>
      <c r="Z64" s="454"/>
      <c r="AA64" s="454"/>
      <c r="AB64" s="454"/>
      <c r="AC64" s="454"/>
      <c r="AD64" s="454"/>
      <c r="AE64" s="454"/>
      <c r="AF64" s="454"/>
      <c r="AG64" s="454"/>
      <c r="AH64" s="454"/>
      <c r="AI64" s="454"/>
      <c r="AJ64" s="454"/>
      <c r="AK64" s="454"/>
      <c r="AL64" s="454"/>
      <c r="AM64" s="454"/>
      <c r="AN64" s="446"/>
      <c r="AO64" s="446"/>
      <c r="AP64" s="446"/>
      <c r="AQ64" s="446"/>
      <c r="AR64" s="446"/>
      <c r="AS64" s="446"/>
      <c r="AT64" s="171"/>
      <c r="AU64" s="446"/>
      <c r="AV64" s="446"/>
      <c r="AW64" s="446"/>
      <c r="AX64" s="446"/>
      <c r="AY64" s="446"/>
      <c r="AZ64" s="446"/>
      <c r="BA64" s="446"/>
      <c r="BR64" s="7"/>
      <c r="BS64" s="7"/>
      <c r="BT64" s="7"/>
      <c r="BU64" s="7"/>
      <c r="BV64" s="7"/>
      <c r="BW64" s="7"/>
      <c r="BX64" s="7"/>
      <c r="BY64" s="7"/>
      <c r="BZ64" s="7"/>
      <c r="CA64" s="7"/>
      <c r="CB64" s="7"/>
      <c r="CC64" s="7"/>
      <c r="CD64" s="7"/>
      <c r="CE64" s="7"/>
      <c r="CF64" s="7"/>
      <c r="CG64" s="7"/>
      <c r="CH64" s="7"/>
      <c r="CI64" s="7"/>
      <c r="CJ64" s="7"/>
      <c r="CK64" s="7"/>
      <c r="CL64" s="7"/>
      <c r="CM64" s="7"/>
      <c r="CN64" s="7"/>
      <c r="CO64" s="7"/>
      <c r="CP64" s="7"/>
      <c r="DL64" s="7"/>
      <c r="DM64" s="7"/>
      <c r="DN64" s="7"/>
      <c r="DO64" s="7"/>
      <c r="DP64" s="210"/>
      <c r="DQ64" s="171"/>
      <c r="DR64" s="171"/>
      <c r="DS64" s="171"/>
      <c r="DT64" s="171"/>
      <c r="DU64" s="171"/>
      <c r="DV64" s="171"/>
      <c r="DW64" s="171"/>
      <c r="DX64" s="7"/>
      <c r="DY64" s="7"/>
      <c r="DZ64" s="170"/>
      <c r="EA64" s="114"/>
      <c r="EB64" s="114"/>
      <c r="EC64" s="114"/>
      <c r="ED64" s="114"/>
      <c r="EE64" s="114"/>
      <c r="EF64" s="59"/>
      <c r="EG64" s="7"/>
      <c r="EH64" s="7"/>
    </row>
    <row r="65" spans="2:138" s="6" customFormat="1" ht="13.5" hidden="1" customHeight="1">
      <c r="D65" s="446"/>
      <c r="E65" s="446"/>
      <c r="F65" s="446"/>
      <c r="G65" s="446"/>
      <c r="H65" s="446"/>
      <c r="I65" s="446"/>
      <c r="J65" s="446"/>
      <c r="K65" s="446"/>
      <c r="L65" s="446"/>
      <c r="M65" s="446"/>
      <c r="N65" s="446"/>
      <c r="O65" s="446"/>
      <c r="P65" s="446"/>
      <c r="Q65" s="446"/>
      <c r="R65" s="446"/>
      <c r="S65" s="446"/>
      <c r="T65" s="446"/>
      <c r="U65" s="446"/>
      <c r="V65" s="171"/>
      <c r="W65" s="171"/>
      <c r="X65" s="446"/>
      <c r="Y65" s="446"/>
      <c r="Z65" s="454"/>
      <c r="AA65" s="454"/>
      <c r="AB65" s="454"/>
      <c r="AC65" s="454"/>
      <c r="AD65" s="454"/>
      <c r="AE65" s="454"/>
      <c r="AF65" s="454"/>
      <c r="AG65" s="454"/>
      <c r="AH65" s="454"/>
      <c r="AI65" s="454"/>
      <c r="AJ65" s="454"/>
      <c r="AK65" s="454"/>
      <c r="AL65" s="454"/>
      <c r="AM65" s="454"/>
      <c r="AN65" s="446"/>
      <c r="AO65" s="446"/>
      <c r="AP65" s="446"/>
      <c r="AQ65" s="446"/>
      <c r="AR65" s="446"/>
      <c r="AS65" s="446"/>
      <c r="AT65" s="171"/>
      <c r="AU65" s="446"/>
      <c r="AV65" s="446"/>
      <c r="AW65" s="446"/>
      <c r="AX65" s="446"/>
      <c r="AY65" s="446"/>
      <c r="AZ65" s="446"/>
      <c r="BA65" s="446"/>
      <c r="BR65" s="7"/>
      <c r="BS65" s="7"/>
      <c r="BT65" s="7"/>
      <c r="BU65" s="7"/>
      <c r="BV65" s="7"/>
      <c r="BW65" s="7"/>
      <c r="BX65" s="7"/>
      <c r="BY65" s="7"/>
      <c r="BZ65" s="7"/>
      <c r="CA65" s="7"/>
      <c r="CB65" s="7"/>
      <c r="CC65" s="7"/>
      <c r="CD65" s="7"/>
      <c r="CE65" s="7"/>
      <c r="CF65" s="7"/>
      <c r="CG65" s="7"/>
      <c r="CH65" s="7"/>
      <c r="CI65" s="7"/>
      <c r="CJ65" s="7"/>
      <c r="CK65" s="7"/>
      <c r="CL65" s="7"/>
      <c r="CM65" s="7"/>
      <c r="CN65" s="7"/>
      <c r="CO65" s="7"/>
      <c r="CP65" s="7"/>
      <c r="DL65" s="7"/>
      <c r="DM65" s="7"/>
      <c r="DN65" s="7"/>
      <c r="DO65" s="7"/>
      <c r="DP65" s="210"/>
      <c r="DQ65" s="171"/>
      <c r="DR65" s="171"/>
      <c r="DS65" s="171"/>
      <c r="DT65" s="171"/>
      <c r="DU65" s="171"/>
      <c r="DV65" s="171"/>
      <c r="DW65" s="171"/>
      <c r="DX65" s="7"/>
      <c r="DY65" s="7"/>
      <c r="DZ65" s="170"/>
      <c r="EA65" s="114"/>
      <c r="EB65" s="114"/>
      <c r="EC65" s="114"/>
      <c r="ED65" s="114"/>
      <c r="EE65" s="114"/>
      <c r="EF65" s="59"/>
      <c r="EG65" s="7"/>
      <c r="EH65" s="7"/>
    </row>
    <row r="66" spans="2:138" s="6" customFormat="1" ht="13.5" hidden="1" customHeight="1">
      <c r="D66" s="446"/>
      <c r="E66" s="446"/>
      <c r="F66" s="446"/>
      <c r="G66" s="446"/>
      <c r="H66" s="446"/>
      <c r="I66" s="446"/>
      <c r="J66" s="446"/>
      <c r="K66" s="446"/>
      <c r="L66" s="446"/>
      <c r="M66" s="446"/>
      <c r="N66" s="446"/>
      <c r="O66" s="446"/>
      <c r="P66" s="446"/>
      <c r="Q66" s="446"/>
      <c r="R66" s="446"/>
      <c r="S66" s="446"/>
      <c r="T66" s="446"/>
      <c r="U66" s="446"/>
      <c r="V66" s="171"/>
      <c r="W66" s="171"/>
      <c r="X66" s="446"/>
      <c r="Y66" s="446"/>
      <c r="Z66" s="454"/>
      <c r="AA66" s="454"/>
      <c r="AB66" s="454"/>
      <c r="AC66" s="454"/>
      <c r="AD66" s="454"/>
      <c r="AE66" s="454"/>
      <c r="AF66" s="454"/>
      <c r="AG66" s="454"/>
      <c r="AH66" s="454"/>
      <c r="AI66" s="454"/>
      <c r="AJ66" s="454"/>
      <c r="AK66" s="454"/>
      <c r="AL66" s="454"/>
      <c r="AM66" s="454"/>
      <c r="AN66" s="446"/>
      <c r="AO66" s="446"/>
      <c r="AP66" s="446"/>
      <c r="AQ66" s="446"/>
      <c r="AR66" s="446"/>
      <c r="AS66" s="446"/>
      <c r="AT66" s="171"/>
      <c r="AU66" s="446"/>
      <c r="AV66" s="446"/>
      <c r="AW66" s="446"/>
      <c r="AX66" s="446"/>
      <c r="AY66" s="446"/>
      <c r="AZ66" s="446"/>
      <c r="BA66" s="446"/>
      <c r="BR66" s="7"/>
      <c r="BS66" s="7"/>
      <c r="BT66" s="7"/>
      <c r="BU66" s="7"/>
      <c r="BV66" s="7"/>
      <c r="BW66" s="7"/>
      <c r="BX66" s="7"/>
      <c r="BY66" s="7"/>
      <c r="BZ66" s="7"/>
      <c r="CA66" s="7"/>
      <c r="CB66" s="7"/>
      <c r="CC66" s="7"/>
      <c r="CD66" s="7"/>
      <c r="CE66" s="7"/>
      <c r="CF66" s="7"/>
      <c r="CG66" s="7"/>
      <c r="CH66" s="7"/>
      <c r="CI66" s="7"/>
      <c r="CJ66" s="7"/>
      <c r="CK66" s="7"/>
      <c r="CL66" s="7"/>
      <c r="CM66" s="7"/>
      <c r="CN66" s="7"/>
      <c r="CO66" s="7"/>
      <c r="CP66" s="7"/>
      <c r="DL66" s="7"/>
      <c r="DM66" s="7"/>
      <c r="DN66" s="7"/>
      <c r="DO66" s="7"/>
      <c r="DP66" s="210"/>
      <c r="DQ66" s="171"/>
      <c r="DR66" s="171"/>
      <c r="DS66" s="171"/>
      <c r="DT66" s="171"/>
      <c r="DU66" s="171"/>
      <c r="DV66" s="171"/>
      <c r="DW66" s="171"/>
      <c r="DX66" s="7"/>
      <c r="DY66" s="7"/>
      <c r="DZ66" s="170"/>
      <c r="EA66" s="114"/>
      <c r="EB66" s="114"/>
      <c r="EC66" s="114"/>
      <c r="ED66" s="114"/>
      <c r="EE66" s="114"/>
      <c r="EF66" s="59"/>
      <c r="EG66" s="7"/>
      <c r="EH66" s="7"/>
    </row>
    <row r="67" spans="2:138" s="6" customFormat="1" ht="13.5" hidden="1" customHeight="1">
      <c r="D67" s="446"/>
      <c r="E67" s="446"/>
      <c r="F67" s="446"/>
      <c r="G67" s="446"/>
      <c r="H67" s="446"/>
      <c r="I67" s="446"/>
      <c r="J67" s="446"/>
      <c r="K67" s="446"/>
      <c r="L67" s="446"/>
      <c r="M67" s="446"/>
      <c r="N67" s="446"/>
      <c r="O67" s="446"/>
      <c r="P67" s="446"/>
      <c r="Q67" s="446"/>
      <c r="R67" s="446"/>
      <c r="S67" s="446"/>
      <c r="T67" s="446"/>
      <c r="U67" s="446"/>
      <c r="V67" s="171"/>
      <c r="W67" s="171"/>
      <c r="X67" s="446"/>
      <c r="Y67" s="446"/>
      <c r="Z67" s="454"/>
      <c r="AA67" s="454"/>
      <c r="AB67" s="454"/>
      <c r="AC67" s="454"/>
      <c r="AD67" s="454"/>
      <c r="AE67" s="454"/>
      <c r="AF67" s="454"/>
      <c r="AG67" s="454"/>
      <c r="AH67" s="454"/>
      <c r="AI67" s="454"/>
      <c r="AJ67" s="454"/>
      <c r="AK67" s="454"/>
      <c r="AL67" s="454"/>
      <c r="AM67" s="454"/>
      <c r="AN67" s="446"/>
      <c r="AO67" s="446"/>
      <c r="AP67" s="446"/>
      <c r="AQ67" s="446"/>
      <c r="AR67" s="446"/>
      <c r="AS67" s="446"/>
      <c r="AT67" s="171"/>
      <c r="AU67" s="446"/>
      <c r="AV67" s="446"/>
      <c r="AW67" s="446"/>
      <c r="AX67" s="446"/>
      <c r="AY67" s="446"/>
      <c r="AZ67" s="446"/>
      <c r="BA67" s="446"/>
      <c r="BR67" s="7"/>
      <c r="BS67" s="7"/>
      <c r="BT67" s="7"/>
      <c r="BU67" s="7"/>
      <c r="BV67" s="7"/>
      <c r="BW67" s="7"/>
      <c r="BX67" s="7"/>
      <c r="BY67" s="7"/>
      <c r="BZ67" s="7"/>
      <c r="CA67" s="7"/>
      <c r="CB67" s="7"/>
      <c r="CC67" s="7"/>
      <c r="CD67" s="7"/>
      <c r="CE67" s="7"/>
      <c r="CF67" s="7"/>
      <c r="CG67" s="7"/>
      <c r="CH67" s="7"/>
      <c r="CI67" s="7"/>
      <c r="CJ67" s="7"/>
      <c r="CK67" s="7"/>
      <c r="CL67" s="7"/>
      <c r="CM67" s="7"/>
      <c r="CN67" s="7"/>
      <c r="CO67" s="7"/>
      <c r="CP67" s="7"/>
      <c r="DL67" s="7"/>
      <c r="DM67" s="7"/>
      <c r="DN67" s="7"/>
      <c r="DO67" s="7"/>
      <c r="DP67" s="210"/>
      <c r="DQ67" s="171"/>
      <c r="DR67" s="171"/>
      <c r="DS67" s="171"/>
      <c r="DT67" s="171"/>
      <c r="DU67" s="171"/>
      <c r="DV67" s="171"/>
      <c r="DW67" s="171"/>
      <c r="DX67" s="7"/>
      <c r="DY67" s="7"/>
      <c r="DZ67" s="170"/>
      <c r="EA67" s="114"/>
      <c r="EB67" s="114"/>
      <c r="EC67" s="114"/>
      <c r="ED67" s="114"/>
      <c r="EE67" s="114"/>
      <c r="EF67" s="59"/>
      <c r="EG67" s="7"/>
      <c r="EH67" s="7"/>
    </row>
    <row r="68" spans="2:138" s="6" customFormat="1" ht="13.5" hidden="1" customHeight="1">
      <c r="D68" s="446"/>
      <c r="E68" s="446"/>
      <c r="F68" s="446"/>
      <c r="G68" s="446"/>
      <c r="H68" s="446"/>
      <c r="I68" s="446"/>
      <c r="J68" s="446"/>
      <c r="K68" s="446"/>
      <c r="L68" s="446"/>
      <c r="M68" s="446"/>
      <c r="N68" s="446"/>
      <c r="O68" s="446"/>
      <c r="P68" s="446"/>
      <c r="Q68" s="446"/>
      <c r="R68" s="446"/>
      <c r="S68" s="446"/>
      <c r="T68" s="446"/>
      <c r="U68" s="446"/>
      <c r="V68" s="171"/>
      <c r="W68" s="171"/>
      <c r="X68" s="446"/>
      <c r="Y68" s="446"/>
      <c r="Z68" s="454"/>
      <c r="AA68" s="454"/>
      <c r="AB68" s="454"/>
      <c r="AC68" s="454"/>
      <c r="AD68" s="454"/>
      <c r="AE68" s="454"/>
      <c r="AF68" s="454"/>
      <c r="AG68" s="454"/>
      <c r="AH68" s="454"/>
      <c r="AI68" s="454"/>
      <c r="AJ68" s="454"/>
      <c r="AK68" s="454"/>
      <c r="AL68" s="454"/>
      <c r="AM68" s="454"/>
      <c r="AN68" s="446"/>
      <c r="AO68" s="446"/>
      <c r="AP68" s="446"/>
      <c r="AQ68" s="446"/>
      <c r="AR68" s="446"/>
      <c r="AS68" s="446"/>
      <c r="AT68" s="171"/>
      <c r="AU68" s="446"/>
      <c r="AV68" s="446"/>
      <c r="AW68" s="446"/>
      <c r="AX68" s="446"/>
      <c r="AY68" s="446"/>
      <c r="AZ68" s="446"/>
      <c r="BA68" s="446"/>
      <c r="BR68" s="7"/>
      <c r="BS68" s="7"/>
      <c r="BT68" s="7"/>
      <c r="BU68" s="7"/>
      <c r="BV68" s="7"/>
      <c r="BW68" s="7"/>
      <c r="BX68" s="7"/>
      <c r="BY68" s="7"/>
      <c r="BZ68" s="7"/>
      <c r="CA68" s="7"/>
      <c r="CB68" s="7"/>
      <c r="CC68" s="7"/>
      <c r="CD68" s="7"/>
      <c r="CE68" s="7"/>
      <c r="CF68" s="7"/>
      <c r="CG68" s="7"/>
      <c r="CH68" s="7"/>
      <c r="CI68" s="7"/>
      <c r="CJ68" s="7"/>
      <c r="CK68" s="7"/>
      <c r="CL68" s="7"/>
      <c r="CM68" s="7"/>
      <c r="CN68" s="7"/>
      <c r="CO68" s="7"/>
      <c r="CP68" s="7"/>
      <c r="DL68" s="7"/>
      <c r="DM68" s="7"/>
      <c r="DN68" s="7"/>
      <c r="DO68" s="7"/>
      <c r="DP68" s="210"/>
      <c r="DQ68" s="171"/>
      <c r="DR68" s="171"/>
      <c r="DS68" s="171"/>
      <c r="DT68" s="171"/>
      <c r="DU68" s="171"/>
      <c r="DV68" s="171"/>
      <c r="DW68" s="171"/>
      <c r="DX68" s="7"/>
      <c r="DY68" s="7"/>
      <c r="DZ68" s="170"/>
      <c r="EA68" s="114"/>
      <c r="EB68" s="114"/>
      <c r="EC68" s="114"/>
      <c r="ED68" s="114"/>
      <c r="EE68" s="114"/>
      <c r="EF68" s="59"/>
      <c r="EG68" s="7"/>
      <c r="EH68" s="7"/>
    </row>
    <row r="69" spans="2:138" s="6" customFormat="1" ht="13.5" hidden="1" customHeight="1">
      <c r="D69" s="446"/>
      <c r="E69" s="446"/>
      <c r="F69" s="446"/>
      <c r="G69" s="446"/>
      <c r="H69" s="446"/>
      <c r="I69" s="446"/>
      <c r="J69" s="446"/>
      <c r="K69" s="446"/>
      <c r="L69" s="446"/>
      <c r="M69" s="446"/>
      <c r="N69" s="446"/>
      <c r="O69" s="446"/>
      <c r="P69" s="446"/>
      <c r="Q69" s="446"/>
      <c r="R69" s="446"/>
      <c r="S69" s="446"/>
      <c r="T69" s="446"/>
      <c r="U69" s="446"/>
      <c r="V69" s="171"/>
      <c r="W69" s="171"/>
      <c r="X69" s="446"/>
      <c r="Y69" s="446"/>
      <c r="Z69" s="454"/>
      <c r="AA69" s="454"/>
      <c r="AB69" s="454"/>
      <c r="AC69" s="454"/>
      <c r="AD69" s="454"/>
      <c r="AE69" s="454"/>
      <c r="AF69" s="454"/>
      <c r="AG69" s="454"/>
      <c r="AH69" s="454"/>
      <c r="AI69" s="454"/>
      <c r="AJ69" s="454"/>
      <c r="AK69" s="454"/>
      <c r="AL69" s="454"/>
      <c r="AM69" s="454"/>
      <c r="AN69" s="446"/>
      <c r="AO69" s="446"/>
      <c r="AP69" s="446"/>
      <c r="AQ69" s="446"/>
      <c r="AR69" s="446"/>
      <c r="AS69" s="446"/>
      <c r="AT69" s="171"/>
      <c r="AU69" s="446"/>
      <c r="AV69" s="446"/>
      <c r="AW69" s="446"/>
      <c r="AX69" s="446"/>
      <c r="AY69" s="446"/>
      <c r="AZ69" s="446"/>
      <c r="BA69" s="446"/>
      <c r="BR69" s="7"/>
      <c r="BS69" s="7"/>
      <c r="BT69" s="7"/>
      <c r="BU69" s="7"/>
      <c r="BV69" s="7"/>
      <c r="BW69" s="7"/>
      <c r="BX69" s="7"/>
      <c r="BY69" s="7"/>
      <c r="BZ69" s="7"/>
      <c r="CA69" s="7"/>
      <c r="CB69" s="7"/>
      <c r="CC69" s="7"/>
      <c r="CD69" s="7"/>
      <c r="CE69" s="7"/>
      <c r="CF69" s="7"/>
      <c r="CG69" s="7"/>
      <c r="CH69" s="7"/>
      <c r="CI69" s="7"/>
      <c r="CJ69" s="7"/>
      <c r="CK69" s="7"/>
      <c r="CL69" s="7"/>
      <c r="CM69" s="7"/>
      <c r="CN69" s="7"/>
      <c r="CO69" s="7"/>
      <c r="CP69" s="7"/>
      <c r="DL69" s="7"/>
      <c r="DM69" s="7"/>
      <c r="DN69" s="7"/>
      <c r="DO69" s="7"/>
      <c r="DP69" s="210"/>
      <c r="DQ69" s="171"/>
      <c r="DR69" s="171"/>
      <c r="DS69" s="171"/>
      <c r="DT69" s="171"/>
      <c r="DU69" s="171"/>
      <c r="DV69" s="171"/>
      <c r="DW69" s="171"/>
      <c r="DX69" s="7"/>
      <c r="DY69" s="7"/>
      <c r="DZ69" s="170"/>
      <c r="EA69" s="114"/>
      <c r="EB69" s="114"/>
      <c r="EC69" s="114"/>
      <c r="ED69" s="114"/>
      <c r="EE69" s="114"/>
      <c r="EF69" s="59"/>
      <c r="EG69" s="7"/>
      <c r="EH69" s="7"/>
    </row>
    <row r="70" spans="2:138" s="6" customFormat="1" ht="13.5" hidden="1" customHeight="1">
      <c r="D70" s="446"/>
      <c r="E70" s="446"/>
      <c r="F70" s="446"/>
      <c r="G70" s="446"/>
      <c r="H70" s="446"/>
      <c r="I70" s="446"/>
      <c r="J70" s="446"/>
      <c r="K70" s="446"/>
      <c r="L70" s="446"/>
      <c r="M70" s="446"/>
      <c r="N70" s="446"/>
      <c r="O70" s="446"/>
      <c r="P70" s="446"/>
      <c r="Q70" s="446"/>
      <c r="R70" s="446"/>
      <c r="S70" s="446"/>
      <c r="T70" s="446"/>
      <c r="U70" s="446"/>
      <c r="V70" s="171"/>
      <c r="W70" s="171"/>
      <c r="X70" s="446"/>
      <c r="Y70" s="446"/>
      <c r="Z70" s="454"/>
      <c r="AA70" s="454"/>
      <c r="AB70" s="454"/>
      <c r="AC70" s="454"/>
      <c r="AD70" s="454"/>
      <c r="AE70" s="454"/>
      <c r="AF70" s="454"/>
      <c r="AG70" s="454"/>
      <c r="AH70" s="454"/>
      <c r="AI70" s="454"/>
      <c r="AJ70" s="454"/>
      <c r="AK70" s="454"/>
      <c r="AL70" s="454"/>
      <c r="AM70" s="454"/>
      <c r="AN70" s="446"/>
      <c r="AO70" s="446"/>
      <c r="AP70" s="446"/>
      <c r="AQ70" s="446"/>
      <c r="AR70" s="446"/>
      <c r="AS70" s="446"/>
      <c r="AT70" s="171"/>
      <c r="AU70" s="446"/>
      <c r="AV70" s="446"/>
      <c r="AW70" s="446"/>
      <c r="AX70" s="446"/>
      <c r="AY70" s="446"/>
      <c r="AZ70" s="446"/>
      <c r="BA70" s="446"/>
      <c r="BR70" s="7"/>
      <c r="BS70" s="7"/>
      <c r="BT70" s="7"/>
      <c r="BU70" s="7"/>
      <c r="BV70" s="7"/>
      <c r="BW70" s="7"/>
      <c r="BX70" s="7"/>
      <c r="BY70" s="7"/>
      <c r="BZ70" s="7"/>
      <c r="CA70" s="7"/>
      <c r="CB70" s="7"/>
      <c r="CC70" s="7"/>
      <c r="CD70" s="7"/>
      <c r="CE70" s="7"/>
      <c r="CF70" s="7"/>
      <c r="CG70" s="7"/>
      <c r="CH70" s="7"/>
      <c r="CI70" s="7"/>
      <c r="CJ70" s="7"/>
      <c r="CK70" s="7"/>
      <c r="CL70" s="7"/>
      <c r="CM70" s="7"/>
      <c r="CN70" s="7"/>
      <c r="CO70" s="7"/>
      <c r="CP70" s="7"/>
      <c r="DL70" s="7"/>
      <c r="DM70" s="7"/>
      <c r="DN70" s="7"/>
      <c r="DO70" s="7"/>
      <c r="DP70" s="210"/>
      <c r="DQ70" s="171"/>
      <c r="DR70" s="171"/>
      <c r="DS70" s="171"/>
      <c r="DT70" s="171"/>
      <c r="DU70" s="171"/>
      <c r="DV70" s="171"/>
      <c r="DW70" s="171"/>
      <c r="DX70" s="7"/>
      <c r="DY70" s="7"/>
      <c r="DZ70" s="170"/>
      <c r="EA70" s="114"/>
      <c r="EB70" s="114"/>
      <c r="EC70" s="114"/>
      <c r="ED70" s="114"/>
      <c r="EE70" s="114"/>
      <c r="EF70" s="59"/>
      <c r="EG70" s="7"/>
      <c r="EH70" s="7"/>
    </row>
    <row r="71" spans="2:138" s="6" customFormat="1" ht="13.5" hidden="1" customHeight="1">
      <c r="D71" s="446"/>
      <c r="E71" s="446"/>
      <c r="F71" s="446"/>
      <c r="G71" s="446"/>
      <c r="H71" s="446"/>
      <c r="I71" s="446"/>
      <c r="J71" s="446"/>
      <c r="K71" s="446"/>
      <c r="L71" s="446"/>
      <c r="M71" s="446"/>
      <c r="N71" s="446"/>
      <c r="O71" s="446"/>
      <c r="P71" s="446"/>
      <c r="Q71" s="446"/>
      <c r="R71" s="446"/>
      <c r="S71" s="446"/>
      <c r="T71" s="446"/>
      <c r="U71" s="446"/>
      <c r="V71" s="171"/>
      <c r="W71" s="171"/>
      <c r="X71" s="446"/>
      <c r="Y71" s="446"/>
      <c r="Z71" s="454"/>
      <c r="AA71" s="454"/>
      <c r="AB71" s="454"/>
      <c r="AC71" s="454"/>
      <c r="AD71" s="454"/>
      <c r="AE71" s="454"/>
      <c r="AF71" s="454"/>
      <c r="AG71" s="454"/>
      <c r="AH71" s="454"/>
      <c r="AI71" s="454"/>
      <c r="AJ71" s="454"/>
      <c r="AK71" s="454"/>
      <c r="AL71" s="454"/>
      <c r="AM71" s="454"/>
      <c r="AN71" s="446"/>
      <c r="AO71" s="446"/>
      <c r="AP71" s="446"/>
      <c r="AQ71" s="446"/>
      <c r="AR71" s="446"/>
      <c r="AS71" s="446"/>
      <c r="AT71" s="171"/>
      <c r="AU71" s="446"/>
      <c r="AV71" s="446"/>
      <c r="AW71" s="446"/>
      <c r="AX71" s="446"/>
      <c r="AY71" s="446"/>
      <c r="AZ71" s="446"/>
      <c r="BA71" s="446"/>
      <c r="BR71" s="7"/>
      <c r="BS71" s="7"/>
      <c r="BT71" s="7"/>
      <c r="BU71" s="7"/>
      <c r="BV71" s="7"/>
      <c r="BW71" s="7"/>
      <c r="BX71" s="7"/>
      <c r="BY71" s="7"/>
      <c r="BZ71" s="7"/>
      <c r="CA71" s="7"/>
      <c r="CB71" s="7"/>
      <c r="CC71" s="7"/>
      <c r="CD71" s="7"/>
      <c r="CE71" s="7"/>
      <c r="CF71" s="7"/>
      <c r="CG71" s="7"/>
      <c r="CH71" s="7"/>
      <c r="CI71" s="7"/>
      <c r="CJ71" s="7"/>
      <c r="CK71" s="7"/>
      <c r="CL71" s="7"/>
      <c r="CM71" s="7"/>
      <c r="CN71" s="7"/>
      <c r="CO71" s="7"/>
      <c r="CP71" s="7"/>
      <c r="DL71" s="7"/>
      <c r="DM71" s="7"/>
      <c r="DN71" s="7"/>
      <c r="DO71" s="7"/>
      <c r="DP71" s="210"/>
      <c r="DQ71" s="171"/>
      <c r="DR71" s="171"/>
      <c r="DS71" s="171"/>
      <c r="DT71" s="171"/>
      <c r="DU71" s="171"/>
      <c r="DV71" s="171"/>
      <c r="DW71" s="171"/>
      <c r="DX71" s="7"/>
      <c r="DY71" s="7"/>
      <c r="DZ71" s="170"/>
      <c r="EA71" s="114"/>
      <c r="EB71" s="114"/>
      <c r="EC71" s="114"/>
      <c r="ED71" s="114"/>
      <c r="EE71" s="114"/>
      <c r="EF71" s="59"/>
      <c r="EG71" s="7"/>
      <c r="EH71" s="7"/>
    </row>
    <row r="72" spans="2:138" s="6" customFormat="1" ht="13.5" hidden="1" customHeight="1">
      <c r="D72" s="446"/>
      <c r="E72" s="446"/>
      <c r="F72" s="446"/>
      <c r="G72" s="446"/>
      <c r="H72" s="446"/>
      <c r="I72" s="446"/>
      <c r="J72" s="446"/>
      <c r="K72" s="446"/>
      <c r="L72" s="446"/>
      <c r="M72" s="446"/>
      <c r="N72" s="446"/>
      <c r="O72" s="446"/>
      <c r="P72" s="446"/>
      <c r="Q72" s="446"/>
      <c r="R72" s="446"/>
      <c r="S72" s="446"/>
      <c r="T72" s="446"/>
      <c r="U72" s="446"/>
      <c r="V72" s="171"/>
      <c r="W72" s="171"/>
      <c r="X72" s="446"/>
      <c r="Y72" s="446"/>
      <c r="Z72" s="454"/>
      <c r="AA72" s="454"/>
      <c r="AB72" s="454"/>
      <c r="AC72" s="454"/>
      <c r="AD72" s="454"/>
      <c r="AE72" s="454"/>
      <c r="AF72" s="454"/>
      <c r="AG72" s="454"/>
      <c r="AH72" s="454"/>
      <c r="AI72" s="454"/>
      <c r="AJ72" s="454"/>
      <c r="AK72" s="454"/>
      <c r="AL72" s="454"/>
      <c r="AM72" s="454"/>
      <c r="AN72" s="446"/>
      <c r="AO72" s="446"/>
      <c r="AP72" s="446"/>
      <c r="AQ72" s="446"/>
      <c r="AR72" s="446"/>
      <c r="AS72" s="446"/>
      <c r="AT72" s="171"/>
      <c r="AU72" s="446"/>
      <c r="AV72" s="446"/>
      <c r="AW72" s="446"/>
      <c r="AX72" s="446"/>
      <c r="AY72" s="446"/>
      <c r="AZ72" s="446"/>
      <c r="BA72" s="446"/>
      <c r="BR72" s="7"/>
      <c r="BS72" s="7"/>
      <c r="BT72" s="7"/>
      <c r="BU72" s="7"/>
      <c r="BV72" s="7"/>
      <c r="BW72" s="7"/>
      <c r="BX72" s="7"/>
      <c r="BY72" s="7"/>
      <c r="BZ72" s="7"/>
      <c r="CA72" s="7"/>
      <c r="CB72" s="7"/>
      <c r="CC72" s="7"/>
      <c r="CD72" s="7"/>
      <c r="CE72" s="7"/>
      <c r="CF72" s="7"/>
      <c r="CG72" s="7"/>
      <c r="CH72" s="7"/>
      <c r="CI72" s="7"/>
      <c r="CJ72" s="7"/>
      <c r="CK72" s="7"/>
      <c r="CL72" s="7"/>
      <c r="CM72" s="7"/>
      <c r="CN72" s="7"/>
      <c r="CO72" s="7"/>
      <c r="CP72" s="7"/>
      <c r="DL72" s="7"/>
      <c r="DM72" s="7"/>
      <c r="DN72" s="7"/>
      <c r="DO72" s="7"/>
      <c r="DP72" s="210"/>
      <c r="DQ72" s="171"/>
      <c r="DR72" s="171"/>
      <c r="DS72" s="171"/>
      <c r="DT72" s="171"/>
      <c r="DU72" s="171"/>
      <c r="DV72" s="171"/>
      <c r="DW72" s="171"/>
      <c r="DX72" s="7"/>
      <c r="DY72" s="7"/>
      <c r="DZ72" s="170"/>
      <c r="EA72" s="114"/>
      <c r="EB72" s="114"/>
      <c r="EC72" s="114"/>
      <c r="ED72" s="114"/>
      <c r="EE72" s="114"/>
      <c r="EF72" s="59"/>
      <c r="EG72" s="7"/>
      <c r="EH72" s="7"/>
    </row>
    <row r="73" spans="2:138" s="6" customFormat="1" ht="13.5" hidden="1" customHeight="1">
      <c r="D73" s="446"/>
      <c r="E73" s="446"/>
      <c r="F73" s="446"/>
      <c r="G73" s="446"/>
      <c r="H73" s="446"/>
      <c r="I73" s="446"/>
      <c r="J73" s="446"/>
      <c r="K73" s="446"/>
      <c r="L73" s="446"/>
      <c r="M73" s="446"/>
      <c r="N73" s="446"/>
      <c r="O73" s="446"/>
      <c r="P73" s="446"/>
      <c r="Q73" s="446"/>
      <c r="R73" s="446"/>
      <c r="S73" s="446"/>
      <c r="T73" s="446"/>
      <c r="U73" s="446"/>
      <c r="V73" s="171"/>
      <c r="W73" s="171"/>
      <c r="X73" s="446"/>
      <c r="Y73" s="446"/>
      <c r="Z73" s="454"/>
      <c r="AA73" s="454"/>
      <c r="AB73" s="454"/>
      <c r="AC73" s="454"/>
      <c r="AD73" s="454"/>
      <c r="AE73" s="454"/>
      <c r="AF73" s="454"/>
      <c r="AG73" s="454"/>
      <c r="AH73" s="454"/>
      <c r="AI73" s="454"/>
      <c r="AJ73" s="454"/>
      <c r="AK73" s="454"/>
      <c r="AL73" s="454"/>
      <c r="AM73" s="454"/>
      <c r="AN73" s="446"/>
      <c r="AO73" s="446"/>
      <c r="AP73" s="446"/>
      <c r="AQ73" s="446"/>
      <c r="AR73" s="446"/>
      <c r="AS73" s="446"/>
      <c r="AT73" s="171"/>
      <c r="AU73" s="446"/>
      <c r="AV73" s="446"/>
      <c r="AW73" s="446"/>
      <c r="AX73" s="446"/>
      <c r="AY73" s="446"/>
      <c r="AZ73" s="446"/>
      <c r="BA73" s="446"/>
      <c r="BR73" s="7"/>
      <c r="BS73" s="7"/>
      <c r="BT73" s="7"/>
      <c r="BU73" s="7"/>
      <c r="BV73" s="7"/>
      <c r="BW73" s="7"/>
      <c r="BX73" s="7"/>
      <c r="BY73" s="7"/>
      <c r="BZ73" s="7"/>
      <c r="CA73" s="7"/>
      <c r="CB73" s="7"/>
      <c r="CC73" s="7"/>
      <c r="CD73" s="7"/>
      <c r="CE73" s="7"/>
      <c r="CF73" s="7"/>
      <c r="CG73" s="7"/>
      <c r="CH73" s="7"/>
      <c r="CI73" s="7"/>
      <c r="CJ73" s="7"/>
      <c r="CK73" s="7"/>
      <c r="CL73" s="7"/>
      <c r="CM73" s="7"/>
      <c r="CN73" s="7"/>
      <c r="CO73" s="7"/>
      <c r="CP73" s="7"/>
      <c r="DL73" s="7"/>
      <c r="DM73" s="7"/>
      <c r="DN73" s="7"/>
      <c r="DO73" s="7"/>
      <c r="DP73" s="210"/>
      <c r="DQ73" s="171"/>
      <c r="DR73" s="171"/>
      <c r="DS73" s="171"/>
      <c r="DT73" s="171"/>
      <c r="DU73" s="171"/>
      <c r="DV73" s="171"/>
      <c r="DW73" s="171"/>
      <c r="DX73" s="7"/>
      <c r="DY73" s="7"/>
      <c r="DZ73" s="170"/>
      <c r="EA73" s="114"/>
      <c r="EB73" s="114"/>
      <c r="EC73" s="114"/>
      <c r="ED73" s="114"/>
      <c r="EE73" s="114"/>
      <c r="EF73" s="59"/>
      <c r="EG73" s="7"/>
      <c r="EH73" s="7"/>
    </row>
    <row r="74" spans="2:138" s="6" customFormat="1" ht="13.5" hidden="1" customHeight="1">
      <c r="D74" s="446"/>
      <c r="E74" s="446"/>
      <c r="F74" s="446"/>
      <c r="G74" s="446"/>
      <c r="H74" s="446"/>
      <c r="I74" s="446"/>
      <c r="J74" s="446"/>
      <c r="K74" s="446"/>
      <c r="L74" s="446"/>
      <c r="M74" s="446"/>
      <c r="N74" s="446"/>
      <c r="O74" s="446"/>
      <c r="P74" s="446"/>
      <c r="Q74" s="446"/>
      <c r="R74" s="446"/>
      <c r="S74" s="446"/>
      <c r="T74" s="446"/>
      <c r="U74" s="446"/>
      <c r="V74" s="171"/>
      <c r="W74" s="171"/>
      <c r="X74" s="446"/>
      <c r="Y74" s="446"/>
      <c r="Z74" s="454"/>
      <c r="AA74" s="454"/>
      <c r="AB74" s="454"/>
      <c r="AC74" s="454"/>
      <c r="AD74" s="454"/>
      <c r="AE74" s="454"/>
      <c r="AF74" s="454"/>
      <c r="AG74" s="454"/>
      <c r="AH74" s="454"/>
      <c r="AI74" s="454"/>
      <c r="AJ74" s="454"/>
      <c r="AK74" s="454"/>
      <c r="AL74" s="454"/>
      <c r="AM74" s="454"/>
      <c r="AN74" s="446"/>
      <c r="AO74" s="446"/>
      <c r="AP74" s="446"/>
      <c r="AQ74" s="446"/>
      <c r="AR74" s="446"/>
      <c r="AS74" s="446"/>
      <c r="AT74" s="171"/>
      <c r="AU74" s="446"/>
      <c r="AV74" s="446"/>
      <c r="AW74" s="446"/>
      <c r="AX74" s="446"/>
      <c r="AY74" s="446"/>
      <c r="AZ74" s="446"/>
      <c r="BA74" s="446"/>
      <c r="BR74" s="7"/>
      <c r="BS74" s="7"/>
      <c r="BT74" s="7"/>
      <c r="BU74" s="7"/>
      <c r="BV74" s="7"/>
      <c r="BW74" s="7"/>
      <c r="BX74" s="7"/>
      <c r="BY74" s="7"/>
      <c r="BZ74" s="7"/>
      <c r="CA74" s="7"/>
      <c r="CB74" s="7"/>
      <c r="CC74" s="7"/>
      <c r="CD74" s="7"/>
      <c r="CE74" s="7"/>
      <c r="CF74" s="7"/>
      <c r="CG74" s="7"/>
      <c r="CH74" s="7"/>
      <c r="CI74" s="7"/>
      <c r="CJ74" s="7"/>
      <c r="CK74" s="7"/>
      <c r="CL74" s="7"/>
      <c r="CM74" s="7"/>
      <c r="CN74" s="7"/>
      <c r="CO74" s="7"/>
      <c r="CP74" s="7"/>
      <c r="DL74" s="7"/>
      <c r="DM74" s="7"/>
      <c r="DN74" s="7"/>
      <c r="DO74" s="7"/>
      <c r="DP74" s="210"/>
      <c r="DQ74" s="171"/>
      <c r="DR74" s="171"/>
      <c r="DS74" s="171"/>
      <c r="DT74" s="171"/>
      <c r="DU74" s="171"/>
      <c r="DV74" s="171"/>
      <c r="DW74" s="171"/>
      <c r="DX74" s="7"/>
      <c r="DY74" s="7"/>
      <c r="DZ74" s="170"/>
      <c r="EA74" s="114"/>
      <c r="EB74" s="114"/>
      <c r="EC74" s="114"/>
      <c r="ED74" s="114"/>
      <c r="EE74" s="114"/>
      <c r="EF74" s="59"/>
      <c r="EG74" s="7"/>
      <c r="EH74" s="7"/>
    </row>
    <row r="75" spans="2:138" s="6" customFormat="1" ht="13.5" hidden="1" customHeight="1">
      <c r="D75" s="446"/>
      <c r="E75" s="446"/>
      <c r="F75" s="446"/>
      <c r="G75" s="446"/>
      <c r="H75" s="446"/>
      <c r="I75" s="446"/>
      <c r="J75" s="446"/>
      <c r="K75" s="446"/>
      <c r="L75" s="446"/>
      <c r="M75" s="446"/>
      <c r="N75" s="446"/>
      <c r="O75" s="446"/>
      <c r="P75" s="446"/>
      <c r="Q75" s="446"/>
      <c r="R75" s="446"/>
      <c r="S75" s="446"/>
      <c r="T75" s="446"/>
      <c r="U75" s="446"/>
      <c r="V75" s="171"/>
      <c r="W75" s="171"/>
      <c r="X75" s="446"/>
      <c r="Y75" s="446"/>
      <c r="Z75" s="454"/>
      <c r="AA75" s="454"/>
      <c r="AB75" s="454"/>
      <c r="AC75" s="454"/>
      <c r="AD75" s="454"/>
      <c r="AE75" s="454"/>
      <c r="AF75" s="454"/>
      <c r="AG75" s="454"/>
      <c r="AH75" s="454"/>
      <c r="AI75" s="454"/>
      <c r="AJ75" s="454"/>
      <c r="AK75" s="454"/>
      <c r="AL75" s="454"/>
      <c r="AM75" s="454"/>
      <c r="AN75" s="446"/>
      <c r="AO75" s="446"/>
      <c r="AP75" s="446"/>
      <c r="AQ75" s="446"/>
      <c r="AR75" s="446"/>
      <c r="AS75" s="446"/>
      <c r="AT75" s="171"/>
      <c r="AU75" s="446"/>
      <c r="AV75" s="446"/>
      <c r="AW75" s="446"/>
      <c r="AX75" s="446"/>
      <c r="AY75" s="446"/>
      <c r="AZ75" s="446"/>
      <c r="BA75" s="446"/>
      <c r="BR75" s="7"/>
      <c r="BS75" s="7"/>
      <c r="BT75" s="7"/>
      <c r="BU75" s="7"/>
      <c r="BV75" s="7"/>
      <c r="BW75" s="7"/>
      <c r="BX75" s="7"/>
      <c r="BY75" s="7"/>
      <c r="BZ75" s="7"/>
      <c r="CA75" s="7"/>
      <c r="CB75" s="7"/>
      <c r="CC75" s="7"/>
      <c r="CD75" s="7"/>
      <c r="CE75" s="7"/>
      <c r="CF75" s="7"/>
      <c r="CG75" s="7"/>
      <c r="CH75" s="7"/>
      <c r="CI75" s="7"/>
      <c r="CJ75" s="7"/>
      <c r="CK75" s="7"/>
      <c r="CL75" s="7"/>
      <c r="CM75" s="7"/>
      <c r="CN75" s="7"/>
      <c r="CO75" s="7"/>
      <c r="CP75" s="7"/>
      <c r="DL75" s="7"/>
      <c r="DM75" s="7"/>
      <c r="DN75" s="7"/>
      <c r="DO75" s="7"/>
      <c r="DP75" s="210"/>
      <c r="DQ75" s="171"/>
      <c r="DR75" s="171"/>
      <c r="DS75" s="171"/>
      <c r="DT75" s="171"/>
      <c r="DU75" s="171"/>
      <c r="DV75" s="171"/>
      <c r="DW75" s="171"/>
      <c r="DX75" s="7"/>
      <c r="DY75" s="7"/>
      <c r="DZ75" s="170"/>
      <c r="EA75" s="114"/>
      <c r="EB75" s="114"/>
      <c r="EC75" s="114"/>
      <c r="ED75" s="114"/>
      <c r="EE75" s="114"/>
      <c r="EF75" s="59"/>
      <c r="EG75" s="7"/>
      <c r="EH75" s="7"/>
    </row>
    <row r="76" spans="2:138" s="6" customFormat="1" ht="13.5" hidden="1" customHeight="1">
      <c r="D76" s="446"/>
      <c r="E76" s="446"/>
      <c r="F76" s="446"/>
      <c r="G76" s="446"/>
      <c r="H76" s="446"/>
      <c r="I76" s="446"/>
      <c r="J76" s="446"/>
      <c r="K76" s="446"/>
      <c r="L76" s="446"/>
      <c r="M76" s="446"/>
      <c r="N76" s="446"/>
      <c r="O76" s="446"/>
      <c r="P76" s="446"/>
      <c r="Q76" s="446"/>
      <c r="R76" s="446"/>
      <c r="S76" s="446"/>
      <c r="T76" s="446"/>
      <c r="U76" s="446"/>
      <c r="V76" s="171"/>
      <c r="W76" s="171"/>
      <c r="X76" s="446"/>
      <c r="Y76" s="446"/>
      <c r="Z76" s="454"/>
      <c r="AA76" s="454"/>
      <c r="AB76" s="454"/>
      <c r="AC76" s="454"/>
      <c r="AD76" s="454"/>
      <c r="AE76" s="454"/>
      <c r="AF76" s="454"/>
      <c r="AG76" s="454"/>
      <c r="AH76" s="454"/>
      <c r="AI76" s="454"/>
      <c r="AJ76" s="454"/>
      <c r="AK76" s="454"/>
      <c r="AL76" s="454"/>
      <c r="AM76" s="454"/>
      <c r="AN76" s="446"/>
      <c r="AO76" s="446"/>
      <c r="AP76" s="446"/>
      <c r="AQ76" s="446"/>
      <c r="AR76" s="446"/>
      <c r="AS76" s="446"/>
      <c r="AT76" s="171"/>
      <c r="AU76" s="446"/>
      <c r="AV76" s="446"/>
      <c r="AW76" s="446"/>
      <c r="AX76" s="446"/>
      <c r="AY76" s="446"/>
      <c r="AZ76" s="446"/>
      <c r="BA76" s="446"/>
      <c r="BR76" s="7"/>
      <c r="BS76" s="7"/>
      <c r="BT76" s="7"/>
      <c r="BU76" s="7"/>
      <c r="BV76" s="7"/>
      <c r="BW76" s="7"/>
      <c r="BX76" s="7"/>
      <c r="BY76" s="7"/>
      <c r="BZ76" s="7"/>
      <c r="CA76" s="7"/>
      <c r="CB76" s="7"/>
      <c r="CC76" s="7"/>
      <c r="CD76" s="7"/>
      <c r="CE76" s="7"/>
      <c r="CF76" s="7"/>
      <c r="CG76" s="7"/>
      <c r="CH76" s="7"/>
      <c r="CI76" s="7"/>
      <c r="CJ76" s="7"/>
      <c r="CK76" s="7"/>
      <c r="CL76" s="7"/>
      <c r="CM76" s="7"/>
      <c r="CN76" s="7"/>
      <c r="CO76" s="7"/>
      <c r="CP76" s="7"/>
      <c r="DL76" s="7"/>
      <c r="DM76" s="7"/>
      <c r="DN76" s="7"/>
      <c r="DO76" s="7"/>
      <c r="DP76" s="210"/>
      <c r="DQ76" s="171"/>
      <c r="DR76" s="171"/>
      <c r="DS76" s="171"/>
      <c r="DT76" s="171"/>
      <c r="DU76" s="171"/>
      <c r="DV76" s="171"/>
      <c r="DW76" s="171"/>
      <c r="DX76" s="7"/>
      <c r="DY76" s="7"/>
      <c r="DZ76" s="170"/>
      <c r="EA76" s="114"/>
      <c r="EB76" s="114"/>
      <c r="EC76" s="114"/>
      <c r="ED76" s="114"/>
      <c r="EE76" s="114"/>
      <c r="EF76" s="59"/>
      <c r="EG76" s="7"/>
      <c r="EH76" s="7"/>
    </row>
    <row r="77" spans="2:138" s="6" customFormat="1" ht="13.5" customHeight="1">
      <c r="D77" s="446"/>
      <c r="E77" s="446"/>
      <c r="F77" s="446"/>
      <c r="G77" s="446"/>
      <c r="H77" s="446"/>
      <c r="I77" s="446"/>
      <c r="J77" s="446"/>
      <c r="K77" s="446"/>
      <c r="L77" s="446"/>
      <c r="M77" s="446"/>
      <c r="N77" s="446"/>
      <c r="O77" s="446"/>
      <c r="P77" s="446"/>
      <c r="Q77" s="446"/>
      <c r="R77" s="446"/>
      <c r="S77" s="446"/>
      <c r="T77" s="446"/>
      <c r="U77" s="446"/>
      <c r="V77" s="171"/>
      <c r="W77" s="171"/>
      <c r="X77" s="446"/>
      <c r="Y77" s="446"/>
      <c r="Z77" s="454"/>
      <c r="AA77" s="454"/>
      <c r="AB77" s="454"/>
      <c r="AC77" s="454"/>
      <c r="AD77" s="454"/>
      <c r="AE77" s="454"/>
      <c r="AF77" s="454"/>
      <c r="AG77" s="454"/>
      <c r="AH77" s="454"/>
      <c r="AI77" s="454"/>
      <c r="AJ77" s="454"/>
      <c r="AK77" s="454"/>
      <c r="AL77" s="454"/>
      <c r="AM77" s="454"/>
      <c r="AN77" s="446"/>
      <c r="AO77" s="446"/>
      <c r="AP77" s="446"/>
      <c r="AQ77" s="446"/>
      <c r="AR77" s="446"/>
      <c r="AS77" s="446"/>
      <c r="AT77" s="171"/>
      <c r="AU77" s="446"/>
      <c r="AV77" s="446"/>
      <c r="AW77" s="446"/>
      <c r="AX77" s="446"/>
      <c r="AY77" s="446"/>
      <c r="AZ77" s="446"/>
      <c r="BA77" s="446"/>
      <c r="BR77" s="7"/>
      <c r="BS77" s="7"/>
      <c r="BT77" s="7"/>
      <c r="BU77" s="7"/>
      <c r="BV77" s="7"/>
      <c r="BW77" s="7"/>
      <c r="BX77" s="7"/>
      <c r="BY77" s="7"/>
      <c r="BZ77" s="7"/>
      <c r="CA77" s="7"/>
      <c r="CB77" s="7"/>
      <c r="CC77" s="7"/>
      <c r="CD77" s="7"/>
      <c r="CE77" s="7"/>
      <c r="CF77" s="7"/>
      <c r="CG77" s="7"/>
      <c r="CH77" s="7"/>
      <c r="CI77" s="7"/>
      <c r="CJ77" s="7"/>
      <c r="CK77" s="7"/>
      <c r="CL77" s="7"/>
      <c r="CM77" s="7"/>
      <c r="CN77" s="7"/>
      <c r="CO77" s="7"/>
      <c r="CP77" s="7"/>
      <c r="DL77" s="7"/>
      <c r="DM77" s="7"/>
      <c r="DN77" s="7"/>
      <c r="DO77" s="7"/>
      <c r="DP77" s="210"/>
      <c r="DQ77" s="171"/>
      <c r="DR77" s="171"/>
      <c r="DS77" s="171"/>
      <c r="DT77" s="171"/>
      <c r="DU77" s="171"/>
      <c r="DV77" s="171"/>
      <c r="DW77" s="171"/>
      <c r="DX77" s="7"/>
      <c r="DY77" s="7"/>
      <c r="DZ77" s="170"/>
      <c r="EA77" s="114"/>
      <c r="EB77" s="114"/>
      <c r="EC77" s="114"/>
      <c r="ED77" s="114"/>
      <c r="EE77" s="114"/>
      <c r="EF77" s="59"/>
      <c r="EG77" s="7"/>
      <c r="EH77" s="7"/>
    </row>
    <row r="78" spans="2:138" s="6" customFormat="1" ht="13.5" customHeight="1">
      <c r="C78" s="423" t="s">
        <v>123</v>
      </c>
      <c r="D78" s="446"/>
      <c r="E78" s="446"/>
      <c r="F78" s="446"/>
      <c r="G78" s="446"/>
      <c r="H78" s="446"/>
      <c r="I78" s="446"/>
      <c r="J78" s="446"/>
      <c r="K78" s="446"/>
      <c r="L78" s="446"/>
      <c r="M78" s="446"/>
      <c r="N78" s="446"/>
      <c r="O78" s="446"/>
      <c r="P78" s="446"/>
      <c r="Q78" s="446"/>
      <c r="R78" s="446"/>
      <c r="S78" s="454"/>
      <c r="T78" s="454"/>
      <c r="U78" s="454"/>
      <c r="V78" s="342"/>
      <c r="W78" s="342"/>
      <c r="X78" s="454"/>
      <c r="Y78" s="454"/>
      <c r="Z78" s="454"/>
      <c r="AA78" s="454"/>
      <c r="AB78" s="454"/>
      <c r="AC78" s="454"/>
      <c r="AD78" s="454"/>
      <c r="AE78" s="454"/>
      <c r="AF78" s="454"/>
      <c r="AG78" s="454"/>
      <c r="AH78" s="454"/>
      <c r="AI78" s="454"/>
      <c r="AJ78" s="454"/>
      <c r="AK78" s="454"/>
      <c r="AL78" s="454"/>
      <c r="AM78" s="454"/>
      <c r="AN78" s="446"/>
      <c r="AO78" s="446"/>
      <c r="AP78" s="446"/>
      <c r="AQ78" s="446"/>
      <c r="AR78" s="446"/>
      <c r="AS78" s="446"/>
      <c r="AT78" s="171"/>
      <c r="AU78" s="446"/>
      <c r="AV78" s="446"/>
      <c r="AW78" s="446"/>
      <c r="AX78" s="446"/>
      <c r="AY78" s="446"/>
      <c r="AZ78" s="446"/>
      <c r="BA78" s="446"/>
      <c r="BR78" s="7"/>
      <c r="BS78" s="7"/>
      <c r="BT78" s="7"/>
      <c r="BU78" s="7"/>
      <c r="BV78" s="7"/>
      <c r="BW78" s="7"/>
      <c r="BX78" s="7"/>
      <c r="BY78" s="7"/>
      <c r="BZ78" s="7"/>
      <c r="CA78" s="7"/>
      <c r="CB78" s="7"/>
      <c r="CC78" s="7"/>
      <c r="CD78" s="7"/>
      <c r="CE78" s="7"/>
      <c r="CF78" s="7"/>
      <c r="CG78" s="7"/>
      <c r="CH78" s="7"/>
      <c r="CI78" s="7"/>
      <c r="CJ78" s="7"/>
      <c r="CK78" s="7"/>
      <c r="CL78" s="7"/>
      <c r="CM78" s="7"/>
      <c r="CN78" s="7"/>
      <c r="CO78" s="7"/>
      <c r="CP78" s="7"/>
      <c r="DL78" s="7"/>
      <c r="DM78" s="7"/>
      <c r="DN78" s="7"/>
      <c r="DO78" s="417"/>
      <c r="DP78" s="211"/>
      <c r="DQ78" s="416"/>
      <c r="DR78" s="416"/>
      <c r="DS78" s="416"/>
      <c r="DT78" s="416"/>
      <c r="DU78" s="416"/>
      <c r="DV78" s="416"/>
      <c r="DW78" s="416"/>
      <c r="DX78" s="7"/>
      <c r="DY78" s="7"/>
      <c r="DZ78" s="170"/>
      <c r="EA78" s="114"/>
      <c r="EB78" s="114"/>
      <c r="EC78" s="114"/>
      <c r="ED78" s="114"/>
      <c r="EE78" s="114"/>
      <c r="EF78" s="59"/>
      <c r="EG78" s="7"/>
      <c r="EH78" s="7"/>
    </row>
    <row r="79" spans="2:138" s="6" customFormat="1" ht="13.5" customHeight="1">
      <c r="C79" s="421" t="s">
        <v>28</v>
      </c>
      <c r="D79" s="449">
        <v>1</v>
      </c>
      <c r="E79" s="449">
        <v>2</v>
      </c>
      <c r="F79" s="449">
        <v>3</v>
      </c>
      <c r="G79" s="449">
        <v>4</v>
      </c>
      <c r="H79" s="449">
        <v>5</v>
      </c>
      <c r="I79" s="449">
        <v>6</v>
      </c>
      <c r="J79" s="449">
        <v>7</v>
      </c>
      <c r="K79" s="449">
        <v>8</v>
      </c>
      <c r="L79" s="449">
        <v>9</v>
      </c>
      <c r="M79" s="449">
        <v>10</v>
      </c>
      <c r="N79" s="449">
        <v>11</v>
      </c>
      <c r="O79" s="449">
        <v>12</v>
      </c>
      <c r="P79" s="449">
        <v>13</v>
      </c>
      <c r="Q79" s="449">
        <v>14</v>
      </c>
      <c r="R79" s="449">
        <v>15</v>
      </c>
      <c r="S79" s="449">
        <v>16</v>
      </c>
      <c r="T79" s="449">
        <v>17</v>
      </c>
      <c r="U79" s="449">
        <v>18</v>
      </c>
      <c r="V79" s="449">
        <v>19</v>
      </c>
      <c r="W79" s="449">
        <v>20</v>
      </c>
      <c r="X79" s="449">
        <v>21</v>
      </c>
      <c r="Y79" s="449">
        <v>22</v>
      </c>
      <c r="Z79" s="449">
        <v>23</v>
      </c>
      <c r="AA79" s="449">
        <v>24</v>
      </c>
      <c r="AB79" s="449">
        <v>25</v>
      </c>
      <c r="AC79" s="449">
        <v>26</v>
      </c>
      <c r="AD79" s="449">
        <v>27</v>
      </c>
      <c r="AE79" s="449">
        <v>28</v>
      </c>
      <c r="AF79" s="449">
        <v>29</v>
      </c>
      <c r="AG79" s="449">
        <v>30</v>
      </c>
      <c r="AH79" s="449">
        <v>31</v>
      </c>
      <c r="AI79" s="449">
        <v>32</v>
      </c>
      <c r="AJ79" s="449">
        <v>33</v>
      </c>
      <c r="AK79" s="449">
        <v>34</v>
      </c>
      <c r="AL79" s="449">
        <v>35</v>
      </c>
      <c r="AM79" s="449">
        <v>36</v>
      </c>
      <c r="AN79" s="449">
        <v>37</v>
      </c>
      <c r="AO79" s="449">
        <v>38</v>
      </c>
      <c r="AP79" s="449">
        <v>39</v>
      </c>
      <c r="AQ79" s="449">
        <v>40</v>
      </c>
      <c r="AR79" s="449">
        <v>41</v>
      </c>
      <c r="AS79" s="449">
        <v>42</v>
      </c>
      <c r="AT79" s="449">
        <v>43</v>
      </c>
      <c r="AU79" s="449">
        <v>44</v>
      </c>
      <c r="AV79" s="449">
        <v>45</v>
      </c>
      <c r="AW79" s="449">
        <v>46</v>
      </c>
      <c r="AX79" s="449">
        <v>47</v>
      </c>
      <c r="AY79" s="449">
        <v>48</v>
      </c>
      <c r="AZ79" s="449">
        <v>49</v>
      </c>
      <c r="BA79" s="449">
        <v>50</v>
      </c>
      <c r="BR79" s="7"/>
      <c r="BS79" s="7"/>
      <c r="BT79" s="7"/>
      <c r="BU79" s="7"/>
      <c r="BV79" s="7"/>
      <c r="BW79" s="7"/>
      <c r="BX79" s="7"/>
      <c r="BY79" s="7"/>
      <c r="BZ79" s="7"/>
      <c r="CA79" s="7"/>
      <c r="CB79" s="7"/>
      <c r="CC79" s="7"/>
      <c r="CD79" s="7"/>
      <c r="CE79" s="7"/>
      <c r="CF79" s="7"/>
      <c r="CG79" s="7"/>
      <c r="CH79" s="7"/>
      <c r="CI79" s="7"/>
      <c r="CJ79" s="7"/>
      <c r="CK79" s="7"/>
      <c r="CL79" s="7"/>
      <c r="CM79" s="7"/>
      <c r="CN79" s="7"/>
      <c r="CO79" s="7"/>
      <c r="CP79" s="7"/>
      <c r="DL79" s="7"/>
      <c r="DM79" s="7"/>
      <c r="DN79" s="7"/>
      <c r="DO79" s="417"/>
      <c r="DP79" s="211"/>
      <c r="DQ79" s="416"/>
      <c r="DR79" s="416"/>
      <c r="DS79" s="416"/>
      <c r="DT79" s="416"/>
      <c r="DU79" s="416"/>
      <c r="DV79" s="416"/>
      <c r="DW79" s="416"/>
      <c r="DX79" s="7"/>
      <c r="DY79" s="7"/>
      <c r="DZ79" s="170"/>
      <c r="EA79" s="114"/>
      <c r="EB79" s="114"/>
      <c r="EC79" s="114"/>
      <c r="ED79" s="114"/>
      <c r="EE79" s="114"/>
      <c r="EF79" s="59"/>
      <c r="EG79" s="7"/>
      <c r="EH79" s="7"/>
    </row>
    <row r="80" spans="2:138" s="6" customFormat="1" ht="13.5" customHeight="1">
      <c r="B80" s="7"/>
      <c r="C80" s="422" t="s">
        <v>124</v>
      </c>
      <c r="D80" s="448" t="str">
        <f>Tasks!$E69</f>
        <v>yes</v>
      </c>
      <c r="E80" s="448" t="str">
        <f>Tasks!$E70</f>
        <v>yes</v>
      </c>
      <c r="F80" s="448" t="str">
        <f>Tasks!$E71</f>
        <v>yes</v>
      </c>
      <c r="G80" s="448" t="str">
        <f>Tasks!$E72</f>
        <v>Yes</v>
      </c>
      <c r="H80" s="448" t="str">
        <f>Tasks!$E73</f>
        <v>Yes</v>
      </c>
      <c r="I80" s="448" t="str">
        <f>Tasks!$E74</f>
        <v>Yes</v>
      </c>
      <c r="J80" s="448" t="str">
        <f>Tasks!$E75</f>
        <v>No</v>
      </c>
      <c r="K80" s="448" t="str">
        <f>Tasks!$E76</f>
        <v>No</v>
      </c>
      <c r="L80" s="448" t="str">
        <f>Tasks!$E77</f>
        <v>No</v>
      </c>
      <c r="M80" s="448" t="str">
        <f>Tasks!$E78</f>
        <v>No</v>
      </c>
      <c r="N80" s="448" t="str">
        <f>Tasks!$E79</f>
        <v>No</v>
      </c>
      <c r="O80" s="448" t="str">
        <f>Tasks!$E80</f>
        <v>No</v>
      </c>
      <c r="P80" s="448" t="str">
        <f>Tasks!$E81</f>
        <v>No</v>
      </c>
      <c r="Q80" s="448" t="str">
        <f>Tasks!$E82</f>
        <v>No</v>
      </c>
      <c r="R80" s="448" t="str">
        <f>Tasks!$E83</f>
        <v>No</v>
      </c>
      <c r="S80" s="448" t="str">
        <f>Tasks!$E84</f>
        <v>No</v>
      </c>
      <c r="T80" s="448" t="str">
        <f>Tasks!$E85</f>
        <v>No</v>
      </c>
      <c r="U80" s="448" t="str">
        <f>Tasks!$E86</f>
        <v>No</v>
      </c>
      <c r="V80" s="448" t="str">
        <f>Tasks!$E87</f>
        <v>No</v>
      </c>
      <c r="W80" s="448" t="str">
        <f>Tasks!$E88</f>
        <v>No</v>
      </c>
      <c r="X80" s="448" t="str">
        <f>Tasks!$E89</f>
        <v>No</v>
      </c>
      <c r="Y80" s="448" t="str">
        <f>Tasks!$E90</f>
        <v>No</v>
      </c>
      <c r="Z80" s="448" t="str">
        <f>Tasks!$E91</f>
        <v>No</v>
      </c>
      <c r="AA80" s="448" t="str">
        <f>Tasks!$E92</f>
        <v>No</v>
      </c>
      <c r="AB80" s="448" t="str">
        <f>Tasks!$E93</f>
        <v>No</v>
      </c>
      <c r="AC80" s="448" t="str">
        <f>Tasks!$E94</f>
        <v>No</v>
      </c>
      <c r="AD80" s="448" t="str">
        <f>Tasks!$E95</f>
        <v>No</v>
      </c>
      <c r="AE80" s="448" t="str">
        <f>Tasks!$E96</f>
        <v>No</v>
      </c>
      <c r="AF80" s="448" t="str">
        <f>Tasks!$E97</f>
        <v>No</v>
      </c>
      <c r="AG80" s="448" t="str">
        <f>Tasks!$E98</f>
        <v>No</v>
      </c>
      <c r="AH80" s="448" t="str">
        <f>Tasks!$E99</f>
        <v>No</v>
      </c>
      <c r="AI80" s="448" t="str">
        <f>Tasks!$E100</f>
        <v>No</v>
      </c>
      <c r="AJ80" s="448" t="str">
        <f>Tasks!$E101</f>
        <v>No</v>
      </c>
      <c r="AK80" s="448" t="str">
        <f>Tasks!$E102</f>
        <v>No</v>
      </c>
      <c r="AL80" s="448" t="str">
        <f>Tasks!$E103</f>
        <v>No</v>
      </c>
      <c r="AM80" s="448" t="str">
        <f>Tasks!$E104</f>
        <v>No</v>
      </c>
      <c r="AN80" s="448" t="str">
        <f>Tasks!$E105</f>
        <v>No</v>
      </c>
      <c r="AO80" s="448" t="str">
        <f>Tasks!$E106</f>
        <v>No</v>
      </c>
      <c r="AP80" s="448" t="str">
        <f>Tasks!$E107</f>
        <v>No</v>
      </c>
      <c r="AQ80" s="448" t="str">
        <f>Tasks!$E108</f>
        <v>No</v>
      </c>
      <c r="AR80" s="448" t="str">
        <f>Tasks!$E109</f>
        <v>No</v>
      </c>
      <c r="AS80" s="448" t="str">
        <f>Tasks!$E110</f>
        <v>No</v>
      </c>
      <c r="AT80" s="448" t="str">
        <f>Tasks!$E111</f>
        <v>No</v>
      </c>
      <c r="AU80" s="448" t="str">
        <f>Tasks!$E112</f>
        <v>No</v>
      </c>
      <c r="AV80" s="448" t="str">
        <f>Tasks!$E113</f>
        <v>No</v>
      </c>
      <c r="AW80" s="448" t="str">
        <f>Tasks!$E114</f>
        <v>No</v>
      </c>
      <c r="AX80" s="448" t="str">
        <f>Tasks!$E115</f>
        <v>No</v>
      </c>
      <c r="AY80" s="448" t="str">
        <f>Tasks!$E116</f>
        <v>No</v>
      </c>
      <c r="AZ80" s="448" t="str">
        <f>Tasks!$E117</f>
        <v>No</v>
      </c>
      <c r="BA80" s="448" t="str">
        <f>Tasks!$E118</f>
        <v>No</v>
      </c>
      <c r="BR80" s="7"/>
      <c r="BS80" s="7"/>
      <c r="BT80" s="7"/>
      <c r="BU80" s="7"/>
      <c r="BV80" s="7"/>
      <c r="BW80" s="7"/>
      <c r="BX80" s="7"/>
      <c r="BY80" s="7"/>
      <c r="BZ80" s="7"/>
      <c r="CA80" s="7"/>
      <c r="CB80" s="7"/>
      <c r="CC80" s="7"/>
      <c r="CD80" s="7"/>
      <c r="CE80" s="7"/>
      <c r="CF80" s="7"/>
      <c r="CG80" s="7"/>
      <c r="CH80" s="7"/>
      <c r="CI80" s="7"/>
      <c r="CJ80" s="7"/>
      <c r="CK80" s="7"/>
      <c r="CL80" s="7"/>
      <c r="CM80" s="7"/>
      <c r="CN80" s="7"/>
      <c r="CO80" s="7"/>
      <c r="CP80" s="7"/>
      <c r="DL80" s="7"/>
      <c r="DM80" s="7"/>
      <c r="DN80" s="7"/>
      <c r="DO80" s="417"/>
      <c r="DP80" s="211"/>
      <c r="DQ80" s="416"/>
      <c r="DR80" s="416"/>
      <c r="DS80" s="416"/>
      <c r="DT80" s="416"/>
      <c r="DU80" s="416"/>
      <c r="DV80" s="416"/>
      <c r="DW80" s="416"/>
      <c r="DX80" s="7"/>
      <c r="DY80" s="7"/>
      <c r="DZ80" s="170"/>
      <c r="EA80" s="114"/>
      <c r="EB80" s="114"/>
      <c r="EC80" s="114"/>
      <c r="ED80" s="114"/>
      <c r="EE80" s="114"/>
      <c r="EF80" s="59"/>
      <c r="EG80" s="7"/>
      <c r="EH80" s="7"/>
    </row>
    <row r="81" spans="3:223" s="6" customFormat="1" ht="13.5" customHeight="1">
      <c r="O81" s="7"/>
      <c r="P81" s="205"/>
      <c r="Q81" s="112"/>
      <c r="R81" s="48"/>
      <c r="S81" s="48"/>
      <c r="T81" s="48"/>
      <c r="U81" s="48"/>
      <c r="V81" s="48"/>
      <c r="W81" s="48"/>
      <c r="X81" s="48"/>
      <c r="Y81" s="94"/>
      <c r="Z81" s="94"/>
      <c r="AA81" s="94"/>
      <c r="AB81" s="94"/>
      <c r="AC81" s="94"/>
      <c r="AD81" s="94"/>
      <c r="AE81" s="94"/>
      <c r="AF81" s="94"/>
      <c r="AG81" s="94"/>
      <c r="AH81" s="94"/>
      <c r="AI81" s="94"/>
      <c r="AJ81" s="94"/>
      <c r="AK81" s="94"/>
      <c r="AL81" s="94"/>
      <c r="AM81" s="94"/>
      <c r="AN81" s="94"/>
      <c r="AU81" s="7"/>
      <c r="BR81" s="7"/>
      <c r="BS81" s="7"/>
      <c r="BT81" s="7"/>
      <c r="BU81" s="7"/>
      <c r="BV81" s="7"/>
      <c r="BW81" s="7"/>
      <c r="BX81" s="7"/>
      <c r="BY81" s="7"/>
      <c r="BZ81" s="7"/>
      <c r="CA81" s="7"/>
      <c r="CB81" s="7"/>
      <c r="CC81" s="7"/>
      <c r="CD81" s="7"/>
      <c r="CE81" s="7"/>
      <c r="CF81" s="7"/>
      <c r="CG81" s="7"/>
      <c r="CH81" s="7"/>
      <c r="CI81" s="7"/>
      <c r="CJ81" s="7"/>
      <c r="CK81" s="7"/>
      <c r="CL81" s="7"/>
      <c r="CM81" s="7"/>
      <c r="CN81" s="7"/>
      <c r="CO81" s="7"/>
      <c r="CP81" s="7"/>
      <c r="DL81" s="7"/>
      <c r="DM81" s="7"/>
      <c r="DN81" s="7"/>
      <c r="DO81" s="417"/>
      <c r="DP81" s="211"/>
      <c r="DQ81" s="416"/>
      <c r="DR81" s="416"/>
      <c r="DS81" s="416"/>
      <c r="DT81" s="416"/>
      <c r="DU81" s="416"/>
      <c r="DV81" s="416"/>
      <c r="DW81" s="416"/>
      <c r="DX81" s="7"/>
      <c r="DY81" s="7"/>
      <c r="DZ81" s="7"/>
      <c r="EA81" s="7"/>
      <c r="EB81" s="7"/>
      <c r="EC81" s="7"/>
      <c r="ED81" s="7"/>
      <c r="EE81" s="7"/>
      <c r="EF81" s="7"/>
      <c r="EG81" s="7"/>
      <c r="EH81" s="7"/>
    </row>
    <row r="82" spans="3:223" s="6" customFormat="1" ht="13.5" customHeight="1">
      <c r="O82" s="7"/>
      <c r="P82" s="419"/>
      <c r="Q82" s="169"/>
      <c r="R82" s="169"/>
      <c r="S82" s="169"/>
      <c r="T82" s="169"/>
      <c r="U82" s="169"/>
      <c r="V82" s="169"/>
      <c r="W82" s="169"/>
      <c r="X82" s="19"/>
      <c r="Y82" s="94"/>
      <c r="Z82" s="94"/>
      <c r="AA82" s="94"/>
      <c r="AB82" s="94"/>
      <c r="AC82" s="94"/>
      <c r="AD82" s="94"/>
      <c r="AE82" s="94"/>
      <c r="AF82" s="94"/>
      <c r="AG82" s="94"/>
      <c r="AH82" s="94"/>
      <c r="AI82" s="94"/>
      <c r="AJ82" s="94"/>
      <c r="AK82" s="94"/>
      <c r="AL82" s="94"/>
      <c r="AM82" s="94"/>
      <c r="AN82" s="94"/>
      <c r="AU82" s="7"/>
      <c r="BR82" s="7"/>
      <c r="BS82" s="7"/>
      <c r="BT82" s="7"/>
      <c r="BU82" s="7"/>
      <c r="BV82" s="7"/>
      <c r="BW82" s="7"/>
      <c r="BX82" s="7"/>
      <c r="BY82" s="7"/>
      <c r="BZ82" s="7"/>
      <c r="CA82" s="7"/>
      <c r="CB82" s="7"/>
      <c r="CC82" s="7"/>
      <c r="CD82" s="7"/>
      <c r="CE82" s="7"/>
      <c r="CF82" s="7"/>
      <c r="CG82" s="7"/>
      <c r="CH82" s="7"/>
      <c r="CI82" s="7"/>
      <c r="CJ82" s="7"/>
      <c r="CK82" s="7"/>
      <c r="CL82" s="7"/>
      <c r="CM82" s="7"/>
      <c r="CN82" s="7"/>
      <c r="CO82" s="7"/>
      <c r="CP82" s="7"/>
      <c r="DL82" s="7"/>
      <c r="DM82" s="7"/>
      <c r="DN82" s="7"/>
      <c r="DO82" s="417"/>
      <c r="DP82" s="211"/>
      <c r="DQ82" s="416"/>
      <c r="DR82" s="416"/>
      <c r="DS82" s="416" t="s">
        <v>125</v>
      </c>
      <c r="DT82" s="416"/>
      <c r="DU82" s="416"/>
      <c r="DV82" s="416"/>
      <c r="DW82" s="416"/>
      <c r="DX82" s="7"/>
      <c r="DY82" s="7"/>
      <c r="DZ82" s="7"/>
      <c r="EA82" s="7"/>
      <c r="EB82" s="7"/>
      <c r="EC82" s="7"/>
      <c r="ED82" s="7"/>
      <c r="EE82" s="7"/>
      <c r="EF82" s="7"/>
      <c r="EG82" s="7"/>
      <c r="EH82" s="7"/>
      <c r="FQ82" s="6" t="s">
        <v>125</v>
      </c>
      <c r="HO82" s="6" t="s">
        <v>125</v>
      </c>
    </row>
    <row r="83" spans="3:223" s="6" customFormat="1">
      <c r="O83" s="17"/>
      <c r="P83" s="420"/>
      <c r="Q83" s="114"/>
      <c r="R83" s="114"/>
      <c r="S83" s="114"/>
      <c r="T83" s="114"/>
      <c r="U83" s="114"/>
      <c r="V83" s="114"/>
      <c r="W83" s="114"/>
      <c r="X83" s="59"/>
      <c r="Y83" s="94"/>
      <c r="Z83" s="94"/>
      <c r="AA83" s="94"/>
      <c r="AB83" s="94"/>
      <c r="AC83" s="94"/>
      <c r="AD83" s="94"/>
      <c r="AE83" s="94"/>
      <c r="AF83" s="94"/>
      <c r="AG83" s="94"/>
      <c r="AH83" s="94"/>
      <c r="AI83" s="94"/>
      <c r="AJ83" s="94"/>
      <c r="AK83" s="94"/>
      <c r="AL83" s="94"/>
      <c r="AM83" s="94"/>
      <c r="AN83" s="94"/>
      <c r="AU83" s="7"/>
      <c r="BR83" s="7"/>
      <c r="BS83" s="7"/>
      <c r="BT83" s="7"/>
      <c r="BU83" s="7"/>
      <c r="BV83" s="7"/>
      <c r="BW83" s="7"/>
      <c r="BX83" s="7"/>
      <c r="BY83" s="7"/>
      <c r="BZ83" s="7"/>
      <c r="CA83" s="7"/>
      <c r="CB83" s="7"/>
      <c r="CC83" s="7"/>
      <c r="CD83" s="7"/>
      <c r="CE83" s="7"/>
      <c r="CF83" s="7"/>
      <c r="CG83" s="7"/>
      <c r="CH83" s="7"/>
      <c r="CI83" s="7"/>
      <c r="CJ83" s="7"/>
      <c r="CK83" s="7"/>
      <c r="CL83" s="7"/>
      <c r="CM83" s="7"/>
      <c r="CN83" s="7"/>
      <c r="CO83" s="7"/>
      <c r="CP83" s="7"/>
      <c r="DL83" s="7"/>
      <c r="DM83" s="7"/>
      <c r="DN83" s="7"/>
      <c r="DO83" s="417"/>
      <c r="DP83" s="211"/>
      <c r="DQ83" s="416"/>
      <c r="DR83" s="416"/>
      <c r="DS83" s="416"/>
      <c r="DT83" s="416"/>
      <c r="DU83" s="416"/>
      <c r="DV83" s="416"/>
      <c r="DW83" s="416"/>
      <c r="DX83" s="7"/>
      <c r="DY83" s="7"/>
      <c r="DZ83" s="214"/>
      <c r="EA83" s="7"/>
      <c r="EB83" s="7"/>
      <c r="EC83" s="7"/>
      <c r="ED83" s="7"/>
      <c r="EE83" s="7"/>
      <c r="EF83" s="7"/>
      <c r="EG83" s="7"/>
      <c r="EH83" s="7"/>
    </row>
    <row r="84" spans="3:223" s="6" customFormat="1">
      <c r="C84" s="96"/>
      <c r="O84" s="17"/>
      <c r="P84" s="420"/>
      <c r="Q84" s="114"/>
      <c r="R84" s="114"/>
      <c r="S84" s="114"/>
      <c r="T84" s="114"/>
      <c r="U84" s="114"/>
      <c r="V84" s="114"/>
      <c r="W84" s="114"/>
      <c r="X84" s="59"/>
      <c r="Y84" s="94"/>
      <c r="Z84" s="94"/>
      <c r="AA84" s="94"/>
      <c r="AB84" s="94"/>
      <c r="AC84" s="94"/>
      <c r="AD84" s="94"/>
      <c r="AE84" s="94"/>
      <c r="AF84" s="94"/>
      <c r="AG84" s="94"/>
      <c r="AH84" s="94"/>
      <c r="AI84" s="94"/>
      <c r="AJ84" s="94"/>
      <c r="AK84" s="94"/>
      <c r="AL84" s="94"/>
      <c r="AM84" s="94"/>
      <c r="AN84" s="94"/>
      <c r="AU84" s="7"/>
      <c r="BR84" s="7"/>
      <c r="BS84" s="7"/>
      <c r="BT84" s="7"/>
      <c r="BU84" s="7"/>
      <c r="BV84" s="7"/>
      <c r="BW84" s="7"/>
      <c r="BX84" s="7"/>
      <c r="BY84" s="7"/>
      <c r="BZ84" s="7"/>
      <c r="CA84" s="7"/>
      <c r="CB84" s="7"/>
      <c r="CC84" s="7"/>
      <c r="CD84" s="7"/>
      <c r="CE84" s="7"/>
      <c r="CF84" s="7"/>
      <c r="CG84" s="7"/>
      <c r="CH84" s="7"/>
      <c r="CI84" s="7"/>
      <c r="CJ84" s="7"/>
      <c r="CK84" s="7"/>
      <c r="CL84" s="7"/>
      <c r="CM84" s="7"/>
      <c r="CN84" s="7"/>
      <c r="CO84" s="7"/>
      <c r="CP84" s="7"/>
      <c r="DL84" s="7"/>
      <c r="DM84" s="7"/>
      <c r="DN84" s="7"/>
      <c r="DO84" s="417"/>
      <c r="DP84" s="211"/>
      <c r="DQ84" s="416"/>
      <c r="DR84" s="416"/>
      <c r="DS84" s="416"/>
      <c r="DT84" s="416"/>
      <c r="DU84" s="416"/>
      <c r="DV84" s="416"/>
      <c r="DW84" s="416"/>
      <c r="DX84" s="7"/>
      <c r="DY84" s="7"/>
      <c r="DZ84" s="7"/>
      <c r="EA84" s="7"/>
      <c r="EB84" s="7"/>
      <c r="EC84" s="7"/>
      <c r="ED84" s="7"/>
      <c r="EE84" s="7"/>
      <c r="EF84" s="7"/>
      <c r="EG84" s="7"/>
      <c r="EH84" s="7"/>
    </row>
    <row r="85" spans="3:223" s="6" customFormat="1">
      <c r="C85" s="96"/>
      <c r="O85" s="17"/>
      <c r="P85" s="420"/>
      <c r="Q85" s="114"/>
      <c r="R85" s="114"/>
      <c r="S85" s="114"/>
      <c r="T85" s="114"/>
      <c r="U85" s="114"/>
      <c r="V85" s="114"/>
      <c r="W85" s="114"/>
      <c r="X85" s="59"/>
      <c r="Y85" s="94"/>
      <c r="Z85" s="94"/>
      <c r="AA85" s="94"/>
      <c r="AB85" s="94"/>
      <c r="AC85" s="94"/>
      <c r="AD85" s="94"/>
      <c r="AE85" s="94"/>
      <c r="AF85" s="94"/>
      <c r="AG85" s="94"/>
      <c r="AH85" s="94"/>
      <c r="AI85" s="94"/>
      <c r="AJ85" s="94"/>
      <c r="AK85" s="94"/>
      <c r="AL85" s="94"/>
      <c r="AM85" s="94"/>
      <c r="AN85" s="94"/>
      <c r="AU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DL85" s="7"/>
      <c r="DM85" s="7"/>
      <c r="DN85" s="7"/>
      <c r="DO85" s="417"/>
      <c r="DP85" s="211"/>
      <c r="DQ85" s="416"/>
      <c r="DR85" s="416"/>
      <c r="DS85" s="416"/>
      <c r="DT85" s="416"/>
      <c r="DU85" s="416"/>
      <c r="DV85" s="416"/>
      <c r="DW85" s="416"/>
      <c r="DX85" s="7"/>
      <c r="DY85" s="7"/>
      <c r="DZ85" s="7"/>
      <c r="EA85" s="7"/>
      <c r="EB85" s="7"/>
      <c r="EC85" s="7"/>
      <c r="ED85" s="7"/>
      <c r="EE85" s="7"/>
      <c r="EF85" s="7"/>
      <c r="EG85" s="7"/>
    </row>
    <row r="86" spans="3:223" s="6" customFormat="1">
      <c r="C86" s="96"/>
      <c r="O86" s="17"/>
      <c r="P86" s="420"/>
      <c r="Q86" s="114"/>
      <c r="R86" s="114"/>
      <c r="S86" s="114"/>
      <c r="T86" s="114"/>
      <c r="U86" s="114"/>
      <c r="V86" s="114"/>
      <c r="W86" s="114"/>
      <c r="X86" s="59"/>
      <c r="Y86" s="94"/>
      <c r="Z86" s="94"/>
      <c r="AA86" s="94"/>
      <c r="AB86" s="94"/>
      <c r="AC86" s="94"/>
      <c r="AD86" s="94"/>
      <c r="AE86" s="94"/>
      <c r="AF86" s="94"/>
      <c r="AG86" s="94"/>
      <c r="AH86" s="94"/>
      <c r="AI86" s="94"/>
      <c r="AJ86" s="94"/>
      <c r="AK86" s="94"/>
      <c r="AL86" s="94"/>
      <c r="AM86" s="94"/>
      <c r="AN86" s="94"/>
      <c r="AU86" s="7"/>
      <c r="BR86" s="7"/>
      <c r="BS86" s="7"/>
      <c r="BT86" s="7"/>
      <c r="BU86" s="7"/>
      <c r="BV86" s="7"/>
      <c r="BW86" s="7"/>
      <c r="BX86" s="7"/>
      <c r="BY86" s="7"/>
      <c r="BZ86" s="7"/>
      <c r="CA86" s="7"/>
      <c r="CB86" s="7"/>
      <c r="CC86" s="7"/>
      <c r="CD86" s="7"/>
      <c r="CE86" s="7"/>
      <c r="CF86" s="7"/>
      <c r="CG86" s="7"/>
      <c r="CH86" s="7"/>
      <c r="CI86" s="7"/>
      <c r="CJ86" s="7"/>
      <c r="CK86" s="7"/>
      <c r="CL86" s="7"/>
      <c r="CM86" s="7"/>
      <c r="CN86" s="7"/>
      <c r="CO86" s="7"/>
      <c r="CP86" s="7"/>
      <c r="DL86" s="7"/>
      <c r="DM86" s="7"/>
      <c r="DN86" s="7"/>
      <c r="DO86" s="417"/>
      <c r="DP86" s="211"/>
      <c r="DQ86" s="416"/>
      <c r="DR86" s="416"/>
      <c r="DS86" s="416"/>
      <c r="DT86" s="416"/>
      <c r="DU86" s="416"/>
      <c r="DV86" s="416"/>
      <c r="DW86" s="416"/>
      <c r="DX86" s="7"/>
      <c r="DY86" s="7"/>
      <c r="DZ86" s="7"/>
      <c r="EA86" s="7"/>
      <c r="EB86" s="7"/>
      <c r="EC86" s="7"/>
      <c r="ED86" s="7"/>
      <c r="EE86" s="7"/>
      <c r="EF86" s="7"/>
      <c r="EG86" s="7"/>
    </row>
    <row r="87" spans="3:223" s="6" customFormat="1">
      <c r="C87" s="96"/>
      <c r="J87" s="95"/>
      <c r="O87" s="17"/>
      <c r="P87" s="420"/>
      <c r="Q87" s="114"/>
      <c r="R87" s="114"/>
      <c r="S87" s="114"/>
      <c r="T87" s="114"/>
      <c r="U87" s="114"/>
      <c r="V87" s="114"/>
      <c r="W87" s="114"/>
      <c r="X87" s="59"/>
      <c r="Y87" s="17"/>
      <c r="Z87" s="17"/>
      <c r="AA87" s="17"/>
      <c r="AB87" s="17"/>
      <c r="AC87" s="17"/>
      <c r="AD87" s="17"/>
      <c r="AE87" s="17"/>
      <c r="AF87" s="17"/>
      <c r="AG87" s="17"/>
      <c r="AH87" s="17"/>
      <c r="AI87" s="17"/>
      <c r="AJ87" s="17"/>
      <c r="AK87" s="17"/>
      <c r="AL87" s="17"/>
      <c r="AM87" s="17"/>
      <c r="AN87" s="17"/>
      <c r="AU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DL87" s="7"/>
      <c r="DM87" s="7"/>
      <c r="DN87" s="7"/>
      <c r="DO87" s="417"/>
      <c r="DP87" s="211"/>
      <c r="DQ87" s="416"/>
      <c r="DR87" s="416"/>
      <c r="DS87" s="416"/>
      <c r="DT87" s="416"/>
      <c r="DU87" s="416"/>
      <c r="DV87" s="416"/>
      <c r="DW87" s="416"/>
      <c r="DX87" s="7"/>
      <c r="DY87" s="7"/>
      <c r="DZ87" s="7"/>
      <c r="EA87" s="7"/>
      <c r="EB87" s="7"/>
      <c r="EC87" s="7"/>
      <c r="ED87" s="7"/>
      <c r="EE87" s="7"/>
      <c r="EF87" s="7"/>
      <c r="EG87" s="7"/>
    </row>
    <row r="88" spans="3:223" s="6" customForma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R88" s="7"/>
      <c r="BS88" s="7"/>
      <c r="BT88" s="7"/>
      <c r="BU88" s="7"/>
      <c r="BV88" s="7"/>
      <c r="BW88" s="7"/>
      <c r="BX88" s="7"/>
      <c r="BY88" s="7"/>
      <c r="BZ88" s="7"/>
      <c r="CA88" s="7"/>
      <c r="CB88" s="7"/>
      <c r="CC88" s="7"/>
      <c r="CD88" s="7"/>
      <c r="CE88" s="7"/>
      <c r="CF88" s="7"/>
      <c r="CG88" s="7"/>
      <c r="CH88" s="7"/>
      <c r="CI88" s="7"/>
      <c r="CJ88" s="7"/>
      <c r="CK88" s="7"/>
      <c r="CL88" s="7"/>
      <c r="CM88" s="7"/>
      <c r="CN88" s="7"/>
      <c r="CO88" s="7"/>
      <c r="CP88" s="7"/>
      <c r="DL88" s="7"/>
      <c r="DM88" s="7"/>
      <c r="DN88" s="7"/>
      <c r="DO88" s="417"/>
      <c r="DP88" s="211"/>
      <c r="DQ88" s="416"/>
      <c r="DR88" s="416"/>
      <c r="DS88" s="416"/>
      <c r="DT88" s="416"/>
      <c r="DU88" s="416"/>
      <c r="DV88" s="416"/>
      <c r="DW88" s="416"/>
      <c r="DX88" s="7"/>
      <c r="DY88" s="7"/>
      <c r="DZ88" s="7"/>
      <c r="EA88" s="7"/>
      <c r="EB88" s="7"/>
      <c r="EC88" s="7"/>
      <c r="ED88" s="7"/>
      <c r="EE88" s="7"/>
      <c r="EF88" s="7"/>
      <c r="EG88" s="7"/>
    </row>
    <row r="89" spans="3:223" s="6" customFormat="1">
      <c r="C89" s="96"/>
      <c r="O89" s="17"/>
      <c r="P89" s="420"/>
      <c r="Q89" s="114"/>
      <c r="R89" s="114"/>
      <c r="S89" s="114"/>
      <c r="T89" s="114"/>
      <c r="U89" s="114"/>
      <c r="V89" s="114"/>
      <c r="W89" s="114"/>
      <c r="X89" s="59"/>
      <c r="Y89" s="70"/>
      <c r="Z89" s="70"/>
      <c r="AA89" s="70"/>
      <c r="AB89" s="70"/>
      <c r="AC89" s="70"/>
      <c r="AD89" s="70"/>
      <c r="AE89" s="70"/>
      <c r="AF89" s="70"/>
      <c r="AG89" s="70"/>
      <c r="AH89" s="70"/>
      <c r="AI89" s="70"/>
      <c r="AJ89" s="70"/>
      <c r="AK89" s="70"/>
      <c r="AL89" s="70"/>
      <c r="AM89" s="70"/>
      <c r="AN89" s="70"/>
      <c r="AU89" s="7"/>
      <c r="BR89" s="7"/>
      <c r="BS89" s="7"/>
      <c r="BT89" s="7"/>
      <c r="BU89" s="7"/>
      <c r="BV89" s="7"/>
      <c r="BW89" s="7"/>
      <c r="BX89" s="7"/>
      <c r="BY89" s="7"/>
      <c r="BZ89" s="7"/>
      <c r="CA89" s="7"/>
      <c r="CB89" s="7"/>
      <c r="CC89" s="7"/>
      <c r="CD89" s="7"/>
      <c r="CE89" s="7"/>
      <c r="CF89" s="7"/>
      <c r="CG89" s="7"/>
      <c r="CH89" s="7"/>
      <c r="CI89" s="7"/>
      <c r="CJ89" s="7"/>
      <c r="CK89" s="7"/>
      <c r="CL89" s="7"/>
      <c r="CM89" s="7"/>
      <c r="CN89" s="7"/>
      <c r="CO89" s="7"/>
      <c r="CP89" s="7"/>
      <c r="DL89" s="7"/>
      <c r="DM89" s="7"/>
      <c r="DN89" s="7"/>
      <c r="DO89" s="417"/>
      <c r="DP89" s="211"/>
      <c r="DQ89" s="416"/>
      <c r="DR89" s="416"/>
      <c r="DS89" s="416"/>
      <c r="DT89" s="416"/>
      <c r="DU89" s="416"/>
      <c r="DV89" s="416"/>
      <c r="DW89" s="416"/>
      <c r="DX89" s="7"/>
      <c r="DY89" s="7"/>
      <c r="DZ89" s="7"/>
      <c r="EA89" s="7"/>
      <c r="EB89" s="7"/>
      <c r="EC89" s="7"/>
      <c r="ED89" s="7"/>
      <c r="EE89" s="7"/>
      <c r="EF89" s="7"/>
      <c r="EG89" s="7"/>
    </row>
    <row r="90" spans="3:223" s="6" customFormat="1">
      <c r="C90" s="96"/>
      <c r="O90" s="17"/>
      <c r="P90" s="420"/>
      <c r="Q90" s="114"/>
      <c r="R90" s="114"/>
      <c r="S90" s="114"/>
      <c r="T90" s="114"/>
      <c r="U90" s="114"/>
      <c r="V90" s="114"/>
      <c r="W90" s="114"/>
      <c r="X90" s="59"/>
      <c r="Y90" s="59"/>
      <c r="Z90" s="59"/>
      <c r="AA90" s="59"/>
      <c r="AB90" s="59"/>
      <c r="AC90" s="59"/>
      <c r="AD90" s="59"/>
      <c r="AE90" s="59"/>
      <c r="AF90" s="59"/>
      <c r="AG90" s="59"/>
      <c r="AH90" s="59"/>
      <c r="AI90" s="59"/>
      <c r="AJ90" s="59"/>
      <c r="AK90" s="59"/>
      <c r="AL90" s="59"/>
      <c r="AM90" s="59"/>
      <c r="AN90" s="59"/>
      <c r="AU90" s="7"/>
      <c r="BR90" s="7"/>
      <c r="BS90" s="7"/>
      <c r="BT90" s="7"/>
      <c r="BU90" s="7"/>
      <c r="BV90" s="7"/>
      <c r="BW90" s="7"/>
      <c r="BX90" s="7"/>
      <c r="BY90" s="7"/>
      <c r="BZ90" s="7"/>
      <c r="CA90" s="7"/>
      <c r="CB90" s="7"/>
      <c r="CC90" s="7"/>
      <c r="CD90" s="7"/>
      <c r="CE90" s="7"/>
      <c r="CF90" s="7"/>
      <c r="CG90" s="7"/>
      <c r="CH90" s="7"/>
      <c r="CI90" s="7"/>
      <c r="CJ90" s="7"/>
      <c r="CK90" s="7"/>
      <c r="CL90" s="7"/>
      <c r="CM90" s="7"/>
      <c r="CN90" s="7"/>
      <c r="CO90" s="7"/>
      <c r="CP90" s="7"/>
      <c r="DL90" s="7"/>
      <c r="DM90" s="7"/>
      <c r="DN90" s="7"/>
      <c r="DO90" s="210"/>
      <c r="DP90" s="418"/>
      <c r="DQ90" s="212"/>
      <c r="DR90" s="212"/>
      <c r="DS90" s="212"/>
      <c r="DT90" s="212"/>
      <c r="DU90" s="212"/>
      <c r="DV90" s="212"/>
      <c r="DW90" s="212"/>
      <c r="DX90" s="7"/>
      <c r="DY90" s="7"/>
      <c r="DZ90" s="7"/>
      <c r="EA90" s="7"/>
      <c r="EB90" s="7"/>
      <c r="EC90" s="7"/>
      <c r="ED90" s="7"/>
      <c r="EE90" s="7"/>
      <c r="EF90" s="7"/>
      <c r="EG90" s="7"/>
    </row>
    <row r="91" spans="3:223" s="6" customFormat="1">
      <c r="C91" s="96"/>
      <c r="O91" s="17"/>
      <c r="P91" s="420"/>
      <c r="Q91" s="114"/>
      <c r="R91" s="114"/>
      <c r="S91" s="114"/>
      <c r="T91" s="114"/>
      <c r="U91" s="114"/>
      <c r="V91" s="114"/>
      <c r="W91" s="114"/>
      <c r="X91" s="59"/>
      <c r="Y91" s="59"/>
      <c r="Z91" s="59"/>
      <c r="AA91" s="59"/>
      <c r="AB91" s="59"/>
      <c r="AC91" s="59"/>
      <c r="AD91" s="59"/>
      <c r="AE91" s="59"/>
      <c r="AF91" s="59"/>
      <c r="AG91" s="59"/>
      <c r="AH91" s="59"/>
      <c r="AI91" s="59"/>
      <c r="AJ91" s="59"/>
      <c r="AK91" s="59"/>
      <c r="AL91" s="59"/>
      <c r="AM91" s="59"/>
      <c r="AN91" s="59"/>
      <c r="AU91" s="7"/>
      <c r="BR91" s="7"/>
      <c r="BS91" s="7"/>
      <c r="BT91" s="7"/>
      <c r="BU91" s="7"/>
      <c r="BV91" s="7"/>
      <c r="BW91" s="7"/>
      <c r="BX91" s="7"/>
      <c r="BY91" s="7"/>
      <c r="BZ91" s="7"/>
      <c r="CA91" s="7"/>
      <c r="CB91" s="7"/>
      <c r="CC91" s="7"/>
      <c r="CD91" s="7"/>
      <c r="CE91" s="7"/>
      <c r="CF91" s="7"/>
      <c r="CG91" s="7"/>
      <c r="CH91" s="7"/>
      <c r="CI91" s="7"/>
      <c r="CJ91" s="7"/>
      <c r="CK91" s="7"/>
      <c r="CL91" s="7"/>
      <c r="CM91" s="7"/>
      <c r="CN91" s="7"/>
      <c r="CO91" s="7"/>
      <c r="CP91" s="7"/>
      <c r="DL91" s="7"/>
      <c r="DM91" s="7"/>
      <c r="DN91" s="7"/>
      <c r="DO91" s="210"/>
      <c r="DP91" s="418"/>
      <c r="DQ91" s="212"/>
      <c r="DR91" s="212"/>
      <c r="DS91" s="212"/>
      <c r="DT91" s="212"/>
      <c r="DU91" s="212"/>
      <c r="DV91" s="212"/>
      <c r="DW91" s="212"/>
      <c r="DX91" s="7"/>
      <c r="DY91" s="7"/>
      <c r="DZ91" s="7"/>
      <c r="EA91" s="7"/>
      <c r="EB91" s="7"/>
      <c r="EC91" s="7"/>
      <c r="ED91" s="7"/>
      <c r="EE91" s="7"/>
      <c r="EF91" s="7"/>
      <c r="EG91" s="7"/>
    </row>
    <row r="92" spans="3:223" s="6" customFormat="1">
      <c r="C92" s="96"/>
      <c r="O92" s="17"/>
      <c r="P92" s="420"/>
      <c r="Q92" s="114"/>
      <c r="R92" s="114"/>
      <c r="S92" s="114"/>
      <c r="T92" s="114"/>
      <c r="U92" s="114"/>
      <c r="V92" s="114"/>
      <c r="W92" s="114"/>
      <c r="X92" s="59"/>
      <c r="Y92" s="94"/>
      <c r="Z92" s="94"/>
      <c r="AA92" s="94"/>
      <c r="AB92" s="94"/>
      <c r="AC92" s="94"/>
      <c r="AD92" s="94"/>
      <c r="AE92" s="94"/>
      <c r="AF92" s="94"/>
      <c r="AG92" s="94"/>
      <c r="AH92" s="94"/>
      <c r="AI92" s="94"/>
      <c r="AJ92" s="94"/>
      <c r="AK92" s="94"/>
      <c r="AL92" s="94"/>
      <c r="AM92" s="94"/>
      <c r="AN92" s="94"/>
      <c r="AU92" s="7"/>
      <c r="BR92" s="7"/>
      <c r="BS92" s="7"/>
      <c r="BT92" s="7"/>
      <c r="BU92" s="7"/>
      <c r="BV92" s="7"/>
      <c r="BW92" s="7"/>
      <c r="BX92" s="7"/>
      <c r="BY92" s="7"/>
      <c r="BZ92" s="7"/>
      <c r="CA92" s="7"/>
      <c r="CB92" s="7"/>
      <c r="CC92" s="7"/>
      <c r="CD92" s="7"/>
      <c r="CE92" s="7"/>
      <c r="CF92" s="7"/>
      <c r="CG92" s="7"/>
      <c r="CH92" s="7"/>
      <c r="CI92" s="7"/>
      <c r="CJ92" s="7"/>
      <c r="CK92" s="7"/>
      <c r="CL92" s="7"/>
      <c r="CM92" s="7"/>
      <c r="CN92" s="7"/>
      <c r="CO92" s="7"/>
      <c r="CP92" s="7"/>
      <c r="DL92" s="7"/>
      <c r="DM92" s="7"/>
      <c r="DN92" s="7"/>
      <c r="DO92" s="7"/>
      <c r="DP92" s="7"/>
      <c r="DQ92" s="7"/>
      <c r="DR92" s="7"/>
      <c r="DS92" s="7"/>
      <c r="DT92" s="7"/>
      <c r="DU92" s="7"/>
      <c r="DV92" s="7"/>
      <c r="DW92" s="7"/>
      <c r="DX92" s="7"/>
      <c r="DY92" s="7"/>
      <c r="DZ92" s="7"/>
      <c r="EA92" s="7"/>
      <c r="EB92" s="7"/>
      <c r="EC92" s="7"/>
      <c r="ED92" s="7"/>
      <c r="EE92" s="7"/>
      <c r="EF92" s="7"/>
      <c r="EG92" s="7"/>
    </row>
    <row r="93" spans="3:223" s="6" customFormat="1">
      <c r="C93" s="96"/>
      <c r="O93" s="17"/>
      <c r="P93" s="420"/>
      <c r="Q93" s="114"/>
      <c r="R93" s="114"/>
      <c r="S93" s="114"/>
      <c r="T93" s="114"/>
      <c r="U93" s="114"/>
      <c r="V93" s="114"/>
      <c r="W93" s="114"/>
      <c r="X93" s="59"/>
      <c r="Y93" s="48"/>
      <c r="Z93" s="48"/>
      <c r="AA93" s="48"/>
      <c r="AB93" s="48"/>
      <c r="AC93" s="48"/>
      <c r="AD93" s="48"/>
      <c r="AE93" s="94"/>
      <c r="AF93" s="94"/>
      <c r="AG93" s="94"/>
      <c r="AH93" s="94"/>
      <c r="AI93" s="94"/>
      <c r="AJ93" s="94"/>
      <c r="AK93" s="94"/>
      <c r="AL93" s="94"/>
      <c r="AM93" s="94"/>
      <c r="AN93" s="94"/>
      <c r="AU93" s="7"/>
      <c r="BR93" s="7"/>
      <c r="BS93" s="7"/>
      <c r="BT93" s="7"/>
      <c r="BU93" s="7"/>
      <c r="BV93" s="7"/>
      <c r="BW93" s="7"/>
      <c r="BX93" s="7"/>
      <c r="BY93" s="7"/>
      <c r="BZ93" s="7"/>
      <c r="CA93" s="7"/>
      <c r="CB93" s="7"/>
      <c r="CC93" s="7"/>
      <c r="CD93" s="7"/>
      <c r="CE93" s="7"/>
      <c r="CF93" s="7"/>
      <c r="CG93" s="7"/>
      <c r="CH93" s="7"/>
      <c r="CI93" s="7"/>
      <c r="CJ93" s="7"/>
      <c r="CK93" s="7"/>
      <c r="CL93" s="7"/>
      <c r="CM93" s="7"/>
      <c r="CN93" s="7"/>
      <c r="CO93" s="7"/>
      <c r="CP93" s="7"/>
      <c r="DL93" s="7"/>
      <c r="DM93" s="7"/>
      <c r="DN93" s="7"/>
      <c r="DO93" s="7"/>
      <c r="DP93" s="7"/>
      <c r="DQ93" s="7"/>
      <c r="DR93" s="7"/>
      <c r="DS93" s="7"/>
      <c r="DT93" s="7"/>
      <c r="DU93" s="7"/>
      <c r="DV93" s="7"/>
      <c r="DW93" s="7"/>
      <c r="DX93" s="7"/>
      <c r="DY93" s="7"/>
      <c r="DZ93" s="7"/>
      <c r="EA93" s="7"/>
      <c r="EB93" s="7"/>
      <c r="EC93" s="7"/>
      <c r="ED93" s="7"/>
      <c r="EE93" s="7"/>
      <c r="EF93" s="7"/>
      <c r="EG93" s="7"/>
    </row>
    <row r="94" spans="3:223" s="6" customFormat="1">
      <c r="C94" s="96"/>
      <c r="O94" s="17"/>
      <c r="P94" s="420"/>
      <c r="Q94" s="114"/>
      <c r="R94" s="114"/>
      <c r="S94" s="114"/>
      <c r="T94" s="114"/>
      <c r="U94" s="114"/>
      <c r="V94" s="114"/>
      <c r="W94" s="114"/>
      <c r="X94" s="59"/>
      <c r="Y94" s="59"/>
      <c r="Z94" s="59"/>
      <c r="AA94" s="59"/>
      <c r="AB94" s="59"/>
      <c r="AC94" s="59"/>
      <c r="AD94" s="59"/>
      <c r="AE94" s="59"/>
      <c r="AF94" s="59"/>
      <c r="AG94" s="59"/>
      <c r="AH94" s="59"/>
      <c r="AI94" s="59"/>
      <c r="AJ94" s="59"/>
      <c r="AK94" s="59"/>
      <c r="AL94" s="59"/>
      <c r="AM94" s="59"/>
      <c r="AN94" s="59"/>
      <c r="AU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DL94" s="7"/>
      <c r="DM94" s="7"/>
      <c r="DN94" s="7"/>
      <c r="DO94" s="7"/>
      <c r="DP94" s="7"/>
      <c r="DQ94" s="7"/>
      <c r="DR94" s="7"/>
      <c r="DS94" s="7"/>
      <c r="DT94" s="7"/>
      <c r="DU94" s="7"/>
      <c r="DV94" s="7"/>
      <c r="DW94" s="7"/>
      <c r="DX94" s="7"/>
      <c r="DY94" s="7"/>
      <c r="DZ94" s="7"/>
      <c r="EA94" s="7"/>
      <c r="EB94" s="7"/>
      <c r="EC94" s="7"/>
      <c r="ED94" s="7"/>
      <c r="EE94" s="7"/>
      <c r="EF94" s="7"/>
      <c r="EG94" s="7"/>
    </row>
    <row r="95" spans="3:223" s="6" customFormat="1">
      <c r="C95" s="96"/>
      <c r="T95" s="100"/>
      <c r="U95" s="99"/>
      <c r="V95" s="48"/>
      <c r="W95" s="101"/>
      <c r="X95" s="59"/>
      <c r="Y95" s="59"/>
      <c r="Z95" s="59"/>
      <c r="AA95" s="59"/>
      <c r="AB95" s="59"/>
      <c r="AC95" s="59"/>
      <c r="AD95" s="59"/>
      <c r="AE95" s="59"/>
      <c r="AF95" s="59"/>
      <c r="AG95" s="59"/>
      <c r="AH95" s="59"/>
      <c r="AI95" s="59"/>
      <c r="AJ95" s="59"/>
      <c r="AK95" s="59"/>
      <c r="AL95" s="59"/>
      <c r="AM95" s="59"/>
      <c r="AN95" s="59"/>
      <c r="AU95" s="7"/>
      <c r="BR95" s="7"/>
      <c r="BS95" s="7"/>
      <c r="BT95" s="7"/>
      <c r="BU95" s="7"/>
      <c r="BV95" s="7"/>
      <c r="BW95" s="7"/>
      <c r="BX95" s="7"/>
      <c r="BY95" s="7"/>
      <c r="BZ95" s="7"/>
      <c r="CA95" s="7"/>
      <c r="CB95" s="7"/>
      <c r="CC95" s="7"/>
      <c r="CD95" s="7"/>
      <c r="CE95" s="7"/>
      <c r="CF95" s="7"/>
      <c r="CG95" s="7"/>
      <c r="CH95" s="7"/>
      <c r="CI95" s="7"/>
      <c r="CJ95" s="7"/>
      <c r="CK95" s="7"/>
      <c r="CL95" s="7"/>
      <c r="CM95" s="7"/>
      <c r="CN95" s="7"/>
      <c r="CO95" s="7"/>
      <c r="CP95" s="7"/>
      <c r="DL95" s="7"/>
      <c r="DM95" s="7"/>
      <c r="DN95" s="7"/>
      <c r="DO95" s="7"/>
      <c r="DP95" s="205"/>
      <c r="DQ95" s="7"/>
      <c r="DR95" s="107"/>
      <c r="DS95" s="7"/>
      <c r="DT95" s="7"/>
      <c r="DU95" s="7"/>
      <c r="DV95" s="7"/>
      <c r="DW95" s="7"/>
      <c r="DX95" s="7"/>
      <c r="DY95" s="7"/>
      <c r="DZ95" s="7"/>
      <c r="EA95" s="7"/>
      <c r="EB95" s="7"/>
      <c r="EC95" s="7"/>
      <c r="ED95" s="7"/>
      <c r="EE95" s="7"/>
      <c r="EF95" s="7"/>
      <c r="EG95" s="7"/>
    </row>
    <row r="96" spans="3:223" s="6" customFormat="1">
      <c r="C96" s="96"/>
      <c r="T96" s="100"/>
      <c r="U96" s="99"/>
      <c r="V96" s="48"/>
      <c r="W96" s="101"/>
      <c r="X96" s="59"/>
      <c r="Y96" s="59"/>
      <c r="Z96" s="59"/>
      <c r="AA96" s="59"/>
      <c r="AB96" s="59"/>
      <c r="AC96" s="59"/>
      <c r="AD96" s="59"/>
      <c r="AE96" s="59"/>
      <c r="AF96" s="59"/>
      <c r="AG96" s="59"/>
      <c r="AH96" s="59"/>
      <c r="AI96" s="59"/>
      <c r="AJ96" s="59"/>
      <c r="AK96" s="59"/>
      <c r="AL96" s="59"/>
      <c r="AM96" s="59"/>
      <c r="AN96" s="59"/>
      <c r="AU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DL96" s="7"/>
      <c r="DM96" s="7"/>
      <c r="DN96" s="7"/>
      <c r="DO96" s="225"/>
      <c r="DP96" s="92"/>
      <c r="DQ96" s="7"/>
      <c r="DR96" s="7"/>
      <c r="DS96" s="7"/>
      <c r="DT96" s="7"/>
      <c r="DU96" s="7"/>
      <c r="DV96" s="7"/>
      <c r="DW96" s="7"/>
      <c r="DX96" s="7"/>
      <c r="DY96" s="7"/>
      <c r="DZ96" s="7"/>
      <c r="EA96" s="7"/>
      <c r="EB96" s="7"/>
      <c r="EC96" s="7"/>
      <c r="ED96" s="7"/>
      <c r="EE96" s="7"/>
      <c r="EF96" s="7"/>
      <c r="EG96" s="7"/>
    </row>
    <row r="97" spans="2:137" s="6" customFormat="1">
      <c r="C97" s="96"/>
      <c r="T97" s="100"/>
      <c r="U97" s="99"/>
      <c r="V97" s="48"/>
      <c r="W97" s="101"/>
      <c r="X97" s="59"/>
      <c r="Y97" s="59"/>
      <c r="Z97" s="59"/>
      <c r="AA97" s="59"/>
      <c r="AB97" s="59"/>
      <c r="AC97" s="59"/>
      <c r="AD97" s="59"/>
      <c r="AE97" s="59"/>
      <c r="AF97" s="59"/>
      <c r="AG97" s="59"/>
      <c r="AH97" s="59"/>
      <c r="AI97" s="59"/>
      <c r="AJ97" s="59"/>
      <c r="AK97" s="59"/>
      <c r="AL97" s="59"/>
      <c r="AM97" s="59"/>
      <c r="AN97" s="59"/>
      <c r="AU97" s="7"/>
      <c r="BR97" s="7"/>
      <c r="BS97" s="7"/>
      <c r="BT97" s="7"/>
      <c r="BU97" s="7"/>
      <c r="BV97" s="7"/>
      <c r="BW97" s="7"/>
      <c r="BX97" s="7"/>
      <c r="BY97" s="7"/>
      <c r="BZ97" s="7"/>
      <c r="CA97" s="7"/>
      <c r="CB97" s="7"/>
      <c r="CC97" s="7"/>
      <c r="CD97" s="7"/>
      <c r="CE97" s="7"/>
      <c r="CF97" s="7"/>
      <c r="CG97" s="7"/>
      <c r="CH97" s="7"/>
      <c r="CI97" s="7"/>
      <c r="CJ97" s="7"/>
      <c r="CK97" s="7"/>
      <c r="CL97" s="7"/>
      <c r="CM97" s="7"/>
      <c r="CN97" s="7"/>
      <c r="CO97" s="7"/>
      <c r="CP97" s="7"/>
      <c r="DL97" s="7"/>
      <c r="DM97" s="7"/>
      <c r="DN97" s="7"/>
      <c r="DO97" s="225"/>
      <c r="DP97" s="92"/>
      <c r="DQ97" s="7"/>
      <c r="DR97" s="7"/>
      <c r="DS97" s="7"/>
      <c r="DT97" s="7"/>
      <c r="DU97" s="7"/>
      <c r="DV97" s="7"/>
      <c r="DW97" s="7"/>
      <c r="DX97" s="7"/>
      <c r="DY97" s="7"/>
      <c r="DZ97" s="7"/>
      <c r="EA97" s="7"/>
      <c r="EB97" s="7"/>
      <c r="EC97" s="7"/>
      <c r="ED97" s="7"/>
      <c r="EE97" s="7"/>
      <c r="EF97" s="7"/>
      <c r="EG97" s="7"/>
    </row>
    <row r="98" spans="2:137" s="6" customFormat="1">
      <c r="C98" s="96"/>
      <c r="T98" s="100"/>
      <c r="U98" s="99"/>
      <c r="V98" s="48"/>
      <c r="W98" s="101"/>
      <c r="X98" s="59"/>
      <c r="Y98" s="59"/>
      <c r="Z98" s="59"/>
      <c r="AA98" s="59"/>
      <c r="AB98" s="59"/>
      <c r="AC98" s="59"/>
      <c r="AD98" s="59"/>
      <c r="AE98" s="59"/>
      <c r="AF98" s="59"/>
      <c r="AG98" s="59"/>
      <c r="AH98" s="59"/>
      <c r="AI98" s="59"/>
      <c r="AJ98" s="59"/>
      <c r="AK98" s="59"/>
      <c r="AL98" s="59"/>
      <c r="AM98" s="59"/>
      <c r="AN98" s="59"/>
      <c r="AU98" s="7"/>
      <c r="BR98" s="7"/>
      <c r="BS98" s="7"/>
      <c r="BT98" s="7"/>
      <c r="BU98" s="7"/>
      <c r="BV98" s="7"/>
      <c r="BW98" s="7"/>
      <c r="BX98" s="7"/>
      <c r="BY98" s="7"/>
      <c r="BZ98" s="7"/>
      <c r="CA98" s="7"/>
      <c r="CB98" s="7"/>
      <c r="CC98" s="7"/>
      <c r="CD98" s="7"/>
      <c r="CE98" s="7"/>
      <c r="CF98" s="7"/>
      <c r="CG98" s="7"/>
      <c r="CH98" s="7"/>
      <c r="CI98" s="7"/>
      <c r="CJ98" s="7"/>
      <c r="CK98" s="7"/>
      <c r="CL98" s="7"/>
      <c r="CM98" s="7"/>
      <c r="CN98" s="7"/>
      <c r="CO98" s="7"/>
      <c r="CP98" s="7"/>
      <c r="DL98" s="7"/>
      <c r="DM98" s="7"/>
      <c r="DN98" s="7"/>
      <c r="DO98" s="164"/>
      <c r="DP98" s="48"/>
      <c r="DQ98" s="7"/>
      <c r="DR98" s="7"/>
      <c r="DS98" s="7"/>
      <c r="DT98" s="7"/>
      <c r="DU98" s="7"/>
      <c r="DV98" s="7"/>
      <c r="DW98" s="7"/>
      <c r="DX98" s="7"/>
      <c r="DY98" s="7"/>
      <c r="DZ98" s="7"/>
      <c r="EA98" s="7"/>
      <c r="EB98" s="7"/>
      <c r="EC98" s="7"/>
      <c r="ED98" s="7"/>
      <c r="EE98" s="7"/>
      <c r="EF98" s="7"/>
      <c r="EG98" s="7"/>
    </row>
    <row r="99" spans="2:137" s="6" customFormat="1">
      <c r="C99" s="96"/>
      <c r="T99" s="102"/>
      <c r="U99" s="103"/>
      <c r="V99" s="103"/>
      <c r="W99" s="103"/>
      <c r="X99" s="103"/>
      <c r="Y99" s="103"/>
      <c r="Z99" s="103"/>
      <c r="AA99" s="103"/>
      <c r="AB99" s="103"/>
      <c r="AC99" s="103"/>
      <c r="AD99" s="103"/>
      <c r="AE99" s="103"/>
      <c r="AF99" s="103"/>
      <c r="AG99" s="103"/>
      <c r="AH99" s="103"/>
      <c r="AI99" s="103"/>
      <c r="AJ99" s="103"/>
      <c r="AK99" s="103"/>
      <c r="AL99" s="103"/>
      <c r="AM99" s="103"/>
      <c r="AN99" s="103"/>
      <c r="AU99" s="7"/>
      <c r="BR99" s="7"/>
      <c r="BS99" s="7"/>
      <c r="BT99" s="7"/>
      <c r="BU99" s="7"/>
      <c r="BV99" s="7"/>
      <c r="BW99" s="7"/>
      <c r="BX99" s="7"/>
      <c r="BY99" s="7"/>
      <c r="BZ99" s="7"/>
      <c r="CA99" s="7"/>
      <c r="CB99" s="7"/>
      <c r="CC99" s="7"/>
      <c r="CD99" s="7"/>
      <c r="CE99" s="7"/>
      <c r="CF99" s="7"/>
      <c r="CG99" s="7"/>
      <c r="CH99" s="7"/>
      <c r="CI99" s="7"/>
      <c r="CJ99" s="7"/>
      <c r="CK99" s="7"/>
      <c r="CL99" s="7"/>
      <c r="CM99" s="7"/>
      <c r="CN99" s="7"/>
      <c r="CO99" s="7"/>
      <c r="CP99" s="7"/>
      <c r="DL99" s="7"/>
      <c r="DM99" s="7"/>
      <c r="DN99" s="7"/>
      <c r="DO99" s="7"/>
      <c r="DP99" s="7"/>
      <c r="DQ99" s="7"/>
      <c r="DR99" s="7"/>
      <c r="DS99" s="7"/>
      <c r="DT99" s="7"/>
      <c r="DU99" s="7"/>
      <c r="DV99" s="7"/>
      <c r="DW99" s="7"/>
      <c r="DX99" s="7"/>
      <c r="DY99" s="7"/>
      <c r="DZ99" s="7"/>
      <c r="EA99" s="7"/>
      <c r="EB99" s="7"/>
      <c r="EC99" s="7"/>
      <c r="ED99" s="7"/>
      <c r="EE99" s="7"/>
      <c r="EF99" s="7"/>
      <c r="EG99" s="7"/>
    </row>
    <row r="100" spans="2:137" s="6" customFormat="1">
      <c r="C100" s="96"/>
      <c r="T100" s="102"/>
      <c r="U100" s="103"/>
      <c r="V100" s="103"/>
      <c r="W100" s="103"/>
      <c r="X100" s="103"/>
      <c r="Y100" s="103"/>
      <c r="Z100" s="103"/>
      <c r="AA100" s="103"/>
      <c r="AB100" s="103"/>
      <c r="AC100" s="103"/>
      <c r="AD100" s="103"/>
      <c r="AE100" s="103"/>
      <c r="AF100" s="103"/>
      <c r="AG100" s="103"/>
      <c r="AH100" s="103"/>
      <c r="AI100" s="103"/>
      <c r="AJ100" s="103"/>
      <c r="AK100" s="103"/>
      <c r="AL100" s="103"/>
      <c r="AM100" s="103"/>
      <c r="AN100" s="103"/>
      <c r="AU100" s="7"/>
      <c r="BR100" s="7"/>
      <c r="BS100" s="7"/>
      <c r="BT100" s="7"/>
      <c r="BU100" s="7"/>
      <c r="BV100" s="7"/>
      <c r="BW100" s="7"/>
      <c r="BX100" s="7"/>
      <c r="BY100" s="7"/>
      <c r="BZ100" s="7"/>
      <c r="CA100" s="7"/>
      <c r="CB100" s="7"/>
      <c r="CC100" s="7"/>
      <c r="CD100" s="7"/>
      <c r="CE100" s="7"/>
      <c r="CF100" s="7"/>
      <c r="CG100" s="7"/>
      <c r="CH100" s="7"/>
      <c r="CI100" s="7"/>
      <c r="CJ100" s="7"/>
      <c r="CK100" s="7"/>
      <c r="CL100" s="7"/>
      <c r="CM100" s="7"/>
      <c r="CN100" s="7"/>
      <c r="CO100" s="7"/>
      <c r="CP100" s="7"/>
      <c r="DL100" s="7"/>
      <c r="DM100" s="7"/>
      <c r="DN100" s="7"/>
      <c r="DO100" s="205"/>
      <c r="DP100" s="112"/>
      <c r="DQ100" s="48"/>
      <c r="DR100" s="48"/>
      <c r="DS100" s="48"/>
      <c r="DT100" s="48"/>
      <c r="DU100" s="48"/>
      <c r="DV100" s="48"/>
      <c r="DW100" s="48"/>
      <c r="DX100" s="48"/>
      <c r="DY100" s="7"/>
      <c r="DZ100" s="7"/>
      <c r="EA100" s="7"/>
      <c r="EB100" s="7"/>
      <c r="EC100" s="7"/>
      <c r="ED100" s="7"/>
      <c r="EE100" s="7"/>
      <c r="EF100" s="7"/>
      <c r="EG100" s="7"/>
    </row>
    <row r="101" spans="2:137" s="6" customFormat="1">
      <c r="C101" s="96"/>
      <c r="T101" s="102"/>
      <c r="U101" s="103"/>
      <c r="V101" s="103"/>
      <c r="W101" s="103"/>
      <c r="X101" s="103"/>
      <c r="Y101" s="103"/>
      <c r="Z101" s="103"/>
      <c r="AA101" s="103"/>
      <c r="AB101" s="103"/>
      <c r="AC101" s="103"/>
      <c r="AD101" s="103"/>
      <c r="AE101" s="103"/>
      <c r="AF101" s="103"/>
      <c r="AG101" s="103"/>
      <c r="AH101" s="103"/>
      <c r="AI101" s="103"/>
      <c r="AJ101" s="103"/>
      <c r="AK101" s="103"/>
      <c r="AL101" s="103"/>
      <c r="AM101" s="103"/>
      <c r="AN101" s="103"/>
      <c r="AU101" s="7"/>
      <c r="BR101" s="7"/>
      <c r="BS101" s="7"/>
      <c r="BT101" s="7"/>
      <c r="BU101" s="7"/>
      <c r="BV101" s="7"/>
      <c r="BW101" s="7"/>
      <c r="BX101" s="7"/>
      <c r="BY101" s="7"/>
      <c r="BZ101" s="7"/>
      <c r="CA101" s="7"/>
      <c r="CB101" s="7"/>
      <c r="CC101" s="7"/>
      <c r="CD101" s="7"/>
      <c r="CE101" s="7"/>
      <c r="CF101" s="7"/>
      <c r="CG101" s="7"/>
      <c r="CH101" s="7"/>
      <c r="CI101" s="7"/>
      <c r="CJ101" s="7"/>
      <c r="CK101" s="7"/>
      <c r="CL101" s="7"/>
      <c r="CM101" s="7"/>
      <c r="CN101" s="7"/>
      <c r="CO101" s="7"/>
      <c r="CP101" s="7"/>
      <c r="DL101" s="7"/>
      <c r="DM101" s="7"/>
      <c r="DN101" s="7"/>
      <c r="DO101" s="419"/>
      <c r="DP101" s="169"/>
      <c r="DQ101" s="169"/>
      <c r="DR101" s="169"/>
      <c r="DS101" s="169"/>
      <c r="DT101" s="169"/>
      <c r="DU101" s="169"/>
      <c r="DV101" s="169"/>
      <c r="DW101" s="19"/>
      <c r="DX101" s="7"/>
      <c r="DY101" s="7"/>
      <c r="DZ101" s="7"/>
      <c r="EA101" s="7"/>
      <c r="EB101" s="7"/>
      <c r="EC101" s="7"/>
      <c r="ED101" s="7"/>
      <c r="EE101" s="7"/>
      <c r="EF101" s="7"/>
      <c r="EG101" s="7"/>
    </row>
    <row r="102" spans="2:137" s="6" customFormat="1">
      <c r="C102" s="96"/>
      <c r="T102" s="102"/>
      <c r="U102" s="103"/>
      <c r="V102" s="103"/>
      <c r="W102" s="103"/>
      <c r="X102" s="103"/>
      <c r="Y102" s="103"/>
      <c r="Z102" s="103"/>
      <c r="AA102" s="103"/>
      <c r="AB102" s="103"/>
      <c r="AC102" s="103"/>
      <c r="AD102" s="103"/>
      <c r="AE102" s="103"/>
      <c r="AF102" s="103"/>
      <c r="AG102" s="103"/>
      <c r="AH102" s="103"/>
      <c r="AI102" s="103"/>
      <c r="AJ102" s="103"/>
      <c r="AK102" s="103"/>
      <c r="AL102" s="103"/>
      <c r="AM102" s="103"/>
      <c r="AN102" s="103"/>
      <c r="AU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DL102" s="7"/>
      <c r="DM102" s="7"/>
      <c r="DN102" s="17"/>
      <c r="DO102" s="420"/>
      <c r="DP102" s="114"/>
      <c r="DQ102" s="114"/>
      <c r="DR102" s="114"/>
      <c r="DS102" s="114"/>
      <c r="DT102" s="114"/>
      <c r="DU102" s="114"/>
      <c r="DV102" s="114"/>
      <c r="DW102" s="59"/>
      <c r="DX102" s="7"/>
      <c r="DY102" s="7"/>
      <c r="DZ102" s="7"/>
      <c r="EA102" s="7"/>
      <c r="EB102" s="7"/>
      <c r="EC102" s="7"/>
      <c r="ED102" s="7"/>
      <c r="EE102" s="7"/>
      <c r="EF102" s="7"/>
      <c r="EG102" s="7"/>
    </row>
    <row r="103" spans="2:137" s="6" customFormat="1">
      <c r="C103" s="96"/>
      <c r="T103" s="102"/>
      <c r="U103" s="103"/>
      <c r="V103" s="103"/>
      <c r="W103" s="103"/>
      <c r="X103" s="103"/>
      <c r="Y103" s="103"/>
      <c r="Z103" s="103"/>
      <c r="AA103" s="103"/>
      <c r="AB103" s="103"/>
      <c r="AC103" s="103"/>
      <c r="AD103" s="103"/>
      <c r="AE103" s="103"/>
      <c r="AF103" s="103"/>
      <c r="AG103" s="103"/>
      <c r="AH103" s="103"/>
      <c r="AI103" s="103"/>
      <c r="AJ103" s="103"/>
      <c r="AK103" s="103"/>
      <c r="AL103" s="103"/>
      <c r="AM103" s="103"/>
      <c r="AN103" s="103"/>
      <c r="AU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DL103" s="7"/>
      <c r="DM103" s="7"/>
      <c r="DN103" s="17"/>
      <c r="DO103" s="420"/>
      <c r="DP103" s="114"/>
      <c r="DQ103" s="114"/>
      <c r="DR103" s="114"/>
      <c r="DS103" s="114"/>
      <c r="DT103" s="114"/>
      <c r="DU103" s="114"/>
      <c r="DV103" s="114"/>
      <c r="DW103" s="59"/>
      <c r="DX103" s="7"/>
      <c r="DY103" s="7"/>
      <c r="DZ103" s="7"/>
      <c r="EA103" s="7"/>
      <c r="EB103" s="7"/>
      <c r="EC103" s="7"/>
      <c r="ED103" s="7"/>
      <c r="EE103" s="7"/>
      <c r="EF103" s="7"/>
      <c r="EG103" s="7"/>
    </row>
    <row r="104" spans="2:137" s="6" customFormat="1">
      <c r="C104" s="96"/>
      <c r="T104" s="102"/>
      <c r="U104" s="103"/>
      <c r="V104" s="103"/>
      <c r="W104" s="103"/>
      <c r="X104" s="103"/>
      <c r="Y104" s="103"/>
      <c r="Z104" s="103"/>
      <c r="AA104" s="103"/>
      <c r="AB104" s="103"/>
      <c r="AC104" s="103"/>
      <c r="AD104" s="103"/>
      <c r="AE104" s="103"/>
      <c r="AF104" s="103"/>
      <c r="AG104" s="103"/>
      <c r="AH104" s="103"/>
      <c r="AI104" s="103"/>
      <c r="AJ104" s="103"/>
      <c r="AK104" s="103"/>
      <c r="AL104" s="103"/>
      <c r="AM104" s="103"/>
      <c r="AN104" s="103"/>
      <c r="AU104" s="7"/>
      <c r="BR104" s="7"/>
      <c r="BS104" s="7"/>
      <c r="BT104" s="7"/>
      <c r="BU104" s="7"/>
      <c r="BV104" s="7"/>
      <c r="BW104" s="7"/>
      <c r="BX104" s="7"/>
      <c r="BY104" s="7"/>
      <c r="BZ104" s="7"/>
      <c r="CA104" s="7"/>
      <c r="CB104" s="7"/>
      <c r="CC104" s="7"/>
      <c r="CD104" s="7"/>
      <c r="CE104" s="7"/>
      <c r="CF104" s="7"/>
      <c r="CG104" s="7"/>
      <c r="CH104" s="7"/>
      <c r="CI104" s="7"/>
      <c r="CJ104" s="7"/>
      <c r="CK104" s="7"/>
      <c r="CL104" s="7"/>
      <c r="CM104" s="7"/>
      <c r="CN104" s="7"/>
      <c r="CO104" s="7"/>
      <c r="CP104" s="7"/>
      <c r="DL104" s="7"/>
      <c r="DM104" s="7"/>
      <c r="DN104" s="17"/>
      <c r="DO104" s="420"/>
      <c r="DP104" s="114"/>
      <c r="DQ104" s="114"/>
      <c r="DR104" s="114"/>
      <c r="DS104" s="114"/>
      <c r="DT104" s="114"/>
      <c r="DU104" s="114"/>
      <c r="DV104" s="114"/>
      <c r="DW104" s="59"/>
      <c r="DX104" s="7"/>
      <c r="DY104" s="7"/>
      <c r="DZ104" s="7"/>
      <c r="EA104" s="7"/>
      <c r="EB104" s="7"/>
      <c r="EC104" s="7"/>
      <c r="ED104" s="7"/>
      <c r="EE104" s="7"/>
      <c r="EF104" s="7"/>
      <c r="EG104" s="7"/>
    </row>
    <row r="105" spans="2:137" s="6" customFormat="1">
      <c r="C105" s="96"/>
      <c r="W105" s="7"/>
      <c r="X105" s="7"/>
      <c r="AU105" s="7"/>
      <c r="BR105" s="7"/>
      <c r="BS105" s="7"/>
      <c r="BT105" s="7"/>
      <c r="BU105" s="7"/>
      <c r="BV105" s="7"/>
      <c r="BW105" s="7"/>
      <c r="BX105" s="7"/>
      <c r="BY105" s="7"/>
      <c r="BZ105" s="7"/>
      <c r="CA105" s="7"/>
      <c r="CB105" s="7"/>
      <c r="CC105" s="7"/>
      <c r="CD105" s="7"/>
      <c r="CE105" s="7"/>
      <c r="CF105" s="7"/>
      <c r="CG105" s="7"/>
      <c r="CH105" s="7"/>
      <c r="CI105" s="7"/>
      <c r="CJ105" s="7"/>
      <c r="CK105" s="7"/>
      <c r="CL105" s="7"/>
      <c r="CM105" s="7"/>
      <c r="CN105" s="7"/>
      <c r="CO105" s="7"/>
      <c r="CP105" s="7"/>
      <c r="DL105" s="7"/>
      <c r="DM105" s="7"/>
      <c r="DN105" s="17"/>
      <c r="DO105" s="420"/>
      <c r="DP105" s="114"/>
      <c r="DQ105" s="114"/>
      <c r="DR105" s="114"/>
      <c r="DS105" s="114"/>
      <c r="DT105" s="114"/>
      <c r="DU105" s="114"/>
      <c r="DV105" s="114"/>
      <c r="DW105" s="59"/>
      <c r="DX105" s="7"/>
      <c r="DY105" s="7"/>
      <c r="DZ105" s="7"/>
      <c r="EA105" s="7"/>
      <c r="EB105" s="7"/>
      <c r="EC105" s="7"/>
      <c r="ED105" s="7"/>
      <c r="EE105" s="7"/>
      <c r="EF105" s="7"/>
      <c r="EG105" s="7"/>
    </row>
    <row r="106" spans="2:137" s="6" customFormat="1">
      <c r="C106" s="96"/>
      <c r="W106" s="7"/>
      <c r="X106" s="7"/>
      <c r="AU106" s="7"/>
      <c r="BR106" s="7"/>
      <c r="BS106" s="7"/>
      <c r="BT106" s="7"/>
      <c r="BU106" s="7"/>
      <c r="BV106" s="7"/>
      <c r="BW106" s="7"/>
      <c r="BX106" s="7"/>
      <c r="BY106" s="7"/>
      <c r="BZ106" s="7"/>
      <c r="CA106" s="7"/>
      <c r="CB106" s="7"/>
      <c r="CC106" s="7"/>
      <c r="CD106" s="7"/>
      <c r="CE106" s="7"/>
      <c r="CF106" s="7"/>
      <c r="CG106" s="7"/>
      <c r="CH106" s="7"/>
      <c r="CI106" s="7"/>
      <c r="CJ106" s="7"/>
      <c r="CK106" s="7"/>
      <c r="CL106" s="7"/>
      <c r="CM106" s="7"/>
      <c r="CN106" s="7"/>
      <c r="CO106" s="7"/>
      <c r="CP106" s="7"/>
      <c r="DL106" s="7"/>
      <c r="DM106" s="7"/>
      <c r="DN106" s="17"/>
      <c r="DO106" s="420"/>
      <c r="DP106" s="114"/>
      <c r="DQ106" s="114"/>
      <c r="DR106" s="114"/>
      <c r="DS106" s="114"/>
      <c r="DT106" s="114"/>
      <c r="DU106" s="114"/>
      <c r="DV106" s="114"/>
      <c r="DW106" s="59"/>
      <c r="DX106" s="7"/>
      <c r="DY106" s="7"/>
      <c r="DZ106" s="7"/>
      <c r="EA106" s="7"/>
      <c r="EB106" s="7"/>
      <c r="EC106" s="7"/>
      <c r="ED106" s="7"/>
      <c r="EE106" s="7"/>
      <c r="EF106" s="7"/>
      <c r="EG106" s="7"/>
    </row>
    <row r="107" spans="2:137" s="6" customFormat="1">
      <c r="C107" s="96"/>
      <c r="W107" s="7"/>
      <c r="X107" s="7"/>
      <c r="AU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DL107" s="7"/>
      <c r="DM107" s="7"/>
      <c r="DN107" s="17"/>
      <c r="DO107" s="420"/>
      <c r="DP107" s="114"/>
      <c r="DQ107" s="114"/>
      <c r="DR107" s="114"/>
      <c r="DS107" s="114"/>
      <c r="DT107" s="114"/>
      <c r="DU107" s="114"/>
      <c r="DV107" s="114"/>
      <c r="DW107" s="59"/>
      <c r="DX107" s="7"/>
      <c r="DY107" s="7"/>
      <c r="DZ107" s="7"/>
      <c r="EA107" s="7"/>
      <c r="EB107" s="7"/>
      <c r="EC107" s="7"/>
      <c r="ED107" s="7"/>
      <c r="EE107" s="7"/>
      <c r="EF107" s="7"/>
      <c r="EG107" s="7"/>
    </row>
    <row r="108" spans="2:137" s="6" customFormat="1">
      <c r="C108" s="96"/>
      <c r="W108" s="7"/>
      <c r="X108" s="7"/>
      <c r="AU108" s="7"/>
      <c r="BR108" s="7"/>
      <c r="BS108" s="7"/>
      <c r="BT108" s="7"/>
      <c r="BU108" s="7"/>
      <c r="BV108" s="7"/>
      <c r="BW108" s="7"/>
      <c r="BX108" s="7"/>
      <c r="BY108" s="7"/>
      <c r="BZ108" s="7"/>
      <c r="CA108" s="7"/>
      <c r="CB108" s="7"/>
      <c r="CC108" s="7"/>
      <c r="CD108" s="7"/>
      <c r="CE108" s="7"/>
      <c r="CF108" s="7"/>
      <c r="CG108" s="7"/>
      <c r="CH108" s="7"/>
      <c r="CI108" s="7"/>
      <c r="CJ108" s="7"/>
      <c r="CK108" s="7"/>
      <c r="CL108" s="7"/>
      <c r="CM108" s="7"/>
      <c r="CN108" s="7"/>
      <c r="CO108" s="7"/>
      <c r="CP108" s="7"/>
      <c r="DL108" s="7"/>
      <c r="DM108" s="7"/>
      <c r="DN108" s="17"/>
      <c r="DO108" s="420"/>
      <c r="DP108" s="114"/>
      <c r="DQ108" s="114"/>
      <c r="DR108" s="114"/>
      <c r="DS108" s="114"/>
      <c r="DT108" s="114"/>
      <c r="DU108" s="114"/>
      <c r="DV108" s="114"/>
      <c r="DW108" s="59"/>
      <c r="DX108" s="7"/>
      <c r="DY108" s="7"/>
      <c r="DZ108" s="7"/>
      <c r="EA108" s="7"/>
      <c r="EB108" s="7"/>
      <c r="EC108" s="7"/>
      <c r="ED108" s="7"/>
      <c r="EE108" s="7"/>
      <c r="EF108" s="7"/>
      <c r="EG108" s="7"/>
    </row>
    <row r="109" spans="2:137" s="6" customFormat="1">
      <c r="C109" s="96"/>
      <c r="W109" s="7"/>
      <c r="X109" s="7"/>
      <c r="AU109" s="7"/>
      <c r="BR109" s="7"/>
      <c r="BS109" s="7"/>
      <c r="BT109" s="7"/>
      <c r="BU109" s="7"/>
      <c r="BV109" s="7"/>
      <c r="BW109" s="7"/>
      <c r="BX109" s="7"/>
      <c r="BY109" s="7"/>
      <c r="BZ109" s="7"/>
      <c r="CA109" s="7"/>
      <c r="CB109" s="7"/>
      <c r="CC109" s="7"/>
      <c r="CD109" s="7"/>
      <c r="CE109" s="7"/>
      <c r="CF109" s="7"/>
      <c r="CG109" s="7"/>
      <c r="CH109" s="7"/>
      <c r="CI109" s="7"/>
      <c r="CJ109" s="7"/>
      <c r="CK109" s="7"/>
      <c r="CL109" s="7"/>
      <c r="CM109" s="7"/>
      <c r="CN109" s="7"/>
      <c r="CO109" s="7"/>
      <c r="CP109" s="7"/>
      <c r="DL109" s="7"/>
      <c r="DM109" s="7"/>
      <c r="DN109" s="17"/>
      <c r="DO109" s="420"/>
      <c r="DP109" s="114"/>
      <c r="DQ109" s="114"/>
      <c r="DR109" s="114"/>
      <c r="DS109" s="114"/>
      <c r="DT109" s="114"/>
      <c r="DU109" s="114"/>
      <c r="DV109" s="114"/>
      <c r="DW109" s="59"/>
      <c r="DX109" s="7"/>
      <c r="DY109" s="7"/>
      <c r="DZ109" s="7"/>
      <c r="EA109" s="7"/>
      <c r="EB109" s="7"/>
      <c r="EC109" s="7"/>
      <c r="ED109" s="7"/>
      <c r="EE109" s="7"/>
      <c r="EF109" s="7"/>
      <c r="EG109" s="7"/>
    </row>
    <row r="110" spans="2:137" s="6" customFormat="1">
      <c r="C110" s="96"/>
      <c r="W110" s="7"/>
      <c r="X110" s="7"/>
      <c r="AU110" s="7"/>
      <c r="BR110" s="7"/>
      <c r="BS110" s="7"/>
      <c r="BT110" s="7"/>
      <c r="BU110" s="7"/>
      <c r="BV110" s="7"/>
      <c r="BW110" s="7"/>
      <c r="BX110" s="7"/>
      <c r="BY110" s="7"/>
      <c r="BZ110" s="7"/>
      <c r="CA110" s="7"/>
      <c r="CB110" s="7"/>
      <c r="CC110" s="7"/>
      <c r="CD110" s="7"/>
      <c r="CE110" s="7"/>
      <c r="CF110" s="7"/>
      <c r="CG110" s="7"/>
      <c r="CH110" s="7"/>
      <c r="CI110" s="7"/>
      <c r="CJ110" s="7"/>
      <c r="CK110" s="7"/>
      <c r="CL110" s="7"/>
      <c r="CM110" s="7"/>
      <c r="CN110" s="7"/>
      <c r="CO110" s="7"/>
      <c r="CP110" s="7"/>
      <c r="DL110" s="7"/>
      <c r="DM110" s="7"/>
      <c r="DN110" s="17"/>
      <c r="DO110" s="420"/>
      <c r="DP110" s="114"/>
      <c r="DQ110" s="114"/>
      <c r="DR110" s="114"/>
      <c r="DS110" s="114"/>
      <c r="DT110" s="114"/>
      <c r="DU110" s="114"/>
      <c r="DV110" s="114"/>
      <c r="DW110" s="59"/>
      <c r="DX110" s="7"/>
      <c r="DY110" s="7"/>
      <c r="DZ110" s="7"/>
      <c r="EA110" s="7"/>
      <c r="EB110" s="7"/>
      <c r="EC110" s="7"/>
      <c r="ED110" s="7"/>
      <c r="EE110" s="7"/>
      <c r="EF110" s="7"/>
      <c r="EG110" s="7"/>
    </row>
    <row r="111" spans="2:137" s="6" customFormat="1">
      <c r="C111" s="96"/>
      <c r="W111" s="7"/>
      <c r="X111" s="7"/>
      <c r="AU111" s="7"/>
      <c r="BR111" s="7"/>
      <c r="BS111" s="7"/>
      <c r="BT111" s="7"/>
      <c r="BU111" s="7"/>
      <c r="BV111" s="7"/>
      <c r="BW111" s="7"/>
      <c r="BX111" s="7"/>
      <c r="BY111" s="7"/>
      <c r="BZ111" s="7"/>
      <c r="CA111" s="7"/>
      <c r="CB111" s="7"/>
      <c r="CC111" s="7"/>
      <c r="CD111" s="7"/>
      <c r="CE111" s="7"/>
      <c r="CF111" s="7"/>
      <c r="CG111" s="7"/>
      <c r="CH111" s="7"/>
      <c r="CI111" s="7"/>
      <c r="CJ111" s="7"/>
      <c r="CK111" s="7"/>
      <c r="CL111" s="7"/>
      <c r="CM111" s="7"/>
      <c r="CN111" s="7"/>
      <c r="CO111" s="7"/>
      <c r="CP111" s="7"/>
      <c r="DL111" s="7"/>
      <c r="DM111" s="7"/>
      <c r="DN111" s="17"/>
      <c r="DO111" s="420"/>
      <c r="DP111" s="114"/>
      <c r="DQ111" s="114"/>
      <c r="DR111" s="114"/>
      <c r="DS111" s="114"/>
      <c r="DT111" s="114"/>
      <c r="DU111" s="114"/>
      <c r="DV111" s="114"/>
      <c r="DW111" s="59"/>
      <c r="DX111" s="7"/>
      <c r="DY111" s="7"/>
      <c r="DZ111" s="7"/>
      <c r="EA111" s="7"/>
      <c r="EB111" s="7"/>
      <c r="EC111" s="7"/>
      <c r="ED111" s="7"/>
      <c r="EE111" s="7"/>
      <c r="EF111" s="7"/>
      <c r="EG111" s="7"/>
    </row>
    <row r="112" spans="2:137" s="6" customFormat="1">
      <c r="B112" s="199"/>
      <c r="C112" s="96"/>
      <c r="W112" s="7"/>
      <c r="X112" s="7"/>
      <c r="AU112" s="7"/>
      <c r="BR112" s="7"/>
      <c r="BS112" s="7"/>
      <c r="BT112" s="7"/>
      <c r="BU112" s="7"/>
      <c r="BV112" s="7"/>
      <c r="BW112" s="7"/>
      <c r="BX112" s="7"/>
      <c r="BY112" s="7"/>
      <c r="BZ112" s="7"/>
      <c r="CA112" s="7"/>
      <c r="CB112" s="7"/>
      <c r="CC112" s="7"/>
      <c r="CD112" s="7"/>
      <c r="CE112" s="7"/>
      <c r="CF112" s="7"/>
      <c r="CG112" s="7"/>
      <c r="CH112" s="7"/>
      <c r="CI112" s="7"/>
      <c r="CJ112" s="7"/>
      <c r="CK112" s="7"/>
      <c r="CL112" s="7"/>
      <c r="CM112" s="7"/>
      <c r="CN112" s="7"/>
      <c r="CO112" s="7"/>
      <c r="CP112" s="7"/>
      <c r="DL112" s="7"/>
      <c r="DM112" s="7"/>
      <c r="DN112" s="17"/>
      <c r="DO112" s="420"/>
      <c r="DP112" s="114"/>
      <c r="DQ112" s="114"/>
      <c r="DR112" s="114"/>
      <c r="DS112" s="114"/>
      <c r="DT112" s="114"/>
      <c r="DU112" s="114"/>
      <c r="DV112" s="114"/>
      <c r="DW112" s="59"/>
      <c r="DX112" s="7"/>
      <c r="DY112" s="7"/>
      <c r="DZ112" s="7"/>
      <c r="EA112" s="7"/>
      <c r="EB112" s="7"/>
      <c r="EC112" s="7"/>
      <c r="ED112" s="7"/>
      <c r="EE112" s="7"/>
      <c r="EF112" s="7"/>
      <c r="EG112" s="7"/>
    </row>
    <row r="113" spans="1:137" s="6" customFormat="1">
      <c r="C113" s="96"/>
      <c r="W113" s="7"/>
      <c r="X113" s="7"/>
      <c r="AU113" s="7"/>
      <c r="BR113" s="7"/>
      <c r="BS113" s="7"/>
      <c r="BT113" s="7"/>
      <c r="BU113" s="7"/>
      <c r="BV113" s="7"/>
      <c r="BW113" s="7"/>
      <c r="BX113" s="7"/>
      <c r="BY113" s="7"/>
      <c r="BZ113" s="7"/>
      <c r="CA113" s="7"/>
      <c r="CB113" s="7"/>
      <c r="CC113" s="7"/>
      <c r="CD113" s="7"/>
      <c r="CE113" s="7"/>
      <c r="CF113" s="7"/>
      <c r="CG113" s="7"/>
      <c r="CH113" s="7"/>
      <c r="CI113" s="7"/>
      <c r="CJ113" s="7"/>
      <c r="CK113" s="7"/>
      <c r="CL113" s="7"/>
      <c r="CM113" s="7"/>
      <c r="CN113" s="7"/>
      <c r="CO113" s="7"/>
      <c r="CP113" s="7"/>
      <c r="DL113" s="7"/>
      <c r="DM113" s="7"/>
      <c r="DN113" s="17"/>
      <c r="DO113" s="420"/>
      <c r="DP113" s="114"/>
      <c r="DQ113" s="114"/>
      <c r="DR113" s="114"/>
      <c r="DS113" s="114"/>
      <c r="DT113" s="114"/>
      <c r="DU113" s="114"/>
      <c r="DV113" s="114"/>
      <c r="DW113" s="59"/>
      <c r="DX113" s="7"/>
      <c r="DY113" s="7"/>
      <c r="DZ113" s="7"/>
      <c r="EA113" s="7"/>
      <c r="EB113" s="7"/>
      <c r="EC113" s="7"/>
      <c r="ED113" s="7"/>
      <c r="EE113" s="7"/>
      <c r="EF113" s="7"/>
      <c r="EG113" s="7"/>
    </row>
    <row r="114" spans="1:137" s="6" customFormat="1">
      <c r="C114" s="96"/>
      <c r="W114" s="7"/>
      <c r="X114" s="7"/>
      <c r="AU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DL114" s="7"/>
      <c r="DM114" s="7"/>
      <c r="DN114" s="7"/>
      <c r="DO114" s="7"/>
      <c r="DP114" s="7"/>
      <c r="DQ114" s="7"/>
      <c r="DR114" s="7"/>
      <c r="DS114" s="7"/>
      <c r="DT114" s="7"/>
      <c r="DU114" s="7"/>
      <c r="DV114" s="7"/>
      <c r="DW114" s="7"/>
      <c r="DX114" s="7"/>
      <c r="DY114" s="7"/>
      <c r="DZ114" s="7"/>
      <c r="EA114" s="7"/>
      <c r="EB114" s="7"/>
      <c r="EC114" s="7"/>
      <c r="ED114" s="7"/>
      <c r="EE114" s="7"/>
      <c r="EF114" s="7"/>
      <c r="EG114" s="7"/>
    </row>
    <row r="115" spans="1:137" s="6" customFormat="1">
      <c r="B115" s="36"/>
      <c r="C115" s="96"/>
      <c r="D115" s="36"/>
      <c r="E115" s="36"/>
      <c r="F115" s="36"/>
      <c r="G115" s="36"/>
      <c r="H115" s="36"/>
      <c r="I115" s="36"/>
      <c r="J115" s="36"/>
      <c r="K115" s="36"/>
      <c r="L115" s="36"/>
      <c r="M115" s="36"/>
      <c r="N115" s="36"/>
      <c r="O115" s="36"/>
      <c r="P115" s="36"/>
      <c r="Q115" s="36"/>
      <c r="R115" s="36"/>
      <c r="S115" s="36"/>
      <c r="T115" s="36"/>
      <c r="U115" s="36"/>
      <c r="V115" s="36"/>
      <c r="W115" s="7"/>
      <c r="X115" s="7"/>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48"/>
      <c r="DM115" s="48"/>
      <c r="DN115" s="48"/>
      <c r="DO115" s="48"/>
      <c r="DP115" s="7"/>
      <c r="DQ115" s="7"/>
      <c r="DR115" s="7"/>
      <c r="DS115" s="7"/>
      <c r="DT115" s="7"/>
      <c r="DU115" s="7"/>
      <c r="DV115" s="7"/>
      <c r="DW115" s="7"/>
      <c r="DX115" s="7"/>
      <c r="DY115" s="7"/>
      <c r="DZ115" s="7"/>
      <c r="EA115" s="7"/>
      <c r="EB115" s="7"/>
      <c r="EC115" s="7"/>
      <c r="ED115" s="7"/>
      <c r="EE115" s="7"/>
      <c r="EF115" s="7"/>
      <c r="EG115" s="7"/>
    </row>
    <row r="116" spans="1:137" s="6" customFormat="1">
      <c r="B116" s="36"/>
      <c r="C116" s="96"/>
      <c r="D116" s="36"/>
      <c r="E116" s="36"/>
      <c r="F116" s="36"/>
      <c r="G116" s="36"/>
      <c r="H116" s="36"/>
      <c r="I116" s="36"/>
      <c r="J116" s="36"/>
      <c r="K116" s="36"/>
      <c r="L116" s="36"/>
      <c r="M116" s="36"/>
      <c r="N116" s="36"/>
      <c r="O116" s="36"/>
      <c r="P116" s="36"/>
      <c r="Q116" s="36"/>
      <c r="R116" s="36"/>
      <c r="S116" s="36"/>
      <c r="T116" s="36"/>
      <c r="U116" s="36"/>
      <c r="V116" s="36"/>
      <c r="W116" s="7"/>
      <c r="X116" s="7"/>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19"/>
      <c r="DM116" s="19"/>
      <c r="DN116" s="19"/>
      <c r="DO116" s="19"/>
      <c r="DP116" s="7"/>
      <c r="DQ116" s="7"/>
      <c r="DR116" s="7"/>
      <c r="DS116" s="7"/>
      <c r="DT116" s="7"/>
      <c r="DU116" s="7"/>
      <c r="DV116" s="7"/>
      <c r="DW116" s="7"/>
      <c r="DX116" s="7"/>
      <c r="DY116" s="7"/>
      <c r="DZ116" s="7"/>
      <c r="EA116" s="7"/>
      <c r="EB116" s="7"/>
      <c r="EC116" s="7"/>
      <c r="ED116" s="7"/>
      <c r="EE116" s="7"/>
      <c r="EF116" s="7"/>
      <c r="EG116" s="7"/>
    </row>
    <row r="117" spans="1:137" s="6" customFormat="1">
      <c r="B117" s="36"/>
      <c r="C117" s="96"/>
      <c r="D117" s="36"/>
      <c r="E117" s="36"/>
      <c r="F117" s="36"/>
      <c r="G117" s="36"/>
      <c r="H117" s="36"/>
      <c r="I117" s="36"/>
      <c r="J117" s="36"/>
      <c r="K117" s="36"/>
      <c r="L117" s="36"/>
      <c r="M117" s="36"/>
      <c r="N117" s="36"/>
      <c r="O117" s="36"/>
      <c r="P117" s="36"/>
      <c r="Q117" s="36"/>
      <c r="R117" s="36"/>
      <c r="S117" s="36"/>
      <c r="T117" s="36"/>
      <c r="U117" s="36"/>
      <c r="V117" s="36"/>
      <c r="W117" s="7"/>
      <c r="X117" s="7"/>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70"/>
      <c r="DM117" s="70"/>
      <c r="DN117" s="70"/>
      <c r="DO117" s="70"/>
      <c r="DP117" s="7"/>
      <c r="DQ117" s="7"/>
      <c r="DR117" s="7"/>
      <c r="DS117" s="7"/>
      <c r="DT117" s="7"/>
      <c r="DU117" s="7"/>
      <c r="DV117" s="7"/>
      <c r="DW117" s="7"/>
      <c r="DX117" s="7"/>
      <c r="DY117" s="7"/>
      <c r="DZ117" s="7"/>
      <c r="EA117" s="7"/>
      <c r="EB117" s="7"/>
      <c r="EC117" s="7"/>
      <c r="ED117" s="7"/>
      <c r="EE117" s="7"/>
      <c r="EF117" s="7"/>
      <c r="EG117" s="7"/>
    </row>
    <row r="118" spans="1:137" s="6" customFormat="1">
      <c r="B118" s="36"/>
      <c r="C118" s="96"/>
      <c r="D118" s="36"/>
      <c r="E118" s="36"/>
      <c r="F118" s="36"/>
      <c r="G118" s="36"/>
      <c r="H118" s="36"/>
      <c r="I118" s="36"/>
      <c r="J118" s="36"/>
      <c r="K118" s="36"/>
      <c r="L118" s="36"/>
      <c r="M118" s="36"/>
      <c r="N118" s="36"/>
      <c r="O118" s="36"/>
      <c r="P118" s="36"/>
      <c r="Q118" s="36"/>
      <c r="R118" s="36"/>
      <c r="S118" s="36"/>
      <c r="T118" s="36"/>
      <c r="U118" s="36"/>
      <c r="V118" s="36"/>
      <c r="W118" s="7"/>
      <c r="X118" s="7"/>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105"/>
      <c r="DM118" s="105"/>
      <c r="DN118" s="105"/>
      <c r="DO118" s="105"/>
      <c r="DP118" s="7"/>
      <c r="DQ118" s="7"/>
      <c r="DR118" s="7"/>
      <c r="DS118" s="7"/>
      <c r="DT118" s="7"/>
      <c r="DU118" s="7"/>
      <c r="DV118" s="7"/>
      <c r="DW118" s="7"/>
      <c r="DX118" s="7"/>
      <c r="DY118" s="7"/>
      <c r="DZ118" s="7"/>
      <c r="EA118" s="7"/>
      <c r="EB118" s="7"/>
      <c r="EC118" s="7"/>
      <c r="ED118" s="7"/>
      <c r="EE118" s="7"/>
      <c r="EF118" s="7"/>
      <c r="EG118" s="7"/>
    </row>
    <row r="119" spans="1:137" s="6" customFormat="1">
      <c r="C119" s="96"/>
      <c r="U119" s="36"/>
      <c r="V119" s="36"/>
      <c r="W119" s="7"/>
      <c r="X119" s="7"/>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105"/>
      <c r="DM119" s="105"/>
      <c r="DN119" s="105"/>
      <c r="DO119" s="105"/>
      <c r="DP119" s="7"/>
      <c r="DQ119" s="7"/>
      <c r="DR119" s="7"/>
      <c r="DS119" s="7"/>
      <c r="DT119" s="7"/>
      <c r="DU119" s="7"/>
      <c r="DV119" s="7"/>
      <c r="DW119" s="7"/>
      <c r="DX119" s="7"/>
      <c r="DY119" s="7"/>
      <c r="DZ119" s="7"/>
      <c r="EA119" s="7"/>
      <c r="EB119" s="7"/>
      <c r="EC119" s="7"/>
      <c r="ED119" s="7"/>
      <c r="EE119" s="7"/>
      <c r="EF119" s="7"/>
      <c r="EG119" s="7"/>
    </row>
    <row r="120" spans="1:137" s="6" customFormat="1">
      <c r="B120" s="8"/>
      <c r="C120" s="96"/>
      <c r="T120" s="95"/>
      <c r="U120" s="36"/>
      <c r="V120" s="36"/>
      <c r="W120" s="7"/>
      <c r="X120" s="7"/>
      <c r="Z120" s="36"/>
      <c r="AA120" s="36"/>
      <c r="AB120" s="36"/>
      <c r="AC120" s="36"/>
      <c r="AD120" s="36"/>
      <c r="AE120" s="36"/>
      <c r="AF120" s="36"/>
      <c r="AG120" s="36"/>
      <c r="AH120" s="36"/>
      <c r="AI120" s="36"/>
      <c r="AJ120" s="36"/>
      <c r="AK120" s="36"/>
      <c r="AL120" s="95"/>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105"/>
      <c r="DM120" s="105"/>
      <c r="DN120" s="105"/>
      <c r="DO120" s="105"/>
    </row>
    <row r="121" spans="1:137" s="6" customFormat="1">
      <c r="B121" s="36"/>
      <c r="C121" s="96"/>
      <c r="D121" s="36"/>
      <c r="E121" s="36"/>
      <c r="F121" s="36"/>
      <c r="G121" s="36"/>
      <c r="H121" s="36"/>
      <c r="I121" s="36"/>
      <c r="J121" s="36"/>
      <c r="K121" s="36"/>
      <c r="L121" s="36"/>
      <c r="M121" s="36"/>
      <c r="N121" s="36"/>
      <c r="O121" s="36"/>
      <c r="P121" s="36"/>
      <c r="Q121" s="36"/>
      <c r="R121" s="36"/>
      <c r="S121" s="36"/>
      <c r="T121" s="36"/>
      <c r="U121" s="36"/>
      <c r="V121" s="36"/>
      <c r="W121" s="7"/>
      <c r="X121" s="7"/>
      <c r="AU121" s="7"/>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DL121" s="7"/>
      <c r="DM121" s="7"/>
    </row>
    <row r="122" spans="1:137" s="6" customFormat="1">
      <c r="B122" s="36"/>
      <c r="C122" s="96"/>
      <c r="D122" s="36"/>
      <c r="E122" s="36"/>
      <c r="F122" s="36"/>
      <c r="G122" s="36"/>
      <c r="H122" s="36"/>
      <c r="I122" s="36"/>
      <c r="J122" s="36"/>
      <c r="K122" s="36"/>
      <c r="L122" s="36"/>
      <c r="M122" s="36"/>
      <c r="N122" s="36"/>
      <c r="O122" s="36"/>
      <c r="P122" s="36"/>
      <c r="Q122" s="36"/>
      <c r="R122" s="36"/>
      <c r="S122" s="36"/>
      <c r="T122" s="36"/>
      <c r="U122" s="36"/>
      <c r="V122" s="36"/>
      <c r="W122" s="7"/>
      <c r="X122" s="7"/>
      <c r="AU122" s="7"/>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DL122" s="7"/>
      <c r="DM122" s="7"/>
    </row>
    <row r="123" spans="1:137" s="6" customFormat="1">
      <c r="C123" s="96"/>
      <c r="T123" s="77"/>
      <c r="U123" s="18"/>
      <c r="V123" s="18"/>
      <c r="W123" s="17"/>
      <c r="X123" s="17"/>
      <c r="Y123" s="18"/>
      <c r="Z123" s="18"/>
      <c r="AA123" s="18"/>
      <c r="AB123" s="18"/>
      <c r="AC123" s="18"/>
      <c r="AD123" s="18"/>
      <c r="AE123" s="18"/>
      <c r="AF123" s="18"/>
      <c r="AG123" s="18"/>
      <c r="AH123" s="18"/>
      <c r="AI123" s="18"/>
      <c r="AJ123" s="18"/>
      <c r="AK123" s="18"/>
      <c r="AL123" s="18"/>
      <c r="AM123" s="18"/>
      <c r="AN123" s="18"/>
      <c r="AU123" s="7"/>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7"/>
      <c r="BT123" s="7"/>
      <c r="BU123" s="7"/>
      <c r="BV123" s="7"/>
      <c r="BW123" s="7"/>
      <c r="BX123" s="7"/>
      <c r="BY123" s="7"/>
      <c r="BZ123" s="7"/>
      <c r="CA123" s="7"/>
      <c r="CB123" s="7"/>
      <c r="CC123" s="7"/>
      <c r="CD123" s="7"/>
      <c r="CE123" s="7"/>
      <c r="CF123" s="7"/>
      <c r="CG123" s="7"/>
      <c r="CH123" s="7"/>
      <c r="CI123" s="7"/>
      <c r="CJ123" s="7"/>
      <c r="CK123" s="7"/>
      <c r="CL123" s="7"/>
      <c r="CM123" s="7"/>
      <c r="CN123" s="7"/>
      <c r="CO123" s="7"/>
      <c r="CP123" s="7"/>
      <c r="DL123" s="7"/>
      <c r="DM123" s="7"/>
    </row>
    <row r="124" spans="1:137" s="6" customFormat="1">
      <c r="A124" s="7"/>
      <c r="B124" s="7"/>
      <c r="C124" s="96"/>
      <c r="D124" s="7"/>
      <c r="E124" s="7"/>
      <c r="F124" s="7"/>
      <c r="G124" s="7"/>
      <c r="H124" s="7"/>
      <c r="I124" s="7"/>
      <c r="J124" s="7"/>
      <c r="K124" s="7"/>
      <c r="L124" s="71"/>
      <c r="M124" s="7"/>
      <c r="N124" s="7"/>
      <c r="O124" s="7"/>
      <c r="P124" s="7"/>
      <c r="Q124" s="7"/>
      <c r="R124" s="7"/>
      <c r="S124" s="7"/>
      <c r="T124" s="68"/>
      <c r="U124" s="17"/>
      <c r="V124" s="17"/>
      <c r="W124" s="17"/>
      <c r="X124" s="17"/>
      <c r="Y124" s="17"/>
      <c r="Z124" s="17"/>
      <c r="AA124" s="17"/>
      <c r="AB124" s="17"/>
      <c r="AC124" s="17"/>
      <c r="AD124" s="17"/>
      <c r="AE124" s="17"/>
      <c r="AF124" s="17"/>
      <c r="AG124" s="17"/>
      <c r="AH124" s="17"/>
      <c r="AI124" s="17"/>
      <c r="AJ124" s="17"/>
      <c r="AK124" s="17"/>
      <c r="AL124" s="17"/>
      <c r="AM124" s="17"/>
      <c r="AN124" s="1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c r="DA124" s="7"/>
      <c r="DB124" s="7"/>
      <c r="DC124" s="7"/>
      <c r="DD124" s="7"/>
      <c r="DE124" s="7"/>
      <c r="DF124" s="7"/>
      <c r="DG124" s="7"/>
      <c r="DH124" s="7"/>
      <c r="DI124" s="7"/>
      <c r="DJ124" s="7"/>
      <c r="DK124" s="7"/>
      <c r="DL124" s="7"/>
      <c r="DM124" s="7"/>
      <c r="DN124" s="7"/>
      <c r="DO124" s="7"/>
      <c r="DP124" s="7"/>
      <c r="DQ124" s="7"/>
      <c r="DR124" s="7"/>
      <c r="DS124" s="7"/>
      <c r="DT124" s="7"/>
      <c r="DU124" s="7"/>
      <c r="DV124" s="7"/>
      <c r="DW124" s="7"/>
    </row>
    <row r="125" spans="1:137" s="6" customFormat="1">
      <c r="C125" s="96"/>
      <c r="T125" s="17"/>
      <c r="U125" s="19"/>
      <c r="V125" s="19"/>
      <c r="W125" s="19"/>
      <c r="X125" s="19"/>
      <c r="Y125" s="19"/>
      <c r="Z125" s="19"/>
      <c r="AA125" s="19"/>
      <c r="AB125" s="19"/>
      <c r="AC125" s="19"/>
      <c r="AD125" s="19"/>
      <c r="AE125" s="19"/>
      <c r="AF125" s="19"/>
      <c r="AG125" s="19"/>
      <c r="AH125" s="19"/>
      <c r="AI125" s="19"/>
      <c r="AJ125" s="19"/>
      <c r="AK125" s="19"/>
      <c r="AL125" s="19"/>
      <c r="AM125" s="19"/>
      <c r="AN125" s="19"/>
    </row>
    <row r="126" spans="1:137" s="6" customFormat="1">
      <c r="C126" s="96"/>
      <c r="T126" s="17"/>
      <c r="U126" s="70"/>
      <c r="V126" s="70"/>
      <c r="W126" s="70"/>
      <c r="X126" s="70"/>
      <c r="Y126" s="70"/>
      <c r="Z126" s="70"/>
      <c r="AA126" s="70"/>
      <c r="AB126" s="70"/>
      <c r="AC126" s="70"/>
      <c r="AD126" s="70"/>
      <c r="AE126" s="70"/>
      <c r="AF126" s="70"/>
      <c r="AG126" s="70"/>
      <c r="AH126" s="70"/>
      <c r="AI126" s="70"/>
      <c r="AJ126" s="70"/>
      <c r="AK126" s="70"/>
      <c r="AL126" s="70"/>
      <c r="AM126" s="70"/>
      <c r="AN126" s="70"/>
    </row>
    <row r="127" spans="1:137" s="6" customFormat="1">
      <c r="C127" s="96"/>
      <c r="T127" s="200"/>
      <c r="U127" s="202"/>
      <c r="V127" s="202"/>
      <c r="W127" s="202"/>
      <c r="X127" s="202"/>
      <c r="Y127" s="202"/>
      <c r="Z127" s="202"/>
      <c r="AA127" s="202"/>
      <c r="AB127" s="202"/>
      <c r="AC127" s="202"/>
      <c r="AD127" s="202"/>
      <c r="AE127" s="202"/>
      <c r="AF127" s="202"/>
      <c r="AG127" s="202"/>
      <c r="AH127" s="202"/>
      <c r="AI127" s="202"/>
      <c r="AJ127" s="202"/>
      <c r="AK127" s="202"/>
      <c r="AL127" s="202"/>
      <c r="AM127" s="202"/>
      <c r="AN127" s="202"/>
    </row>
    <row r="128" spans="1:137" s="6" customFormat="1">
      <c r="C128" s="96"/>
      <c r="T128" s="203"/>
      <c r="U128" s="202"/>
      <c r="V128" s="202"/>
      <c r="W128" s="202"/>
      <c r="X128" s="202"/>
      <c r="Y128" s="202"/>
      <c r="Z128" s="202"/>
      <c r="AA128" s="202"/>
      <c r="AB128" s="202"/>
      <c r="AC128" s="202"/>
      <c r="AD128" s="202"/>
      <c r="AE128" s="202"/>
      <c r="AF128" s="202"/>
      <c r="AG128" s="202"/>
      <c r="AH128" s="202"/>
      <c r="AI128" s="202"/>
      <c r="AJ128" s="202"/>
      <c r="AK128" s="202"/>
      <c r="AL128" s="202"/>
      <c r="AM128" s="202"/>
      <c r="AN128" s="202"/>
    </row>
    <row r="129" spans="3:40" s="6" customFormat="1">
      <c r="C129" s="96"/>
      <c r="T129" s="204"/>
      <c r="U129" s="202"/>
      <c r="V129" s="202"/>
      <c r="W129" s="202"/>
      <c r="X129" s="202"/>
      <c r="Y129" s="202"/>
      <c r="Z129" s="202"/>
      <c r="AA129" s="202"/>
      <c r="AB129" s="202"/>
      <c r="AC129" s="202"/>
      <c r="AD129" s="202"/>
      <c r="AE129" s="202"/>
      <c r="AF129" s="202"/>
      <c r="AG129" s="202"/>
      <c r="AH129" s="202"/>
      <c r="AI129" s="202"/>
      <c r="AJ129" s="202"/>
      <c r="AK129" s="202"/>
      <c r="AL129" s="202"/>
      <c r="AM129" s="202"/>
      <c r="AN129" s="202"/>
    </row>
    <row r="130" spans="3:40" s="6" customFormat="1">
      <c r="C130" s="96"/>
      <c r="T130" s="204"/>
      <c r="U130" s="202"/>
      <c r="V130" s="202"/>
      <c r="W130" s="202"/>
      <c r="X130" s="202"/>
      <c r="Y130" s="202"/>
      <c r="Z130" s="202"/>
      <c r="AA130" s="202"/>
      <c r="AB130" s="202"/>
      <c r="AC130" s="202"/>
      <c r="AD130" s="202"/>
      <c r="AE130" s="202"/>
      <c r="AF130" s="202"/>
      <c r="AG130" s="202"/>
      <c r="AH130" s="202"/>
      <c r="AI130" s="202"/>
      <c r="AJ130" s="202"/>
      <c r="AK130" s="202"/>
      <c r="AL130" s="202"/>
      <c r="AM130" s="202"/>
      <c r="AN130" s="202"/>
    </row>
    <row r="131" spans="3:40" s="6" customFormat="1">
      <c r="C131" s="96"/>
    </row>
    <row r="132" spans="3:40" s="6" customFormat="1">
      <c r="C132" s="96"/>
    </row>
    <row r="133" spans="3:40" s="6" customFormat="1">
      <c r="C133" s="96"/>
    </row>
    <row r="134" spans="3:40" s="6" customFormat="1">
      <c r="C134" s="96"/>
    </row>
    <row r="135" spans="3:40" s="6" customFormat="1"/>
    <row r="136" spans="3:40" s="6" customFormat="1"/>
    <row r="137" spans="3:40" s="6" customFormat="1"/>
    <row r="138" spans="3:40" s="6" customFormat="1"/>
    <row r="139" spans="3:40" s="6" customFormat="1"/>
    <row r="140" spans="3:40" s="6" customFormat="1"/>
    <row r="141" spans="3:40" s="6" customFormat="1"/>
    <row r="142" spans="3:40" s="6" customFormat="1"/>
    <row r="143" spans="3:40" s="6" customFormat="1"/>
    <row r="144" spans="3:40" s="6" customFormat="1"/>
    <row r="145" spans="2:20" s="6" customFormat="1"/>
    <row r="146" spans="2:20" s="6" customFormat="1"/>
    <row r="147" spans="2:20" s="6" customFormat="1"/>
    <row r="148" spans="2:20" s="6" customFormat="1"/>
    <row r="149" spans="2:20" s="6" customFormat="1"/>
    <row r="150" spans="2:20" s="6" customFormat="1"/>
    <row r="151" spans="2:20" s="6" customFormat="1"/>
    <row r="152" spans="2:20" s="6" customFormat="1"/>
    <row r="153" spans="2:20" s="6" customFormat="1">
      <c r="B153" s="199"/>
    </row>
    <row r="154" spans="2:20" s="6" customFormat="1"/>
    <row r="155" spans="2:20" s="6" customFormat="1"/>
    <row r="156" spans="2:20" s="6" customFormat="1"/>
    <row r="157" spans="2:20" s="6" customFormat="1"/>
    <row r="158" spans="2:20" s="6" customFormat="1"/>
    <row r="159" spans="2:20" s="6" customFormat="1">
      <c r="B159" s="8"/>
      <c r="T159" s="95"/>
    </row>
    <row r="160" spans="2:20" s="6" customFormat="1"/>
    <row r="161" spans="10:69" s="6" customFormat="1">
      <c r="J161" s="95"/>
      <c r="L161" s="96"/>
      <c r="T161" s="98"/>
      <c r="U161" s="48"/>
      <c r="V161" s="48"/>
      <c r="W161" s="48"/>
      <c r="X161" s="48"/>
      <c r="Y161" s="48"/>
      <c r="Z161" s="48"/>
      <c r="AA161" s="48"/>
      <c r="AB161" s="48"/>
      <c r="AC161" s="48"/>
      <c r="AD161" s="48"/>
      <c r="AE161" s="48"/>
      <c r="AF161" s="48"/>
      <c r="AG161" s="48"/>
      <c r="AH161" s="48"/>
      <c r="AI161" s="48"/>
      <c r="AJ161" s="48"/>
      <c r="AK161" s="48"/>
      <c r="AL161" s="48"/>
      <c r="AM161" s="48"/>
      <c r="AN161" s="48"/>
    </row>
    <row r="162" spans="10:69" s="6" customFormat="1">
      <c r="T162" s="17"/>
      <c r="U162" s="19"/>
      <c r="V162" s="19"/>
      <c r="W162" s="19"/>
      <c r="X162" s="19"/>
      <c r="Y162" s="19"/>
      <c r="Z162" s="19"/>
      <c r="AA162" s="19"/>
      <c r="AB162" s="19"/>
      <c r="AC162" s="19"/>
      <c r="AD162" s="19"/>
      <c r="AE162" s="19"/>
      <c r="AF162" s="19"/>
      <c r="AG162" s="19"/>
      <c r="AH162" s="19"/>
      <c r="AI162" s="19"/>
      <c r="AJ162" s="19"/>
      <c r="AK162" s="19"/>
      <c r="AL162" s="19"/>
      <c r="AM162" s="19"/>
      <c r="AN162" s="19"/>
    </row>
    <row r="163" spans="10:69" s="6" customFormat="1">
      <c r="T163" s="17"/>
      <c r="U163" s="70"/>
      <c r="V163" s="70"/>
      <c r="W163" s="70"/>
      <c r="X163" s="70"/>
      <c r="Y163" s="70"/>
      <c r="Z163" s="70"/>
      <c r="AA163" s="70"/>
      <c r="AB163" s="70"/>
      <c r="AC163" s="70"/>
      <c r="AD163" s="70"/>
      <c r="AE163" s="70"/>
      <c r="AF163" s="70"/>
      <c r="AG163" s="70"/>
      <c r="AH163" s="70"/>
      <c r="AI163" s="70"/>
      <c r="AJ163" s="70"/>
      <c r="AK163" s="70"/>
      <c r="AL163" s="70"/>
      <c r="AM163" s="70"/>
      <c r="AN163" s="70"/>
      <c r="AW163" s="238"/>
      <c r="AX163" s="238"/>
      <c r="AY163" s="238"/>
      <c r="AZ163" s="238"/>
      <c r="BA163" s="238"/>
      <c r="BB163" s="238"/>
      <c r="BC163" s="238" t="s">
        <v>33</v>
      </c>
      <c r="BD163" s="238" t="s">
        <v>33</v>
      </c>
      <c r="BE163" s="238" t="s">
        <v>33</v>
      </c>
      <c r="BF163" s="238" t="s">
        <v>33</v>
      </c>
      <c r="BG163" s="238" t="s">
        <v>33</v>
      </c>
      <c r="BH163" s="238" t="s">
        <v>33</v>
      </c>
      <c r="BI163" s="238" t="s">
        <v>33</v>
      </c>
      <c r="BJ163" s="238" t="s">
        <v>33</v>
      </c>
      <c r="BK163" s="238" t="s">
        <v>33</v>
      </c>
      <c r="BL163" s="238" t="s">
        <v>33</v>
      </c>
      <c r="BM163" s="238" t="s">
        <v>33</v>
      </c>
      <c r="BN163" s="238" t="s">
        <v>33</v>
      </c>
      <c r="BO163" s="238" t="s">
        <v>33</v>
      </c>
      <c r="BP163" s="238" t="s">
        <v>33</v>
      </c>
      <c r="BQ163" s="238" t="s">
        <v>33</v>
      </c>
    </row>
    <row r="164" spans="10:69" s="6" customFormat="1">
      <c r="T164" s="200"/>
      <c r="U164" s="105"/>
      <c r="V164" s="105"/>
      <c r="W164" s="105"/>
      <c r="X164" s="105"/>
      <c r="Y164" s="105"/>
      <c r="Z164" s="105"/>
      <c r="AA164" s="105"/>
      <c r="AB164" s="105"/>
      <c r="AC164" s="105"/>
      <c r="AD164" s="105"/>
      <c r="AE164" s="105"/>
      <c r="AF164" s="105"/>
      <c r="AG164" s="105"/>
      <c r="AH164" s="105"/>
      <c r="AI164" s="105"/>
      <c r="AJ164" s="105"/>
      <c r="AK164" s="105"/>
      <c r="AL164" s="105"/>
      <c r="AM164" s="105"/>
      <c r="AN164" s="105"/>
      <c r="AW164" s="238"/>
      <c r="AX164" s="238"/>
      <c r="AY164" s="238"/>
      <c r="AZ164" s="238"/>
      <c r="BA164" s="238"/>
      <c r="BB164" s="238"/>
      <c r="BC164" s="238" t="s">
        <v>33</v>
      </c>
      <c r="BD164" s="238" t="s">
        <v>33</v>
      </c>
      <c r="BE164" s="238" t="s">
        <v>33</v>
      </c>
      <c r="BF164" s="238" t="s">
        <v>33</v>
      </c>
      <c r="BG164" s="238" t="s">
        <v>33</v>
      </c>
      <c r="BH164" s="238" t="s">
        <v>33</v>
      </c>
      <c r="BI164" s="238" t="s">
        <v>33</v>
      </c>
      <c r="BJ164" s="238" t="s">
        <v>33</v>
      </c>
      <c r="BK164" s="238" t="s">
        <v>33</v>
      </c>
      <c r="BL164" s="238" t="s">
        <v>33</v>
      </c>
      <c r="BM164" s="238" t="s">
        <v>33</v>
      </c>
      <c r="BN164" s="238" t="s">
        <v>33</v>
      </c>
      <c r="BO164" s="238" t="s">
        <v>33</v>
      </c>
      <c r="BP164" s="238" t="s">
        <v>33</v>
      </c>
      <c r="BQ164" s="238" t="s">
        <v>33</v>
      </c>
    </row>
    <row r="165" spans="10:69" s="6" customFormat="1">
      <c r="T165" s="200"/>
      <c r="U165" s="105"/>
      <c r="V165" s="105"/>
      <c r="W165" s="105"/>
      <c r="X165" s="105"/>
      <c r="Y165" s="105"/>
      <c r="Z165" s="105"/>
      <c r="AA165" s="105"/>
      <c r="AB165" s="105"/>
      <c r="AC165" s="105"/>
      <c r="AD165" s="105"/>
      <c r="AE165" s="105"/>
      <c r="AF165" s="105"/>
      <c r="AG165" s="105"/>
      <c r="AH165" s="105"/>
      <c r="AI165" s="105"/>
      <c r="AJ165" s="105"/>
      <c r="AK165" s="105"/>
      <c r="AL165" s="105"/>
      <c r="AM165" s="105"/>
      <c r="AN165" s="105"/>
      <c r="AW165" s="167"/>
      <c r="AX165" s="167"/>
      <c r="AY165" s="167"/>
      <c r="AZ165" s="167"/>
      <c r="BA165" s="167"/>
      <c r="BB165" s="238"/>
      <c r="BC165" s="238" t="s">
        <v>33</v>
      </c>
      <c r="BD165" s="238" t="s">
        <v>33</v>
      </c>
      <c r="BE165" s="238" t="s">
        <v>33</v>
      </c>
      <c r="BF165" s="238" t="s">
        <v>33</v>
      </c>
      <c r="BG165" s="238" t="s">
        <v>33</v>
      </c>
      <c r="BH165" s="238" t="s">
        <v>33</v>
      </c>
      <c r="BI165" s="238" t="s">
        <v>33</v>
      </c>
      <c r="BJ165" s="238" t="s">
        <v>33</v>
      </c>
      <c r="BK165" s="238" t="s">
        <v>33</v>
      </c>
      <c r="BL165" s="238" t="s">
        <v>33</v>
      </c>
      <c r="BM165" s="238" t="s">
        <v>33</v>
      </c>
      <c r="BN165" s="238" t="s">
        <v>33</v>
      </c>
      <c r="BO165" s="238" t="s">
        <v>33</v>
      </c>
      <c r="BP165" s="238" t="s">
        <v>33</v>
      </c>
      <c r="BQ165" s="238" t="s">
        <v>33</v>
      </c>
    </row>
    <row r="166" spans="10:69" s="6" customFormat="1">
      <c r="T166" s="200"/>
      <c r="U166" s="105"/>
      <c r="V166" s="105"/>
      <c r="W166" s="105"/>
      <c r="X166" s="105"/>
      <c r="Y166" s="105"/>
      <c r="Z166" s="105"/>
      <c r="AA166" s="105"/>
      <c r="AB166" s="105"/>
      <c r="AC166" s="105"/>
      <c r="AD166" s="105"/>
      <c r="AE166" s="105"/>
      <c r="AF166" s="105"/>
      <c r="AG166" s="105"/>
      <c r="AH166" s="105"/>
      <c r="AI166" s="105"/>
      <c r="AJ166" s="105"/>
      <c r="AK166" s="105"/>
      <c r="AL166" s="105"/>
      <c r="AM166" s="105"/>
      <c r="AN166" s="105"/>
      <c r="AW166" s="167"/>
      <c r="AX166" s="167"/>
      <c r="AY166" s="167"/>
      <c r="AZ166" s="167"/>
      <c r="BA166" s="167"/>
    </row>
    <row r="167" spans="10:69" s="6" customFormat="1">
      <c r="AW167" s="238"/>
      <c r="AX167" s="238"/>
      <c r="AY167" s="238"/>
      <c r="AZ167" s="238"/>
      <c r="BA167" s="238"/>
    </row>
    <row r="168" spans="10:69" s="6" customFormat="1"/>
    <row r="169" spans="10:69" s="6" customFormat="1">
      <c r="U169" s="105"/>
      <c r="V169" s="105"/>
      <c r="W169" s="105"/>
      <c r="AA169" s="97"/>
      <c r="AB169" s="97"/>
      <c r="AC169" s="97"/>
      <c r="AD169" s="97"/>
      <c r="AE169" s="97"/>
      <c r="AF169" s="97"/>
      <c r="AG169" s="97"/>
      <c r="AH169" s="97"/>
      <c r="AI169" s="97"/>
      <c r="AJ169" s="97"/>
      <c r="AK169" s="97"/>
      <c r="AL169" s="97"/>
      <c r="AM169" s="97"/>
      <c r="AN169" s="97"/>
      <c r="AO169" s="97"/>
      <c r="AP169" s="97"/>
      <c r="AQ169" s="97"/>
      <c r="AR169" s="97"/>
      <c r="AS169" s="97"/>
      <c r="AT169" s="97"/>
    </row>
    <row r="170" spans="10:69" s="6" customFormat="1">
      <c r="AA170" s="97"/>
      <c r="AB170" s="97"/>
      <c r="AC170" s="97"/>
      <c r="AD170" s="97"/>
      <c r="AE170" s="97"/>
      <c r="AF170" s="97"/>
      <c r="AG170" s="97"/>
      <c r="AH170" s="97"/>
      <c r="AI170" s="97"/>
      <c r="AJ170" s="97"/>
      <c r="AK170" s="97"/>
      <c r="AL170" s="97"/>
      <c r="AM170" s="97"/>
      <c r="AN170" s="97"/>
      <c r="AO170" s="97"/>
      <c r="AP170" s="97"/>
      <c r="AQ170" s="97"/>
      <c r="AR170" s="97"/>
      <c r="AS170" s="97"/>
      <c r="AT170" s="97"/>
    </row>
    <row r="171" spans="10:69" s="6" customFormat="1">
      <c r="AA171" s="97"/>
      <c r="AB171" s="97"/>
      <c r="AC171" s="97"/>
      <c r="AD171" s="97"/>
      <c r="AE171" s="97"/>
      <c r="AF171" s="97"/>
      <c r="AG171" s="97"/>
      <c r="AH171" s="97"/>
      <c r="AI171" s="97"/>
      <c r="AJ171" s="97"/>
      <c r="AK171" s="97"/>
      <c r="AL171" s="97"/>
      <c r="AM171" s="97"/>
      <c r="AN171" s="97"/>
      <c r="AO171" s="97"/>
      <c r="AP171" s="97"/>
      <c r="AQ171" s="97"/>
      <c r="AR171" s="97"/>
      <c r="AS171" s="97"/>
      <c r="AT171" s="97"/>
    </row>
    <row r="172" spans="10:69" s="6" customFormat="1">
      <c r="AA172" s="97"/>
      <c r="AB172" s="97"/>
      <c r="AC172" s="97"/>
      <c r="AD172" s="97"/>
      <c r="AE172" s="97"/>
      <c r="AF172" s="97"/>
      <c r="AG172" s="97"/>
      <c r="AH172" s="97"/>
      <c r="AI172" s="97"/>
      <c r="AJ172" s="97"/>
      <c r="AK172" s="97"/>
      <c r="AL172" s="97"/>
      <c r="AM172" s="97"/>
      <c r="AN172" s="97"/>
      <c r="AO172" s="97"/>
      <c r="AP172" s="97"/>
      <c r="AQ172" s="97"/>
      <c r="AR172" s="97"/>
      <c r="AS172" s="97"/>
      <c r="AT172" s="97"/>
    </row>
    <row r="173" spans="10:69" s="6" customFormat="1">
      <c r="AA173" s="97"/>
      <c r="AB173" s="97"/>
      <c r="AC173" s="97"/>
      <c r="AD173" s="97"/>
      <c r="AE173" s="97"/>
      <c r="AF173" s="97"/>
      <c r="AG173" s="97"/>
      <c r="AH173" s="97"/>
      <c r="AI173" s="97"/>
      <c r="AJ173" s="97"/>
      <c r="AK173" s="97"/>
      <c r="AL173" s="97"/>
      <c r="AM173" s="97"/>
      <c r="AN173" s="97"/>
      <c r="AO173" s="97"/>
      <c r="AP173" s="97"/>
      <c r="AQ173" s="97"/>
      <c r="AR173" s="97"/>
      <c r="AS173" s="97"/>
      <c r="AT173" s="97"/>
    </row>
    <row r="174" spans="10:69" s="6" customFormat="1">
      <c r="AA174" s="97"/>
      <c r="AB174" s="97"/>
      <c r="AC174" s="97"/>
      <c r="AD174" s="97"/>
      <c r="AE174" s="97"/>
      <c r="AF174" s="97"/>
      <c r="AG174" s="97"/>
      <c r="AH174" s="97"/>
      <c r="AI174" s="97"/>
      <c r="AJ174" s="97"/>
      <c r="AK174" s="97"/>
      <c r="AL174" s="97"/>
      <c r="AM174" s="97"/>
      <c r="AN174" s="97"/>
      <c r="AO174" s="97"/>
      <c r="AP174" s="97"/>
      <c r="AQ174" s="97"/>
      <c r="AR174" s="97"/>
      <c r="AS174" s="97"/>
      <c r="AT174" s="97"/>
    </row>
    <row r="175" spans="10:69" s="6" customFormat="1">
      <c r="AA175" s="97"/>
      <c r="AB175" s="97"/>
      <c r="AC175" s="97"/>
      <c r="AD175" s="97"/>
      <c r="AE175" s="97"/>
      <c r="AF175" s="97"/>
      <c r="AG175" s="97"/>
      <c r="AH175" s="97"/>
      <c r="AI175" s="97"/>
      <c r="AJ175" s="97"/>
      <c r="AK175" s="97"/>
      <c r="AL175" s="97"/>
      <c r="AM175" s="97"/>
      <c r="AN175" s="97"/>
      <c r="AO175" s="97"/>
      <c r="AP175" s="97"/>
      <c r="AQ175" s="97"/>
      <c r="AR175" s="97"/>
      <c r="AS175" s="97"/>
      <c r="AT175" s="97"/>
    </row>
    <row r="176" spans="10:69" s="6" customFormat="1"/>
    <row r="177" s="6" customFormat="1"/>
    <row r="178" s="6" customFormat="1"/>
    <row r="179" s="6" customFormat="1"/>
    <row r="180" s="6" customFormat="1"/>
    <row r="181" s="6" customFormat="1"/>
    <row r="182" s="6" customFormat="1"/>
    <row r="183" s="6" customFormat="1"/>
    <row r="184" s="6" customFormat="1"/>
    <row r="185" s="6" customFormat="1"/>
    <row r="186" s="6" customFormat="1"/>
    <row r="187" s="6" customFormat="1"/>
    <row r="188" s="6" customFormat="1"/>
    <row r="189" s="6" customFormat="1"/>
    <row r="190" s="6" customFormat="1"/>
    <row r="191" s="6" customFormat="1"/>
    <row r="192" s="6" customFormat="1"/>
    <row r="193" spans="2:42" s="6" customFormat="1">
      <c r="B193" s="199"/>
      <c r="C193" s="7"/>
      <c r="D193" s="7"/>
      <c r="E193" s="7"/>
      <c r="F193" s="7"/>
      <c r="G193" s="7"/>
      <c r="H193" s="7"/>
      <c r="I193" s="7"/>
      <c r="J193" s="7"/>
      <c r="K193" s="7"/>
      <c r="L193" s="7"/>
      <c r="M193" s="7"/>
      <c r="N193" s="7"/>
      <c r="O193" s="7"/>
      <c r="P193" s="7"/>
      <c r="Q193" s="7"/>
      <c r="R193" s="7"/>
      <c r="S193" s="7"/>
      <c r="T193" s="7"/>
    </row>
    <row r="194" spans="2:42" s="6" customFormat="1"/>
    <row r="195" spans="2:42" s="6" customFormat="1"/>
    <row r="196" spans="2:42" s="6" customFormat="1"/>
    <row r="197" spans="2:42" s="6" customFormat="1"/>
    <row r="198" spans="2:42" s="6" customFormat="1"/>
    <row r="199" spans="2:42" s="6" customFormat="1"/>
    <row r="200" spans="2:42" s="6" customFormat="1"/>
    <row r="201" spans="2:42" s="6" customFormat="1">
      <c r="T201" s="95"/>
    </row>
    <row r="202" spans="2:42" s="6" customFormat="1">
      <c r="AG202" s="94"/>
    </row>
    <row r="203" spans="2:42" s="6" customFormat="1">
      <c r="AG203" s="59"/>
      <c r="AH203" s="103"/>
      <c r="AI203" s="103"/>
      <c r="AK203" s="106"/>
      <c r="AL203" s="106"/>
      <c r="AM203" s="106"/>
    </row>
    <row r="204" spans="2:42" s="6" customFormat="1">
      <c r="R204" s="7"/>
      <c r="S204" s="205"/>
      <c r="T204" s="7"/>
      <c r="U204" s="107"/>
      <c r="V204" s="7"/>
      <c r="W204" s="94"/>
      <c r="X204" s="94"/>
      <c r="AG204" s="59"/>
      <c r="AH204" s="35"/>
      <c r="AI204" s="35"/>
      <c r="AK204" s="108"/>
      <c r="AL204" s="918"/>
      <c r="AM204" s="918"/>
      <c r="AP204" s="106"/>
    </row>
    <row r="205" spans="2:42" s="6" customFormat="1">
      <c r="R205" s="7"/>
      <c r="S205" s="7"/>
      <c r="T205" s="93"/>
      <c r="U205" s="107"/>
      <c r="V205" s="7"/>
      <c r="AG205" s="109"/>
      <c r="AH205" s="110"/>
      <c r="AI205" s="110"/>
      <c r="AK205" s="10"/>
      <c r="AL205" s="10"/>
      <c r="AP205" s="111"/>
    </row>
    <row r="206" spans="2:42" s="6" customFormat="1">
      <c r="R206" s="7"/>
      <c r="S206" s="7"/>
      <c r="T206" s="93"/>
      <c r="U206" s="107"/>
      <c r="V206" s="7"/>
      <c r="AG206" s="109"/>
      <c r="AH206" s="110"/>
      <c r="AI206" s="110"/>
      <c r="AK206" s="108"/>
      <c r="AL206" s="108"/>
      <c r="AM206" s="108"/>
      <c r="AP206" s="111"/>
    </row>
    <row r="207" spans="2:42" s="6" customFormat="1">
      <c r="R207" s="7"/>
      <c r="S207" s="7"/>
      <c r="T207" s="164"/>
      <c r="U207" s="48"/>
      <c r="V207" s="7"/>
      <c r="AG207" s="109"/>
      <c r="AH207" s="110"/>
      <c r="AI207" s="110"/>
      <c r="AK207" s="108"/>
      <c r="AL207" s="108"/>
      <c r="AM207" s="108"/>
      <c r="AP207" s="111"/>
    </row>
    <row r="208" spans="2:42" s="6" customFormat="1">
      <c r="AG208" s="109"/>
      <c r="AH208" s="110"/>
      <c r="AI208" s="110"/>
      <c r="AK208" s="108"/>
      <c r="AL208" s="108"/>
      <c r="AM208" s="108"/>
      <c r="AP208" s="111"/>
    </row>
    <row r="209" spans="12:42" s="6" customFormat="1">
      <c r="AG209" s="109"/>
      <c r="AH209" s="110"/>
      <c r="AI209" s="110"/>
      <c r="AK209" s="108"/>
      <c r="AL209" s="108"/>
      <c r="AM209" s="108"/>
      <c r="AP209" s="111"/>
    </row>
    <row r="210" spans="12:42" s="6" customFormat="1">
      <c r="AG210" s="109"/>
      <c r="AH210" s="110"/>
      <c r="AI210" s="110"/>
      <c r="AK210" s="108"/>
      <c r="AL210" s="108"/>
      <c r="AM210" s="108"/>
      <c r="AP210" s="111"/>
    </row>
    <row r="211" spans="12:42" s="6" customFormat="1">
      <c r="AG211" s="109"/>
      <c r="AH211" s="110"/>
      <c r="AI211" s="110"/>
    </row>
    <row r="212" spans="12:42" s="6" customFormat="1">
      <c r="AG212" s="109"/>
      <c r="AH212" s="110"/>
      <c r="AI212" s="110"/>
    </row>
    <row r="213" spans="12:42" s="6" customFormat="1">
      <c r="U213" s="48"/>
      <c r="AG213" s="109"/>
      <c r="AH213" s="110"/>
      <c r="AI213" s="110"/>
    </row>
    <row r="214" spans="12:42" s="6" customFormat="1">
      <c r="AG214" s="109"/>
      <c r="AH214" s="110"/>
      <c r="AI214" s="110"/>
    </row>
    <row r="215" spans="12:42" s="6" customFormat="1">
      <c r="AG215" s="109"/>
      <c r="AH215" s="110"/>
      <c r="AI215" s="110"/>
    </row>
    <row r="216" spans="12:42" s="6" customFormat="1">
      <c r="AG216" s="109"/>
      <c r="AH216" s="110"/>
      <c r="AI216" s="110"/>
    </row>
    <row r="217" spans="12:42" s="6" customFormat="1">
      <c r="AG217" s="109"/>
      <c r="AH217" s="110"/>
      <c r="AI217" s="110"/>
    </row>
    <row r="218" spans="12:42" s="6" customFormat="1">
      <c r="AG218" s="109"/>
      <c r="AH218" s="110"/>
      <c r="AI218" s="110"/>
    </row>
    <row r="219" spans="12:42" s="6" customFormat="1">
      <c r="L219" s="11"/>
      <c r="AG219" s="109"/>
      <c r="AH219" s="110"/>
      <c r="AI219" s="110"/>
    </row>
    <row r="220" spans="12:42" s="6" customFormat="1">
      <c r="AG220" s="109"/>
      <c r="AH220" s="110"/>
      <c r="AI220" s="110"/>
    </row>
    <row r="221" spans="12:42" s="6" customFormat="1">
      <c r="AG221" s="109"/>
      <c r="AH221" s="110"/>
      <c r="AI221" s="110"/>
    </row>
    <row r="222" spans="12:42" s="6" customFormat="1">
      <c r="AG222" s="109"/>
      <c r="AH222" s="110"/>
      <c r="AI222" s="110"/>
    </row>
    <row r="223" spans="12:42" s="6" customFormat="1">
      <c r="AG223" s="109"/>
      <c r="AH223" s="110"/>
      <c r="AI223" s="110"/>
    </row>
    <row r="224" spans="12:42" s="6" customFormat="1">
      <c r="AG224" s="109"/>
      <c r="AH224" s="110"/>
      <c r="AI224" s="110"/>
    </row>
    <row r="225" spans="1:35" s="7" customFormat="1">
      <c r="T225" s="6"/>
      <c r="U225" s="6"/>
      <c r="V225" s="6"/>
      <c r="W225" s="6"/>
      <c r="X225" s="6"/>
      <c r="Y225" s="6"/>
      <c r="Z225" s="6"/>
      <c r="AA225" s="6"/>
      <c r="AB225" s="6"/>
      <c r="AC225" s="6"/>
      <c r="AD225" s="6"/>
      <c r="AE225" s="6"/>
      <c r="AF225" s="6"/>
      <c r="AG225" s="59"/>
      <c r="AH225" s="35"/>
      <c r="AI225" s="35"/>
    </row>
    <row r="226" spans="1:35" s="7" customFormat="1">
      <c r="T226" s="6"/>
      <c r="U226" s="6"/>
      <c r="V226" s="6"/>
      <c r="W226" s="6"/>
      <c r="X226" s="6"/>
      <c r="Y226" s="6"/>
      <c r="Z226" s="6"/>
      <c r="AA226" s="6"/>
      <c r="AB226" s="6"/>
      <c r="AC226" s="6"/>
      <c r="AD226" s="6"/>
      <c r="AE226" s="6"/>
      <c r="AF226" s="6"/>
      <c r="AG226" s="59"/>
      <c r="AH226" s="35"/>
      <c r="AI226" s="35"/>
    </row>
    <row r="227" spans="1:35" s="6" customFormat="1">
      <c r="T227" s="94"/>
      <c r="U227" s="112"/>
      <c r="V227" s="98"/>
      <c r="W227" s="94"/>
      <c r="X227" s="94"/>
      <c r="Y227" s="94"/>
      <c r="Z227" s="94"/>
      <c r="AA227" s="94"/>
      <c r="AB227" s="94"/>
      <c r="AC227" s="94"/>
      <c r="AD227" s="94"/>
      <c r="AE227" s="94"/>
      <c r="AF227" s="94"/>
      <c r="AG227" s="94"/>
    </row>
    <row r="228" spans="1:35" s="6" customFormat="1">
      <c r="T228" s="112"/>
      <c r="U228" s="94"/>
      <c r="V228" s="94"/>
      <c r="W228" s="94"/>
      <c r="X228" s="94"/>
      <c r="Y228" s="94"/>
      <c r="Z228" s="94"/>
      <c r="AA228" s="94"/>
      <c r="AB228" s="94"/>
      <c r="AC228" s="94"/>
      <c r="AD228" s="94"/>
      <c r="AE228" s="94"/>
      <c r="AF228" s="94"/>
      <c r="AG228" s="94"/>
    </row>
    <row r="229" spans="1:35" s="6" customFormat="1">
      <c r="AC229" s="94"/>
      <c r="AD229" s="94"/>
      <c r="AE229" s="94"/>
      <c r="AF229" s="94"/>
      <c r="AG229" s="94"/>
    </row>
    <row r="230" spans="1:35" s="6" customFormat="1">
      <c r="A230" s="7"/>
      <c r="B230" s="7"/>
      <c r="C230" s="7"/>
      <c r="D230" s="7"/>
      <c r="E230" s="7"/>
      <c r="F230" s="7"/>
      <c r="G230" s="7"/>
      <c r="H230" s="7"/>
      <c r="I230" s="7"/>
      <c r="J230" s="7"/>
      <c r="K230" s="7"/>
      <c r="L230" s="7"/>
      <c r="M230" s="7"/>
      <c r="N230" s="7"/>
      <c r="O230" s="7"/>
      <c r="P230" s="7"/>
      <c r="Q230" s="7"/>
      <c r="R230" s="7"/>
      <c r="S230" s="206"/>
      <c r="T230" s="112"/>
      <c r="U230" s="48"/>
      <c r="V230" s="48"/>
      <c r="W230" s="48"/>
      <c r="X230" s="48"/>
      <c r="Y230" s="48"/>
      <c r="Z230" s="48"/>
      <c r="AA230" s="48"/>
      <c r="AB230" s="48"/>
      <c r="AC230" s="94"/>
      <c r="AD230" s="94"/>
      <c r="AE230" s="94"/>
      <c r="AF230" s="94"/>
      <c r="AG230" s="94"/>
    </row>
    <row r="231" spans="1:35" s="6" customFormat="1">
      <c r="A231" s="7"/>
      <c r="B231" s="7"/>
      <c r="C231" s="7"/>
      <c r="D231" s="7"/>
      <c r="E231" s="7"/>
      <c r="F231" s="7"/>
      <c r="G231" s="7"/>
      <c r="H231" s="7"/>
      <c r="I231" s="7"/>
      <c r="J231" s="7"/>
      <c r="K231" s="7"/>
      <c r="L231" s="7"/>
      <c r="M231" s="7"/>
      <c r="N231" s="7"/>
      <c r="O231" s="7"/>
      <c r="P231" s="7"/>
      <c r="Q231" s="7"/>
      <c r="R231" s="7"/>
      <c r="S231" s="93"/>
      <c r="T231" s="207"/>
      <c r="U231" s="169"/>
      <c r="V231" s="169"/>
      <c r="W231" s="169"/>
      <c r="X231" s="169"/>
      <c r="Y231" s="169"/>
      <c r="Z231" s="169"/>
      <c r="AA231" s="169"/>
      <c r="AB231" s="59"/>
      <c r="AC231" s="59"/>
      <c r="AD231" s="94"/>
      <c r="AE231" s="94"/>
      <c r="AF231" s="94"/>
      <c r="AG231" s="94"/>
    </row>
    <row r="232" spans="1:35" s="6" customFormat="1" ht="14">
      <c r="A232" s="7"/>
      <c r="B232" s="7"/>
      <c r="C232" s="7"/>
      <c r="D232" s="7"/>
      <c r="E232" s="7"/>
      <c r="F232" s="7"/>
      <c r="G232" s="208"/>
      <c r="H232" s="7"/>
      <c r="I232" s="103"/>
      <c r="J232" s="103"/>
      <c r="K232" s="103"/>
      <c r="L232" s="103"/>
      <c r="M232" s="103"/>
      <c r="N232" s="103"/>
      <c r="O232" s="103"/>
      <c r="P232" s="7"/>
      <c r="Q232" s="7"/>
      <c r="R232" s="7"/>
      <c r="S232" s="93"/>
      <c r="T232" s="170"/>
      <c r="U232" s="114"/>
      <c r="V232" s="114"/>
      <c r="W232" s="114"/>
      <c r="X232" s="114"/>
      <c r="Y232" s="114"/>
      <c r="Z232" s="114"/>
      <c r="AA232" s="114"/>
      <c r="AB232" s="59"/>
      <c r="AC232" s="59"/>
      <c r="AD232" s="94"/>
      <c r="AE232" s="94"/>
      <c r="AF232" s="94"/>
      <c r="AG232" s="94"/>
    </row>
    <row r="233" spans="1:35" s="6" customFormat="1">
      <c r="A233" s="7"/>
      <c r="B233" s="7"/>
      <c r="C233" s="7"/>
      <c r="D233" s="7"/>
      <c r="E233" s="209"/>
      <c r="F233" s="209"/>
      <c r="G233" s="7"/>
      <c r="H233" s="171"/>
      <c r="I233" s="171"/>
      <c r="J233" s="171"/>
      <c r="K233" s="171"/>
      <c r="L233" s="171"/>
      <c r="M233" s="171"/>
      <c r="N233" s="171"/>
      <c r="O233" s="171"/>
      <c r="P233" s="7"/>
      <c r="Q233" s="7"/>
      <c r="R233" s="7"/>
      <c r="S233" s="93"/>
      <c r="T233" s="170"/>
      <c r="U233" s="114"/>
      <c r="V233" s="114"/>
      <c r="W233" s="114"/>
      <c r="X233" s="114"/>
      <c r="Y233" s="114"/>
      <c r="Z233" s="114"/>
      <c r="AA233" s="114"/>
      <c r="AB233" s="59"/>
      <c r="AC233" s="59"/>
      <c r="AD233" s="94"/>
      <c r="AE233" s="94"/>
      <c r="AF233" s="94"/>
      <c r="AG233" s="94"/>
    </row>
    <row r="234" spans="1:35" s="6" customFormat="1" ht="12.75" customHeight="1">
      <c r="A234" s="7"/>
      <c r="B234" s="7"/>
      <c r="C234" s="7"/>
      <c r="D234" s="7"/>
      <c r="E234" s="117"/>
      <c r="F234" s="117"/>
      <c r="G234" s="210"/>
      <c r="H234" s="211"/>
      <c r="I234" s="212"/>
      <c r="J234" s="212"/>
      <c r="K234" s="212"/>
      <c r="L234" s="212"/>
      <c r="M234" s="212"/>
      <c r="N234" s="212"/>
      <c r="O234" s="212"/>
      <c r="P234" s="7"/>
      <c r="Q234" s="7"/>
      <c r="R234" s="7"/>
      <c r="S234" s="93"/>
      <c r="T234" s="170"/>
      <c r="U234" s="114"/>
      <c r="V234" s="114"/>
      <c r="W234" s="114"/>
      <c r="X234" s="114"/>
      <c r="Y234" s="114"/>
      <c r="Z234" s="114"/>
      <c r="AA234" s="114"/>
      <c r="AB234" s="59"/>
      <c r="AC234" s="59"/>
      <c r="AD234" s="94"/>
      <c r="AE234" s="94"/>
      <c r="AF234" s="94"/>
      <c r="AG234" s="94"/>
    </row>
    <row r="235" spans="1:35" s="6" customFormat="1" ht="12.75" customHeight="1">
      <c r="A235" s="7"/>
      <c r="B235" s="7"/>
      <c r="C235" s="7"/>
      <c r="D235" s="7"/>
      <c r="E235" s="117"/>
      <c r="F235" s="117"/>
      <c r="G235" s="210"/>
      <c r="H235" s="211"/>
      <c r="I235" s="212"/>
      <c r="J235" s="212"/>
      <c r="K235" s="212"/>
      <c r="L235" s="212"/>
      <c r="M235" s="212"/>
      <c r="N235" s="212"/>
      <c r="O235" s="212"/>
      <c r="P235" s="7"/>
      <c r="Q235" s="7"/>
      <c r="R235" s="7"/>
      <c r="S235" s="93"/>
      <c r="T235" s="170"/>
      <c r="U235" s="114"/>
      <c r="V235" s="114"/>
      <c r="W235" s="114"/>
      <c r="X235" s="114"/>
      <c r="Y235" s="114"/>
      <c r="Z235" s="114"/>
      <c r="AA235" s="114"/>
      <c r="AB235" s="59"/>
      <c r="AC235" s="59"/>
      <c r="AD235" s="94"/>
      <c r="AE235" s="94"/>
      <c r="AF235" s="94"/>
      <c r="AG235" s="94"/>
    </row>
    <row r="236" spans="1:35" s="6" customFormat="1" ht="12.75" customHeight="1">
      <c r="A236" s="7"/>
      <c r="B236" s="7"/>
      <c r="C236" s="7"/>
      <c r="D236" s="7"/>
      <c r="E236" s="117"/>
      <c r="F236" s="117"/>
      <c r="G236" s="210"/>
      <c r="H236" s="211"/>
      <c r="I236" s="212"/>
      <c r="J236" s="212"/>
      <c r="K236" s="212"/>
      <c r="L236" s="212"/>
      <c r="M236" s="212"/>
      <c r="N236" s="212"/>
      <c r="O236" s="212"/>
      <c r="P236" s="7"/>
      <c r="Q236" s="7"/>
      <c r="R236" s="7"/>
      <c r="S236" s="93"/>
      <c r="T236" s="170"/>
      <c r="U236" s="114"/>
      <c r="V236" s="114"/>
      <c r="W236" s="114"/>
      <c r="X236" s="114"/>
      <c r="Y236" s="114"/>
      <c r="Z236" s="114"/>
      <c r="AA236" s="114"/>
      <c r="AB236" s="59"/>
      <c r="AC236" s="59"/>
      <c r="AD236" s="94"/>
      <c r="AE236" s="94"/>
      <c r="AF236" s="94"/>
      <c r="AG236" s="94"/>
    </row>
    <row r="237" spans="1:35" s="6" customFormat="1" ht="12.75" customHeight="1">
      <c r="A237" s="7"/>
      <c r="B237" s="7"/>
      <c r="D237" s="7"/>
      <c r="E237" s="117"/>
      <c r="F237" s="117"/>
      <c r="G237" s="210"/>
      <c r="H237" s="211"/>
      <c r="I237" s="212"/>
      <c r="J237" s="212"/>
      <c r="K237" s="212"/>
      <c r="L237" s="212"/>
      <c r="M237" s="212"/>
      <c r="N237" s="212"/>
      <c r="O237" s="212"/>
      <c r="P237" s="7"/>
      <c r="Q237" s="7"/>
      <c r="R237" s="7"/>
      <c r="S237" s="93"/>
      <c r="T237" s="170"/>
      <c r="U237" s="114"/>
      <c r="V237" s="114"/>
      <c r="W237" s="114"/>
      <c r="X237" s="114"/>
      <c r="Y237" s="114"/>
      <c r="Z237" s="114"/>
      <c r="AA237" s="114"/>
      <c r="AB237" s="59"/>
      <c r="AC237" s="59"/>
      <c r="AD237" s="94"/>
      <c r="AE237" s="94"/>
      <c r="AF237" s="94"/>
      <c r="AG237" s="94"/>
    </row>
    <row r="238" spans="1:35" s="6" customFormat="1" ht="12.75" customHeight="1">
      <c r="A238" s="7"/>
      <c r="B238" s="7"/>
      <c r="C238" s="7"/>
      <c r="D238" s="7"/>
      <c r="E238" s="117"/>
      <c r="F238" s="117"/>
      <c r="G238" s="210"/>
      <c r="H238" s="211"/>
      <c r="I238" s="212"/>
      <c r="J238" s="212"/>
      <c r="K238" s="212"/>
      <c r="L238" s="212"/>
      <c r="M238" s="212"/>
      <c r="N238" s="212"/>
      <c r="O238" s="212"/>
      <c r="P238" s="7"/>
      <c r="Q238" s="7"/>
      <c r="R238" s="7"/>
      <c r="S238" s="93"/>
      <c r="T238" s="170"/>
      <c r="U238" s="114"/>
      <c r="V238" s="114"/>
      <c r="W238" s="114"/>
      <c r="X238" s="114"/>
      <c r="Y238" s="114"/>
      <c r="Z238" s="114"/>
      <c r="AA238" s="114"/>
      <c r="AB238" s="59"/>
      <c r="AC238" s="59"/>
      <c r="AD238" s="94"/>
      <c r="AE238" s="94"/>
      <c r="AF238" s="94"/>
      <c r="AG238" s="94"/>
    </row>
    <row r="239" spans="1:35" s="6" customFormat="1" ht="12.75" customHeight="1">
      <c r="A239" s="7"/>
      <c r="B239" s="7"/>
      <c r="C239" s="7"/>
      <c r="D239" s="7"/>
      <c r="E239" s="117"/>
      <c r="F239" s="117"/>
      <c r="G239" s="210"/>
      <c r="H239" s="211"/>
      <c r="I239" s="212"/>
      <c r="J239" s="212"/>
      <c r="K239" s="212"/>
      <c r="L239" s="212"/>
      <c r="M239" s="212"/>
      <c r="N239" s="212"/>
      <c r="O239" s="212"/>
      <c r="P239" s="7"/>
      <c r="Q239" s="7"/>
      <c r="R239" s="7"/>
      <c r="S239" s="93"/>
      <c r="T239" s="170"/>
      <c r="U239" s="114"/>
      <c r="V239" s="114"/>
      <c r="W239" s="114"/>
      <c r="X239" s="114"/>
      <c r="Y239" s="114"/>
      <c r="Z239" s="114"/>
      <c r="AA239" s="114"/>
      <c r="AB239" s="59"/>
      <c r="AC239" s="59"/>
      <c r="AD239" s="94"/>
      <c r="AE239" s="94"/>
      <c r="AF239" s="94"/>
      <c r="AG239" s="94"/>
    </row>
    <row r="240" spans="1:35" s="6" customFormat="1" ht="12.75" customHeight="1">
      <c r="A240" s="7"/>
      <c r="B240" s="7"/>
      <c r="C240" s="7"/>
      <c r="D240" s="7"/>
      <c r="E240" s="117"/>
      <c r="F240" s="117"/>
      <c r="G240" s="210"/>
      <c r="H240" s="211"/>
      <c r="I240" s="212"/>
      <c r="J240" s="212"/>
      <c r="K240" s="212"/>
      <c r="L240" s="212"/>
      <c r="M240" s="212"/>
      <c r="N240" s="212"/>
      <c r="O240" s="212"/>
      <c r="P240" s="7"/>
      <c r="Q240" s="7"/>
      <c r="R240" s="7"/>
      <c r="S240" s="93"/>
      <c r="T240" s="170"/>
      <c r="U240" s="114"/>
      <c r="V240" s="114"/>
      <c r="W240" s="114"/>
      <c r="X240" s="114"/>
      <c r="Y240" s="114"/>
      <c r="Z240" s="114"/>
      <c r="AA240" s="114"/>
      <c r="AB240" s="59"/>
      <c r="AC240" s="59"/>
      <c r="AD240" s="94"/>
      <c r="AE240" s="94"/>
      <c r="AF240" s="94"/>
      <c r="AG240" s="94"/>
    </row>
    <row r="241" spans="1:33" s="6" customFormat="1" ht="12.75" customHeight="1">
      <c r="A241" s="7"/>
      <c r="B241" s="7"/>
      <c r="C241" s="7"/>
      <c r="D241" s="7"/>
      <c r="E241" s="117"/>
      <c r="F241" s="117"/>
      <c r="G241" s="210"/>
      <c r="H241" s="211"/>
      <c r="I241" s="212"/>
      <c r="J241" s="212"/>
      <c r="K241" s="212"/>
      <c r="L241" s="212"/>
      <c r="M241" s="212"/>
      <c r="N241" s="212"/>
      <c r="O241" s="212"/>
      <c r="P241" s="7"/>
      <c r="Q241" s="7"/>
      <c r="R241" s="7"/>
      <c r="S241" s="93"/>
      <c r="T241" s="170"/>
      <c r="U241" s="114"/>
      <c r="V241" s="114"/>
      <c r="W241" s="114"/>
      <c r="X241" s="114"/>
      <c r="Y241" s="114"/>
      <c r="Z241" s="114"/>
      <c r="AA241" s="114"/>
      <c r="AB241" s="59"/>
      <c r="AC241" s="59"/>
      <c r="AD241" s="94"/>
      <c r="AE241" s="94"/>
      <c r="AF241" s="94"/>
      <c r="AG241" s="94"/>
    </row>
    <row r="242" spans="1:33" s="6" customFormat="1" ht="12.75" customHeight="1">
      <c r="A242" s="7"/>
      <c r="B242" s="7"/>
      <c r="C242" s="7"/>
      <c r="D242" s="7"/>
      <c r="E242" s="117"/>
      <c r="F242" s="117"/>
      <c r="G242" s="210"/>
      <c r="H242" s="211"/>
      <c r="I242" s="212"/>
      <c r="J242" s="212"/>
      <c r="K242" s="212"/>
      <c r="L242" s="212"/>
      <c r="M242" s="212"/>
      <c r="N242" s="212"/>
      <c r="O242" s="212"/>
      <c r="P242" s="7"/>
      <c r="Q242" s="7"/>
      <c r="R242" s="7"/>
      <c r="S242" s="93"/>
      <c r="T242" s="170"/>
      <c r="U242" s="114"/>
      <c r="V242" s="114"/>
      <c r="W242" s="114"/>
      <c r="X242" s="114"/>
      <c r="Y242" s="114"/>
      <c r="Z242" s="114"/>
      <c r="AA242" s="114"/>
      <c r="AB242" s="59"/>
      <c r="AC242" s="59"/>
      <c r="AD242" s="94"/>
      <c r="AE242" s="94"/>
      <c r="AF242" s="94"/>
      <c r="AG242" s="94"/>
    </row>
    <row r="243" spans="1:33" s="6" customFormat="1" ht="12.75" customHeight="1">
      <c r="A243" s="7"/>
      <c r="B243" s="7"/>
      <c r="C243" s="7"/>
      <c r="D243" s="7"/>
      <c r="E243" s="117"/>
      <c r="F243" s="117"/>
      <c r="G243" s="210"/>
      <c r="H243" s="211"/>
      <c r="I243" s="212"/>
      <c r="J243" s="212"/>
      <c r="K243" s="212"/>
      <c r="L243" s="212"/>
      <c r="M243" s="212"/>
      <c r="N243" s="212"/>
      <c r="O243" s="212"/>
      <c r="P243" s="7"/>
      <c r="Q243" s="7"/>
      <c r="R243" s="7"/>
      <c r="S243" s="93"/>
      <c r="T243" s="170"/>
      <c r="U243" s="114"/>
      <c r="V243" s="114"/>
      <c r="W243" s="114"/>
      <c r="X243" s="114"/>
      <c r="Y243" s="114"/>
      <c r="Z243" s="114"/>
      <c r="AA243" s="114"/>
      <c r="AB243" s="59"/>
      <c r="AC243" s="59"/>
      <c r="AD243" s="94"/>
      <c r="AE243" s="94"/>
      <c r="AF243" s="94"/>
      <c r="AG243" s="94"/>
    </row>
    <row r="244" spans="1:33" s="6" customFormat="1" ht="12.75" customHeight="1">
      <c r="A244" s="7"/>
      <c r="B244" s="7"/>
      <c r="C244" s="7"/>
      <c r="D244" s="7"/>
      <c r="E244" s="117"/>
      <c r="F244" s="117"/>
      <c r="G244" s="210"/>
      <c r="H244" s="211"/>
      <c r="I244" s="212"/>
      <c r="J244" s="212"/>
      <c r="K244" s="212"/>
      <c r="L244" s="212"/>
      <c r="M244" s="212"/>
      <c r="N244" s="212"/>
      <c r="O244" s="212"/>
      <c r="P244" s="7"/>
      <c r="Q244" s="7"/>
      <c r="R244" s="7"/>
      <c r="S244" s="93"/>
      <c r="T244" s="113"/>
      <c r="U244" s="114"/>
      <c r="V244" s="114"/>
      <c r="W244" s="114"/>
      <c r="X244" s="114"/>
      <c r="Y244" s="114"/>
      <c r="Z244" s="114"/>
      <c r="AA244" s="114"/>
      <c r="AB244" s="114"/>
      <c r="AC244" s="94"/>
      <c r="AD244" s="94"/>
      <c r="AE244" s="94"/>
      <c r="AF244" s="94"/>
      <c r="AG244" s="94"/>
    </row>
    <row r="245" spans="1:33" s="6" customFormat="1" ht="12.75" customHeight="1">
      <c r="A245" s="7"/>
      <c r="B245" s="7"/>
      <c r="C245" s="7"/>
      <c r="D245" s="7"/>
      <c r="E245" s="117"/>
      <c r="F245" s="117"/>
      <c r="G245" s="210"/>
      <c r="H245" s="211"/>
      <c r="I245" s="212"/>
      <c r="J245" s="212"/>
      <c r="K245" s="212"/>
      <c r="L245" s="212"/>
      <c r="M245" s="212"/>
      <c r="N245" s="212"/>
      <c r="O245" s="212"/>
      <c r="P245" s="7"/>
      <c r="Q245" s="7"/>
      <c r="R245" s="7"/>
      <c r="S245" s="93"/>
      <c r="T245" s="113"/>
      <c r="U245" s="114"/>
      <c r="V245" s="114"/>
      <c r="W245" s="114"/>
      <c r="X245" s="114"/>
      <c r="Y245" s="114"/>
      <c r="Z245" s="114"/>
      <c r="AA245" s="114"/>
      <c r="AB245" s="114"/>
      <c r="AD245" s="94"/>
      <c r="AE245" s="94"/>
      <c r="AF245" s="94"/>
      <c r="AG245" s="94"/>
    </row>
    <row r="246" spans="1:33" s="6" customFormat="1" ht="12.75" customHeight="1">
      <c r="A246" s="7"/>
      <c r="B246" s="7"/>
      <c r="C246" s="7"/>
      <c r="D246" s="7"/>
      <c r="E246" s="117"/>
      <c r="F246" s="117"/>
      <c r="G246" s="210"/>
      <c r="H246" s="211"/>
      <c r="I246" s="212"/>
      <c r="J246" s="212"/>
      <c r="K246" s="212"/>
      <c r="L246" s="212"/>
      <c r="M246" s="212"/>
      <c r="N246" s="212"/>
      <c r="O246" s="212"/>
      <c r="P246" s="7"/>
      <c r="Q246" s="7"/>
      <c r="R246" s="7"/>
      <c r="S246" s="7"/>
      <c r="T246" s="7"/>
      <c r="U246" s="7"/>
      <c r="V246" s="7"/>
      <c r="W246" s="7"/>
      <c r="X246" s="7"/>
      <c r="Y246" s="7"/>
      <c r="Z246" s="7"/>
      <c r="AA246" s="7"/>
      <c r="AB246" s="7"/>
    </row>
    <row r="247" spans="1:33" s="6" customFormat="1" ht="12.75" customHeight="1">
      <c r="A247" s="7"/>
      <c r="B247" s="7"/>
      <c r="C247" s="7"/>
      <c r="D247" s="7"/>
      <c r="E247" s="117"/>
      <c r="F247" s="117"/>
      <c r="G247" s="210"/>
      <c r="H247" s="211"/>
      <c r="I247" s="212"/>
      <c r="J247" s="212"/>
      <c r="K247" s="212"/>
      <c r="L247" s="212"/>
      <c r="M247" s="212"/>
      <c r="N247" s="212"/>
      <c r="O247" s="212"/>
      <c r="P247" s="7"/>
      <c r="Q247" s="7"/>
      <c r="R247" s="7"/>
      <c r="S247" s="7"/>
      <c r="T247" s="7"/>
      <c r="U247" s="115"/>
      <c r="V247" s="116"/>
      <c r="W247" s="7"/>
      <c r="X247" s="7"/>
      <c r="Y247" s="7"/>
      <c r="Z247" s="7"/>
      <c r="AA247" s="7"/>
      <c r="AB247" s="7"/>
    </row>
    <row r="248" spans="1:33" s="6" customFormat="1" ht="12.75" customHeight="1">
      <c r="E248" s="117"/>
      <c r="F248" s="117"/>
      <c r="G248" s="117"/>
      <c r="T248" s="7"/>
      <c r="U248" s="115"/>
      <c r="V248" s="116"/>
      <c r="W248" s="7"/>
    </row>
    <row r="249" spans="1:33" s="6" customFormat="1" ht="12.75" customHeight="1">
      <c r="E249" s="117"/>
      <c r="F249" s="117"/>
      <c r="G249" s="117"/>
    </row>
    <row r="250" spans="1:33" s="6" customFormat="1" ht="12.75" customHeight="1"/>
    <row r="251" spans="1:33" s="6" customFormat="1" ht="12.75" customHeight="1"/>
    <row r="252" spans="1:33" s="6" customFormat="1" ht="12.75" customHeight="1"/>
    <row r="253" spans="1:33" s="6" customFormat="1" ht="12.75" customHeight="1"/>
    <row r="254" spans="1:33" s="6" customFormat="1" ht="12.75" customHeight="1"/>
    <row r="255" spans="1:33" s="6" customFormat="1" ht="12.75" customHeight="1"/>
    <row r="256" spans="1:33" s="6" customFormat="1" ht="12.75" customHeight="1"/>
    <row r="257" s="6" customFormat="1" ht="12.75" customHeight="1"/>
    <row r="258" s="6" customFormat="1" ht="12.75" customHeight="1"/>
    <row r="259" s="6" customFormat="1" ht="12.75" customHeight="1"/>
    <row r="260" s="6" customFormat="1" ht="12.75" customHeight="1"/>
    <row r="261" s="6" customFormat="1" ht="12.75" customHeight="1"/>
    <row r="262" s="6" customFormat="1" ht="12.75" customHeight="1"/>
    <row r="263" s="6" customFormat="1" ht="12.75" customHeight="1"/>
    <row r="264" s="6" customFormat="1" ht="12.75" customHeight="1"/>
    <row r="265" s="6" customFormat="1" ht="12.75" customHeight="1"/>
    <row r="266" s="6" customFormat="1" ht="12.75" customHeight="1"/>
    <row r="267" s="6" customFormat="1" ht="12.75" customHeight="1"/>
    <row r="268" s="118" customFormat="1" ht="12.75" customHeight="1"/>
    <row r="269" s="118" customFormat="1" ht="12.75" customHeight="1"/>
    <row r="270" s="118" customFormat="1" ht="12.75" customHeight="1"/>
    <row r="271" s="118" customFormat="1" ht="12.75" customHeight="1"/>
    <row r="272" s="118" customFormat="1" ht="12.75" customHeight="1"/>
    <row r="273" s="118" customFormat="1" ht="12.75" customHeight="1"/>
    <row r="274" s="118" customFormat="1" ht="12.75" customHeight="1"/>
    <row r="275" s="118" customFormat="1" ht="12.75" customHeight="1"/>
    <row r="276" s="118" customFormat="1" ht="12.75" customHeight="1"/>
    <row r="277" s="118" customFormat="1" ht="12.75" customHeight="1"/>
    <row r="278" s="118" customFormat="1" ht="12.75" customHeight="1"/>
    <row r="279" s="118" customFormat="1" ht="12.75" customHeight="1"/>
    <row r="280" s="118" customFormat="1" ht="12.75" customHeight="1"/>
    <row r="281" s="118" customFormat="1" ht="12.75" customHeight="1"/>
    <row r="282" s="118" customFormat="1" ht="12.75" customHeight="1"/>
    <row r="283" s="118" customFormat="1" ht="12.75" customHeight="1"/>
    <row r="284" s="118" customFormat="1" ht="12.75" customHeight="1"/>
    <row r="285" s="118" customFormat="1" ht="12.75" customHeight="1"/>
    <row r="286" s="118" customFormat="1" ht="12.75" customHeight="1"/>
    <row r="287" s="118" customFormat="1" ht="12.75" customHeight="1"/>
    <row r="288" s="118" customFormat="1" ht="12.75" customHeight="1"/>
    <row r="289" s="118" customFormat="1" ht="12.75" customHeight="1"/>
    <row r="290" s="118" customFormat="1" ht="12.75" customHeight="1"/>
    <row r="291" s="118" customFormat="1" ht="12.75" customHeight="1"/>
    <row r="292" s="118" customFormat="1" ht="12.75" customHeight="1"/>
    <row r="293" s="118" customFormat="1" ht="12.75" customHeight="1"/>
    <row r="294" s="118" customFormat="1" ht="12.75" customHeight="1"/>
    <row r="295" s="118" customFormat="1" ht="12.75" customHeight="1"/>
    <row r="296" s="118" customFormat="1" ht="12.75" customHeight="1"/>
    <row r="297" s="118" customFormat="1" ht="12.75" customHeight="1"/>
    <row r="298" s="118" customFormat="1" ht="12.75" customHeight="1"/>
    <row r="299" s="118" customFormat="1" ht="12.75" customHeight="1"/>
    <row r="300" s="118" customFormat="1" ht="12.75" customHeight="1"/>
    <row r="301" s="118" customFormat="1" ht="12.75" customHeight="1"/>
    <row r="302" s="118" customFormat="1" ht="12.75" customHeight="1"/>
    <row r="303" s="118" customFormat="1" ht="12.75" customHeight="1"/>
    <row r="304" s="118" customFormat="1" ht="12.75" customHeight="1"/>
    <row r="305" s="118" customFormat="1" ht="12.75" customHeight="1"/>
    <row r="306" s="118" customFormat="1" ht="12.75" customHeight="1"/>
    <row r="307" s="118" customFormat="1" ht="12.75" customHeight="1"/>
    <row r="308" s="118" customFormat="1" ht="12.75" customHeight="1"/>
    <row r="309" s="118" customFormat="1" ht="12.75" customHeight="1"/>
    <row r="310" s="118" customFormat="1" ht="12.75" customHeight="1"/>
    <row r="311" s="118" customFormat="1" ht="12.75" customHeight="1"/>
    <row r="312" s="118" customFormat="1" ht="12.75" customHeight="1"/>
    <row r="313" s="118" customFormat="1" ht="12.75" customHeight="1"/>
    <row r="314" s="118" customFormat="1" ht="12.75" customHeight="1"/>
    <row r="315" s="118" customFormat="1" ht="12.75" customHeight="1"/>
    <row r="316" s="118" customFormat="1" ht="12.75" customHeight="1"/>
    <row r="317" s="118" customFormat="1" ht="12.75" customHeight="1"/>
    <row r="318" s="118" customFormat="1" ht="12.75" customHeight="1"/>
    <row r="319" s="118" customFormat="1" ht="12.75" customHeight="1"/>
    <row r="320" s="118" customFormat="1" ht="12.75" customHeight="1"/>
    <row r="321" s="118" customFormat="1" ht="12.75" customHeight="1"/>
    <row r="322" s="118" customFormat="1" ht="12.75" customHeight="1"/>
    <row r="323" s="118" customFormat="1" ht="12.75" customHeight="1"/>
    <row r="324" s="118" customFormat="1" ht="12.75" customHeight="1"/>
    <row r="325" s="118" customFormat="1" ht="12.75" customHeight="1"/>
    <row r="326" s="118" customFormat="1" ht="12.75" customHeight="1"/>
    <row r="327" s="118" customFormat="1" ht="12.75" customHeight="1"/>
    <row r="328" s="118" customFormat="1" ht="12.75" customHeight="1"/>
    <row r="329" s="118" customFormat="1" ht="12.75" customHeight="1"/>
    <row r="330" s="118" customFormat="1" ht="12.75" customHeight="1"/>
    <row r="331" s="118" customFormat="1" ht="12.75" customHeight="1"/>
    <row r="332" s="118" customFormat="1" ht="12.75" customHeight="1"/>
    <row r="333" s="118" customFormat="1" ht="12.75" customHeight="1"/>
    <row r="334" s="118" customFormat="1" ht="12.75" customHeight="1"/>
    <row r="335" s="118" customFormat="1" ht="12.75" customHeight="1"/>
    <row r="336" s="118" customFormat="1" ht="12.75" customHeight="1"/>
    <row r="337" s="118" customFormat="1" ht="12.75" customHeight="1"/>
    <row r="338" s="118" customFormat="1" ht="12.75" customHeight="1"/>
    <row r="339" s="118" customFormat="1" ht="12.75" customHeight="1"/>
    <row r="340" s="118" customFormat="1" ht="12.75" customHeight="1"/>
    <row r="341" s="118" customFormat="1" ht="12.75" customHeight="1"/>
    <row r="342" s="118" customFormat="1" ht="12.75" customHeight="1"/>
    <row r="343" s="118" customFormat="1" ht="12.75" customHeight="1"/>
    <row r="344" s="118" customFormat="1" ht="12.75" customHeight="1"/>
    <row r="345" s="118" customFormat="1" ht="12.75" customHeight="1"/>
    <row r="346" s="118" customFormat="1" ht="12.75" customHeight="1"/>
    <row r="347" s="118" customFormat="1" ht="12.75" customHeight="1"/>
    <row r="348" s="118" customFormat="1" ht="12.75" customHeight="1"/>
    <row r="349" s="118" customFormat="1" ht="12.75" customHeight="1"/>
    <row r="350" s="118" customFormat="1" ht="12.75" customHeight="1"/>
    <row r="351" s="118" customFormat="1" ht="12.75" customHeight="1"/>
    <row r="352" s="118" customFormat="1" ht="12.75" customHeight="1"/>
    <row r="353" s="118" customFormat="1" ht="12.75" customHeight="1"/>
    <row r="354" s="118" customFormat="1" ht="12.75" customHeight="1"/>
    <row r="355" s="118" customFormat="1" ht="12.75" customHeight="1"/>
    <row r="356" s="118" customFormat="1" ht="12.75" customHeight="1"/>
    <row r="357" s="118" customFormat="1" ht="12.75" customHeight="1"/>
    <row r="358" s="118" customFormat="1" ht="12.75" customHeight="1"/>
    <row r="359" s="118" customFormat="1" ht="12.75" customHeight="1"/>
    <row r="360" s="118" customFormat="1" ht="12.75" customHeight="1"/>
    <row r="361" s="118" customFormat="1" ht="12.75" customHeight="1"/>
    <row r="362" s="118" customFormat="1" ht="12.75" customHeight="1"/>
    <row r="363" s="118" customFormat="1" ht="12.75" customHeight="1"/>
    <row r="364" s="118" customFormat="1" ht="12.75" customHeight="1"/>
    <row r="365" s="118" customFormat="1" ht="12.75" customHeight="1"/>
    <row r="366" s="118" customFormat="1" ht="12.75" customHeight="1"/>
    <row r="367" s="118" customFormat="1" ht="12.75" customHeight="1"/>
    <row r="368" s="118" customFormat="1" ht="12.75" customHeight="1"/>
    <row r="369" s="118" customFormat="1" ht="12.75" customHeight="1"/>
    <row r="370" s="118" customFormat="1" ht="12.75" customHeight="1"/>
    <row r="371" s="118" customFormat="1" ht="12.75" customHeight="1"/>
    <row r="372" s="118" customFormat="1" ht="12.75" customHeight="1"/>
    <row r="373" s="118" customFormat="1" ht="12.75" customHeight="1"/>
    <row r="374" s="118" customFormat="1" ht="12.75" customHeight="1"/>
    <row r="375" s="118" customFormat="1" ht="12.75" customHeight="1"/>
    <row r="376" s="118" customFormat="1" ht="12.75" customHeight="1"/>
    <row r="377" s="118" customFormat="1" ht="12.75" customHeight="1"/>
    <row r="378" s="118" customFormat="1" ht="12.75" customHeight="1"/>
    <row r="379" s="118" customFormat="1" ht="12.75" customHeight="1"/>
    <row r="380" s="118" customFormat="1" ht="12.75" customHeight="1"/>
    <row r="381" s="118" customFormat="1" ht="12.75" customHeight="1"/>
    <row r="382" s="118" customFormat="1" ht="12.75" customHeight="1"/>
    <row r="383" s="118" customFormat="1" ht="12.75" customHeight="1"/>
    <row r="384" s="118" customFormat="1" ht="12.75" customHeight="1"/>
    <row r="385" s="118" customFormat="1" ht="12.75" customHeight="1"/>
    <row r="386" s="118" customFormat="1" ht="12.75" customHeight="1"/>
    <row r="387" s="118" customFormat="1" ht="12.75" customHeight="1"/>
    <row r="388" s="118" customFormat="1" ht="12.75" customHeight="1"/>
    <row r="389" s="118" customFormat="1" ht="12.75" customHeight="1"/>
    <row r="390" s="118" customFormat="1" ht="12.75" customHeight="1"/>
    <row r="391" s="118" customFormat="1" ht="12.75" customHeight="1"/>
    <row r="392" s="118" customFormat="1" ht="12.75" customHeight="1"/>
    <row r="393" s="118" customFormat="1" ht="12.75" customHeight="1"/>
    <row r="394" s="118" customFormat="1" ht="12.75" customHeight="1"/>
    <row r="395" s="118" customFormat="1" ht="12.75" customHeight="1"/>
    <row r="396" s="118" customFormat="1" ht="12.75" customHeight="1"/>
    <row r="397" s="118" customFormat="1" ht="12.75" customHeight="1"/>
    <row r="398" s="118" customFormat="1" ht="12.75" customHeight="1"/>
    <row r="399" s="118" customFormat="1" ht="12.75" customHeight="1"/>
    <row r="400" s="118" customFormat="1" ht="12.75" customHeight="1"/>
    <row r="401" s="118" customFormat="1" ht="12.75" customHeight="1"/>
    <row r="402" s="118" customFormat="1" ht="12.75" customHeight="1"/>
    <row r="403" s="118" customFormat="1" ht="12.75" customHeight="1"/>
    <row r="404" s="118" customFormat="1" ht="12.75" customHeight="1"/>
    <row r="405" s="118" customFormat="1" ht="12.75" customHeight="1"/>
    <row r="406" s="118" customFormat="1" ht="12.75" customHeight="1"/>
    <row r="407" s="118" customFormat="1" ht="12.75" customHeight="1"/>
    <row r="408" s="118" customFormat="1" ht="12.75" customHeight="1"/>
    <row r="409" s="118" customFormat="1" ht="12.75" customHeight="1"/>
    <row r="410" s="118" customFormat="1" ht="12.75" customHeight="1"/>
    <row r="411" s="118" customFormat="1" ht="12.75" customHeight="1"/>
    <row r="412" s="118" customFormat="1" ht="12.75" customHeight="1"/>
    <row r="413" s="118" customFormat="1" ht="12.75" customHeight="1"/>
    <row r="414" s="118" customFormat="1" ht="12.75" customHeight="1"/>
    <row r="415" s="118" customFormat="1" ht="12.75" customHeight="1"/>
    <row r="416" s="118" customFormat="1" ht="12.75" customHeight="1"/>
    <row r="417" s="118" customFormat="1" ht="12.75" customHeight="1"/>
    <row r="418" s="118" customFormat="1" ht="12.75" customHeight="1"/>
    <row r="419" s="118" customFormat="1" ht="12.75" customHeight="1"/>
    <row r="420" s="118" customFormat="1" ht="12.75" customHeight="1"/>
    <row r="421" s="118" customFormat="1" ht="12.75" customHeight="1"/>
    <row r="422" s="118" customFormat="1" ht="12.75" customHeight="1"/>
    <row r="423" s="118" customFormat="1" ht="12.75" customHeight="1"/>
    <row r="424" s="118" customFormat="1" ht="12.75" customHeight="1"/>
    <row r="425" s="118" customFormat="1" ht="12.75" customHeight="1"/>
    <row r="426" s="118" customFormat="1" ht="12.75" customHeight="1"/>
    <row r="427" s="118" customFormat="1" ht="12.75" customHeight="1"/>
    <row r="428" s="118" customFormat="1"/>
    <row r="429" s="118" customFormat="1"/>
    <row r="430" s="118" customFormat="1"/>
    <row r="431" s="118" customFormat="1"/>
    <row r="432" s="118" customFormat="1"/>
    <row r="433" s="118" customFormat="1"/>
    <row r="434" s="118" customFormat="1"/>
    <row r="435" s="118" customFormat="1"/>
    <row r="436" s="118" customFormat="1"/>
    <row r="437" s="118" customFormat="1"/>
    <row r="438" s="118" customFormat="1"/>
    <row r="439" s="118" customFormat="1"/>
    <row r="440" s="118" customFormat="1"/>
    <row r="441" s="118" customFormat="1"/>
    <row r="442" s="118" customFormat="1"/>
    <row r="443" s="118" customFormat="1"/>
    <row r="444" s="118" customFormat="1"/>
    <row r="445" s="118" customFormat="1"/>
    <row r="446" s="118" customFormat="1"/>
    <row r="447" s="118" customFormat="1"/>
    <row r="448" s="118" customFormat="1"/>
    <row r="449" s="118" customFormat="1"/>
    <row r="450" s="118" customFormat="1"/>
    <row r="451" s="118" customFormat="1"/>
    <row r="452" s="118" customFormat="1"/>
    <row r="453" s="118" customFormat="1"/>
    <row r="454" s="118" customFormat="1"/>
    <row r="455" s="118" customFormat="1"/>
    <row r="456" s="118" customFormat="1"/>
    <row r="457" s="118" customFormat="1"/>
    <row r="458" s="118" customFormat="1"/>
    <row r="459" s="118" customFormat="1"/>
    <row r="460" s="118" customFormat="1"/>
    <row r="461" s="118" customFormat="1"/>
    <row r="462" s="118" customFormat="1"/>
    <row r="463" s="118" customFormat="1"/>
    <row r="464" s="118" customFormat="1"/>
    <row r="465" s="118" customFormat="1"/>
    <row r="466" s="118" customFormat="1"/>
    <row r="467" s="118" customFormat="1"/>
    <row r="468" s="118" customFormat="1"/>
    <row r="469" s="118" customFormat="1"/>
    <row r="470" s="118" customFormat="1"/>
    <row r="471" s="118" customFormat="1"/>
    <row r="472" s="118" customFormat="1"/>
    <row r="473" s="118" customFormat="1"/>
    <row r="474" s="118" customFormat="1"/>
    <row r="475" s="118" customFormat="1"/>
    <row r="476" s="118" customFormat="1"/>
    <row r="477" s="118" customFormat="1"/>
    <row r="478" s="118" customFormat="1"/>
    <row r="479" s="118" customFormat="1"/>
    <row r="480" s="118" customFormat="1"/>
    <row r="481" s="118" customFormat="1"/>
    <row r="482" s="118" customFormat="1"/>
    <row r="483" s="118" customFormat="1"/>
    <row r="484" s="118" customFormat="1"/>
    <row r="485" s="118" customFormat="1"/>
    <row r="486" s="118" customFormat="1"/>
    <row r="487" s="118" customFormat="1"/>
    <row r="488" s="118" customFormat="1"/>
    <row r="489" s="118" customFormat="1"/>
    <row r="490" s="118" customFormat="1"/>
    <row r="491" s="118" customFormat="1"/>
    <row r="492" s="118" customFormat="1"/>
    <row r="493" s="118" customFormat="1"/>
    <row r="494" s="118" customFormat="1"/>
    <row r="495" s="118" customFormat="1"/>
    <row r="496" s="118" customFormat="1"/>
    <row r="497" s="118" customFormat="1"/>
    <row r="498" s="118" customFormat="1"/>
    <row r="499" s="118" customFormat="1"/>
    <row r="500" s="118" customFormat="1"/>
    <row r="501" s="118" customFormat="1"/>
    <row r="502" s="118" customFormat="1"/>
    <row r="503" s="118" customFormat="1"/>
    <row r="504" s="118" customFormat="1"/>
    <row r="505" s="118" customFormat="1"/>
    <row r="506" s="118" customFormat="1"/>
    <row r="507" s="118" customFormat="1"/>
    <row r="508" s="118" customFormat="1"/>
    <row r="509" s="118" customFormat="1"/>
    <row r="510" s="118" customFormat="1"/>
    <row r="511" s="118" customFormat="1"/>
    <row r="512" s="118" customFormat="1"/>
    <row r="513" s="118" customFormat="1"/>
    <row r="514" s="118" customFormat="1"/>
    <row r="515" s="118" customFormat="1"/>
    <row r="516" s="118" customFormat="1"/>
    <row r="517" s="118" customFormat="1"/>
    <row r="518" s="118" customFormat="1"/>
    <row r="519" s="118" customFormat="1"/>
    <row r="520" s="118" customFormat="1"/>
    <row r="521" s="118" customFormat="1"/>
    <row r="522" s="118" customFormat="1"/>
    <row r="523" s="118" customFormat="1"/>
    <row r="524" s="118" customFormat="1"/>
    <row r="525" s="118" customFormat="1"/>
    <row r="526" s="118" customFormat="1"/>
    <row r="527" s="118" customFormat="1"/>
    <row r="528" s="118" customFormat="1"/>
    <row r="529" s="118" customFormat="1"/>
    <row r="530" s="118" customFormat="1"/>
    <row r="531" s="118" customFormat="1"/>
    <row r="532" s="118" customFormat="1"/>
    <row r="533" s="118" customFormat="1"/>
    <row r="534" s="118" customFormat="1"/>
    <row r="535" s="118" customFormat="1"/>
    <row r="536" s="118" customFormat="1"/>
    <row r="537" s="118" customFormat="1"/>
    <row r="538" s="118" customFormat="1"/>
    <row r="539" s="118" customFormat="1"/>
    <row r="540" s="118" customFormat="1"/>
    <row r="541" s="118" customFormat="1"/>
    <row r="542" s="118" customFormat="1"/>
    <row r="543" s="118" customFormat="1"/>
    <row r="544" s="118" customFormat="1"/>
    <row r="545" s="118" customFormat="1"/>
    <row r="546" s="118" customFormat="1"/>
    <row r="547" s="118" customFormat="1"/>
    <row r="548" s="118" customFormat="1"/>
    <row r="549" s="118" customFormat="1"/>
    <row r="550" s="118" customFormat="1"/>
    <row r="551" s="118" customFormat="1"/>
    <row r="552" s="118" customFormat="1"/>
    <row r="553" s="118" customFormat="1"/>
    <row r="554" s="118" customFormat="1"/>
    <row r="555" s="118" customFormat="1"/>
    <row r="556" s="118" customFormat="1"/>
    <row r="557" s="118" customFormat="1"/>
    <row r="558" s="118" customFormat="1"/>
    <row r="559" s="118" customFormat="1"/>
    <row r="560" s="118" customFormat="1"/>
    <row r="561" s="118" customFormat="1"/>
    <row r="562" s="118" customFormat="1"/>
    <row r="563" s="118" customFormat="1"/>
    <row r="564" s="118" customFormat="1"/>
    <row r="565" s="118" customFormat="1"/>
    <row r="566" s="118" customFormat="1"/>
    <row r="567" s="118" customFormat="1"/>
    <row r="568" s="118" customFormat="1"/>
    <row r="569" s="118" customFormat="1"/>
    <row r="570" s="118" customFormat="1"/>
    <row r="571" s="118" customFormat="1"/>
    <row r="572" s="118" customFormat="1"/>
    <row r="573" s="118" customFormat="1"/>
    <row r="574" s="118" customFormat="1"/>
    <row r="575" s="118" customFormat="1"/>
    <row r="576" s="118" customFormat="1"/>
    <row r="577" s="118" customFormat="1"/>
    <row r="578" s="118" customFormat="1"/>
    <row r="579" s="118" customFormat="1"/>
    <row r="580" s="118" customFormat="1"/>
    <row r="581" s="118" customFormat="1"/>
    <row r="582" s="118" customFormat="1"/>
    <row r="583" s="118" customFormat="1"/>
    <row r="584" s="118" customFormat="1"/>
    <row r="585" s="118" customFormat="1"/>
    <row r="586" s="118" customFormat="1"/>
    <row r="587" s="118" customFormat="1"/>
    <row r="588" s="118" customFormat="1"/>
    <row r="589" s="118" customFormat="1"/>
    <row r="590" s="118" customFormat="1"/>
    <row r="591" s="118" customFormat="1"/>
    <row r="592" s="118" customFormat="1"/>
    <row r="593" s="118" customFormat="1"/>
    <row r="594" s="118" customFormat="1"/>
    <row r="595" s="118" customFormat="1"/>
    <row r="596" s="118" customFormat="1"/>
    <row r="597" s="118" customFormat="1"/>
    <row r="598" s="118" customFormat="1"/>
    <row r="599" s="118" customFormat="1"/>
    <row r="600" s="118" customFormat="1"/>
    <row r="601" s="118" customFormat="1"/>
    <row r="602" s="118" customFormat="1"/>
    <row r="603" s="118" customFormat="1"/>
    <row r="604" s="118" customFormat="1"/>
    <row r="605" s="118" customFormat="1"/>
    <row r="606" s="118" customFormat="1"/>
    <row r="607" s="118" customFormat="1"/>
    <row r="608" s="118" customFormat="1"/>
    <row r="609" s="118" customFormat="1"/>
    <row r="610" s="118" customFormat="1"/>
    <row r="611" s="118" customFormat="1"/>
    <row r="612" s="118" customFormat="1"/>
    <row r="613" s="118" customFormat="1"/>
    <row r="614" s="118" customFormat="1"/>
    <row r="615" s="118" customFormat="1"/>
    <row r="616" s="118" customFormat="1"/>
    <row r="617" s="118" customFormat="1"/>
    <row r="618" s="118" customFormat="1"/>
    <row r="619" s="118" customFormat="1"/>
    <row r="620" s="118" customFormat="1"/>
    <row r="621" s="118" customFormat="1"/>
    <row r="622" s="118" customFormat="1"/>
    <row r="623" s="118" customFormat="1"/>
    <row r="624" s="118" customFormat="1"/>
    <row r="625" s="118" customFormat="1"/>
    <row r="626" s="118" customFormat="1"/>
    <row r="627" s="118" customFormat="1"/>
    <row r="628" s="118" customFormat="1"/>
    <row r="629" s="118" customFormat="1"/>
    <row r="630" s="118" customFormat="1"/>
    <row r="631" s="118" customFormat="1"/>
    <row r="632" s="118" customFormat="1"/>
    <row r="633" s="118" customFormat="1"/>
    <row r="634" s="118" customFormat="1"/>
    <row r="635" s="118" customFormat="1"/>
    <row r="636" s="118" customFormat="1"/>
    <row r="637" s="118" customFormat="1"/>
    <row r="638" s="118" customFormat="1"/>
    <row r="639" s="118" customFormat="1"/>
    <row r="640" s="118" customFormat="1"/>
    <row r="641" s="118" customFormat="1"/>
    <row r="642" s="118" customFormat="1"/>
    <row r="643" s="118" customFormat="1"/>
    <row r="644" s="118" customFormat="1"/>
    <row r="645" s="118" customFormat="1"/>
    <row r="646" s="118" customFormat="1"/>
    <row r="647" s="118" customFormat="1"/>
    <row r="648" s="118" customFormat="1"/>
    <row r="649" s="118" customFormat="1"/>
    <row r="650" s="118" customFormat="1"/>
    <row r="651" s="118" customFormat="1"/>
    <row r="652" s="118" customFormat="1"/>
    <row r="653" s="118" customFormat="1"/>
    <row r="654" s="118" customFormat="1"/>
    <row r="655" s="118" customFormat="1"/>
    <row r="656" s="118" customFormat="1"/>
    <row r="657" s="118" customFormat="1"/>
    <row r="658" s="118" customFormat="1"/>
    <row r="659" s="118" customFormat="1"/>
    <row r="660" s="118" customFormat="1"/>
    <row r="661" s="118" customFormat="1"/>
    <row r="662" s="118" customFormat="1"/>
    <row r="663" s="118" customFormat="1"/>
    <row r="664" s="118" customFormat="1"/>
    <row r="665" s="118" customFormat="1"/>
    <row r="666" s="118" customFormat="1"/>
    <row r="667" s="118" customFormat="1"/>
    <row r="668" s="118" customFormat="1"/>
    <row r="669" s="118" customFormat="1"/>
    <row r="670" s="118" customFormat="1"/>
    <row r="671" s="118" customFormat="1"/>
    <row r="672" s="118" customFormat="1"/>
    <row r="673" s="118" customFormat="1"/>
    <row r="674" s="118" customFormat="1"/>
    <row r="675" s="118" customFormat="1"/>
    <row r="676" s="118" customFormat="1"/>
    <row r="677" s="118" customFormat="1"/>
    <row r="678" s="118" customFormat="1"/>
    <row r="679" s="118" customFormat="1"/>
    <row r="680" s="118" customFormat="1"/>
    <row r="681" s="118" customFormat="1"/>
    <row r="682" s="118" customFormat="1"/>
    <row r="683" s="118" customFormat="1"/>
    <row r="684" s="118" customFormat="1"/>
    <row r="685" s="118" customFormat="1"/>
    <row r="686" s="118" customFormat="1"/>
    <row r="687" s="118" customFormat="1"/>
    <row r="688" s="118" customFormat="1"/>
    <row r="689" s="118" customFormat="1"/>
    <row r="690" s="118" customFormat="1"/>
    <row r="691" s="118" customFormat="1"/>
    <row r="692" s="118" customFormat="1"/>
    <row r="693" s="118" customFormat="1"/>
    <row r="694" s="118" customFormat="1"/>
    <row r="695" s="118" customFormat="1"/>
    <row r="696" s="118" customFormat="1"/>
    <row r="697" s="118" customFormat="1"/>
    <row r="698" s="118" customFormat="1"/>
    <row r="699" s="118" customFormat="1"/>
    <row r="700" s="118" customFormat="1"/>
    <row r="701" s="118" customFormat="1"/>
    <row r="702" s="118" customFormat="1"/>
    <row r="703" s="118" customFormat="1"/>
    <row r="704" s="118" customFormat="1"/>
    <row r="705" s="118" customFormat="1"/>
    <row r="706" s="118" customFormat="1"/>
    <row r="707" s="118" customFormat="1"/>
    <row r="708" s="118" customFormat="1"/>
    <row r="709" s="118" customFormat="1"/>
    <row r="710" s="118" customFormat="1"/>
    <row r="711" s="118" customFormat="1"/>
    <row r="712" s="118" customFormat="1"/>
    <row r="713" s="118" customFormat="1"/>
    <row r="714" s="118" customFormat="1"/>
    <row r="715" s="118" customFormat="1"/>
    <row r="716" s="118" customFormat="1"/>
    <row r="717" s="118" customFormat="1"/>
    <row r="718" s="118" customFormat="1"/>
    <row r="719" s="118" customFormat="1"/>
    <row r="720" s="118" customFormat="1"/>
    <row r="721" s="118" customFormat="1"/>
    <row r="722" s="118" customFormat="1"/>
    <row r="723" s="118" customFormat="1"/>
    <row r="724" s="118" customFormat="1"/>
    <row r="725" s="118" customFormat="1"/>
    <row r="726" s="118" customFormat="1"/>
    <row r="727" s="118" customFormat="1"/>
    <row r="728" s="118" customFormat="1"/>
    <row r="729" s="118" customFormat="1"/>
    <row r="730" s="118" customFormat="1"/>
    <row r="731" s="118" customFormat="1"/>
    <row r="732" s="118" customFormat="1"/>
    <row r="733" s="118" customFormat="1"/>
    <row r="734" s="118" customFormat="1"/>
    <row r="735" s="118" customFormat="1"/>
    <row r="736" s="118" customFormat="1"/>
    <row r="737" s="118" customFormat="1"/>
    <row r="738" s="118" customFormat="1"/>
    <row r="739" s="118" customFormat="1"/>
    <row r="740" s="118" customFormat="1"/>
    <row r="741" s="118" customFormat="1"/>
    <row r="742" s="118" customFormat="1"/>
    <row r="743" s="118" customFormat="1"/>
    <row r="744" s="118" customFormat="1"/>
    <row r="745" s="118" customFormat="1"/>
    <row r="746" s="118" customFormat="1"/>
    <row r="747" s="118" customFormat="1"/>
    <row r="748" s="118" customFormat="1"/>
    <row r="749" s="118" customFormat="1"/>
    <row r="750" s="118" customFormat="1"/>
    <row r="751" s="118" customFormat="1"/>
    <row r="752" s="118" customFormat="1"/>
    <row r="753" s="118" customFormat="1"/>
    <row r="754" s="118" customFormat="1"/>
    <row r="755" s="118" customFormat="1"/>
    <row r="756" s="118" customFormat="1"/>
    <row r="757" s="118" customFormat="1"/>
    <row r="758" s="118" customFormat="1"/>
    <row r="759" s="118" customFormat="1"/>
    <row r="760" s="118" customFormat="1"/>
    <row r="761" s="118" customFormat="1"/>
    <row r="762" s="118" customFormat="1"/>
    <row r="763" s="118" customFormat="1"/>
    <row r="764" s="118" customFormat="1"/>
    <row r="765" s="118" customFormat="1"/>
    <row r="766" s="118" customFormat="1"/>
    <row r="767" s="118" customFormat="1"/>
    <row r="768" s="118" customFormat="1"/>
    <row r="769" s="118" customFormat="1"/>
    <row r="770" s="118" customFormat="1"/>
    <row r="771" s="118" customFormat="1"/>
    <row r="772" s="118" customFormat="1"/>
    <row r="773" s="118" customFormat="1"/>
    <row r="774" s="118" customFormat="1"/>
    <row r="775" s="118" customFormat="1"/>
    <row r="776" s="118" customFormat="1"/>
    <row r="777" s="118" customFormat="1"/>
    <row r="778" s="118" customFormat="1"/>
    <row r="779" s="118" customFormat="1"/>
    <row r="780" s="118" customFormat="1"/>
    <row r="781" s="118" customFormat="1"/>
    <row r="782" s="118" customFormat="1"/>
    <row r="783" s="118" customFormat="1"/>
    <row r="784" s="118" customFormat="1"/>
    <row r="785" s="118" customFormat="1"/>
    <row r="786" s="118" customFormat="1"/>
    <row r="787" s="118" customFormat="1"/>
    <row r="788" s="118" customFormat="1"/>
    <row r="789" s="118" customFormat="1"/>
    <row r="790" s="118" customFormat="1"/>
    <row r="791" s="118" customFormat="1"/>
    <row r="792" s="118" customFormat="1"/>
    <row r="793" s="118" customFormat="1"/>
    <row r="794" s="118" customFormat="1"/>
    <row r="795" s="118" customFormat="1"/>
    <row r="796" s="118" customFormat="1"/>
    <row r="797" s="118" customFormat="1"/>
    <row r="798" s="118" customFormat="1"/>
    <row r="799" s="118" customFormat="1"/>
    <row r="800" s="118" customFormat="1"/>
    <row r="801" spans="1:256" s="118" customFormat="1"/>
    <row r="802" spans="1:256" s="118" customFormat="1"/>
    <row r="803" spans="1:256" s="118" customFormat="1"/>
    <row r="804" spans="1:256" s="118" customFormat="1"/>
    <row r="805" spans="1:256" s="118" customFormat="1"/>
    <row r="806" spans="1:256" s="118" customFormat="1"/>
    <row r="807" spans="1:256" s="118" customFormat="1"/>
    <row r="808" spans="1:256" s="118" customFormat="1"/>
    <row r="809" spans="1:256" s="118" customFormat="1"/>
    <row r="810" spans="1:256" s="118" customFormat="1"/>
    <row r="811" spans="1:256" s="118" customFormat="1">
      <c r="A811" s="118" t="s">
        <v>125</v>
      </c>
      <c r="AY811" s="118" t="s">
        <v>125</v>
      </c>
      <c r="CW811" s="118" t="s">
        <v>125</v>
      </c>
      <c r="EU811" s="118" t="s">
        <v>125</v>
      </c>
      <c r="GS811" s="118" t="s">
        <v>125</v>
      </c>
      <c r="IQ811" s="118" t="s">
        <v>125</v>
      </c>
      <c r="IV811" s="118" t="s">
        <v>125</v>
      </c>
    </row>
    <row r="812" spans="1:256" s="118" customFormat="1"/>
    <row r="813" spans="1:256" s="118" customFormat="1"/>
    <row r="814" spans="1:256" s="118" customFormat="1"/>
    <row r="815" spans="1:256" s="118" customFormat="1"/>
    <row r="816" spans="1:256" s="118" customFormat="1"/>
    <row r="817" s="118" customFormat="1"/>
    <row r="818" s="118" customFormat="1"/>
    <row r="819" s="118" customFormat="1"/>
    <row r="820" s="118" customFormat="1"/>
    <row r="821" s="118" customFormat="1"/>
    <row r="822" s="118" customFormat="1"/>
    <row r="823" s="118" customFormat="1"/>
    <row r="824" s="118" customFormat="1"/>
    <row r="825" s="118" customFormat="1"/>
    <row r="826" s="118" customFormat="1"/>
    <row r="827" s="118" customFormat="1"/>
    <row r="828" s="118" customFormat="1"/>
    <row r="829" s="118" customFormat="1"/>
    <row r="830" s="118" customFormat="1"/>
    <row r="831" s="118" customFormat="1"/>
    <row r="832" s="118" customFormat="1"/>
    <row r="833" s="118" customFormat="1"/>
    <row r="834" s="118" customFormat="1"/>
    <row r="835" s="118" customFormat="1"/>
    <row r="836" s="118" customFormat="1"/>
    <row r="837" s="118" customFormat="1"/>
    <row r="838" s="118" customFormat="1"/>
    <row r="839" s="118" customFormat="1"/>
    <row r="840" s="118" customFormat="1"/>
    <row r="841" s="118" customFormat="1"/>
    <row r="842" s="118" customFormat="1"/>
    <row r="843" s="118" customFormat="1"/>
    <row r="844" s="118" customFormat="1"/>
    <row r="845" s="118" customFormat="1"/>
    <row r="846" s="118" customFormat="1"/>
    <row r="847" s="118" customFormat="1"/>
    <row r="848" s="118" customFormat="1"/>
    <row r="849" s="118" customFormat="1"/>
    <row r="850" s="118" customFormat="1"/>
    <row r="851" s="118" customFormat="1"/>
    <row r="852" s="118" customFormat="1"/>
    <row r="853" s="118" customFormat="1"/>
    <row r="854" s="118" customFormat="1"/>
    <row r="855" s="118" customFormat="1"/>
    <row r="856" s="118" customFormat="1"/>
    <row r="857" s="118" customFormat="1"/>
    <row r="858" s="118" customFormat="1"/>
    <row r="859" s="118" customFormat="1"/>
    <row r="860" s="118" customFormat="1"/>
    <row r="861" s="118" customFormat="1"/>
    <row r="862" s="118" customFormat="1"/>
    <row r="863" s="118" customFormat="1"/>
    <row r="864" s="118" customFormat="1"/>
    <row r="865" s="118" customFormat="1"/>
    <row r="866" s="118" customFormat="1"/>
    <row r="867" s="118" customFormat="1"/>
    <row r="868" s="118" customFormat="1"/>
    <row r="869" s="118" customFormat="1"/>
    <row r="870" s="118" customFormat="1"/>
    <row r="871" s="118" customFormat="1"/>
    <row r="872" s="118" customFormat="1"/>
    <row r="873" s="118" customFormat="1"/>
    <row r="874" s="118" customFormat="1"/>
    <row r="875" s="118" customFormat="1"/>
    <row r="876" s="118" customFormat="1"/>
    <row r="877" s="118" customFormat="1"/>
    <row r="878" s="118" customFormat="1"/>
    <row r="879" s="118" customFormat="1"/>
    <row r="880" s="118" customFormat="1"/>
    <row r="881" s="118" customFormat="1"/>
    <row r="882" s="118" customFormat="1"/>
    <row r="883" s="118" customFormat="1"/>
    <row r="884" s="118" customFormat="1"/>
    <row r="885" s="118" customFormat="1"/>
    <row r="886" s="118" customFormat="1"/>
    <row r="887" s="118" customFormat="1"/>
    <row r="888" s="118" customFormat="1"/>
    <row r="889" s="118" customFormat="1"/>
    <row r="890" s="118" customFormat="1"/>
    <row r="891" s="118" customFormat="1"/>
    <row r="892" s="118" customFormat="1"/>
    <row r="893" s="118" customFormat="1"/>
    <row r="894" s="118" customFormat="1"/>
    <row r="895" s="118" customFormat="1"/>
    <row r="896" s="118" customFormat="1"/>
    <row r="897" s="118" customFormat="1"/>
    <row r="898" s="118" customFormat="1"/>
    <row r="899" s="118" customFormat="1"/>
    <row r="900" s="118" customFormat="1"/>
    <row r="901" s="118" customFormat="1"/>
    <row r="902" s="118" customFormat="1"/>
    <row r="903" s="118" customFormat="1"/>
    <row r="904" s="118" customFormat="1"/>
    <row r="905" s="118" customFormat="1"/>
    <row r="906" s="118" customFormat="1"/>
    <row r="907" s="118" customFormat="1"/>
    <row r="908" s="118" customFormat="1"/>
    <row r="909" s="118" customFormat="1"/>
    <row r="910" s="118" customFormat="1"/>
    <row r="911" s="118" customFormat="1"/>
    <row r="912" s="118" customFormat="1"/>
    <row r="913" s="118" customFormat="1"/>
    <row r="914" s="118" customFormat="1"/>
    <row r="915" s="118" customFormat="1"/>
    <row r="916" s="118" customFormat="1"/>
    <row r="917" s="118" customFormat="1"/>
    <row r="918" s="118" customFormat="1"/>
    <row r="919" s="118" customFormat="1"/>
    <row r="920" s="118" customFormat="1"/>
    <row r="921" s="118" customFormat="1"/>
    <row r="922" s="118" customFormat="1"/>
    <row r="923" s="118" customFormat="1"/>
    <row r="924" s="118" customFormat="1"/>
    <row r="925" s="118" customFormat="1"/>
    <row r="926" s="118" customFormat="1"/>
    <row r="927" s="118" customFormat="1"/>
    <row r="928" s="118" customFormat="1"/>
    <row r="929" s="118" customFormat="1"/>
    <row r="930" s="118" customFormat="1"/>
    <row r="931" s="118" customFormat="1"/>
    <row r="932" s="118" customFormat="1"/>
    <row r="933" s="118" customFormat="1"/>
    <row r="934" s="118" customFormat="1"/>
    <row r="935" s="118" customFormat="1"/>
    <row r="936" s="118" customFormat="1"/>
    <row r="937" s="118" customFormat="1"/>
    <row r="938" s="118" customFormat="1"/>
    <row r="939" s="118" customFormat="1"/>
    <row r="940" s="118" customFormat="1"/>
    <row r="941" s="118" customFormat="1"/>
    <row r="942" s="118" customFormat="1"/>
    <row r="943" s="118" customFormat="1"/>
    <row r="944" s="118" customFormat="1"/>
    <row r="945" s="118" customFormat="1"/>
    <row r="946" s="118" customFormat="1"/>
    <row r="947" s="118" customFormat="1"/>
    <row r="948" s="118" customFormat="1"/>
    <row r="949" s="118" customFormat="1"/>
    <row r="950" s="118" customFormat="1"/>
    <row r="951" s="118" customFormat="1"/>
    <row r="952" s="118" customFormat="1"/>
    <row r="953" s="118" customFormat="1"/>
    <row r="954" s="118" customFormat="1"/>
    <row r="955" s="118" customFormat="1"/>
    <row r="956" s="118" customFormat="1"/>
    <row r="957" s="118" customFormat="1"/>
    <row r="958" s="118" customFormat="1"/>
    <row r="959" s="118" customFormat="1"/>
    <row r="960" s="118" customFormat="1"/>
    <row r="961" s="118" customFormat="1"/>
    <row r="962" s="118" customFormat="1"/>
    <row r="963" s="118" customFormat="1"/>
    <row r="964" s="118" customFormat="1"/>
    <row r="965" s="118" customFormat="1"/>
    <row r="966" s="118" customFormat="1"/>
    <row r="967" s="118" customFormat="1"/>
    <row r="968" s="118" customFormat="1"/>
    <row r="969" s="118" customFormat="1"/>
    <row r="970" s="118" customFormat="1"/>
    <row r="971" s="118" customFormat="1"/>
    <row r="972" s="118" customFormat="1"/>
    <row r="973" s="118" customFormat="1"/>
    <row r="974" s="118" customFormat="1"/>
    <row r="975" s="118" customFormat="1"/>
    <row r="976" s="118" customFormat="1"/>
    <row r="977" s="118" customFormat="1"/>
    <row r="978" s="118" customFormat="1"/>
    <row r="979" s="118" customFormat="1"/>
    <row r="980" s="118" customFormat="1"/>
    <row r="981" s="118" customFormat="1"/>
    <row r="982" s="118" customFormat="1"/>
    <row r="983" s="118" customFormat="1"/>
    <row r="984" s="118" customFormat="1"/>
    <row r="985" s="118" customFormat="1"/>
    <row r="986" s="118" customFormat="1"/>
    <row r="987" s="118" customFormat="1"/>
    <row r="988" s="118" customFormat="1"/>
    <row r="989" s="118" customFormat="1"/>
    <row r="990" s="118" customFormat="1"/>
    <row r="991" s="118" customFormat="1"/>
    <row r="992" s="118" customFormat="1"/>
    <row r="993" s="118" customFormat="1"/>
    <row r="994" s="118" customFormat="1"/>
    <row r="995" s="118" customFormat="1"/>
    <row r="996" s="118" customFormat="1"/>
    <row r="997" s="118" customFormat="1"/>
    <row r="998" s="118" customFormat="1"/>
    <row r="999" s="118" customFormat="1"/>
    <row r="1000" s="118" customFormat="1"/>
    <row r="1001" s="118" customFormat="1"/>
    <row r="1002" s="118" customFormat="1"/>
    <row r="1003" s="118" customFormat="1"/>
    <row r="1004" s="118" customFormat="1"/>
    <row r="1005" s="118" customFormat="1"/>
    <row r="1006" s="118" customFormat="1"/>
    <row r="1007" s="118" customFormat="1"/>
    <row r="1008" s="118" customFormat="1"/>
    <row r="1009" s="118" customFormat="1"/>
    <row r="1010" s="118" customFormat="1"/>
    <row r="1011" s="118" customFormat="1"/>
    <row r="1012" s="118" customFormat="1"/>
    <row r="1013" s="118" customFormat="1"/>
    <row r="1014" s="118" customFormat="1"/>
    <row r="1015" s="118" customFormat="1"/>
    <row r="1016" s="118" customFormat="1"/>
    <row r="1017" s="118" customFormat="1"/>
    <row r="1018" s="118" customFormat="1"/>
    <row r="1019" s="118" customFormat="1"/>
    <row r="1020" s="118" customFormat="1"/>
    <row r="1021" s="118" customFormat="1"/>
    <row r="1022" s="118" customFormat="1"/>
    <row r="1023" s="118" customFormat="1"/>
    <row r="1024" s="118" customFormat="1"/>
    <row r="1025" s="118" customFormat="1"/>
    <row r="1026" s="118" customFormat="1"/>
    <row r="1027" s="118" customFormat="1"/>
    <row r="1028" s="118" customFormat="1"/>
    <row r="1029" s="118" customFormat="1"/>
    <row r="1030" s="118" customFormat="1"/>
    <row r="1031" s="118" customFormat="1"/>
    <row r="1032" s="118" customFormat="1"/>
    <row r="1033" s="118" customFormat="1"/>
    <row r="1034" s="118" customFormat="1"/>
    <row r="1035" s="118" customFormat="1"/>
    <row r="1036" s="118" customFormat="1"/>
    <row r="1037" s="118" customFormat="1"/>
    <row r="1038" s="118" customFormat="1"/>
    <row r="1039" s="118" customFormat="1"/>
    <row r="1040" s="118" customFormat="1"/>
    <row r="1041" s="118" customFormat="1"/>
    <row r="1042" s="118" customFormat="1"/>
    <row r="1043" s="118" customFormat="1"/>
    <row r="1044" s="118" customFormat="1"/>
    <row r="1045" s="118" customFormat="1"/>
    <row r="1046" s="118" customFormat="1"/>
    <row r="1047" s="118" customFormat="1"/>
    <row r="1048" s="118" customFormat="1"/>
    <row r="1049" s="118" customFormat="1"/>
    <row r="1050" s="118" customFormat="1"/>
    <row r="1051" s="118" customFormat="1"/>
    <row r="1052" s="118" customFormat="1"/>
    <row r="1053" s="118" customFormat="1"/>
    <row r="1054" s="118" customFormat="1"/>
    <row r="1055" s="118" customFormat="1"/>
    <row r="1056" s="118" customFormat="1"/>
    <row r="1057" s="118" customFormat="1"/>
    <row r="1058" s="118" customFormat="1"/>
    <row r="1059" s="118" customFormat="1"/>
    <row r="1060" s="118" customFormat="1"/>
    <row r="1061" s="118" customFormat="1"/>
    <row r="1062" s="118" customFormat="1"/>
    <row r="1063" s="118" customFormat="1"/>
    <row r="1064" s="118" customFormat="1"/>
    <row r="1065" s="118" customFormat="1"/>
    <row r="1066" s="118" customFormat="1"/>
    <row r="1067" s="118" customFormat="1"/>
    <row r="1068" s="118" customFormat="1"/>
    <row r="1069" s="118" customFormat="1"/>
    <row r="1070" s="118" customFormat="1"/>
    <row r="1071" s="118" customFormat="1"/>
    <row r="1072" s="118" customFormat="1"/>
    <row r="1073" s="118" customFormat="1"/>
    <row r="1074" s="118" customFormat="1"/>
    <row r="1075" s="118" customFormat="1"/>
    <row r="1076" s="118" customFormat="1"/>
    <row r="1077" s="118" customFormat="1"/>
    <row r="1078" s="118" customFormat="1"/>
    <row r="1079" s="118" customFormat="1"/>
    <row r="1080" s="118" customFormat="1"/>
    <row r="1081" s="118" customFormat="1"/>
    <row r="1082" s="118" customFormat="1"/>
    <row r="1083" s="118" customFormat="1"/>
    <row r="1084" s="118" customFormat="1"/>
    <row r="1085" s="118" customFormat="1"/>
    <row r="1086" s="118" customFormat="1"/>
    <row r="1087" s="118" customFormat="1"/>
    <row r="1088" s="118" customFormat="1"/>
    <row r="1089" s="118" customFormat="1"/>
    <row r="1090" s="118" customFormat="1"/>
    <row r="1091" s="118" customFormat="1"/>
    <row r="1092" s="118" customFormat="1"/>
    <row r="1093" s="118" customFormat="1"/>
    <row r="1094" s="118" customFormat="1"/>
    <row r="1095" s="118" customFormat="1"/>
    <row r="1096" s="118" customFormat="1"/>
    <row r="1097" s="118" customFormat="1"/>
    <row r="1098" s="118" customFormat="1"/>
    <row r="1099" s="118" customFormat="1"/>
    <row r="1100" s="118" customFormat="1"/>
    <row r="1101" s="118" customFormat="1"/>
    <row r="1102" s="118" customFormat="1"/>
    <row r="1103" s="118" customFormat="1"/>
    <row r="1104" s="118" customFormat="1"/>
    <row r="1105" s="118" customFormat="1"/>
    <row r="1106" s="118" customFormat="1"/>
    <row r="1107" s="118" customFormat="1"/>
    <row r="1108" s="118" customFormat="1"/>
    <row r="1109" s="118" customFormat="1"/>
    <row r="1110" s="118" customFormat="1"/>
    <row r="1111" s="118" customFormat="1"/>
    <row r="1112" s="118" customFormat="1"/>
    <row r="1113" s="118" customFormat="1"/>
    <row r="1114" s="118" customFormat="1"/>
    <row r="1115" s="118" customFormat="1"/>
    <row r="1116" s="118" customFormat="1"/>
    <row r="1117" s="118" customFormat="1"/>
    <row r="1118" s="118" customFormat="1"/>
    <row r="1119" s="118" customFormat="1"/>
    <row r="1120" s="118" customFormat="1"/>
    <row r="1121" s="118" customFormat="1"/>
    <row r="1122" s="118" customFormat="1"/>
    <row r="1123" s="118" customFormat="1"/>
    <row r="1124" s="118" customFormat="1"/>
    <row r="1125" s="118" customFormat="1"/>
    <row r="1126" s="118" customFormat="1"/>
    <row r="1127" s="118" customFormat="1"/>
    <row r="1128" s="118" customFormat="1"/>
    <row r="1129" s="118" customFormat="1"/>
    <row r="1130" s="118" customFormat="1"/>
    <row r="1131" s="118" customFormat="1"/>
    <row r="1132" s="118" customFormat="1"/>
    <row r="1133" s="118" customFormat="1"/>
    <row r="1134" s="118" customFormat="1"/>
    <row r="1135" s="118" customFormat="1"/>
    <row r="1136" s="118" customFormat="1"/>
    <row r="1137" s="118" customFormat="1"/>
    <row r="1138" s="118" customFormat="1"/>
    <row r="1139" s="118" customFormat="1"/>
    <row r="1140" s="118" customFormat="1"/>
    <row r="1141" s="118" customFormat="1"/>
    <row r="1142" s="118" customFormat="1"/>
    <row r="1143" s="118" customFormat="1"/>
    <row r="1144" s="118" customFormat="1"/>
    <row r="1145" s="118" customFormat="1"/>
    <row r="1146" s="118" customFormat="1"/>
    <row r="1147" s="118" customFormat="1"/>
    <row r="1148" s="118" customFormat="1"/>
    <row r="1149" s="118" customFormat="1"/>
    <row r="1150" s="118" customFormat="1"/>
    <row r="1151" s="118" customFormat="1"/>
    <row r="1152" s="118" customFormat="1"/>
    <row r="1153" s="118" customFormat="1"/>
    <row r="1154" s="118" customFormat="1"/>
    <row r="1155" s="118" customFormat="1"/>
    <row r="1156" s="118" customFormat="1"/>
    <row r="1157" s="118" customFormat="1"/>
    <row r="1158" s="118" customFormat="1"/>
    <row r="1159" s="118" customFormat="1"/>
    <row r="1160" s="118" customFormat="1"/>
    <row r="1161" s="118" customFormat="1"/>
    <row r="1162" s="118" customFormat="1"/>
    <row r="1163" s="118" customFormat="1"/>
    <row r="1164" s="118" customFormat="1"/>
    <row r="1165" s="118" customFormat="1"/>
    <row r="1166" s="118" customFormat="1"/>
    <row r="1167" s="118" customFormat="1"/>
    <row r="1168" s="118" customFormat="1"/>
    <row r="1169" s="118" customFormat="1"/>
    <row r="1170" s="118" customFormat="1"/>
    <row r="1171" s="118" customFormat="1"/>
    <row r="1172" s="118" customFormat="1"/>
    <row r="1173" s="118" customFormat="1"/>
    <row r="1174" s="118" customFormat="1"/>
    <row r="1175" s="118" customFormat="1"/>
    <row r="1176" s="118" customFormat="1"/>
    <row r="1177" s="118" customFormat="1"/>
    <row r="1178" s="118" customFormat="1"/>
    <row r="1179" s="118" customFormat="1"/>
    <row r="1180" s="118" customFormat="1"/>
    <row r="1181" s="118" customFormat="1"/>
    <row r="1182" s="118" customFormat="1"/>
    <row r="1183" s="118" customFormat="1"/>
    <row r="1184" s="118" customFormat="1"/>
    <row r="1185" s="118" customFormat="1"/>
    <row r="1186" s="118" customFormat="1"/>
    <row r="1187" s="118" customFormat="1"/>
    <row r="1188" s="118" customFormat="1"/>
    <row r="1189" s="118" customFormat="1"/>
    <row r="1190" s="118" customFormat="1"/>
    <row r="1191" s="118" customFormat="1"/>
    <row r="1192" s="118" customFormat="1"/>
    <row r="1193" s="118" customFormat="1"/>
    <row r="1194" s="118" customFormat="1"/>
    <row r="1195" s="118" customFormat="1"/>
    <row r="1196" s="118" customFormat="1"/>
    <row r="1197" s="118" customFormat="1"/>
    <row r="1198" s="118" customFormat="1"/>
    <row r="1199" s="118" customFormat="1"/>
    <row r="1200" s="118" customFormat="1"/>
    <row r="1201" s="118" customFormat="1"/>
    <row r="1202" s="118" customFormat="1"/>
    <row r="1203" s="118" customFormat="1"/>
    <row r="1204" s="118" customFormat="1"/>
    <row r="1205" s="118" customFormat="1"/>
    <row r="1206" s="118" customFormat="1"/>
    <row r="1207" s="118" customFormat="1"/>
    <row r="1208" s="118" customFormat="1"/>
    <row r="1209" s="118" customFormat="1"/>
    <row r="1210" s="118" customFormat="1"/>
    <row r="1211" s="118" customFormat="1"/>
    <row r="1212" s="118" customFormat="1"/>
    <row r="1213" s="118" customFormat="1"/>
    <row r="1214" s="118" customFormat="1"/>
    <row r="1215" s="118" customFormat="1"/>
    <row r="1216" s="118" customFormat="1"/>
    <row r="1217" s="118" customFormat="1"/>
    <row r="1218" s="118" customFormat="1"/>
    <row r="1219" s="118" customFormat="1"/>
    <row r="1220" s="118" customFormat="1"/>
    <row r="1221" s="118" customFormat="1"/>
    <row r="1222" s="118" customFormat="1"/>
    <row r="1223" s="118" customFormat="1"/>
    <row r="1224" s="118" customFormat="1"/>
    <row r="1225" s="118" customFormat="1"/>
    <row r="1226" s="118" customFormat="1"/>
    <row r="1227" s="118" customFormat="1"/>
    <row r="1228" s="118" customFormat="1"/>
    <row r="1229" s="118" customFormat="1"/>
    <row r="1230" s="118" customFormat="1"/>
    <row r="1231" s="118" customFormat="1"/>
    <row r="1232" s="118" customFormat="1"/>
    <row r="1233" s="118" customFormat="1"/>
    <row r="1234" s="118" customFormat="1"/>
    <row r="1235" s="118" customFormat="1"/>
    <row r="1236" s="118" customFormat="1"/>
    <row r="1237" s="118" customFormat="1"/>
    <row r="1238" s="118" customFormat="1"/>
    <row r="1239" s="118" customFormat="1"/>
    <row r="1240" s="118" customFormat="1"/>
    <row r="1241" s="118" customFormat="1"/>
    <row r="1242" s="118" customFormat="1"/>
    <row r="1243" s="118" customFormat="1"/>
    <row r="1244" s="118" customFormat="1"/>
    <row r="1245" s="118" customFormat="1"/>
    <row r="1246" s="118" customFormat="1"/>
    <row r="1247" s="118" customFormat="1"/>
    <row r="1248" s="118" customFormat="1"/>
    <row r="1249" s="118" customFormat="1"/>
    <row r="1250" s="118" customFormat="1"/>
    <row r="1251" s="118" customFormat="1"/>
    <row r="1252" s="118" customFormat="1"/>
    <row r="1253" s="118" customFormat="1"/>
    <row r="1254" s="118" customFormat="1"/>
    <row r="1255" s="118" customFormat="1"/>
    <row r="1256" s="118" customFormat="1"/>
    <row r="1257" s="118" customFormat="1"/>
    <row r="1258" s="118" customFormat="1"/>
    <row r="1259" s="118" customFormat="1"/>
    <row r="1260" s="118" customFormat="1"/>
    <row r="1261" s="118" customFormat="1"/>
    <row r="1262" s="118" customFormat="1"/>
    <row r="1263" s="118" customFormat="1"/>
    <row r="1264" s="118" customFormat="1"/>
    <row r="1265" s="118" customFormat="1"/>
    <row r="1266" s="118" customFormat="1"/>
    <row r="1267" s="118" customFormat="1"/>
    <row r="1268" s="118" customFormat="1"/>
    <row r="1269" s="118" customFormat="1"/>
    <row r="1270" s="118" customFormat="1"/>
    <row r="1271" s="118" customFormat="1"/>
    <row r="1272" s="118" customFormat="1"/>
    <row r="1273" s="118" customFormat="1"/>
    <row r="1274" s="118" customFormat="1"/>
    <row r="1275" s="118" customFormat="1"/>
    <row r="1276" s="118" customFormat="1"/>
    <row r="1277" s="118" customFormat="1"/>
    <row r="1278" s="118" customFormat="1"/>
    <row r="1279" s="118" customFormat="1"/>
    <row r="1280" s="118" customFormat="1"/>
    <row r="1281" s="118" customFormat="1"/>
    <row r="1282" s="118" customFormat="1"/>
    <row r="1283" s="118" customFormat="1"/>
    <row r="1284" s="118" customFormat="1"/>
    <row r="1285" s="118" customFormat="1"/>
    <row r="1286" s="118" customFormat="1"/>
    <row r="1287" s="118" customFormat="1"/>
    <row r="1288" s="118" customFormat="1"/>
    <row r="1289" s="118" customFormat="1"/>
    <row r="1290" s="118" customFormat="1"/>
    <row r="1291" s="118" customFormat="1"/>
    <row r="1292" s="118" customFormat="1"/>
    <row r="1293" s="118" customFormat="1"/>
    <row r="1294" s="118" customFormat="1"/>
    <row r="1295" s="118" customFormat="1"/>
    <row r="1296" s="118" customFormat="1"/>
    <row r="1297" s="118" customFormat="1"/>
    <row r="1298" s="118" customFormat="1"/>
    <row r="1299" s="118" customFormat="1"/>
    <row r="1300" s="118" customFormat="1"/>
    <row r="1301" s="118" customFormat="1"/>
    <row r="1302" s="118" customFormat="1"/>
    <row r="1303" s="118" customFormat="1"/>
    <row r="1304" s="118" customFormat="1"/>
    <row r="1305" s="118" customFormat="1"/>
    <row r="1306" s="118" customFormat="1"/>
    <row r="1307" s="118" customFormat="1"/>
    <row r="1308" s="118" customFormat="1"/>
    <row r="1309" s="118" customFormat="1"/>
    <row r="1310" s="118" customFormat="1"/>
    <row r="1311" s="118" customFormat="1"/>
    <row r="1312" s="118" customFormat="1"/>
    <row r="1313" s="118" customFormat="1"/>
    <row r="1314" s="118" customFormat="1"/>
    <row r="1315" s="118" customFormat="1"/>
    <row r="1316" s="118" customFormat="1"/>
    <row r="1317" s="118" customFormat="1"/>
    <row r="1318" s="118" customFormat="1"/>
    <row r="1319" s="118" customFormat="1"/>
    <row r="1320" s="118" customFormat="1"/>
    <row r="1321" s="118" customFormat="1"/>
    <row r="1322" s="118" customFormat="1"/>
    <row r="1323" s="118" customFormat="1"/>
    <row r="1324" s="118" customFormat="1"/>
    <row r="1325" s="118" customFormat="1"/>
    <row r="1326" s="118" customFormat="1"/>
    <row r="1327" s="118" customFormat="1"/>
    <row r="1328" s="118" customFormat="1"/>
    <row r="1329" s="118" customFormat="1"/>
    <row r="1330" s="118" customFormat="1"/>
    <row r="1331" s="118" customFormat="1"/>
    <row r="1332" s="118" customFormat="1"/>
    <row r="1333" s="118" customFormat="1"/>
    <row r="1334" s="118" customFormat="1"/>
    <row r="1335" s="118" customFormat="1"/>
    <row r="1336" s="118" customFormat="1"/>
    <row r="1337" s="118" customFormat="1"/>
    <row r="1338" s="118" customFormat="1"/>
    <row r="1339" s="118" customFormat="1"/>
    <row r="1340" s="118" customFormat="1"/>
    <row r="1341" s="118" customFormat="1"/>
    <row r="1342" s="118" customFormat="1"/>
    <row r="1343" s="118" customFormat="1"/>
    <row r="1344" s="118" customFormat="1"/>
    <row r="1345" s="118" customFormat="1"/>
    <row r="1346" s="118" customFormat="1"/>
    <row r="1347" s="118" customFormat="1"/>
    <row r="1348" s="118" customFormat="1"/>
    <row r="1349" s="118" customFormat="1"/>
    <row r="1350" s="118" customFormat="1"/>
    <row r="1351" s="118" customFormat="1"/>
    <row r="1352" s="118" customFormat="1"/>
    <row r="1353" s="118" customFormat="1"/>
    <row r="1354" s="118" customFormat="1"/>
    <row r="1355" s="118" customFormat="1"/>
    <row r="1356" s="118" customFormat="1"/>
    <row r="1357" s="118" customFormat="1"/>
    <row r="1358" s="118" customFormat="1"/>
    <row r="1359" s="118" customFormat="1"/>
    <row r="1360" s="118" customFormat="1"/>
    <row r="1361" s="118" customFormat="1"/>
    <row r="1362" s="118" customFormat="1"/>
    <row r="1363" s="118" customFormat="1"/>
    <row r="1364" s="118" customFormat="1"/>
    <row r="1365" s="118" customFormat="1"/>
    <row r="1366" s="118" customFormat="1"/>
    <row r="1367" s="118" customFormat="1"/>
    <row r="1368" s="118" customFormat="1"/>
    <row r="1369" s="118" customFormat="1"/>
    <row r="1370" s="118" customFormat="1"/>
    <row r="1371" s="118" customFormat="1"/>
    <row r="1372" s="118" customFormat="1"/>
    <row r="1373" s="118" customFormat="1"/>
    <row r="1374" s="118" customFormat="1"/>
    <row r="1375" s="118" customFormat="1"/>
    <row r="1376" s="118" customFormat="1"/>
    <row r="1377" s="118" customFormat="1"/>
    <row r="1378" s="118" customFormat="1"/>
    <row r="1379" s="118" customFormat="1"/>
    <row r="1380" s="118" customFormat="1"/>
    <row r="1381" s="118" customFormat="1"/>
    <row r="1382" s="118" customFormat="1"/>
    <row r="1383" s="118" customFormat="1"/>
    <row r="1384" s="118" customFormat="1"/>
    <row r="1385" s="118" customFormat="1"/>
    <row r="1386" s="118" customFormat="1"/>
    <row r="1387" s="118" customFormat="1"/>
    <row r="1388" s="118" customFormat="1"/>
    <row r="1389" s="118" customFormat="1"/>
    <row r="1390" s="118" customFormat="1"/>
    <row r="1391" s="118" customFormat="1"/>
    <row r="1392" s="118" customFormat="1"/>
    <row r="1393" s="118" customFormat="1"/>
    <row r="1394" s="118" customFormat="1"/>
    <row r="1395" s="118" customFormat="1"/>
    <row r="1396" s="118" customFormat="1"/>
    <row r="1397" s="118" customFormat="1"/>
    <row r="1398" s="118" customFormat="1"/>
    <row r="1399" s="118" customFormat="1"/>
    <row r="1400" s="118" customFormat="1"/>
    <row r="1401" s="118" customFormat="1"/>
    <row r="1402" s="118" customFormat="1"/>
    <row r="1403" s="118" customFormat="1"/>
    <row r="1404" s="118" customFormat="1"/>
    <row r="1405" s="118" customFormat="1"/>
    <row r="1406" s="118" customFormat="1"/>
    <row r="1407" s="118" customFormat="1"/>
    <row r="1408" s="118" customFormat="1"/>
    <row r="1409" s="118" customFormat="1"/>
    <row r="1410" s="118" customFormat="1"/>
    <row r="1411" s="118" customFormat="1"/>
    <row r="1412" s="118" customFormat="1"/>
    <row r="1413" s="118" customFormat="1"/>
    <row r="1414" s="118" customFormat="1"/>
    <row r="1415" s="118" customFormat="1"/>
    <row r="1416" s="118" customFormat="1"/>
    <row r="1417" s="118" customFormat="1"/>
    <row r="1418" s="118" customFormat="1"/>
    <row r="1419" s="118" customFormat="1"/>
    <row r="1420" s="118" customFormat="1"/>
    <row r="1421" s="118" customFormat="1"/>
    <row r="1422" s="118" customFormat="1"/>
    <row r="1423" s="118" customFormat="1"/>
    <row r="1424" s="118" customFormat="1"/>
    <row r="1425" s="118" customFormat="1"/>
    <row r="1426" s="118" customFormat="1"/>
    <row r="1427" s="118" customFormat="1"/>
    <row r="1428" s="118" customFormat="1"/>
    <row r="1429" s="118" customFormat="1"/>
    <row r="1430" s="118" customFormat="1"/>
    <row r="1431" s="118" customFormat="1"/>
    <row r="1432" s="118" customFormat="1"/>
    <row r="1433" s="118" customFormat="1"/>
    <row r="1434" s="118" customFormat="1"/>
    <row r="1435" s="118" customFormat="1"/>
    <row r="1436" s="118" customFormat="1"/>
    <row r="1437" s="118" customFormat="1"/>
    <row r="1438" s="118" customFormat="1"/>
    <row r="1439" s="118" customFormat="1"/>
    <row r="1440" s="118" customFormat="1"/>
    <row r="1441" s="118" customFormat="1"/>
    <row r="1442" s="118" customFormat="1"/>
    <row r="1443" s="118" customFormat="1"/>
    <row r="1444" s="118" customFormat="1"/>
    <row r="1445" s="118" customFormat="1"/>
    <row r="1446" s="118" customFormat="1"/>
    <row r="1447" s="118" customFormat="1"/>
    <row r="1448" s="118" customFormat="1"/>
    <row r="1449" s="118" customFormat="1"/>
    <row r="1450" s="118" customFormat="1"/>
    <row r="1451" s="118" customFormat="1"/>
    <row r="1452" s="118" customFormat="1"/>
    <row r="1453" s="118" customFormat="1"/>
    <row r="1454" s="118" customFormat="1"/>
    <row r="1455" s="118" customFormat="1"/>
    <row r="1456" s="118" customFormat="1"/>
    <row r="1457" s="118" customFormat="1"/>
    <row r="1458" s="118" customFormat="1"/>
    <row r="1459" s="118" customFormat="1"/>
    <row r="1460" s="118" customFormat="1"/>
    <row r="1461" s="118" customFormat="1"/>
    <row r="1462" s="118" customFormat="1"/>
    <row r="1463" s="118" customFormat="1"/>
    <row r="1464" s="118" customFormat="1"/>
    <row r="1465" s="118" customFormat="1"/>
    <row r="1466" s="118" customFormat="1"/>
    <row r="1467" s="118" customFormat="1"/>
    <row r="1468" s="118" customFormat="1"/>
    <row r="1469" s="118" customFormat="1"/>
    <row r="1470" s="118" customFormat="1"/>
    <row r="1471" s="118" customFormat="1"/>
    <row r="1472" s="118" customFormat="1"/>
    <row r="1473" s="118" customFormat="1"/>
    <row r="1474" s="118" customFormat="1"/>
    <row r="1475" s="118" customFormat="1"/>
    <row r="1476" s="118" customFormat="1"/>
    <row r="1477" s="118" customFormat="1"/>
    <row r="1478" s="118" customFormat="1"/>
    <row r="1479" s="118" customFormat="1"/>
    <row r="1480" s="118" customFormat="1"/>
    <row r="1481" s="118" customFormat="1"/>
    <row r="1482" s="118" customFormat="1"/>
    <row r="1483" s="118" customFormat="1"/>
    <row r="1484" s="118" customFormat="1"/>
    <row r="1485" s="118" customFormat="1"/>
    <row r="1486" s="118" customFormat="1"/>
    <row r="1487" s="118" customFormat="1"/>
    <row r="1488" s="118" customFormat="1"/>
    <row r="1489" s="118" customFormat="1"/>
    <row r="1490" s="118" customFormat="1"/>
    <row r="1491" s="118" customFormat="1"/>
    <row r="1492" s="118" customFormat="1"/>
    <row r="1493" s="118" customFormat="1"/>
    <row r="1494" s="118" customFormat="1"/>
    <row r="1495" s="118" customFormat="1"/>
    <row r="1496" s="118" customFormat="1"/>
    <row r="1497" s="118" customFormat="1"/>
    <row r="1498" s="118" customFormat="1"/>
    <row r="1499" s="118" customFormat="1"/>
    <row r="1500" s="118" customFormat="1"/>
    <row r="1501" s="118" customFormat="1"/>
    <row r="1502" s="118" customFormat="1"/>
    <row r="1503" s="118" customFormat="1"/>
    <row r="1504" s="118" customFormat="1"/>
    <row r="1505" s="118" customFormat="1"/>
    <row r="1506" s="118" customFormat="1"/>
    <row r="1507" s="118" customFormat="1"/>
    <row r="1508" s="118" customFormat="1"/>
    <row r="1509" s="118" customFormat="1"/>
    <row r="1510" s="118" customFormat="1"/>
    <row r="1511" s="118" customFormat="1"/>
    <row r="1512" s="118" customFormat="1"/>
    <row r="1513" s="118" customFormat="1"/>
    <row r="1514" s="118" customFormat="1"/>
    <row r="1515" s="118" customFormat="1"/>
    <row r="1516" s="118" customFormat="1"/>
    <row r="1517" s="118" customFormat="1"/>
    <row r="1518" s="118" customFormat="1"/>
    <row r="1519" s="118" customFormat="1"/>
    <row r="1520" s="118" customFormat="1"/>
    <row r="1521" s="118" customFormat="1"/>
    <row r="1522" s="118" customFormat="1"/>
    <row r="1523" s="118" customFormat="1"/>
    <row r="1524" s="118" customFormat="1"/>
    <row r="1525" s="118" customFormat="1"/>
    <row r="1526" s="118" customFormat="1"/>
    <row r="1527" s="118" customFormat="1"/>
    <row r="1528" s="118" customFormat="1"/>
    <row r="1529" s="118" customFormat="1"/>
    <row r="1530" s="118" customFormat="1"/>
    <row r="1531" s="118" customFormat="1"/>
    <row r="1532" s="118" customFormat="1"/>
    <row r="1533" s="118" customFormat="1"/>
    <row r="1534" s="118" customFormat="1"/>
    <row r="1535" s="118" customFormat="1"/>
    <row r="1536" s="118" customFormat="1"/>
    <row r="1537" s="118" customFormat="1"/>
    <row r="1538" s="118" customFormat="1"/>
    <row r="1539" s="118" customFormat="1"/>
    <row r="1540" s="118" customFormat="1"/>
    <row r="1541" s="118" customFormat="1"/>
    <row r="1542" s="118" customFormat="1"/>
    <row r="1543" s="118" customFormat="1"/>
    <row r="1544" s="118" customFormat="1"/>
    <row r="1545" s="118" customFormat="1"/>
    <row r="1546" s="118" customFormat="1"/>
    <row r="1547" s="118" customFormat="1"/>
    <row r="1548" s="118" customFormat="1"/>
    <row r="1549" s="118" customFormat="1"/>
    <row r="1550" s="118" customFormat="1"/>
    <row r="1551" s="118" customFormat="1"/>
    <row r="1552" s="118" customFormat="1"/>
    <row r="1553" s="118" customFormat="1"/>
    <row r="1554" s="118" customFormat="1"/>
    <row r="1555" s="118" customFormat="1"/>
    <row r="1556" s="118" customFormat="1"/>
    <row r="1557" s="118" customFormat="1"/>
    <row r="1558" s="118" customFormat="1"/>
    <row r="1559" s="118" customFormat="1"/>
    <row r="1560" s="118" customFormat="1"/>
    <row r="1561" s="118" customFormat="1"/>
    <row r="1562" s="118" customFormat="1"/>
    <row r="1563" s="118" customFormat="1"/>
    <row r="1564" s="118" customFormat="1"/>
    <row r="1565" s="118" customFormat="1"/>
    <row r="1566" s="118" customFormat="1"/>
    <row r="1567" s="118" customFormat="1"/>
    <row r="1568" s="118" customFormat="1"/>
    <row r="1569" s="118" customFormat="1"/>
    <row r="1570" s="118" customFormat="1"/>
    <row r="1571" s="118" customFormat="1"/>
    <row r="1572" s="118" customFormat="1"/>
    <row r="1573" s="118" customFormat="1"/>
    <row r="1574" s="118" customFormat="1"/>
    <row r="1575" s="118" customFormat="1"/>
    <row r="1576" s="118" customFormat="1"/>
    <row r="1577" s="118" customFormat="1"/>
    <row r="1578" s="118" customFormat="1"/>
    <row r="1579" s="118" customFormat="1"/>
    <row r="1580" s="118" customFormat="1"/>
    <row r="1581" s="118" customFormat="1"/>
    <row r="1582" s="118" customFormat="1"/>
    <row r="1583" s="118" customFormat="1"/>
    <row r="1584" s="118" customFormat="1"/>
    <row r="1585" s="118" customFormat="1"/>
    <row r="1586" s="118" customFormat="1"/>
    <row r="1587" s="118" customFormat="1"/>
    <row r="1588" s="118" customFormat="1"/>
    <row r="1589" s="118" customFormat="1"/>
    <row r="1590" s="118" customFormat="1"/>
    <row r="1591" s="118" customFormat="1"/>
    <row r="1592" s="118" customFormat="1"/>
    <row r="1593" s="118" customFormat="1"/>
    <row r="1594" s="118" customFormat="1"/>
    <row r="1595" s="118" customFormat="1"/>
    <row r="1596" s="118" customFormat="1"/>
    <row r="1597" s="118" customFormat="1"/>
    <row r="1598" s="118" customFormat="1"/>
    <row r="1599" s="118" customFormat="1"/>
    <row r="1600" s="118" customFormat="1"/>
    <row r="1601" s="118" customFormat="1"/>
    <row r="1602" s="118" customFormat="1"/>
    <row r="1603" s="118" customFormat="1"/>
    <row r="1604" s="118" customFormat="1"/>
    <row r="1605" s="118" customFormat="1"/>
    <row r="1606" s="118" customFormat="1"/>
    <row r="1607" s="118" customFormat="1"/>
    <row r="1608" s="118" customFormat="1"/>
    <row r="1609" s="118" customFormat="1"/>
    <row r="1610" s="118" customFormat="1"/>
    <row r="1611" s="118" customFormat="1"/>
    <row r="1612" s="118" customFormat="1"/>
    <row r="1613" s="118" customFormat="1"/>
    <row r="1614" s="118" customFormat="1"/>
    <row r="1615" s="118" customFormat="1"/>
    <row r="1616" s="118" customFormat="1"/>
    <row r="1617" s="118" customFormat="1"/>
    <row r="1618" s="118" customFormat="1"/>
    <row r="1619" s="118" customFormat="1"/>
    <row r="1620" s="118" customFormat="1"/>
    <row r="1621" s="118" customFormat="1"/>
    <row r="1622" s="118" customFormat="1"/>
    <row r="1623" s="118" customFormat="1"/>
    <row r="1624" s="118" customFormat="1"/>
    <row r="1625" s="118" customFormat="1"/>
    <row r="1626" s="118" customFormat="1"/>
    <row r="1627" s="118" customFormat="1"/>
    <row r="1628" s="118" customFormat="1"/>
    <row r="1629" s="118" customFormat="1"/>
    <row r="1630" s="118" customFormat="1"/>
    <row r="1631" s="118" customFormat="1"/>
    <row r="1632" s="118" customFormat="1"/>
    <row r="1633" s="118" customFormat="1"/>
    <row r="1634" s="118" customFormat="1"/>
    <row r="1635" s="118" customFormat="1"/>
    <row r="1636" s="118" customFormat="1"/>
    <row r="1637" s="118" customFormat="1"/>
    <row r="1638" s="118" customFormat="1"/>
    <row r="1639" s="118" customFormat="1"/>
    <row r="1640" s="118" customFormat="1"/>
    <row r="1641" s="118" customFormat="1"/>
    <row r="1642" s="118" customFormat="1"/>
    <row r="1643" s="118" customFormat="1"/>
    <row r="1644" s="118" customFormat="1"/>
    <row r="1645" s="118" customFormat="1"/>
    <row r="1646" s="118" customFormat="1"/>
    <row r="1647" s="118" customFormat="1"/>
    <row r="1648" s="118" customFormat="1"/>
    <row r="1649" s="118" customFormat="1"/>
    <row r="1650" s="118" customFormat="1"/>
    <row r="1651" s="118" customFormat="1"/>
    <row r="1652" s="118" customFormat="1"/>
    <row r="1653" s="118" customFormat="1"/>
    <row r="1654" s="118" customFormat="1"/>
    <row r="1655" s="118" customFormat="1"/>
    <row r="1656" s="118" customFormat="1"/>
    <row r="1657" s="118" customFormat="1"/>
    <row r="1658" s="118" customFormat="1"/>
    <row r="1659" s="118" customFormat="1"/>
    <row r="1660" s="118" customFormat="1"/>
    <row r="1661" s="118" customFormat="1"/>
    <row r="1662" s="118" customFormat="1"/>
    <row r="1663" s="118" customFormat="1"/>
    <row r="1664" s="118" customFormat="1"/>
    <row r="1665" s="118" customFormat="1"/>
    <row r="1666" s="118" customFormat="1"/>
    <row r="1667" s="118" customFormat="1"/>
    <row r="1668" s="118" customFormat="1"/>
    <row r="1669" s="118" customFormat="1"/>
    <row r="1670" s="118" customFormat="1"/>
    <row r="1671" s="118" customFormat="1"/>
    <row r="1672" s="118" customFormat="1"/>
    <row r="1673" s="118" customFormat="1"/>
    <row r="1674" s="118" customFormat="1"/>
    <row r="1675" s="118" customFormat="1"/>
    <row r="1676" s="118" customFormat="1"/>
    <row r="1677" s="118" customFormat="1"/>
    <row r="1678" s="118" customFormat="1"/>
    <row r="1679" s="118" customFormat="1"/>
    <row r="1680" s="118" customFormat="1"/>
    <row r="1681" s="118" customFormat="1"/>
    <row r="1682" s="118" customFormat="1"/>
    <row r="1683" s="118" customFormat="1"/>
    <row r="1684" s="118" customFormat="1"/>
    <row r="1685" s="118" customFormat="1"/>
    <row r="1686" s="118" customFormat="1"/>
    <row r="1687" s="118" customFormat="1"/>
    <row r="1688" s="118" customFormat="1"/>
    <row r="1689" s="118" customFormat="1"/>
    <row r="1690" s="118" customFormat="1"/>
    <row r="1691" s="118" customFormat="1"/>
    <row r="1692" s="118" customFormat="1"/>
    <row r="1693" s="118" customFormat="1"/>
    <row r="1694" s="118" customFormat="1"/>
    <row r="1695" s="118" customFormat="1"/>
    <row r="1696" s="118" customFormat="1"/>
    <row r="1697" s="118" customFormat="1"/>
    <row r="1698" s="118" customFormat="1"/>
    <row r="1699" s="118" customFormat="1"/>
    <row r="1700" s="118" customFormat="1"/>
    <row r="1701" s="118" customFormat="1"/>
    <row r="1702" s="118" customFormat="1"/>
    <row r="1703" s="118" customFormat="1"/>
    <row r="1704" s="118" customFormat="1"/>
    <row r="1705" s="118" customFormat="1"/>
    <row r="1706" s="118" customFormat="1"/>
    <row r="1707" s="118" customFormat="1"/>
    <row r="1708" s="118" customFormat="1"/>
    <row r="1709" s="118" customFormat="1"/>
    <row r="1710" s="118" customFormat="1"/>
    <row r="1711" s="118" customFormat="1"/>
    <row r="1712" s="118" customFormat="1"/>
    <row r="1713" s="118" customFormat="1"/>
    <row r="1714" s="118" customFormat="1"/>
    <row r="1715" s="118" customFormat="1"/>
    <row r="1716" s="118" customFormat="1"/>
    <row r="1717" s="118" customFormat="1"/>
    <row r="1718" s="118" customFormat="1"/>
    <row r="1719" s="118" customFormat="1"/>
    <row r="1720" s="118" customFormat="1"/>
    <row r="1721" s="118" customFormat="1"/>
    <row r="1722" s="118" customFormat="1"/>
    <row r="1723" s="118" customFormat="1"/>
    <row r="1724" s="118" customFormat="1"/>
    <row r="1725" s="118" customFormat="1"/>
    <row r="1726" s="118" customFormat="1"/>
    <row r="1727" s="118" customFormat="1"/>
    <row r="1728" s="118" customFormat="1"/>
    <row r="1729" s="118" customFormat="1"/>
    <row r="1730" s="118" customFormat="1"/>
    <row r="1731" s="118" customFormat="1"/>
    <row r="1732" s="118" customFormat="1"/>
    <row r="1733" s="118" customFormat="1"/>
    <row r="1734" s="118" customFormat="1"/>
    <row r="1735" s="118" customFormat="1"/>
    <row r="1736" s="118" customFormat="1"/>
    <row r="1737" s="118" customFormat="1"/>
    <row r="1738" s="118" customFormat="1"/>
    <row r="1739" s="118" customFormat="1"/>
    <row r="1740" s="118" customFormat="1"/>
    <row r="1741" s="118" customFormat="1"/>
    <row r="1742" s="118" customFormat="1"/>
    <row r="1743" s="118" customFormat="1"/>
    <row r="1744" s="118" customFormat="1"/>
    <row r="1745" s="118" customFormat="1"/>
    <row r="1746" s="118" customFormat="1"/>
    <row r="1747" s="118" customFormat="1"/>
    <row r="1748" s="118" customFormat="1"/>
    <row r="1749" s="118" customFormat="1"/>
    <row r="1750" s="118" customFormat="1"/>
    <row r="1751" s="118" customFormat="1"/>
    <row r="1752" s="118" customFormat="1"/>
    <row r="1753" s="118" customFormat="1"/>
    <row r="1754" s="118" customFormat="1"/>
    <row r="1755" s="118" customFormat="1"/>
    <row r="1756" s="118" customFormat="1"/>
    <row r="1757" s="118" customFormat="1"/>
    <row r="1758" s="118" customFormat="1"/>
    <row r="1759" s="118" customFormat="1"/>
    <row r="1760" s="118" customFormat="1"/>
    <row r="1761" s="118" customFormat="1"/>
    <row r="1762" s="118" customFormat="1"/>
    <row r="1763" s="118" customFormat="1"/>
    <row r="1764" s="118" customFormat="1"/>
    <row r="1765" s="118" customFormat="1"/>
    <row r="1766" s="118" customFormat="1"/>
    <row r="1767" s="118" customFormat="1"/>
    <row r="1768" s="118" customFormat="1"/>
    <row r="1769" s="118" customFormat="1"/>
    <row r="1770" s="118" customFormat="1"/>
    <row r="1771" s="118" customFormat="1"/>
    <row r="1772" s="118" customFormat="1"/>
    <row r="1773" s="118" customFormat="1"/>
    <row r="1774" s="118" customFormat="1"/>
    <row r="1775" s="118" customFormat="1"/>
    <row r="1776" s="118" customFormat="1"/>
    <row r="1777" s="118" customFormat="1"/>
    <row r="1778" s="118" customFormat="1"/>
    <row r="1779" s="118" customFormat="1"/>
    <row r="1780" s="118" customFormat="1"/>
    <row r="1781" s="118" customFormat="1"/>
    <row r="1782" s="118" customFormat="1"/>
    <row r="1783" s="118" customFormat="1"/>
    <row r="1784" s="118" customFormat="1"/>
    <row r="1785" s="118" customFormat="1"/>
    <row r="1786" s="118" customFormat="1"/>
    <row r="1787" s="118" customFormat="1"/>
    <row r="1788" s="118" customFormat="1"/>
    <row r="1789" s="118" customFormat="1"/>
    <row r="1790" s="118" customFormat="1"/>
    <row r="1791" s="118" customFormat="1"/>
    <row r="1792" s="118" customFormat="1"/>
    <row r="1793" s="118" customFormat="1"/>
    <row r="1794" s="118" customFormat="1"/>
    <row r="1795" s="118" customFormat="1"/>
    <row r="1796" s="118" customFormat="1"/>
    <row r="1797" s="118" customFormat="1"/>
    <row r="1798" s="118" customFormat="1"/>
    <row r="1799" s="118" customFormat="1"/>
    <row r="1800" s="118" customFormat="1"/>
    <row r="1801" s="118" customFormat="1"/>
    <row r="1802" s="118" customFormat="1"/>
    <row r="1803" s="118" customFormat="1"/>
    <row r="1804" s="118" customFormat="1"/>
    <row r="1805" s="118" customFormat="1"/>
    <row r="1806" s="118" customFormat="1"/>
    <row r="1807" s="118" customFormat="1"/>
    <row r="1808" s="118" customFormat="1"/>
    <row r="1809" s="118" customFormat="1"/>
    <row r="1810" s="118" customFormat="1"/>
    <row r="1811" s="118" customFormat="1"/>
    <row r="1812" s="118" customFormat="1"/>
    <row r="1813" s="118" customFormat="1"/>
    <row r="1814" s="118" customFormat="1"/>
    <row r="1815" s="118" customFormat="1"/>
    <row r="1816" s="118" customFormat="1"/>
    <row r="1817" s="118" customFormat="1"/>
    <row r="1818" s="118" customFormat="1"/>
    <row r="1819" s="118" customFormat="1"/>
    <row r="1820" s="118" customFormat="1"/>
    <row r="1821" s="118" customFormat="1"/>
    <row r="1822" s="118" customFormat="1"/>
    <row r="1823" s="118" customFormat="1"/>
    <row r="1824" s="118" customFormat="1"/>
    <row r="1825" s="118" customFormat="1"/>
    <row r="1826" s="118" customFormat="1"/>
    <row r="1827" s="118" customFormat="1"/>
    <row r="1828" s="118" customFormat="1"/>
    <row r="1829" s="118" customFormat="1"/>
    <row r="1830" s="118" customFormat="1"/>
    <row r="1831" s="118" customFormat="1"/>
    <row r="1832" s="118" customFormat="1"/>
    <row r="1833" s="118" customFormat="1"/>
    <row r="1834" s="118" customFormat="1"/>
    <row r="1835" s="118" customFormat="1"/>
    <row r="1836" s="118" customFormat="1"/>
    <row r="1837" s="118" customFormat="1"/>
    <row r="1838" s="118" customFormat="1"/>
    <row r="1839" s="118" customFormat="1"/>
    <row r="1840" s="118" customFormat="1"/>
    <row r="1841" s="118" customFormat="1"/>
    <row r="1842" s="118" customFormat="1"/>
    <row r="1843" s="118" customFormat="1"/>
    <row r="1844" s="118" customFormat="1"/>
    <row r="1845" s="118" customFormat="1"/>
    <row r="1846" s="118" customFormat="1"/>
    <row r="1847" s="118" customFormat="1"/>
    <row r="1848" s="118" customFormat="1"/>
    <row r="1849" s="118" customFormat="1"/>
    <row r="1850" s="118" customFormat="1"/>
    <row r="1851" s="118" customFormat="1"/>
    <row r="1852" s="118" customFormat="1"/>
    <row r="1853" s="118" customFormat="1"/>
    <row r="1854" s="118" customFormat="1"/>
    <row r="1855" s="118" customFormat="1"/>
    <row r="1856" s="118" customFormat="1"/>
    <row r="1857" s="118" customFormat="1"/>
    <row r="1858" s="118" customFormat="1"/>
    <row r="1859" s="118" customFormat="1"/>
    <row r="1860" s="118" customFormat="1"/>
    <row r="1861" s="118" customFormat="1"/>
    <row r="1862" s="118" customFormat="1"/>
    <row r="1863" s="118" customFormat="1"/>
    <row r="1864" s="118" customFormat="1"/>
    <row r="1865" s="118" customFormat="1"/>
    <row r="1866" s="118" customFormat="1"/>
    <row r="1867" s="118" customFormat="1"/>
    <row r="1868" s="118" customFormat="1"/>
    <row r="1869" s="118" customFormat="1"/>
    <row r="1870" s="118" customFormat="1"/>
    <row r="1871" s="118" customFormat="1"/>
    <row r="1872" s="118" customFormat="1"/>
    <row r="1873" s="118" customFormat="1"/>
    <row r="1874" s="118" customFormat="1"/>
    <row r="1875" s="118" customFormat="1"/>
    <row r="1876" s="118" customFormat="1"/>
    <row r="1877" s="118" customFormat="1"/>
    <row r="1878" s="118" customFormat="1"/>
    <row r="1879" s="118" customFormat="1"/>
    <row r="1880" s="118" customFormat="1"/>
    <row r="1881" s="118" customFormat="1"/>
    <row r="1882" s="118" customFormat="1"/>
    <row r="1883" s="118" customFormat="1"/>
    <row r="1884" s="118" customFormat="1"/>
    <row r="1885" s="118" customFormat="1"/>
    <row r="1886" s="118" customFormat="1"/>
    <row r="1887" s="118" customFormat="1"/>
    <row r="1888" s="118" customFormat="1"/>
    <row r="1889" s="118" customFormat="1"/>
    <row r="1890" s="118" customFormat="1"/>
    <row r="1891" s="118" customFormat="1"/>
    <row r="1892" s="118" customFormat="1"/>
    <row r="1893" s="118" customFormat="1"/>
    <row r="1894" s="118" customFormat="1"/>
    <row r="1895" s="118" customFormat="1"/>
    <row r="1896" s="118" customFormat="1"/>
    <row r="1897" s="118" customFormat="1"/>
    <row r="1898" s="118" customFormat="1"/>
    <row r="1899" s="118" customFormat="1"/>
    <row r="1900" s="118" customFormat="1"/>
    <row r="1901" s="118" customFormat="1"/>
    <row r="1902" s="118" customFormat="1"/>
    <row r="1903" s="118" customFormat="1"/>
    <row r="1904" s="118" customFormat="1"/>
    <row r="1905" s="118" customFormat="1"/>
    <row r="1906" s="118" customFormat="1"/>
    <row r="1907" s="118" customFormat="1"/>
    <row r="1908" s="118" customFormat="1"/>
    <row r="1909" s="118" customFormat="1"/>
    <row r="1910" s="118" customFormat="1"/>
    <row r="1911" s="118" customFormat="1"/>
    <row r="1912" s="118" customFormat="1"/>
    <row r="1913" s="118" customFormat="1"/>
    <row r="1914" s="118" customFormat="1"/>
    <row r="1915" s="118" customFormat="1"/>
    <row r="1916" s="118" customFormat="1"/>
    <row r="1917" s="118" customFormat="1"/>
    <row r="1918" s="118" customFormat="1"/>
    <row r="1919" s="118" customFormat="1"/>
    <row r="1920" s="118" customFormat="1"/>
    <row r="1921" s="118" customFormat="1"/>
    <row r="1922" s="118" customFormat="1"/>
    <row r="1923" s="118" customFormat="1"/>
    <row r="1924" s="118" customFormat="1"/>
    <row r="1925" s="118" customFormat="1"/>
    <row r="1926" s="118" customFormat="1"/>
    <row r="1927" s="118" customFormat="1"/>
    <row r="1928" s="118" customFormat="1"/>
    <row r="1929" s="118" customFormat="1"/>
    <row r="1930" s="118" customFormat="1"/>
    <row r="1931" s="118" customFormat="1"/>
    <row r="1932" s="118" customFormat="1"/>
    <row r="1933" s="118" customFormat="1"/>
    <row r="1934" s="118" customFormat="1"/>
    <row r="1935" s="118" customFormat="1"/>
    <row r="1936" s="118" customFormat="1"/>
    <row r="1937" s="118" customFormat="1"/>
    <row r="1938" s="118" customFormat="1"/>
    <row r="1939" s="118" customFormat="1"/>
    <row r="1940" s="118" customFormat="1"/>
    <row r="1941" s="118" customFormat="1"/>
    <row r="1942" s="118" customFormat="1"/>
    <row r="1943" s="118" customFormat="1"/>
    <row r="1944" s="118" customFormat="1"/>
    <row r="1945" s="118" customFormat="1"/>
    <row r="1946" s="118" customFormat="1"/>
    <row r="1947" s="118" customFormat="1"/>
    <row r="1948" s="118" customFormat="1"/>
    <row r="1949" s="118" customFormat="1"/>
    <row r="1950" s="118" customFormat="1"/>
    <row r="1951" s="118" customFormat="1"/>
    <row r="1952" s="118" customFormat="1"/>
    <row r="1953" s="118" customFormat="1"/>
    <row r="1954" s="118" customFormat="1"/>
    <row r="1955" s="118" customFormat="1"/>
    <row r="1956" s="118" customFormat="1"/>
    <row r="1957" s="118" customFormat="1"/>
    <row r="1958" s="118" customFormat="1"/>
    <row r="1959" s="118" customFormat="1"/>
    <row r="1960" s="118" customFormat="1"/>
    <row r="1961" s="118" customFormat="1"/>
    <row r="1962" s="118" customFormat="1"/>
    <row r="1963" s="118" customFormat="1"/>
    <row r="1964" s="118" customFormat="1"/>
    <row r="1965" s="118" customFormat="1"/>
    <row r="1966" s="118" customFormat="1"/>
    <row r="1967" s="118" customFormat="1"/>
    <row r="1968" s="118" customFormat="1"/>
    <row r="1969" s="118" customFormat="1"/>
    <row r="1970" s="118" customFormat="1"/>
    <row r="1971" s="118" customFormat="1"/>
    <row r="1972" s="118" customFormat="1"/>
    <row r="1973" s="118" customFormat="1"/>
    <row r="1974" s="118" customFormat="1"/>
    <row r="1975" s="118" customFormat="1"/>
    <row r="1976" s="118" customFormat="1"/>
    <row r="1977" s="118" customFormat="1"/>
    <row r="1978" s="118" customFormat="1"/>
    <row r="1979" s="118" customFormat="1"/>
    <row r="1980" s="118" customFormat="1"/>
    <row r="1981" s="118" customFormat="1"/>
    <row r="1982" s="118" customFormat="1"/>
    <row r="1983" s="118" customFormat="1"/>
    <row r="1984" s="118" customFormat="1"/>
    <row r="1985" s="118" customFormat="1"/>
    <row r="1986" s="118" customFormat="1"/>
    <row r="1987" s="118" customFormat="1"/>
    <row r="1988" s="118" customFormat="1"/>
    <row r="1989" s="118" customFormat="1"/>
    <row r="1990" s="118" customFormat="1"/>
    <row r="1991" s="118" customFormat="1"/>
    <row r="1992" s="118" customFormat="1"/>
    <row r="1993" s="118" customFormat="1"/>
    <row r="1994" s="118" customFormat="1"/>
    <row r="1995" s="118" customFormat="1"/>
    <row r="1996" s="118" customFormat="1"/>
    <row r="1997" s="118" customFormat="1"/>
    <row r="1998" s="118" customFormat="1"/>
    <row r="1999" s="118" customFormat="1"/>
    <row r="2000" s="118" customFormat="1"/>
    <row r="2001" s="118" customFormat="1"/>
    <row r="2002" s="118" customFormat="1"/>
    <row r="2003" s="118" customFormat="1"/>
    <row r="2004" s="118" customFormat="1"/>
    <row r="2005" s="118" customFormat="1"/>
    <row r="2006" s="118" customFormat="1"/>
    <row r="2007" s="118" customFormat="1"/>
    <row r="2008" s="118" customFormat="1"/>
    <row r="2009" s="118" customFormat="1"/>
    <row r="2010" s="118" customFormat="1"/>
    <row r="2011" s="118" customFormat="1"/>
    <row r="2012" s="118" customFormat="1"/>
    <row r="2013" s="118" customFormat="1"/>
    <row r="2014" s="118" customFormat="1"/>
    <row r="2015" s="118" customFormat="1"/>
    <row r="2016" s="118" customFormat="1"/>
    <row r="2017" s="118" customFormat="1"/>
    <row r="2018" s="118" customFormat="1"/>
    <row r="2019" s="118" customFormat="1"/>
    <row r="2020" s="118" customFormat="1"/>
    <row r="2021" s="118" customFormat="1"/>
    <row r="2022" s="118" customFormat="1"/>
    <row r="2023" s="118" customFormat="1"/>
    <row r="2024" s="118" customFormat="1"/>
    <row r="2025" s="118" customFormat="1"/>
    <row r="2026" s="118" customFormat="1"/>
    <row r="2027" s="118" customFormat="1"/>
    <row r="2028" s="118" customFormat="1"/>
    <row r="2029" s="118" customFormat="1"/>
    <row r="2030" s="118" customFormat="1"/>
    <row r="2031" s="118" customFormat="1"/>
    <row r="2032" s="118" customFormat="1"/>
    <row r="2033" s="118" customFormat="1"/>
    <row r="2034" s="118" customFormat="1"/>
    <row r="2035" s="118" customFormat="1"/>
    <row r="2036" s="118" customFormat="1"/>
    <row r="2037" s="118" customFormat="1"/>
    <row r="2038" s="118" customFormat="1"/>
    <row r="2039" s="118" customFormat="1"/>
    <row r="2040" s="118" customFormat="1"/>
    <row r="2041" s="118" customFormat="1"/>
    <row r="2042" s="118" customFormat="1"/>
    <row r="2043" s="118" customFormat="1"/>
    <row r="2044" s="118" customFormat="1"/>
    <row r="2045" s="118" customFormat="1"/>
    <row r="2046" s="118" customFormat="1"/>
    <row r="2047" s="118" customFormat="1"/>
    <row r="2048" s="118" customFormat="1"/>
    <row r="2049" s="118" customFormat="1"/>
    <row r="2050" s="118" customFormat="1"/>
    <row r="2051" s="118" customFormat="1"/>
    <row r="2052" s="118" customFormat="1"/>
    <row r="2053" s="118" customFormat="1"/>
    <row r="2054" s="118" customFormat="1"/>
    <row r="2055" s="118" customFormat="1"/>
    <row r="2056" s="118" customFormat="1"/>
    <row r="2057" s="118" customFormat="1"/>
    <row r="2058" s="118" customFormat="1"/>
    <row r="2059" s="118" customFormat="1"/>
    <row r="2060" s="118" customFormat="1"/>
    <row r="2061" s="118" customFormat="1"/>
    <row r="2062" s="118" customFormat="1"/>
    <row r="2063" s="118" customFormat="1"/>
    <row r="2064" s="118" customFormat="1"/>
    <row r="2065" s="118" customFormat="1"/>
    <row r="2066" s="118" customFormat="1"/>
    <row r="2067" s="118" customFormat="1"/>
    <row r="2068" s="118" customFormat="1"/>
    <row r="2069" s="118" customFormat="1"/>
    <row r="2070" s="118" customFormat="1"/>
    <row r="2071" s="118" customFormat="1"/>
    <row r="2072" s="118" customFormat="1"/>
    <row r="2073" s="118" customFormat="1"/>
    <row r="2074" s="118" customFormat="1"/>
    <row r="2075" s="118" customFormat="1"/>
    <row r="2076" s="118" customFormat="1"/>
    <row r="2077" s="118" customFormat="1"/>
    <row r="2078" s="118" customFormat="1"/>
    <row r="2079" s="118" customFormat="1"/>
    <row r="2080" s="118" customFormat="1"/>
    <row r="2081" s="118" customFormat="1"/>
    <row r="2082" s="118" customFormat="1"/>
    <row r="2083" s="118" customFormat="1"/>
    <row r="2084" s="118" customFormat="1"/>
    <row r="2085" s="118" customFormat="1"/>
    <row r="2086" s="118" customFormat="1"/>
    <row r="2087" s="118" customFormat="1"/>
    <row r="2088" s="118" customFormat="1"/>
    <row r="2089" s="118" customFormat="1"/>
    <row r="2090" s="118" customFormat="1"/>
    <row r="2091" s="118" customFormat="1"/>
    <row r="2092" s="118" customFormat="1"/>
    <row r="2093" s="118" customFormat="1"/>
    <row r="2094" s="118" customFormat="1"/>
    <row r="2095" s="118" customFormat="1"/>
    <row r="2096" s="118" customFormat="1"/>
    <row r="2097" s="118" customFormat="1"/>
    <row r="2098" s="118" customFormat="1"/>
    <row r="2099" s="118" customFormat="1"/>
    <row r="2100" s="118" customFormat="1"/>
    <row r="2101" s="118" customFormat="1"/>
    <row r="2102" s="118" customFormat="1"/>
    <row r="2103" s="118" customFormat="1"/>
    <row r="2104" s="118" customFormat="1"/>
    <row r="2105" s="118" customFormat="1"/>
    <row r="2106" s="118" customFormat="1"/>
    <row r="2107" s="118" customFormat="1"/>
    <row r="2108" s="118" customFormat="1"/>
    <row r="2109" s="118" customFormat="1"/>
    <row r="2110" s="118" customFormat="1"/>
    <row r="2111" s="118" customFormat="1"/>
    <row r="2112" s="118" customFormat="1"/>
    <row r="2113" s="118" customFormat="1"/>
    <row r="2114" s="118" customFormat="1"/>
    <row r="2115" s="118" customFormat="1"/>
    <row r="2116" s="118" customFormat="1"/>
    <row r="2117" s="118" customFormat="1"/>
    <row r="2118" s="118" customFormat="1"/>
    <row r="2119" s="118" customFormat="1"/>
    <row r="2120" s="118" customFormat="1"/>
    <row r="2121" s="118" customFormat="1"/>
    <row r="2122" s="118" customFormat="1"/>
    <row r="2123" s="118" customFormat="1"/>
    <row r="2124" s="118" customFormat="1"/>
    <row r="2125" s="118" customFormat="1"/>
    <row r="2126" s="118" customFormat="1"/>
    <row r="2127" s="118" customFormat="1"/>
    <row r="2128" s="118" customFormat="1"/>
    <row r="2129" s="118" customFormat="1"/>
    <row r="2130" s="118" customFormat="1"/>
    <row r="2131" s="118" customFormat="1"/>
    <row r="2132" s="118" customFormat="1"/>
    <row r="2133" s="118" customFormat="1"/>
    <row r="2134" s="118" customFormat="1"/>
    <row r="2135" s="118" customFormat="1"/>
    <row r="2136" s="118" customFormat="1"/>
    <row r="2137" s="118" customFormat="1"/>
    <row r="2138" s="118" customFormat="1"/>
    <row r="2139" s="118" customFormat="1"/>
    <row r="2140" s="118" customFormat="1"/>
    <row r="2141" s="118" customFormat="1"/>
    <row r="2142" s="118" customFormat="1"/>
    <row r="2143" s="118" customFormat="1"/>
    <row r="2144" s="118" customFormat="1"/>
    <row r="2145" s="118" customFormat="1"/>
    <row r="2146" s="118" customFormat="1"/>
    <row r="2147" s="118" customFormat="1"/>
    <row r="2148" s="118" customFormat="1"/>
    <row r="2149" s="118" customFormat="1"/>
    <row r="2150" s="118" customFormat="1"/>
    <row r="2151" s="118" customFormat="1"/>
    <row r="2152" s="118" customFormat="1"/>
    <row r="2153" s="118" customFormat="1"/>
    <row r="2154" s="118" customFormat="1"/>
    <row r="2155" s="118" customFormat="1"/>
    <row r="2156" s="118" customFormat="1"/>
    <row r="2157" s="118" customFormat="1"/>
    <row r="2158" s="118" customFormat="1"/>
    <row r="2159" s="118" customFormat="1"/>
    <row r="2160" s="118" customFormat="1"/>
    <row r="2161" s="118" customFormat="1"/>
    <row r="2162" s="118" customFormat="1"/>
    <row r="2163" s="118" customFormat="1"/>
    <row r="2164" s="118" customFormat="1"/>
    <row r="2165" s="118" customFormat="1"/>
    <row r="2166" s="118" customFormat="1"/>
    <row r="2167" s="118" customFormat="1"/>
    <row r="2168" s="118" customFormat="1"/>
    <row r="2169" s="118" customFormat="1"/>
    <row r="2170" s="118" customFormat="1"/>
    <row r="2171" s="118" customFormat="1"/>
    <row r="2172" s="118" customFormat="1"/>
    <row r="2173" s="118" customFormat="1"/>
    <row r="2174" s="118" customFormat="1"/>
    <row r="2175" s="118" customFormat="1"/>
    <row r="2176" s="118" customFormat="1"/>
    <row r="2177" s="118" customFormat="1"/>
    <row r="2178" s="118" customFormat="1"/>
    <row r="2179" s="118" customFormat="1"/>
    <row r="2180" s="118" customFormat="1"/>
    <row r="2181" s="118" customFormat="1"/>
    <row r="2182" s="118" customFormat="1"/>
    <row r="2183" s="118" customFormat="1"/>
    <row r="2184" s="118" customFormat="1"/>
    <row r="2185" s="118" customFormat="1"/>
    <row r="2186" s="118" customFormat="1"/>
    <row r="2187" s="118" customFormat="1"/>
    <row r="2188" s="118" customFormat="1"/>
    <row r="2189" s="118" customFormat="1"/>
    <row r="2190" s="118" customFormat="1"/>
    <row r="2191" s="118" customFormat="1"/>
    <row r="2192" s="118" customFormat="1"/>
    <row r="2193" s="118" customFormat="1"/>
    <row r="2194" s="118" customFormat="1"/>
    <row r="2195" s="118" customFormat="1"/>
    <row r="2196" s="118" customFormat="1"/>
    <row r="2197" s="118" customFormat="1"/>
    <row r="2198" s="118" customFormat="1"/>
    <row r="2199" s="118" customFormat="1"/>
    <row r="2200" s="118" customFormat="1"/>
    <row r="2201" s="118" customFormat="1"/>
    <row r="2202" s="118" customFormat="1"/>
    <row r="2203" s="118" customFormat="1"/>
    <row r="2204" s="118" customFormat="1"/>
    <row r="2205" s="118" customFormat="1"/>
    <row r="2206" s="118" customFormat="1"/>
    <row r="2207" s="118" customFormat="1"/>
    <row r="2208" s="118" customFormat="1"/>
    <row r="2209" s="118" customFormat="1"/>
    <row r="2210" s="118" customFormat="1"/>
    <row r="2211" s="118" customFormat="1"/>
    <row r="2212" s="118" customFormat="1"/>
    <row r="2213" s="118" customFormat="1"/>
    <row r="2214" s="118" customFormat="1"/>
    <row r="2215" s="118" customFormat="1"/>
    <row r="2216" s="118" customFormat="1"/>
    <row r="2217" s="118" customFormat="1"/>
    <row r="2218" s="118" customFormat="1"/>
    <row r="2219" s="118" customFormat="1"/>
    <row r="2220" s="118" customFormat="1"/>
    <row r="2221" s="118" customFormat="1"/>
    <row r="2222" s="118" customFormat="1"/>
    <row r="2223" s="118" customFormat="1"/>
    <row r="2224" s="118" customFormat="1"/>
    <row r="2225" s="118" customFormat="1"/>
    <row r="2226" s="118" customFormat="1"/>
    <row r="2227" s="118" customFormat="1"/>
    <row r="2228" s="118" customFormat="1"/>
    <row r="2229" s="118" customFormat="1"/>
    <row r="2230" s="118" customFormat="1"/>
    <row r="2231" s="118" customFormat="1"/>
    <row r="2232" s="118" customFormat="1"/>
    <row r="2233" s="118" customFormat="1"/>
    <row r="2234" s="118" customFormat="1"/>
    <row r="2235" s="118" customFormat="1"/>
    <row r="2236" s="118" customFormat="1"/>
    <row r="2237" s="118" customFormat="1"/>
    <row r="2238" s="118" customFormat="1"/>
    <row r="2239" s="118" customFormat="1"/>
    <row r="2240" s="118" customFormat="1"/>
    <row r="2241" s="118" customFormat="1"/>
    <row r="2242" s="118" customFormat="1"/>
    <row r="2243" s="118" customFormat="1"/>
    <row r="2244" s="118" customFormat="1"/>
    <row r="2245" s="118" customFormat="1"/>
    <row r="2246" s="118" customFormat="1"/>
    <row r="2247" s="118" customFormat="1"/>
    <row r="2248" s="118" customFormat="1"/>
    <row r="2249" s="118" customFormat="1"/>
    <row r="2250" s="118" customFormat="1"/>
    <row r="2251" s="118" customFormat="1"/>
    <row r="2252" s="118" customFormat="1"/>
    <row r="2253" s="118" customFormat="1"/>
    <row r="2254" s="118" customFormat="1"/>
    <row r="2255" s="118" customFormat="1"/>
    <row r="2256" s="118" customFormat="1"/>
    <row r="2257" s="118" customFormat="1"/>
    <row r="2258" s="118" customFormat="1"/>
    <row r="2259" s="118" customFormat="1"/>
    <row r="2260" s="118" customFormat="1"/>
    <row r="2261" s="118" customFormat="1"/>
    <row r="2262" s="118" customFormat="1"/>
    <row r="2263" s="118" customFormat="1"/>
    <row r="2264" s="118" customFormat="1"/>
    <row r="2265" s="118" customFormat="1"/>
    <row r="2266" s="118" customFormat="1"/>
    <row r="2267" s="118" customFormat="1"/>
    <row r="2268" s="118" customFormat="1"/>
    <row r="2269" s="118" customFormat="1"/>
    <row r="2270" s="118" customFormat="1"/>
    <row r="2271" s="118" customFormat="1"/>
    <row r="2272" s="118" customFormat="1"/>
    <row r="2273" s="118" customFormat="1"/>
    <row r="2274" s="118" customFormat="1"/>
    <row r="2275" s="118" customFormat="1"/>
    <row r="2276" s="118" customFormat="1"/>
    <row r="2277" s="118" customFormat="1"/>
    <row r="2278" s="118" customFormat="1"/>
    <row r="2279" s="118" customFormat="1"/>
    <row r="2280" s="118" customFormat="1"/>
    <row r="2281" s="118" customFormat="1"/>
    <row r="2282" s="118" customFormat="1"/>
    <row r="2283" s="118" customFormat="1"/>
    <row r="2284" s="118" customFormat="1"/>
    <row r="2285" s="118" customFormat="1"/>
    <row r="2286" s="118" customFormat="1"/>
    <row r="2287" s="118" customFormat="1"/>
    <row r="2288" s="118" customFormat="1"/>
    <row r="2289" s="118" customFormat="1"/>
    <row r="2290" s="118" customFormat="1"/>
    <row r="2291" s="118" customFormat="1"/>
    <row r="2292" s="118" customFormat="1"/>
    <row r="2293" s="118" customFormat="1"/>
    <row r="2294" s="118" customFormat="1"/>
    <row r="2295" s="118" customFormat="1"/>
    <row r="2296" s="118" customFormat="1"/>
    <row r="2297" s="118" customFormat="1"/>
    <row r="2298" s="118" customFormat="1"/>
    <row r="2299" s="118" customFormat="1"/>
    <row r="2300" s="118" customFormat="1"/>
    <row r="2301" s="118" customFormat="1"/>
    <row r="2302" s="118" customFormat="1"/>
    <row r="2303" s="118" customFormat="1"/>
    <row r="2304" s="118" customFormat="1"/>
    <row r="2305" s="118" customFormat="1"/>
    <row r="2306" s="118" customFormat="1"/>
    <row r="2307" s="118" customFormat="1"/>
    <row r="2308" s="118" customFormat="1"/>
    <row r="2309" s="118" customFormat="1"/>
    <row r="2310" s="118" customFormat="1"/>
    <row r="2311" s="118" customFormat="1"/>
    <row r="2312" s="118" customFormat="1"/>
    <row r="2313" s="118" customFormat="1"/>
    <row r="2314" s="118" customFormat="1"/>
    <row r="2315" s="118" customFormat="1"/>
    <row r="2316" s="118" customFormat="1"/>
    <row r="2317" s="118" customFormat="1"/>
    <row r="2318" s="118" customFormat="1"/>
    <row r="2319" s="118" customFormat="1"/>
    <row r="2320" s="118" customFormat="1"/>
    <row r="2321" s="118" customFormat="1"/>
    <row r="2322" s="118" customFormat="1"/>
    <row r="2323" s="118" customFormat="1"/>
    <row r="2324" s="118" customFormat="1"/>
    <row r="2325" s="118" customFormat="1"/>
    <row r="2326" s="118" customFormat="1"/>
    <row r="2327" s="118" customFormat="1"/>
    <row r="2328" s="118" customFormat="1"/>
    <row r="2329" s="118" customFormat="1"/>
    <row r="2330" s="118" customFormat="1"/>
    <row r="2331" s="118" customFormat="1"/>
    <row r="2332" s="118" customFormat="1"/>
    <row r="2333" s="118" customFormat="1"/>
    <row r="2334" s="118" customFormat="1"/>
    <row r="2335" s="118" customFormat="1"/>
    <row r="2336" s="118" customFormat="1"/>
    <row r="2337" s="118" customFormat="1"/>
    <row r="2338" s="118" customFormat="1"/>
    <row r="2339" s="118" customFormat="1"/>
    <row r="2340" s="118" customFormat="1"/>
    <row r="2341" s="118" customFormat="1"/>
    <row r="2342" s="118" customFormat="1"/>
    <row r="2343" s="118" customFormat="1"/>
    <row r="2344" s="118" customFormat="1"/>
    <row r="2345" s="118" customFormat="1"/>
    <row r="2346" s="118" customFormat="1"/>
    <row r="2347" s="118" customFormat="1"/>
    <row r="2348" s="118" customFormat="1"/>
    <row r="2349" s="118" customFormat="1"/>
    <row r="2350" s="118" customFormat="1"/>
    <row r="2351" s="118" customFormat="1"/>
    <row r="2352" s="118" customFormat="1"/>
    <row r="2353" s="118" customFormat="1"/>
    <row r="2354" s="118" customFormat="1"/>
    <row r="2355" s="118" customFormat="1"/>
    <row r="2356" s="118" customFormat="1"/>
    <row r="2357" s="118" customFormat="1"/>
    <row r="2358" s="118" customFormat="1"/>
    <row r="2359" s="118" customFormat="1"/>
    <row r="2360" s="118" customFormat="1"/>
    <row r="2361" s="118" customFormat="1"/>
    <row r="2362" s="118" customFormat="1"/>
    <row r="2363" s="118" customFormat="1"/>
    <row r="2364" s="118" customFormat="1"/>
    <row r="2365" s="118" customFormat="1"/>
    <row r="2366" s="118" customFormat="1"/>
    <row r="2367" s="118" customFormat="1"/>
    <row r="2368" s="118" customFormat="1"/>
    <row r="2369" s="118" customFormat="1"/>
    <row r="2370" s="118" customFormat="1"/>
    <row r="2371" s="118" customFormat="1"/>
    <row r="2372" s="118" customFormat="1"/>
    <row r="2373" s="118" customFormat="1"/>
    <row r="2374" s="118" customFormat="1"/>
    <row r="2375" s="118" customFormat="1"/>
    <row r="2376" s="118" customFormat="1"/>
    <row r="2377" s="118" customFormat="1"/>
    <row r="2378" s="118" customFormat="1"/>
    <row r="2379" s="118" customFormat="1"/>
    <row r="2380" s="118" customFormat="1"/>
    <row r="2381" s="118" customFormat="1"/>
    <row r="2382" s="118" customFormat="1"/>
    <row r="2383" s="118" customFormat="1"/>
    <row r="2384" s="118" customFormat="1"/>
    <row r="2385" s="118" customFormat="1"/>
    <row r="2386" s="118" customFormat="1"/>
    <row r="2387" s="118" customFormat="1"/>
    <row r="2388" s="118" customFormat="1"/>
    <row r="2389" s="118" customFormat="1"/>
    <row r="2390" s="118" customFormat="1"/>
    <row r="2391" s="118" customFormat="1"/>
    <row r="2392" s="118" customFormat="1"/>
    <row r="2393" s="118" customFormat="1"/>
    <row r="2394" s="118" customFormat="1"/>
    <row r="2395" s="118" customFormat="1"/>
    <row r="2396" s="118" customFormat="1"/>
    <row r="2397" s="118" customFormat="1"/>
    <row r="2398" s="118" customFormat="1"/>
    <row r="2399" s="118" customFormat="1"/>
    <row r="2400" s="118" customFormat="1"/>
    <row r="2401" s="118" customFormat="1"/>
    <row r="2402" s="118" customFormat="1"/>
    <row r="2403" s="118" customFormat="1"/>
    <row r="2404" s="118" customFormat="1"/>
    <row r="2405" s="118" customFormat="1"/>
    <row r="2406" s="118" customFormat="1"/>
    <row r="2407" s="118" customFormat="1"/>
    <row r="2408" s="118" customFormat="1"/>
    <row r="2409" s="118" customFormat="1"/>
    <row r="2410" s="118" customFormat="1"/>
    <row r="2411" s="118" customFormat="1"/>
    <row r="2412" s="118" customFormat="1"/>
    <row r="2413" s="118" customFormat="1"/>
    <row r="2414" s="118" customFormat="1"/>
    <row r="2415" s="118" customFormat="1"/>
    <row r="2416" s="118" customFormat="1"/>
    <row r="2417" s="118" customFormat="1"/>
    <row r="2418" s="118" customFormat="1"/>
    <row r="2419" s="118" customFormat="1"/>
    <row r="2420" s="118" customFormat="1"/>
    <row r="2421" s="118" customFormat="1"/>
    <row r="2422" s="118" customFormat="1"/>
    <row r="2423" s="118" customFormat="1"/>
    <row r="2424" s="118" customFormat="1"/>
    <row r="2425" s="118" customFormat="1"/>
    <row r="2426" s="118" customFormat="1"/>
    <row r="2427" s="118" customFormat="1"/>
    <row r="2428" s="118" customFormat="1"/>
    <row r="2429" s="118" customFormat="1"/>
    <row r="2430" s="118" customFormat="1"/>
    <row r="2431" s="118" customFormat="1"/>
    <row r="2432" s="118" customFormat="1"/>
    <row r="2433" s="118" customFormat="1"/>
    <row r="2434" s="118" customFormat="1"/>
    <row r="2435" s="118" customFormat="1"/>
    <row r="2436" s="118" customFormat="1"/>
    <row r="2437" s="118" customFormat="1"/>
    <row r="2438" s="118" customFormat="1"/>
    <row r="2439" s="118" customFormat="1"/>
    <row r="2440" s="118" customFormat="1"/>
    <row r="2441" s="118" customFormat="1"/>
    <row r="2442" s="118" customFormat="1"/>
    <row r="2443" s="118" customFormat="1"/>
    <row r="2444" s="118" customFormat="1"/>
    <row r="2445" s="118" customFormat="1"/>
    <row r="2446" s="118" customFormat="1"/>
    <row r="2447" s="118" customFormat="1"/>
    <row r="2448" s="118" customFormat="1"/>
    <row r="2449" s="118" customFormat="1"/>
    <row r="2450" s="118" customFormat="1"/>
    <row r="2451" s="118" customFormat="1"/>
    <row r="2452" s="118" customFormat="1"/>
    <row r="2453" s="118" customFormat="1"/>
    <row r="2454" s="118" customFormat="1"/>
    <row r="2455" s="118" customFormat="1"/>
    <row r="2456" s="118" customFormat="1"/>
    <row r="2457" s="118" customFormat="1"/>
    <row r="2458" s="118" customFormat="1"/>
    <row r="2459" s="118" customFormat="1"/>
    <row r="2460" s="118" customFormat="1"/>
    <row r="2461" s="118" customFormat="1"/>
    <row r="2462" s="118" customFormat="1"/>
    <row r="2463" s="118" customFormat="1"/>
    <row r="2464" s="118" customFormat="1"/>
    <row r="2465" s="118" customFormat="1"/>
    <row r="2466" s="118" customFormat="1"/>
    <row r="2467" s="118" customFormat="1"/>
    <row r="2468" s="118" customFormat="1"/>
    <row r="2469" s="118" customFormat="1"/>
    <row r="2470" s="118" customFormat="1"/>
    <row r="2471" s="118" customFormat="1"/>
    <row r="2472" s="118" customFormat="1"/>
    <row r="2473" s="118" customFormat="1"/>
    <row r="2474" s="118" customFormat="1"/>
    <row r="2475" s="118" customFormat="1"/>
    <row r="2476" s="118" customFormat="1"/>
    <row r="2477" s="118" customFormat="1"/>
    <row r="2478" s="118" customFormat="1"/>
    <row r="2479" s="118" customFormat="1"/>
    <row r="2480" s="118" customFormat="1"/>
    <row r="2481" s="118" customFormat="1"/>
    <row r="2482" s="118" customFormat="1"/>
    <row r="2483" s="118" customFormat="1"/>
    <row r="2484" s="118" customFormat="1"/>
    <row r="2485" s="118" customFormat="1"/>
    <row r="2486" s="118" customFormat="1"/>
    <row r="2487" s="118" customFormat="1"/>
    <row r="2488" s="118" customFormat="1"/>
    <row r="2489" s="118" customFormat="1"/>
    <row r="2490" s="118" customFormat="1"/>
    <row r="2491" s="118" customFormat="1"/>
    <row r="2492" s="118" customFormat="1"/>
    <row r="2493" s="118" customFormat="1"/>
    <row r="2494" s="118" customFormat="1"/>
    <row r="2495" s="118" customFormat="1"/>
    <row r="2496" s="118" customFormat="1"/>
    <row r="2497" s="118" customFormat="1"/>
    <row r="2498" s="118" customFormat="1"/>
    <row r="2499" s="118" customFormat="1"/>
    <row r="2500" s="118" customFormat="1"/>
    <row r="2501" s="118" customFormat="1"/>
    <row r="2502" s="118" customFormat="1"/>
    <row r="2503" s="118" customFormat="1"/>
    <row r="2504" s="118" customFormat="1"/>
    <row r="2505" s="118" customFormat="1"/>
    <row r="2506" s="118" customFormat="1"/>
    <row r="2507" s="118" customFormat="1"/>
    <row r="2508" s="118" customFormat="1"/>
    <row r="2509" s="118" customFormat="1"/>
    <row r="2510" s="118" customFormat="1"/>
    <row r="2511" s="118" customFormat="1"/>
    <row r="2512" s="118" customFormat="1"/>
    <row r="2513" s="118" customFormat="1"/>
    <row r="2514" s="118" customFormat="1"/>
    <row r="2515" s="118" customFormat="1"/>
    <row r="2516" s="118" customFormat="1"/>
    <row r="2517" s="118" customFormat="1"/>
    <row r="2518" s="118" customFormat="1"/>
    <row r="2519" s="118" customFormat="1"/>
    <row r="2520" s="118" customFormat="1"/>
    <row r="2521" s="118" customFormat="1"/>
    <row r="2522" s="118" customFormat="1"/>
    <row r="2523" s="118" customFormat="1"/>
    <row r="2524" s="118" customFormat="1"/>
    <row r="2525" s="118" customFormat="1"/>
    <row r="2526" s="118" customFormat="1"/>
    <row r="2527" s="118" customFormat="1"/>
    <row r="2528" s="118" customFormat="1"/>
    <row r="2529" s="118" customFormat="1"/>
    <row r="2530" s="118" customFormat="1"/>
    <row r="2531" s="118" customFormat="1"/>
    <row r="2532" s="118" customFormat="1"/>
    <row r="2533" s="118" customFormat="1"/>
    <row r="2534" s="118" customFormat="1"/>
    <row r="2535" s="118" customFormat="1"/>
    <row r="2536" s="118" customFormat="1"/>
    <row r="2537" s="118" customFormat="1"/>
    <row r="2538" s="118" customFormat="1"/>
    <row r="2539" s="118" customFormat="1"/>
    <row r="2540" s="118" customFormat="1"/>
    <row r="2541" s="118" customFormat="1"/>
    <row r="2542" s="118" customFormat="1"/>
    <row r="2543" s="118" customFormat="1"/>
    <row r="2544" s="118" customFormat="1"/>
    <row r="2545" s="118" customFormat="1"/>
    <row r="2546" s="118" customFormat="1"/>
    <row r="2547" s="118" customFormat="1"/>
    <row r="2548" s="118" customFormat="1"/>
    <row r="2549" s="118" customFormat="1"/>
    <row r="2550" s="118" customFormat="1"/>
    <row r="2551" s="118" customFormat="1"/>
    <row r="2552" s="118" customFormat="1"/>
    <row r="2553" s="118" customFormat="1"/>
    <row r="2554" s="118" customFormat="1"/>
    <row r="2555" s="118" customFormat="1"/>
    <row r="2556" s="118" customFormat="1"/>
    <row r="2557" s="118" customFormat="1"/>
    <row r="2558" s="118" customFormat="1"/>
    <row r="2559" s="118" customFormat="1"/>
    <row r="2560" s="118" customFormat="1"/>
    <row r="2561" s="118" customFormat="1"/>
    <row r="2562" s="118" customFormat="1"/>
    <row r="2563" s="118" customFormat="1"/>
    <row r="2564" s="118" customFormat="1"/>
    <row r="2565" s="118" customFormat="1"/>
    <row r="2566" s="118" customFormat="1"/>
    <row r="2567" s="118" customFormat="1"/>
    <row r="2568" s="118" customFormat="1"/>
    <row r="2569" s="118" customFormat="1"/>
    <row r="2570" s="118" customFormat="1"/>
    <row r="2571" s="118" customFormat="1"/>
    <row r="2572" s="118" customFormat="1"/>
    <row r="2573" s="118" customFormat="1"/>
    <row r="2574" s="118" customFormat="1"/>
    <row r="2575" s="118" customFormat="1"/>
    <row r="2576" s="118" customFormat="1"/>
    <row r="2577" s="118" customFormat="1"/>
    <row r="2578" s="118" customFormat="1"/>
    <row r="2579" s="118" customFormat="1"/>
    <row r="2580" s="118" customFormat="1"/>
    <row r="2581" s="118" customFormat="1"/>
    <row r="2582" s="118" customFormat="1"/>
    <row r="2583" s="118" customFormat="1"/>
    <row r="2584" s="118" customFormat="1"/>
    <row r="2585" s="118" customFormat="1"/>
    <row r="2586" s="118" customFormat="1"/>
    <row r="2587" s="118" customFormat="1"/>
    <row r="2588" s="118" customFormat="1"/>
    <row r="2589" s="118" customFormat="1"/>
    <row r="2590" s="118" customFormat="1"/>
    <row r="2591" s="118" customFormat="1"/>
    <row r="2592" s="118" customFormat="1"/>
    <row r="2593" s="118" customFormat="1"/>
    <row r="2594" s="118" customFormat="1"/>
    <row r="2595" s="118" customFormat="1"/>
    <row r="2596" s="118" customFormat="1"/>
    <row r="2597" s="118" customFormat="1"/>
    <row r="2598" s="118" customFormat="1"/>
    <row r="2599" s="118" customFormat="1"/>
    <row r="2600" s="118" customFormat="1"/>
    <row r="2601" s="118" customFormat="1"/>
    <row r="2602" s="118" customFormat="1"/>
    <row r="2603" s="118" customFormat="1"/>
    <row r="2604" s="118" customFormat="1"/>
    <row r="2605" s="118" customFormat="1"/>
    <row r="2606" s="118" customFormat="1"/>
    <row r="2607" s="118" customFormat="1"/>
    <row r="2608" s="118" customFormat="1"/>
    <row r="2609" s="118" customFormat="1"/>
    <row r="2610" s="118" customFormat="1"/>
    <row r="2611" s="118" customFormat="1"/>
    <row r="2612" s="118" customFormat="1"/>
    <row r="2613" s="118" customFormat="1"/>
    <row r="2614" s="118" customFormat="1"/>
    <row r="2615" s="118" customFormat="1"/>
    <row r="2616" s="118" customFormat="1"/>
    <row r="2617" s="118" customFormat="1"/>
    <row r="2618" s="118" customFormat="1"/>
    <row r="2619" s="118" customFormat="1"/>
    <row r="2620" s="118" customFormat="1"/>
    <row r="2621" s="118" customFormat="1"/>
    <row r="2622" s="118" customFormat="1"/>
    <row r="2623" s="118" customFormat="1"/>
    <row r="2624" s="118" customFormat="1"/>
    <row r="2625" s="118" customFormat="1"/>
    <row r="2626" s="118" customFormat="1"/>
    <row r="2627" s="118" customFormat="1"/>
    <row r="2628" s="118" customFormat="1"/>
    <row r="2629" s="118" customFormat="1"/>
    <row r="2630" s="118" customFormat="1"/>
    <row r="2631" s="118" customFormat="1"/>
    <row r="2632" s="118" customFormat="1"/>
    <row r="2633" s="118" customFormat="1"/>
    <row r="2634" s="118" customFormat="1"/>
    <row r="2635" s="118" customFormat="1"/>
    <row r="2636" s="118" customFormat="1"/>
    <row r="2637" s="118" customFormat="1"/>
    <row r="2638" s="118" customFormat="1"/>
    <row r="2639" s="118" customFormat="1"/>
    <row r="2640" s="118" customFormat="1"/>
    <row r="2641" s="118" customFormat="1"/>
    <row r="2642" s="118" customFormat="1"/>
    <row r="2643" s="118" customFormat="1"/>
    <row r="2644" s="118" customFormat="1"/>
    <row r="2645" s="118" customFormat="1"/>
    <row r="2646" s="118" customFormat="1"/>
    <row r="2647" s="118" customFormat="1"/>
    <row r="2648" s="118" customFormat="1"/>
    <row r="2649" s="118" customFormat="1"/>
    <row r="2650" s="118" customFormat="1"/>
    <row r="2651" s="118" customFormat="1"/>
    <row r="2652" s="118" customFormat="1"/>
    <row r="2653" s="118" customFormat="1"/>
    <row r="2654" s="118" customFormat="1"/>
    <row r="2655" s="118" customFormat="1"/>
    <row r="2656" s="118" customFormat="1"/>
    <row r="2657" s="118" customFormat="1"/>
    <row r="2658" s="118" customFormat="1"/>
    <row r="2659" s="118" customFormat="1"/>
    <row r="2660" s="118" customFormat="1"/>
    <row r="2661" s="118" customFormat="1"/>
    <row r="2662" s="118" customFormat="1"/>
    <row r="2663" s="118" customFormat="1"/>
    <row r="2664" s="118" customFormat="1"/>
    <row r="2665" s="118" customFormat="1"/>
    <row r="2666" s="118" customFormat="1"/>
    <row r="2667" s="118" customFormat="1"/>
    <row r="2668" s="118" customFormat="1"/>
    <row r="2669" s="118" customFormat="1"/>
    <row r="2670" s="118" customFormat="1"/>
    <row r="2671" s="118" customFormat="1"/>
    <row r="2672" s="118" customFormat="1"/>
    <row r="2673" s="118" customFormat="1"/>
    <row r="2674" s="118" customFormat="1"/>
    <row r="2675" s="118" customFormat="1"/>
    <row r="2676" s="118" customFormat="1"/>
    <row r="2677" s="118" customFormat="1"/>
    <row r="2678" s="118" customFormat="1"/>
    <row r="2679" s="118" customFormat="1"/>
    <row r="2680" s="118" customFormat="1"/>
    <row r="2681" s="118" customFormat="1"/>
    <row r="2682" s="118" customFormat="1"/>
    <row r="2683" s="118" customFormat="1"/>
    <row r="2684" s="118" customFormat="1"/>
    <row r="2685" s="118" customFormat="1"/>
    <row r="2686" s="118" customFormat="1"/>
    <row r="2687" s="118" customFormat="1"/>
    <row r="2688" s="118" customFormat="1"/>
    <row r="2689" s="118" customFormat="1"/>
    <row r="2690" s="118" customFormat="1"/>
    <row r="2691" s="118" customFormat="1"/>
    <row r="2692" s="118" customFormat="1"/>
    <row r="2693" s="118" customFormat="1"/>
    <row r="2694" s="118" customFormat="1"/>
    <row r="2695" s="118" customFormat="1"/>
    <row r="2696" s="118" customFormat="1"/>
    <row r="2697" s="118" customFormat="1"/>
    <row r="2698" s="118" customFormat="1"/>
    <row r="2699" s="118" customFormat="1"/>
    <row r="2700" s="118" customFormat="1"/>
    <row r="2701" s="118" customFormat="1"/>
    <row r="2702" s="118" customFormat="1"/>
    <row r="2703" s="118" customFormat="1"/>
    <row r="2704" s="118" customFormat="1"/>
    <row r="2705" s="118" customFormat="1"/>
    <row r="2706" s="118" customFormat="1"/>
    <row r="2707" s="118" customFormat="1"/>
    <row r="2708" s="118" customFormat="1"/>
    <row r="2709" s="118" customFormat="1"/>
    <row r="2710" s="118" customFormat="1"/>
    <row r="2711" s="118" customFormat="1"/>
    <row r="2712" s="118" customFormat="1"/>
    <row r="2713" s="118" customFormat="1"/>
    <row r="2714" s="118" customFormat="1"/>
    <row r="2715" s="118" customFormat="1"/>
    <row r="2716" s="118" customFormat="1"/>
    <row r="2717" s="118" customFormat="1"/>
    <row r="2718" s="118" customFormat="1"/>
    <row r="2719" s="118" customFormat="1"/>
    <row r="2720" s="118" customFormat="1"/>
    <row r="2721" s="118" customFormat="1"/>
    <row r="2722" s="118" customFormat="1"/>
    <row r="2723" s="118" customFormat="1"/>
    <row r="2724" s="118" customFormat="1"/>
    <row r="2725" s="118" customFormat="1"/>
    <row r="2726" s="118" customFormat="1"/>
    <row r="2727" s="118" customFormat="1"/>
    <row r="2728" s="118" customFormat="1"/>
    <row r="2729" s="118" customFormat="1"/>
    <row r="2730" s="118" customFormat="1"/>
    <row r="2731" s="118" customFormat="1"/>
    <row r="2732" s="118" customFormat="1"/>
    <row r="2733" s="118" customFormat="1"/>
    <row r="2734" s="118" customFormat="1"/>
    <row r="2735" s="118" customFormat="1"/>
    <row r="2736" s="118" customFormat="1"/>
    <row r="2737" s="118" customFormat="1"/>
    <row r="2738" s="118" customFormat="1"/>
    <row r="2739" s="118" customFormat="1"/>
    <row r="2740" s="118" customFormat="1"/>
    <row r="2741" s="118" customFormat="1"/>
    <row r="2742" s="118" customFormat="1"/>
    <row r="2743" s="118" customFormat="1"/>
    <row r="2744" s="118" customFormat="1"/>
    <row r="2745" s="118" customFormat="1"/>
    <row r="2746" s="118" customFormat="1"/>
    <row r="2747" s="118" customFormat="1"/>
    <row r="2748" s="118" customFormat="1"/>
    <row r="2749" s="118" customFormat="1"/>
    <row r="2750" s="118" customFormat="1"/>
    <row r="2751" s="118" customFormat="1"/>
    <row r="2752" s="118" customFormat="1"/>
    <row r="2753" s="118" customFormat="1"/>
    <row r="2754" s="118" customFormat="1"/>
    <row r="2755" s="118" customFormat="1"/>
    <row r="2756" s="118" customFormat="1"/>
    <row r="2757" s="118" customFormat="1"/>
    <row r="2758" s="118" customFormat="1"/>
    <row r="2759" s="118" customFormat="1"/>
    <row r="2760" s="118" customFormat="1"/>
    <row r="2761" s="118" customFormat="1"/>
    <row r="2762" s="118" customFormat="1"/>
    <row r="2763" s="118" customFormat="1"/>
    <row r="2764" s="118" customFormat="1"/>
    <row r="2765" s="118" customFormat="1"/>
    <row r="2766" s="118" customFormat="1"/>
    <row r="2767" s="118" customFormat="1"/>
    <row r="2768" s="118" customFormat="1"/>
    <row r="2769" s="118" customFormat="1"/>
    <row r="2770" s="118" customFormat="1"/>
    <row r="2771" s="118" customFormat="1"/>
    <row r="2772" s="118" customFormat="1"/>
    <row r="2773" s="118" customFormat="1"/>
    <row r="2774" s="118" customFormat="1"/>
    <row r="2775" s="118" customFormat="1"/>
    <row r="2776" s="118" customFormat="1"/>
    <row r="2777" s="118" customFormat="1"/>
    <row r="2778" s="118" customFormat="1"/>
    <row r="2779" s="118" customFormat="1"/>
    <row r="2780" s="118" customFormat="1"/>
    <row r="2781" s="118" customFormat="1"/>
    <row r="2782" s="118" customFormat="1"/>
    <row r="2783" s="118" customFormat="1"/>
    <row r="2784" s="118" customFormat="1"/>
    <row r="2785" s="118" customFormat="1"/>
    <row r="2786" s="118" customFormat="1"/>
    <row r="2787" s="118" customFormat="1"/>
    <row r="2788" s="118" customFormat="1"/>
    <row r="2789" s="118" customFormat="1"/>
    <row r="2790" s="118" customFormat="1"/>
    <row r="2791" s="118" customFormat="1"/>
    <row r="2792" s="118" customFormat="1"/>
    <row r="2793" s="118" customFormat="1"/>
    <row r="2794" s="118" customFormat="1"/>
    <row r="2795" s="118" customFormat="1"/>
    <row r="2796" s="118" customFormat="1"/>
    <row r="2797" s="118" customFormat="1"/>
    <row r="2798" s="118" customFormat="1"/>
    <row r="2799" s="118" customFormat="1"/>
    <row r="2800" s="118" customFormat="1"/>
    <row r="2801" s="118" customFormat="1"/>
    <row r="2802" s="118" customFormat="1"/>
    <row r="2803" s="118" customFormat="1"/>
    <row r="2804" s="118" customFormat="1"/>
    <row r="2805" s="118" customFormat="1"/>
    <row r="2806" s="118" customFormat="1"/>
    <row r="2807" s="118" customFormat="1"/>
    <row r="2808" s="118" customFormat="1"/>
    <row r="2809" s="118" customFormat="1"/>
    <row r="2810" s="118" customFormat="1"/>
    <row r="2811" s="118" customFormat="1"/>
    <row r="2812" s="118" customFormat="1"/>
    <row r="2813" s="118" customFormat="1"/>
    <row r="2814" s="118" customFormat="1"/>
    <row r="2815" s="118" customFormat="1"/>
    <row r="2816" s="118" customFormat="1"/>
    <row r="2817" s="118" customFormat="1"/>
    <row r="2818" s="118" customFormat="1"/>
    <row r="2819" s="118" customFormat="1"/>
    <row r="2820" s="118" customFormat="1"/>
    <row r="2821" s="118" customFormat="1"/>
    <row r="2822" s="118" customFormat="1"/>
    <row r="2823" s="118" customFormat="1"/>
    <row r="2824" s="118" customFormat="1"/>
    <row r="2825" s="118" customFormat="1"/>
    <row r="2826" s="118" customFormat="1"/>
    <row r="2827" s="118" customFormat="1"/>
    <row r="2828" s="118" customFormat="1"/>
    <row r="2829" s="118" customFormat="1"/>
    <row r="2830" s="118" customFormat="1"/>
    <row r="2831" s="118" customFormat="1"/>
    <row r="2832" s="118" customFormat="1"/>
    <row r="2833" s="118" customFormat="1"/>
    <row r="2834" s="118" customFormat="1"/>
    <row r="2835" s="118" customFormat="1"/>
    <row r="2836" s="118" customFormat="1"/>
    <row r="2837" s="118" customFormat="1"/>
    <row r="2838" s="118" customFormat="1"/>
    <row r="2839" s="118" customFormat="1"/>
    <row r="2840" s="118" customFormat="1"/>
    <row r="2841" s="118" customFormat="1"/>
    <row r="2842" s="118" customFormat="1"/>
    <row r="2843" s="118" customFormat="1"/>
    <row r="2844" s="118" customFormat="1"/>
    <row r="2845" s="118" customFormat="1"/>
    <row r="2846" s="118" customFormat="1"/>
    <row r="2847" s="118" customFormat="1"/>
    <row r="2848" s="118" customFormat="1"/>
    <row r="2849" s="118" customFormat="1"/>
    <row r="2850" s="118" customFormat="1"/>
    <row r="2851" s="118" customFormat="1"/>
    <row r="2852" s="118" customFormat="1"/>
    <row r="2853" s="118" customFormat="1"/>
    <row r="2854" s="118" customFormat="1"/>
    <row r="2855" s="118" customFormat="1"/>
    <row r="2856" s="118" customFormat="1"/>
    <row r="2857" s="118" customFormat="1"/>
    <row r="2858" s="118" customFormat="1"/>
    <row r="2859" s="118" customFormat="1"/>
    <row r="2860" s="118" customFormat="1"/>
    <row r="2861" s="118" customFormat="1"/>
    <row r="2862" s="118" customFormat="1"/>
    <row r="2863" s="118" customFormat="1"/>
    <row r="2864" s="118" customFormat="1"/>
    <row r="2865" s="118" customFormat="1"/>
    <row r="2866" s="118" customFormat="1"/>
    <row r="2867" s="118" customFormat="1"/>
    <row r="2868" s="118" customFormat="1"/>
    <row r="2869" s="118" customFormat="1"/>
    <row r="2870" s="118" customFormat="1"/>
    <row r="2871" s="118" customFormat="1"/>
    <row r="2872" s="118" customFormat="1"/>
    <row r="2873" s="118" customFormat="1"/>
    <row r="2874" s="118" customFormat="1"/>
    <row r="2875" s="118" customFormat="1"/>
    <row r="2876" s="118" customFormat="1"/>
    <row r="2877" s="118" customFormat="1"/>
    <row r="2878" s="118" customFormat="1"/>
    <row r="2879" s="118" customFormat="1"/>
    <row r="2880" s="118" customFormat="1"/>
    <row r="2881" s="118" customFormat="1"/>
    <row r="2882" s="118" customFormat="1"/>
    <row r="2883" s="118" customFormat="1"/>
    <row r="2884" s="118" customFormat="1"/>
    <row r="2885" s="118" customFormat="1"/>
    <row r="2886" s="118" customFormat="1"/>
    <row r="2887" s="118" customFormat="1"/>
    <row r="2888" s="118" customFormat="1"/>
    <row r="2889" s="118" customFormat="1"/>
    <row r="2890" s="118" customFormat="1"/>
    <row r="2891" s="118" customFormat="1"/>
    <row r="2892" s="118" customFormat="1"/>
    <row r="2893" s="118" customFormat="1"/>
    <row r="2894" s="118" customFormat="1"/>
    <row r="2895" s="118" customFormat="1"/>
    <row r="2896" s="118" customFormat="1"/>
    <row r="2897" s="118" customFormat="1"/>
    <row r="2898" s="118" customFormat="1"/>
    <row r="2899" s="118" customFormat="1"/>
    <row r="2900" s="118" customFormat="1"/>
    <row r="2901" s="118" customFormat="1"/>
    <row r="2902" s="118" customFormat="1"/>
    <row r="2903" s="118" customFormat="1"/>
    <row r="2904" s="118" customFormat="1"/>
    <row r="2905" s="118" customFormat="1"/>
    <row r="2906" s="118" customFormat="1"/>
    <row r="2907" s="118" customFormat="1"/>
    <row r="2908" s="118" customFormat="1"/>
    <row r="2909" s="118" customFormat="1"/>
    <row r="2910" s="118" customFormat="1"/>
    <row r="2911" s="118" customFormat="1"/>
    <row r="2912" s="118" customFormat="1"/>
    <row r="2913" s="118" customFormat="1"/>
    <row r="2914" s="118" customFormat="1"/>
    <row r="2915" s="118" customFormat="1"/>
    <row r="2916" s="118" customFormat="1"/>
    <row r="2917" s="118" customFormat="1"/>
    <row r="2918" s="118" customFormat="1"/>
    <row r="2919" s="118" customFormat="1"/>
    <row r="2920" s="118" customFormat="1"/>
    <row r="2921" s="118" customFormat="1"/>
    <row r="2922" s="118" customFormat="1"/>
    <row r="2923" s="118" customFormat="1"/>
    <row r="2924" s="118" customFormat="1"/>
    <row r="2925" s="118" customFormat="1"/>
    <row r="2926" s="118" customFormat="1"/>
    <row r="2927" s="118" customFormat="1"/>
    <row r="2928" s="118" customFormat="1"/>
    <row r="2929" s="118" customFormat="1"/>
    <row r="2930" s="118" customFormat="1"/>
    <row r="2931" s="118" customFormat="1"/>
    <row r="2932" s="118" customFormat="1"/>
    <row r="2933" s="118" customFormat="1"/>
    <row r="2934" s="118" customFormat="1"/>
    <row r="2935" s="118" customFormat="1"/>
    <row r="2936" s="118" customFormat="1"/>
    <row r="2937" s="118" customFormat="1"/>
    <row r="2938" s="118" customFormat="1"/>
    <row r="2939" s="118" customFormat="1"/>
    <row r="2940" s="118" customFormat="1"/>
    <row r="2941" s="118" customFormat="1"/>
    <row r="2942" s="118" customFormat="1"/>
    <row r="2943" s="118" customFormat="1"/>
    <row r="2944" s="118" customFormat="1"/>
    <row r="2945" s="118" customFormat="1"/>
    <row r="2946" s="118" customFormat="1"/>
    <row r="2947" s="118" customFormat="1"/>
    <row r="2948" s="118" customFormat="1"/>
    <row r="2949" s="118" customFormat="1"/>
    <row r="2950" s="118" customFormat="1"/>
    <row r="2951" s="118" customFormat="1"/>
    <row r="2952" s="118" customFormat="1"/>
    <row r="2953" s="118" customFormat="1"/>
    <row r="2954" s="118" customFormat="1"/>
    <row r="2955" s="118" customFormat="1"/>
    <row r="2956" s="118" customFormat="1"/>
    <row r="2957" s="118" customFormat="1"/>
    <row r="2958" s="118" customFormat="1"/>
    <row r="2959" s="118" customFormat="1"/>
    <row r="2960" s="118" customFormat="1"/>
    <row r="2961" s="118" customFormat="1"/>
    <row r="2962" s="118" customFormat="1"/>
    <row r="2963" s="118" customFormat="1"/>
    <row r="2964" s="118" customFormat="1"/>
    <row r="2965" s="118" customFormat="1"/>
    <row r="2966" s="118" customFormat="1"/>
    <row r="2967" s="118" customFormat="1"/>
    <row r="2968" s="118" customFormat="1"/>
    <row r="2969" s="118" customFormat="1"/>
    <row r="2970" s="118" customFormat="1"/>
    <row r="2971" s="118" customFormat="1"/>
    <row r="2972" s="118" customFormat="1"/>
    <row r="2973" s="118" customFormat="1"/>
    <row r="2974" s="118" customFormat="1"/>
    <row r="2975" s="118" customFormat="1"/>
    <row r="2976" s="118" customFormat="1"/>
    <row r="2977" s="118" customFormat="1"/>
    <row r="2978" s="118" customFormat="1"/>
    <row r="2979" s="118" customFormat="1"/>
    <row r="2980" s="118" customFormat="1"/>
    <row r="2981" s="118" customFormat="1"/>
    <row r="2982" s="118" customFormat="1"/>
    <row r="2983" s="118" customFormat="1"/>
    <row r="2984" s="118" customFormat="1"/>
    <row r="2985" s="118" customFormat="1"/>
    <row r="2986" s="118" customFormat="1"/>
    <row r="2987" s="118" customFormat="1"/>
    <row r="2988" s="118" customFormat="1"/>
    <row r="2989" s="118" customFormat="1"/>
    <row r="2990" s="118" customFormat="1"/>
    <row r="2991" s="118" customFormat="1"/>
    <row r="2992" s="118" customFormat="1"/>
    <row r="2993" s="118" customFormat="1"/>
    <row r="2994" s="118" customFormat="1"/>
    <row r="2995" s="118" customFormat="1"/>
    <row r="2996" s="118" customFormat="1"/>
    <row r="2997" s="118" customFormat="1"/>
    <row r="2998" s="118" customFormat="1"/>
    <row r="2999" s="118" customFormat="1"/>
    <row r="3000" s="118" customFormat="1"/>
    <row r="3001" s="118" customFormat="1"/>
    <row r="3002" s="118" customFormat="1"/>
    <row r="3003" s="118" customFormat="1"/>
    <row r="3004" s="118" customFormat="1"/>
    <row r="3005" s="118" customFormat="1"/>
    <row r="3006" s="118" customFormat="1"/>
    <row r="3007" s="118" customFormat="1"/>
    <row r="3008" s="118" customFormat="1"/>
    <row r="3009" s="118" customFormat="1"/>
    <row r="3010" s="118" customFormat="1"/>
    <row r="3011" s="118" customFormat="1"/>
    <row r="3012" s="118" customFormat="1"/>
    <row r="3013" s="118" customFormat="1"/>
    <row r="3014" s="118" customFormat="1"/>
    <row r="3015" s="118" customFormat="1"/>
    <row r="3016" s="118" customFormat="1"/>
    <row r="3017" s="118" customFormat="1"/>
    <row r="3018" s="118" customFormat="1"/>
    <row r="3019" s="118" customFormat="1"/>
    <row r="3020" s="118" customFormat="1"/>
    <row r="3021" s="118" customFormat="1"/>
    <row r="3022" s="118" customFormat="1"/>
    <row r="3023" s="118" customFormat="1"/>
    <row r="3024" s="118" customFormat="1"/>
    <row r="3025" s="118" customFormat="1"/>
    <row r="3026" s="118" customFormat="1"/>
    <row r="3027" s="118" customFormat="1"/>
    <row r="3028" s="118" customFormat="1"/>
    <row r="3029" s="118" customFormat="1"/>
    <row r="3030" s="118" customFormat="1"/>
    <row r="3031" s="118" customFormat="1"/>
    <row r="3032" s="118" customFormat="1"/>
    <row r="3033" s="118" customFormat="1"/>
    <row r="3034" s="118" customFormat="1"/>
    <row r="3035" s="118" customFormat="1"/>
    <row r="3036" s="118" customFormat="1"/>
    <row r="3037" s="118" customFormat="1"/>
    <row r="3038" s="118" customFormat="1"/>
    <row r="3039" s="118" customFormat="1"/>
    <row r="3040" s="118" customFormat="1"/>
    <row r="3041" s="118" customFormat="1"/>
    <row r="3042" s="118" customFormat="1"/>
    <row r="3043" s="118" customFormat="1"/>
    <row r="3044" s="118" customFormat="1"/>
    <row r="3045" s="118" customFormat="1"/>
    <row r="3046" s="118" customFormat="1"/>
    <row r="3047" s="118" customFormat="1"/>
    <row r="3048" s="118" customFormat="1"/>
    <row r="3049" s="118" customFormat="1"/>
    <row r="3050" s="118" customFormat="1"/>
    <row r="3051" s="118" customFormat="1"/>
    <row r="3052" s="118" customFormat="1"/>
    <row r="3053" s="118" customFormat="1"/>
    <row r="3054" s="118" customFormat="1"/>
    <row r="3055" s="118" customFormat="1"/>
    <row r="3056" s="118" customFormat="1"/>
    <row r="3057" s="118" customFormat="1"/>
    <row r="3058" s="118" customFormat="1"/>
    <row r="3059" s="118" customFormat="1"/>
    <row r="3060" s="118" customFormat="1"/>
    <row r="3061" s="118" customFormat="1"/>
    <row r="3062" s="118" customFormat="1"/>
    <row r="3063" s="118" customFormat="1"/>
    <row r="3064" s="118" customFormat="1"/>
    <row r="3065" s="118" customFormat="1"/>
    <row r="3066" s="118" customFormat="1"/>
    <row r="3067" s="118" customFormat="1"/>
    <row r="3068" s="118" customFormat="1"/>
    <row r="3069" s="118" customFormat="1"/>
    <row r="3070" s="118" customFormat="1"/>
    <row r="3071" s="118" customFormat="1"/>
    <row r="3072" s="118" customFormat="1"/>
    <row r="3073" s="118" customFormat="1"/>
    <row r="3074" s="118" customFormat="1"/>
    <row r="3075" s="118" customFormat="1"/>
    <row r="3076" s="118" customFormat="1"/>
    <row r="3077" s="118" customFormat="1"/>
    <row r="3078" s="118" customFormat="1"/>
    <row r="3079" s="118" customFormat="1"/>
    <row r="3080" s="118" customFormat="1"/>
    <row r="3081" s="118" customFormat="1"/>
    <row r="3082" s="118" customFormat="1"/>
    <row r="3083" s="118" customFormat="1"/>
    <row r="3084" s="118" customFormat="1"/>
    <row r="3085" s="118" customFormat="1"/>
    <row r="3086" s="118" customFormat="1"/>
    <row r="3087" s="118" customFormat="1"/>
    <row r="3088" s="118" customFormat="1"/>
    <row r="3089" s="118" customFormat="1"/>
    <row r="3090" s="118" customFormat="1"/>
    <row r="3091" s="118" customFormat="1"/>
    <row r="3092" s="118" customFormat="1"/>
    <row r="3093" s="118" customFormat="1"/>
    <row r="3094" s="118" customFormat="1"/>
    <row r="3095" s="118" customFormat="1"/>
    <row r="3096" s="118" customFormat="1"/>
    <row r="3097" s="118" customFormat="1"/>
    <row r="3098" s="118" customFormat="1"/>
    <row r="3099" s="118" customFormat="1"/>
    <row r="3100" s="118" customFormat="1"/>
    <row r="3101" s="118" customFormat="1"/>
    <row r="3102" s="118" customFormat="1"/>
    <row r="3103" s="118" customFormat="1"/>
    <row r="3104" s="118" customFormat="1"/>
    <row r="3105" s="118" customFormat="1"/>
    <row r="3106" s="118" customFormat="1"/>
    <row r="3107" s="118" customFormat="1"/>
    <row r="3108" s="118" customFormat="1"/>
    <row r="3109" s="118" customFormat="1"/>
    <row r="3110" s="118" customFormat="1"/>
    <row r="3111" s="118" customFormat="1"/>
    <row r="3112" s="118" customFormat="1"/>
    <row r="3113" s="118" customFormat="1"/>
    <row r="3114" s="118" customFormat="1"/>
    <row r="3115" s="118" customFormat="1"/>
    <row r="3116" s="118" customFormat="1"/>
    <row r="3117" s="118" customFormat="1"/>
    <row r="3118" s="118" customFormat="1"/>
    <row r="3119" s="118" customFormat="1"/>
    <row r="3120" s="118" customFormat="1"/>
    <row r="3121" s="118" customFormat="1"/>
    <row r="3122" s="118" customFormat="1"/>
    <row r="3123" s="118" customFormat="1"/>
    <row r="3124" s="118" customFormat="1"/>
    <row r="3125" s="118" customFormat="1"/>
    <row r="3126" s="118" customFormat="1"/>
    <row r="3127" s="118" customFormat="1"/>
    <row r="3128" s="118" customFormat="1"/>
    <row r="3129" s="118" customFormat="1"/>
    <row r="3130" s="118" customFormat="1"/>
    <row r="3131" s="118" customFormat="1"/>
    <row r="3132" s="118" customFormat="1"/>
    <row r="3133" s="118" customFormat="1"/>
    <row r="3134" s="118" customFormat="1"/>
    <row r="3135" s="118" customFormat="1"/>
    <row r="3136" s="118" customFormat="1"/>
    <row r="3137" s="118" customFormat="1"/>
    <row r="3138" s="118" customFormat="1"/>
    <row r="3139" s="118" customFormat="1"/>
    <row r="3140" s="118" customFormat="1"/>
    <row r="3141" s="118" customFormat="1"/>
    <row r="3142" s="118" customFormat="1"/>
    <row r="3143" s="118" customFormat="1"/>
    <row r="3144" s="118" customFormat="1"/>
    <row r="3145" s="118" customFormat="1"/>
    <row r="3146" s="118" customFormat="1"/>
    <row r="3147" s="118" customFormat="1"/>
    <row r="3148" s="118" customFormat="1"/>
    <row r="3149" s="118" customFormat="1"/>
    <row r="3150" s="118" customFormat="1"/>
    <row r="3151" s="118" customFormat="1"/>
    <row r="3152" s="118" customFormat="1"/>
    <row r="3153" s="118" customFormat="1"/>
    <row r="3154" s="118" customFormat="1"/>
    <row r="3155" s="118" customFormat="1"/>
    <row r="3156" s="118" customFormat="1"/>
    <row r="3157" s="118" customFormat="1"/>
    <row r="3158" s="118" customFormat="1"/>
    <row r="3159" s="118" customFormat="1"/>
    <row r="3160" s="118" customFormat="1"/>
    <row r="3161" s="118" customFormat="1"/>
    <row r="3162" s="118" customFormat="1"/>
    <row r="3163" s="118" customFormat="1"/>
    <row r="3164" s="118" customFormat="1"/>
    <row r="3165" s="118" customFormat="1"/>
    <row r="3166" s="118" customFormat="1"/>
    <row r="3167" s="118" customFormat="1"/>
    <row r="3168" s="118" customFormat="1"/>
    <row r="3169" s="118" customFormat="1"/>
    <row r="3170" s="118" customFormat="1"/>
    <row r="3171" s="118" customFormat="1"/>
    <row r="3172" s="118" customFormat="1"/>
    <row r="3173" s="118" customFormat="1"/>
    <row r="3174" s="118" customFormat="1"/>
    <row r="3175" s="118" customFormat="1"/>
    <row r="3176" s="118" customFormat="1"/>
    <row r="3177" s="118" customFormat="1"/>
    <row r="3178" s="118" customFormat="1"/>
    <row r="3179" s="118" customFormat="1"/>
    <row r="3180" s="118" customFormat="1"/>
    <row r="3181" s="118" customFormat="1"/>
    <row r="3182" s="118" customFormat="1"/>
    <row r="3183" s="118" customFormat="1"/>
    <row r="3184" s="118" customFormat="1"/>
    <row r="3185" s="118" customFormat="1"/>
    <row r="3186" s="118" customFormat="1"/>
    <row r="3187" s="118" customFormat="1"/>
    <row r="3188" s="118" customFormat="1"/>
    <row r="3189" s="118" customFormat="1"/>
    <row r="3190" s="118" customFormat="1"/>
    <row r="3191" s="118" customFormat="1"/>
    <row r="3192" s="118" customFormat="1"/>
    <row r="3193" s="118" customFormat="1"/>
    <row r="3194" s="118" customFormat="1"/>
    <row r="3195" s="118" customFormat="1"/>
    <row r="3196" s="118" customFormat="1"/>
    <row r="3197" s="118" customFormat="1"/>
    <row r="3198" s="118" customFormat="1"/>
    <row r="3199" s="118" customFormat="1"/>
    <row r="3200" s="118" customFormat="1"/>
    <row r="3201" s="118" customFormat="1"/>
    <row r="3202" s="118" customFormat="1"/>
    <row r="3203" s="118" customFormat="1"/>
    <row r="3204" s="118" customFormat="1"/>
    <row r="3205" s="118" customFormat="1"/>
    <row r="3206" s="118" customFormat="1"/>
    <row r="3207" s="118" customFormat="1"/>
    <row r="3208" s="118" customFormat="1"/>
    <row r="3209" s="118" customFormat="1"/>
    <row r="3210" s="118" customFormat="1"/>
    <row r="3211" s="118" customFormat="1"/>
    <row r="3212" s="118" customFormat="1"/>
    <row r="3213" s="118" customFormat="1"/>
    <row r="3214" s="118" customFormat="1"/>
    <row r="3215" s="118" customFormat="1"/>
    <row r="3216" s="118" customFormat="1"/>
    <row r="3217" s="118" customFormat="1"/>
    <row r="3218" s="118" customFormat="1"/>
    <row r="3219" s="118" customFormat="1"/>
    <row r="3220" s="118" customFormat="1"/>
    <row r="3221" s="118" customFormat="1"/>
    <row r="3222" s="118" customFormat="1"/>
    <row r="3223" s="118" customFormat="1"/>
    <row r="3224" s="118" customFormat="1"/>
    <row r="3225" s="118" customFormat="1"/>
    <row r="3226" s="118" customFormat="1"/>
    <row r="3227" s="118" customFormat="1"/>
    <row r="3228" s="118" customFormat="1"/>
    <row r="3229" s="118" customFormat="1"/>
    <row r="3230" s="118" customFormat="1"/>
    <row r="3231" s="118" customFormat="1"/>
    <row r="3232" s="118" customFormat="1"/>
    <row r="3233" s="118" customFormat="1"/>
    <row r="3234" s="118" customFormat="1"/>
    <row r="3235" s="118" customFormat="1"/>
    <row r="3236" s="118" customFormat="1"/>
    <row r="3237" s="118" customFormat="1"/>
    <row r="3238" s="118" customFormat="1"/>
    <row r="3239" s="118" customFormat="1"/>
    <row r="3240" s="118" customFormat="1"/>
    <row r="3241" s="118" customFormat="1"/>
    <row r="3242" s="118" customFormat="1"/>
    <row r="3243" s="118" customFormat="1"/>
    <row r="3244" s="118" customFormat="1"/>
    <row r="3245" s="118" customFormat="1"/>
    <row r="3246" s="118" customFormat="1"/>
    <row r="3247" s="118" customFormat="1"/>
    <row r="3248" s="118" customFormat="1"/>
    <row r="3249" s="118" customFormat="1"/>
    <row r="3250" s="118" customFormat="1"/>
    <row r="3251" s="118" customFormat="1"/>
    <row r="3252" s="118" customFormat="1"/>
    <row r="3253" s="118" customFormat="1"/>
    <row r="3254" s="118" customFormat="1"/>
    <row r="3255" s="118" customFormat="1"/>
    <row r="3256" s="118" customFormat="1"/>
    <row r="3257" s="118" customFormat="1"/>
    <row r="3258" s="118" customFormat="1"/>
    <row r="3259" s="118" customFormat="1"/>
    <row r="3260" s="118" customFormat="1"/>
    <row r="3261" s="118" customFormat="1"/>
    <row r="3262" s="118" customFormat="1"/>
    <row r="3263" s="118" customFormat="1"/>
    <row r="3264" s="118" customFormat="1"/>
    <row r="3265" s="118" customFormat="1"/>
    <row r="3266" s="118" customFormat="1"/>
    <row r="3267" s="118" customFormat="1"/>
    <row r="3268" s="118" customFormat="1"/>
    <row r="3269" s="118" customFormat="1"/>
    <row r="3270" s="118" customFormat="1"/>
    <row r="3271" s="118" customFormat="1"/>
    <row r="3272" s="118" customFormat="1"/>
    <row r="3273" s="118" customFormat="1"/>
    <row r="3274" s="118" customFormat="1"/>
    <row r="3275" s="118" customFormat="1"/>
    <row r="3276" s="118" customFormat="1"/>
    <row r="3277" s="118" customFormat="1"/>
    <row r="3278" s="118" customFormat="1"/>
    <row r="3279" s="118" customFormat="1"/>
    <row r="3280" s="118" customFormat="1"/>
    <row r="3281" s="118" customFormat="1"/>
    <row r="3282" s="118" customFormat="1"/>
    <row r="3283" s="118" customFormat="1"/>
    <row r="3284" s="118" customFormat="1"/>
    <row r="3285" s="118" customFormat="1"/>
    <row r="3286" s="118" customFormat="1"/>
    <row r="3287" s="118" customFormat="1"/>
    <row r="3288" s="118" customFormat="1"/>
    <row r="3289" s="118" customFormat="1"/>
    <row r="3290" s="118" customFormat="1"/>
    <row r="3291" s="118" customFormat="1"/>
    <row r="3292" s="118" customFormat="1"/>
    <row r="3293" s="118" customFormat="1"/>
    <row r="3294" s="118" customFormat="1"/>
    <row r="3295" s="118" customFormat="1"/>
    <row r="3296" s="118" customFormat="1"/>
    <row r="3297" s="118" customFormat="1"/>
    <row r="3298" s="118" customFormat="1"/>
    <row r="3299" s="118" customFormat="1"/>
    <row r="3300" s="118" customFormat="1"/>
    <row r="3301" s="118" customFormat="1"/>
    <row r="3302" s="118" customFormat="1"/>
    <row r="3303" s="118" customFormat="1"/>
    <row r="3304" s="118" customFormat="1"/>
    <row r="3305" s="118" customFormat="1"/>
    <row r="3306" s="118" customFormat="1"/>
    <row r="3307" s="118" customFormat="1"/>
    <row r="3308" s="118" customFormat="1"/>
    <row r="3309" s="118" customFormat="1"/>
    <row r="3310" s="118" customFormat="1"/>
    <row r="3311" s="118" customFormat="1"/>
    <row r="3312" s="118" customFormat="1"/>
    <row r="3313" s="118" customFormat="1"/>
    <row r="3314" s="118" customFormat="1"/>
    <row r="3315" s="118" customFormat="1"/>
    <row r="3316" s="118" customFormat="1"/>
    <row r="3317" s="118" customFormat="1"/>
    <row r="3318" s="118" customFormat="1"/>
    <row r="3319" s="118" customFormat="1"/>
    <row r="3320" s="118" customFormat="1"/>
    <row r="3321" s="118" customFormat="1"/>
    <row r="3322" s="118" customFormat="1"/>
    <row r="3323" s="118" customFormat="1"/>
    <row r="3324" s="118" customFormat="1"/>
    <row r="3325" s="118" customFormat="1"/>
    <row r="3326" s="118" customFormat="1"/>
    <row r="3327" s="118" customFormat="1"/>
    <row r="3328" s="118" customFormat="1"/>
    <row r="3329" s="118" customFormat="1"/>
    <row r="3330" s="118" customFormat="1"/>
    <row r="3331" s="118" customFormat="1"/>
    <row r="3332" s="118" customFormat="1"/>
    <row r="3333" s="118" customFormat="1"/>
    <row r="3334" s="118" customFormat="1"/>
    <row r="3335" s="118" customFormat="1"/>
    <row r="3336" s="118" customFormat="1"/>
    <row r="3337" s="118" customFormat="1"/>
    <row r="3338" s="118" customFormat="1"/>
    <row r="3339" s="118" customFormat="1"/>
    <row r="3340" s="118" customFormat="1"/>
    <row r="3341" s="118" customFormat="1"/>
    <row r="3342" s="118" customFormat="1"/>
    <row r="3343" s="118" customFormat="1"/>
    <row r="3344" s="118" customFormat="1"/>
    <row r="3345" s="118" customFormat="1"/>
    <row r="3346" s="118" customFormat="1"/>
    <row r="3347" s="118" customFormat="1"/>
    <row r="3348" s="118" customFormat="1"/>
    <row r="3349" s="118" customFormat="1"/>
    <row r="3350" s="118" customFormat="1"/>
    <row r="3351" s="118" customFormat="1"/>
    <row r="3352" s="118" customFormat="1"/>
    <row r="3353" s="118" customFormat="1"/>
    <row r="3354" s="118" customFormat="1"/>
    <row r="3355" s="118" customFormat="1"/>
    <row r="3356" s="118" customFormat="1"/>
    <row r="3357" s="118" customFormat="1"/>
    <row r="3358" s="118" customFormat="1"/>
    <row r="3359" s="118" customFormat="1"/>
    <row r="3360" s="118" customFormat="1"/>
    <row r="3361" s="118" customFormat="1"/>
    <row r="3362" s="118" customFormat="1"/>
    <row r="3363" s="118" customFormat="1"/>
    <row r="3364" s="118" customFormat="1"/>
    <row r="3365" s="118" customFormat="1"/>
    <row r="3366" s="118" customFormat="1"/>
    <row r="3367" s="118" customFormat="1"/>
    <row r="3368" s="118" customFormat="1"/>
    <row r="3369" s="118" customFormat="1"/>
    <row r="3370" s="118" customFormat="1"/>
    <row r="3371" s="118" customFormat="1"/>
    <row r="3372" s="118" customFormat="1"/>
    <row r="3373" s="118" customFormat="1"/>
    <row r="3374" s="118" customFormat="1"/>
    <row r="3375" s="118" customFormat="1"/>
    <row r="3376" s="118" customFormat="1"/>
    <row r="3377" s="118" customFormat="1"/>
    <row r="3378" s="118" customFormat="1"/>
    <row r="3379" s="118" customFormat="1"/>
    <row r="3380" s="118" customFormat="1"/>
    <row r="3381" s="118" customFormat="1"/>
    <row r="3382" s="118" customFormat="1"/>
    <row r="3383" s="118" customFormat="1"/>
    <row r="3384" s="118" customFormat="1"/>
    <row r="3385" s="118" customFormat="1"/>
    <row r="3386" s="118" customFormat="1"/>
    <row r="3387" s="118" customFormat="1"/>
    <row r="3388" s="118" customFormat="1"/>
    <row r="3389" s="118" customFormat="1"/>
    <row r="3390" s="118" customFormat="1"/>
    <row r="3391" s="118" customFormat="1"/>
    <row r="3392" s="118" customFormat="1"/>
    <row r="3393" s="118" customFormat="1"/>
    <row r="3394" s="118" customFormat="1"/>
    <row r="3395" s="118" customFormat="1"/>
    <row r="3396" s="118" customFormat="1"/>
    <row r="3397" s="118" customFormat="1"/>
    <row r="3398" s="118" customFormat="1"/>
    <row r="3399" s="118" customFormat="1"/>
    <row r="3400" s="118" customFormat="1"/>
    <row r="3401" s="118" customFormat="1"/>
    <row r="3402" s="118" customFormat="1"/>
    <row r="3403" s="118" customFormat="1"/>
    <row r="3404" s="118" customFormat="1"/>
    <row r="3405" s="118" customFormat="1"/>
    <row r="3406" s="118" customFormat="1"/>
    <row r="3407" s="118" customFormat="1"/>
    <row r="3408" s="118" customFormat="1"/>
    <row r="3409" s="118" customFormat="1"/>
    <row r="3410" s="118" customFormat="1"/>
    <row r="3411" s="118" customFormat="1"/>
    <row r="3412" s="118" customFormat="1"/>
    <row r="3413" s="118" customFormat="1"/>
    <row r="3414" s="118" customFormat="1"/>
    <row r="3415" s="118" customFormat="1"/>
    <row r="3416" s="118" customFormat="1"/>
    <row r="3417" s="118" customFormat="1"/>
    <row r="3418" s="118" customFormat="1"/>
    <row r="3419" s="118" customFormat="1"/>
    <row r="3420" s="118" customFormat="1"/>
    <row r="3421" s="118" customFormat="1"/>
    <row r="3422" s="118" customFormat="1"/>
    <row r="3423" s="118" customFormat="1"/>
    <row r="3424" s="118" customFormat="1"/>
    <row r="3425" s="118" customFormat="1"/>
    <row r="3426" s="118" customFormat="1"/>
    <row r="3427" s="118" customFormat="1"/>
    <row r="3428" s="118" customFormat="1"/>
    <row r="3429" s="118" customFormat="1"/>
    <row r="3430" s="118" customFormat="1"/>
    <row r="3431" s="118" customFormat="1"/>
    <row r="3432" s="118" customFormat="1"/>
    <row r="3433" s="118" customFormat="1"/>
    <row r="3434" s="118" customFormat="1"/>
    <row r="3435" s="118" customFormat="1"/>
    <row r="3436" s="118" customFormat="1"/>
    <row r="3437" s="118" customFormat="1"/>
    <row r="3438" s="118" customFormat="1"/>
    <row r="3439" s="118" customFormat="1"/>
    <row r="3440" s="118" customFormat="1"/>
    <row r="3441" s="118" customFormat="1"/>
    <row r="3442" s="118" customFormat="1"/>
    <row r="3443" s="118" customFormat="1"/>
    <row r="3444" s="118" customFormat="1"/>
    <row r="3445" s="118" customFormat="1"/>
    <row r="3446" s="118" customFormat="1"/>
    <row r="3447" s="118" customFormat="1"/>
    <row r="3448" s="118" customFormat="1"/>
    <row r="3449" s="118" customFormat="1"/>
    <row r="3450" s="118" customFormat="1"/>
    <row r="3451" s="118" customFormat="1"/>
    <row r="3452" s="118" customFormat="1"/>
    <row r="3453" s="118" customFormat="1"/>
    <row r="3454" s="118" customFormat="1"/>
    <row r="3455" s="118" customFormat="1"/>
    <row r="3456" s="118" customFormat="1"/>
    <row r="3457" s="118" customFormat="1"/>
    <row r="3458" s="118" customFormat="1"/>
    <row r="3459" s="118" customFormat="1"/>
    <row r="3460" s="118" customFormat="1"/>
    <row r="3461" s="118" customFormat="1"/>
    <row r="3462" s="118" customFormat="1"/>
    <row r="3463" s="118" customFormat="1"/>
    <row r="3464" s="118" customFormat="1"/>
    <row r="3465" s="118" customFormat="1"/>
    <row r="3466" s="118" customFormat="1"/>
    <row r="3467" s="118" customFormat="1"/>
    <row r="3468" s="118" customFormat="1"/>
    <row r="3469" s="118" customFormat="1"/>
    <row r="3470" s="118" customFormat="1"/>
    <row r="3471" s="118" customFormat="1"/>
    <row r="3472" s="118" customFormat="1"/>
    <row r="3473" s="118" customFormat="1"/>
    <row r="3474" s="118" customFormat="1"/>
    <row r="3475" s="118" customFormat="1"/>
    <row r="3476" s="118" customFormat="1"/>
    <row r="3477" s="118" customFormat="1"/>
    <row r="3478" s="118" customFormat="1"/>
    <row r="3479" s="118" customFormat="1"/>
    <row r="3480" s="118" customFormat="1"/>
    <row r="3481" s="118" customFormat="1"/>
    <row r="3482" s="118" customFormat="1"/>
    <row r="3483" s="118" customFormat="1"/>
    <row r="3484" s="118" customFormat="1"/>
    <row r="3485" s="118" customFormat="1"/>
    <row r="3486" s="118" customFormat="1"/>
    <row r="3487" s="118" customFormat="1"/>
    <row r="3488" s="118" customFormat="1"/>
    <row r="3489" s="118" customFormat="1"/>
    <row r="3490" s="118" customFormat="1"/>
    <row r="3491" s="118" customFormat="1"/>
    <row r="3492" s="118" customFormat="1"/>
    <row r="3493" s="118" customFormat="1"/>
    <row r="3494" s="118" customFormat="1"/>
    <row r="3495" s="118" customFormat="1"/>
    <row r="3496" s="118" customFormat="1"/>
    <row r="3497" s="118" customFormat="1"/>
    <row r="3498" s="118" customFormat="1"/>
    <row r="3499" s="118" customFormat="1"/>
    <row r="3500" s="118" customFormat="1"/>
    <row r="3501" s="118" customFormat="1"/>
    <row r="3502" s="118" customFormat="1"/>
    <row r="3503" s="118" customFormat="1"/>
    <row r="3504" s="118" customFormat="1"/>
    <row r="3505" s="118" customFormat="1"/>
    <row r="3506" s="118" customFormat="1"/>
    <row r="3507" s="118" customFormat="1"/>
    <row r="3508" s="118" customFormat="1"/>
    <row r="3509" s="118" customFormat="1"/>
    <row r="3510" s="118" customFormat="1"/>
    <row r="3511" s="118" customFormat="1"/>
    <row r="3512" s="118" customFormat="1"/>
    <row r="3513" s="118" customFormat="1"/>
    <row r="3514" s="118" customFormat="1"/>
    <row r="3515" s="118" customFormat="1"/>
    <row r="3516" s="118" customFormat="1"/>
    <row r="3517" s="118" customFormat="1"/>
    <row r="3518" s="118" customFormat="1"/>
    <row r="3519" s="118" customFormat="1"/>
    <row r="3520" s="118" customFormat="1"/>
    <row r="3521" s="118" customFormat="1"/>
    <row r="3522" s="118" customFormat="1"/>
    <row r="3523" s="118" customFormat="1"/>
    <row r="3524" s="118" customFormat="1"/>
    <row r="3525" s="118" customFormat="1"/>
    <row r="3526" s="118" customFormat="1"/>
    <row r="3527" s="118" customFormat="1"/>
    <row r="3528" s="118" customFormat="1"/>
    <row r="3529" s="118" customFormat="1"/>
    <row r="3530" s="118" customFormat="1"/>
    <row r="3531" s="118" customFormat="1"/>
    <row r="3532" s="118" customFormat="1"/>
    <row r="3533" s="118" customFormat="1"/>
    <row r="3534" s="118" customFormat="1"/>
    <row r="3535" s="118" customFormat="1"/>
    <row r="3536" s="118" customFormat="1"/>
    <row r="3537" s="118" customFormat="1"/>
    <row r="3538" s="118" customFormat="1"/>
    <row r="3539" s="118" customFormat="1"/>
    <row r="3540" s="118" customFormat="1"/>
    <row r="3541" s="118" customFormat="1"/>
    <row r="3542" s="118" customFormat="1"/>
    <row r="3543" s="118" customFormat="1"/>
    <row r="3544" s="118" customFormat="1"/>
    <row r="3545" s="118" customFormat="1"/>
    <row r="3546" s="118" customFormat="1"/>
    <row r="3547" s="118" customFormat="1"/>
    <row r="3548" s="118" customFormat="1"/>
    <row r="3549" s="118" customFormat="1"/>
    <row r="3550" s="118" customFormat="1"/>
    <row r="3551" s="118" customFormat="1"/>
    <row r="3552" s="118" customFormat="1"/>
    <row r="3553" s="118" customFormat="1"/>
    <row r="3554" s="118" customFormat="1"/>
    <row r="3555" s="118" customFormat="1"/>
    <row r="3556" s="118" customFormat="1"/>
    <row r="3557" s="118" customFormat="1"/>
    <row r="3558" s="118" customFormat="1"/>
    <row r="3559" s="118" customFormat="1"/>
    <row r="3560" s="118" customFormat="1"/>
    <row r="3561" s="118" customFormat="1"/>
    <row r="3562" s="118" customFormat="1"/>
    <row r="3563" s="118" customFormat="1"/>
    <row r="3564" s="118" customFormat="1"/>
    <row r="3565" s="118" customFormat="1"/>
    <row r="3566" s="118" customFormat="1"/>
    <row r="3567" s="118" customFormat="1"/>
    <row r="3568" s="118" customFormat="1"/>
    <row r="3569" s="118" customFormat="1"/>
    <row r="3570" s="118" customFormat="1"/>
    <row r="3571" s="118" customFormat="1"/>
    <row r="3572" s="118" customFormat="1"/>
    <row r="3573" s="118" customFormat="1"/>
    <row r="3574" s="118" customFormat="1"/>
    <row r="3575" s="118" customFormat="1"/>
    <row r="3576" s="118" customFormat="1"/>
    <row r="3577" s="118" customFormat="1"/>
    <row r="3578" s="118" customFormat="1"/>
    <row r="3579" s="118" customFormat="1"/>
    <row r="3580" s="118" customFormat="1"/>
    <row r="3581" s="118" customFormat="1"/>
    <row r="3582" s="118" customFormat="1"/>
    <row r="3583" s="118" customFormat="1"/>
    <row r="3584" s="118" customFormat="1"/>
    <row r="3585" s="118" customFormat="1"/>
    <row r="3586" s="118" customFormat="1"/>
    <row r="3587" s="118" customFormat="1"/>
    <row r="3588" s="118" customFormat="1"/>
    <row r="3589" s="118" customFormat="1"/>
    <row r="3590" s="118" customFormat="1"/>
    <row r="3591" s="118" customFormat="1"/>
    <row r="3592" s="118" customFormat="1"/>
    <row r="3593" s="118" customFormat="1"/>
    <row r="3594" s="118" customFormat="1"/>
    <row r="3595" s="118" customFormat="1"/>
    <row r="3596" s="118" customFormat="1"/>
    <row r="3597" s="118" customFormat="1"/>
    <row r="3598" s="118" customFormat="1"/>
    <row r="3599" s="118" customFormat="1"/>
    <row r="3600" s="118" customFormat="1"/>
    <row r="3601" s="118" customFormat="1"/>
    <row r="3602" s="118" customFormat="1"/>
    <row r="3603" s="118" customFormat="1"/>
    <row r="3604" s="118" customFormat="1"/>
    <row r="3605" s="118" customFormat="1"/>
    <row r="3606" s="118" customFormat="1"/>
    <row r="3607" s="118" customFormat="1"/>
    <row r="3608" s="118" customFormat="1"/>
    <row r="3609" s="118" customFormat="1"/>
    <row r="3610" s="118" customFormat="1"/>
    <row r="3611" s="118" customFormat="1"/>
    <row r="3612" s="118" customFormat="1"/>
    <row r="3613" s="118" customFormat="1"/>
    <row r="3614" s="118" customFormat="1"/>
    <row r="3615" s="118" customFormat="1"/>
    <row r="3616" s="118" customFormat="1"/>
    <row r="3617" s="118" customFormat="1"/>
    <row r="3618" s="118" customFormat="1"/>
    <row r="3619" s="118" customFormat="1"/>
    <row r="3620" s="118" customFormat="1"/>
    <row r="3621" s="118" customFormat="1"/>
    <row r="3622" s="118" customFormat="1"/>
    <row r="3623" s="118" customFormat="1"/>
    <row r="3624" s="118" customFormat="1"/>
    <row r="3625" s="118" customFormat="1"/>
    <row r="3626" s="118" customFormat="1"/>
    <row r="3627" s="118" customFormat="1"/>
    <row r="3628" s="118" customFormat="1"/>
    <row r="3629" s="118" customFormat="1"/>
    <row r="3630" s="118" customFormat="1"/>
    <row r="3631" s="118" customFormat="1"/>
    <row r="3632" s="118" customFormat="1"/>
    <row r="3633" s="118" customFormat="1"/>
    <row r="3634" s="118" customFormat="1"/>
    <row r="3635" s="118" customFormat="1"/>
    <row r="3636" s="118" customFormat="1"/>
    <row r="3637" s="118" customFormat="1"/>
    <row r="3638" s="118" customFormat="1"/>
    <row r="3639" s="118" customFormat="1"/>
    <row r="3640" s="118" customFormat="1"/>
    <row r="3641" s="118" customFormat="1"/>
    <row r="3642" s="118" customFormat="1"/>
    <row r="3643" s="118" customFormat="1"/>
    <row r="3644" s="118" customFormat="1"/>
    <row r="3645" s="118" customFormat="1"/>
    <row r="3646" s="118" customFormat="1"/>
    <row r="3647" s="118" customFormat="1"/>
    <row r="3648" s="118" customFormat="1"/>
    <row r="3649" s="118" customFormat="1"/>
    <row r="3650" s="118" customFormat="1"/>
    <row r="3651" s="118" customFormat="1"/>
    <row r="3652" s="118" customFormat="1"/>
    <row r="3653" s="118" customFormat="1"/>
    <row r="3654" s="118" customFormat="1"/>
    <row r="3655" s="118" customFormat="1"/>
    <row r="3656" s="118" customFormat="1"/>
    <row r="3657" s="118" customFormat="1"/>
    <row r="3658" s="118" customFormat="1"/>
    <row r="3659" s="118" customFormat="1"/>
    <row r="3660" s="118" customFormat="1"/>
    <row r="3661" s="118" customFormat="1"/>
    <row r="3662" s="118" customFormat="1"/>
    <row r="3663" s="118" customFormat="1"/>
    <row r="3664" s="118" customFormat="1"/>
    <row r="3665" s="118" customFormat="1"/>
    <row r="3666" s="118" customFormat="1"/>
    <row r="3667" s="118" customFormat="1"/>
    <row r="3668" s="118" customFormat="1"/>
    <row r="3669" s="118" customFormat="1"/>
    <row r="3670" s="118" customFormat="1"/>
    <row r="3671" s="118" customFormat="1"/>
    <row r="3672" s="118" customFormat="1"/>
    <row r="3673" s="118" customFormat="1"/>
    <row r="3674" s="118" customFormat="1"/>
    <row r="3675" s="118" customFormat="1"/>
    <row r="3676" s="118" customFormat="1"/>
    <row r="3677" s="118" customFormat="1"/>
    <row r="3678" s="118" customFormat="1"/>
    <row r="3679" s="118" customFormat="1"/>
    <row r="3680" s="118" customFormat="1"/>
    <row r="3681" s="118" customFormat="1"/>
    <row r="3682" s="118" customFormat="1"/>
    <row r="3683" s="118" customFormat="1"/>
    <row r="3684" s="118" customFormat="1"/>
    <row r="3685" s="118" customFormat="1"/>
    <row r="3686" s="118" customFormat="1"/>
    <row r="3687" s="118" customFormat="1"/>
    <row r="3688" s="118" customFormat="1"/>
    <row r="3689" s="118" customFormat="1"/>
    <row r="3690" s="118" customFormat="1"/>
    <row r="3691" s="118" customFormat="1"/>
    <row r="3692" s="118" customFormat="1"/>
    <row r="3693" s="118" customFormat="1"/>
    <row r="3694" s="118" customFormat="1"/>
    <row r="3695" s="118" customFormat="1"/>
    <row r="3696" s="118" customFormat="1"/>
    <row r="3697" s="118" customFormat="1"/>
    <row r="3698" s="118" customFormat="1"/>
    <row r="3699" s="118" customFormat="1"/>
    <row r="3700" s="118" customFormat="1"/>
    <row r="3701" s="118" customFormat="1"/>
    <row r="3702" s="118" customFormat="1"/>
    <row r="3703" s="118" customFormat="1"/>
    <row r="3704" s="118" customFormat="1"/>
    <row r="3705" s="118" customFormat="1"/>
    <row r="3706" s="118" customFormat="1"/>
    <row r="3707" s="118" customFormat="1"/>
    <row r="3708" s="118" customFormat="1"/>
    <row r="3709" s="118" customFormat="1"/>
    <row r="3710" s="118" customFormat="1"/>
    <row r="3711" s="118" customFormat="1"/>
    <row r="3712" s="118" customFormat="1"/>
    <row r="3713" s="118" customFormat="1"/>
    <row r="3714" s="118" customFormat="1"/>
    <row r="3715" s="118" customFormat="1"/>
    <row r="3716" s="118" customFormat="1"/>
    <row r="3717" s="118" customFormat="1"/>
    <row r="3718" s="118" customFormat="1"/>
    <row r="3719" s="118" customFormat="1"/>
    <row r="3720" s="118" customFormat="1"/>
    <row r="3721" s="118" customFormat="1"/>
    <row r="3722" s="118" customFormat="1"/>
    <row r="3723" s="118" customFormat="1"/>
    <row r="3724" s="118" customFormat="1"/>
    <row r="3725" s="118" customFormat="1"/>
    <row r="3726" s="118" customFormat="1"/>
    <row r="3727" s="118" customFormat="1"/>
    <row r="3728" s="118" customFormat="1"/>
    <row r="3729" s="118" customFormat="1"/>
    <row r="3730" s="118" customFormat="1"/>
    <row r="3731" s="118" customFormat="1"/>
    <row r="3732" s="118" customFormat="1"/>
    <row r="3733" s="118" customFormat="1"/>
    <row r="3734" s="118" customFormat="1"/>
    <row r="3735" s="118" customFormat="1"/>
    <row r="3736" s="118" customFormat="1"/>
    <row r="3737" s="118" customFormat="1"/>
    <row r="3738" s="118" customFormat="1"/>
    <row r="3739" s="118" customFormat="1"/>
    <row r="3740" s="118" customFormat="1"/>
    <row r="3741" s="118" customFormat="1"/>
    <row r="3742" s="118" customFormat="1"/>
    <row r="3743" s="118" customFormat="1"/>
    <row r="3744" s="118" customFormat="1"/>
    <row r="3745" s="118" customFormat="1"/>
    <row r="3746" s="118" customFormat="1"/>
    <row r="3747" s="118" customFormat="1"/>
    <row r="3748" s="118" customFormat="1"/>
    <row r="3749" s="118" customFormat="1"/>
    <row r="3750" s="118" customFormat="1"/>
    <row r="3751" s="118" customFormat="1"/>
    <row r="3752" s="118" customFormat="1"/>
    <row r="3753" s="118" customFormat="1"/>
    <row r="3754" s="118" customFormat="1"/>
    <row r="3755" s="118" customFormat="1"/>
    <row r="3756" s="118" customFormat="1"/>
    <row r="3757" s="118" customFormat="1"/>
    <row r="3758" s="118" customFormat="1"/>
    <row r="3759" s="118" customFormat="1"/>
    <row r="3760" s="118" customFormat="1"/>
    <row r="3761" s="118" customFormat="1"/>
    <row r="3762" s="118" customFormat="1"/>
    <row r="3763" s="118" customFormat="1"/>
    <row r="3764" s="118" customFormat="1"/>
    <row r="3765" s="118" customFormat="1"/>
    <row r="3766" s="118" customFormat="1"/>
    <row r="3767" s="118" customFormat="1"/>
    <row r="3768" s="118" customFormat="1"/>
    <row r="3769" s="118" customFormat="1"/>
    <row r="3770" s="118" customFormat="1"/>
    <row r="3771" s="118" customFormat="1"/>
    <row r="3772" s="118" customFormat="1"/>
    <row r="3773" s="118" customFormat="1"/>
    <row r="3774" s="118" customFormat="1"/>
    <row r="3775" s="118" customFormat="1"/>
    <row r="3776" s="118" customFormat="1"/>
    <row r="3777" s="118" customFormat="1"/>
    <row r="3778" s="118" customFormat="1"/>
    <row r="3779" s="118" customFormat="1"/>
    <row r="3780" s="118" customFormat="1"/>
    <row r="3781" s="118" customFormat="1"/>
    <row r="3782" s="118" customFormat="1"/>
    <row r="3783" s="118" customFormat="1"/>
    <row r="3784" s="118" customFormat="1"/>
    <row r="3785" s="118" customFormat="1"/>
    <row r="3786" s="118" customFormat="1"/>
    <row r="3787" s="118" customFormat="1"/>
    <row r="3788" s="118" customFormat="1"/>
    <row r="3789" s="118" customFormat="1"/>
    <row r="3790" s="118" customFormat="1"/>
    <row r="3791" s="118" customFormat="1"/>
    <row r="3792" s="118" customFormat="1"/>
    <row r="3793" s="118" customFormat="1"/>
    <row r="3794" s="118" customFormat="1"/>
    <row r="3795" s="118" customFormat="1"/>
    <row r="3796" s="118" customFormat="1"/>
    <row r="3797" s="118" customFormat="1"/>
    <row r="3798" s="118" customFormat="1"/>
    <row r="3799" s="118" customFormat="1"/>
    <row r="3800" s="118" customFormat="1"/>
    <row r="3801" s="118" customFormat="1"/>
    <row r="3802" s="118" customFormat="1"/>
    <row r="3803" s="118" customFormat="1"/>
    <row r="3804" s="118" customFormat="1"/>
    <row r="3805" s="118" customFormat="1"/>
    <row r="3806" s="118" customFormat="1"/>
    <row r="3807" s="118" customFormat="1"/>
    <row r="3808" s="118" customFormat="1"/>
    <row r="3809" s="118" customFormat="1"/>
    <row r="3810" s="118" customFormat="1"/>
    <row r="3811" s="118" customFormat="1"/>
    <row r="3812" s="118" customFormat="1"/>
    <row r="3813" s="118" customFormat="1"/>
    <row r="3814" s="118" customFormat="1"/>
    <row r="3815" s="118" customFormat="1"/>
    <row r="3816" s="118" customFormat="1"/>
    <row r="3817" s="118" customFormat="1"/>
    <row r="3818" s="118" customFormat="1"/>
    <row r="3819" s="118" customFormat="1"/>
    <row r="3820" s="118" customFormat="1"/>
    <row r="3821" s="118" customFormat="1"/>
    <row r="3822" s="118" customFormat="1"/>
    <row r="3823" s="118" customFormat="1"/>
    <row r="3824" s="118" customFormat="1"/>
    <row r="3825" s="118" customFormat="1"/>
    <row r="3826" s="118" customFormat="1"/>
    <row r="3827" s="118" customFormat="1"/>
    <row r="3828" s="118" customFormat="1"/>
    <row r="3829" s="118" customFormat="1"/>
    <row r="3830" s="118" customFormat="1"/>
    <row r="3831" s="118" customFormat="1"/>
    <row r="3832" s="118" customFormat="1"/>
    <row r="3833" s="118" customFormat="1"/>
    <row r="3834" s="118" customFormat="1"/>
    <row r="3835" s="118" customFormat="1"/>
    <row r="3836" s="118" customFormat="1"/>
    <row r="3837" s="118" customFormat="1"/>
    <row r="3838" s="118" customFormat="1"/>
    <row r="3839" s="118" customFormat="1"/>
    <row r="3840" s="118" customFormat="1"/>
    <row r="3841" s="118" customFormat="1"/>
    <row r="3842" s="118" customFormat="1"/>
    <row r="3843" s="118" customFormat="1"/>
    <row r="3844" s="118" customFormat="1"/>
    <row r="3845" s="118" customFormat="1"/>
    <row r="3846" s="118" customFormat="1"/>
    <row r="3847" s="118" customFormat="1"/>
    <row r="3848" s="118" customFormat="1"/>
    <row r="3849" s="118" customFormat="1"/>
    <row r="3850" s="118" customFormat="1"/>
    <row r="3851" s="118" customFormat="1"/>
    <row r="3852" s="118" customFormat="1"/>
    <row r="3853" s="118" customFormat="1"/>
    <row r="3854" s="118" customFormat="1"/>
    <row r="3855" s="118" customFormat="1"/>
    <row r="3856" s="118" customFormat="1"/>
    <row r="3857" s="118" customFormat="1"/>
    <row r="3858" s="118" customFormat="1"/>
    <row r="3859" s="118" customFormat="1"/>
    <row r="3860" s="118" customFormat="1"/>
    <row r="3861" s="118" customFormat="1"/>
    <row r="3862" s="118" customFormat="1"/>
    <row r="3863" s="118" customFormat="1"/>
    <row r="3864" s="118" customFormat="1"/>
    <row r="3865" s="118" customFormat="1"/>
    <row r="3866" s="118" customFormat="1"/>
    <row r="3867" s="118" customFormat="1"/>
    <row r="3868" s="118" customFormat="1"/>
    <row r="3869" s="118" customFormat="1"/>
    <row r="3870" s="118" customFormat="1"/>
    <row r="3871" s="118" customFormat="1"/>
    <row r="3872" s="118" customFormat="1"/>
    <row r="3873" s="118" customFormat="1"/>
    <row r="3874" s="118" customFormat="1"/>
    <row r="3875" s="118" customFormat="1"/>
    <row r="3876" s="118" customFormat="1"/>
    <row r="3877" s="118" customFormat="1"/>
    <row r="3878" s="118" customFormat="1"/>
    <row r="3879" s="118" customFormat="1"/>
    <row r="3880" s="118" customFormat="1"/>
    <row r="3881" s="118" customFormat="1"/>
    <row r="3882" s="118" customFormat="1"/>
    <row r="3883" s="118" customFormat="1"/>
    <row r="3884" s="118" customFormat="1"/>
    <row r="3885" s="118" customFormat="1"/>
    <row r="3886" s="118" customFormat="1"/>
    <row r="3887" s="118" customFormat="1"/>
    <row r="3888" s="118" customFormat="1"/>
    <row r="3889" s="118" customFormat="1"/>
    <row r="3890" s="118" customFormat="1"/>
    <row r="3891" s="118" customFormat="1"/>
    <row r="3892" s="118" customFormat="1"/>
    <row r="3893" s="118" customFormat="1"/>
    <row r="3894" s="118" customFormat="1"/>
    <row r="3895" s="118" customFormat="1"/>
    <row r="3896" s="118" customFormat="1"/>
    <row r="3897" s="118" customFormat="1"/>
    <row r="3898" s="118" customFormat="1"/>
    <row r="3899" s="118" customFormat="1"/>
    <row r="3900" s="118" customFormat="1"/>
    <row r="3901" s="118" customFormat="1"/>
    <row r="3902" s="118" customFormat="1"/>
    <row r="3903" s="118" customFormat="1"/>
    <row r="3904" s="118" customFormat="1"/>
    <row r="3905" s="118" customFormat="1"/>
    <row r="3906" s="118" customFormat="1"/>
    <row r="3907" s="118" customFormat="1"/>
    <row r="3908" s="118" customFormat="1"/>
    <row r="3909" s="118" customFormat="1"/>
    <row r="3910" s="118" customFormat="1"/>
    <row r="3911" s="118" customFormat="1"/>
    <row r="3912" s="118" customFormat="1"/>
    <row r="3913" s="118" customFormat="1"/>
    <row r="3914" s="118" customFormat="1"/>
    <row r="3915" s="118" customFormat="1"/>
    <row r="3916" s="118" customFormat="1"/>
    <row r="3917" s="118" customFormat="1"/>
    <row r="3918" s="118" customFormat="1"/>
    <row r="3919" s="118" customFormat="1"/>
    <row r="3920" s="118" customFormat="1"/>
    <row r="3921" s="118" customFormat="1"/>
    <row r="3922" s="118" customFormat="1"/>
    <row r="3923" s="118" customFormat="1"/>
    <row r="3924" s="118" customFormat="1"/>
    <row r="3925" s="118" customFormat="1"/>
    <row r="3926" s="118" customFormat="1"/>
    <row r="3927" s="118" customFormat="1"/>
    <row r="3928" s="118" customFormat="1"/>
    <row r="3929" s="118" customFormat="1"/>
    <row r="3930" s="118" customFormat="1"/>
    <row r="3931" s="118" customFormat="1"/>
    <row r="3932" s="118" customFormat="1"/>
    <row r="3933" s="118" customFormat="1"/>
    <row r="3934" s="118" customFormat="1"/>
    <row r="3935" s="118" customFormat="1"/>
    <row r="3936" s="118" customFormat="1"/>
    <row r="3937" s="118" customFormat="1"/>
    <row r="3938" s="118" customFormat="1"/>
    <row r="3939" s="118" customFormat="1"/>
    <row r="3940" s="118" customFormat="1"/>
    <row r="3941" s="118" customFormat="1"/>
    <row r="3942" s="118" customFormat="1"/>
    <row r="3943" s="118" customFormat="1"/>
    <row r="3944" s="118" customFormat="1"/>
    <row r="3945" s="118" customFormat="1"/>
    <row r="3946" s="118" customFormat="1"/>
    <row r="3947" s="118" customFormat="1"/>
    <row r="3948" s="118" customFormat="1"/>
    <row r="3949" s="118" customFormat="1"/>
    <row r="3950" s="118" customFormat="1"/>
    <row r="3951" s="118" customFormat="1"/>
    <row r="3952" s="118" customFormat="1"/>
    <row r="3953" s="118" customFormat="1"/>
    <row r="3954" s="118" customFormat="1"/>
    <row r="3955" s="118" customFormat="1"/>
    <row r="3956" s="118" customFormat="1"/>
    <row r="3957" s="118" customFormat="1"/>
    <row r="3958" s="118" customFormat="1"/>
    <row r="3959" s="118" customFormat="1"/>
    <row r="3960" s="118" customFormat="1"/>
    <row r="3961" s="118" customFormat="1"/>
    <row r="3962" s="118" customFormat="1"/>
    <row r="3963" s="118" customFormat="1"/>
    <row r="3964" s="118" customFormat="1"/>
    <row r="3965" s="118" customFormat="1"/>
    <row r="3966" s="118" customFormat="1"/>
    <row r="3967" s="118" customFormat="1"/>
    <row r="3968" s="118" customFormat="1"/>
    <row r="3969" s="118" customFormat="1"/>
    <row r="3970" s="118" customFormat="1"/>
    <row r="3971" s="118" customFormat="1"/>
    <row r="3972" s="118" customFormat="1"/>
    <row r="3973" s="118" customFormat="1"/>
    <row r="3974" s="118" customFormat="1"/>
    <row r="3975" s="118" customFormat="1"/>
    <row r="3976" s="118" customFormat="1"/>
    <row r="3977" s="118" customFormat="1"/>
    <row r="3978" s="118" customFormat="1"/>
    <row r="3979" s="118" customFormat="1"/>
    <row r="3980" s="118" customFormat="1"/>
    <row r="3981" s="118" customFormat="1"/>
    <row r="3982" s="118" customFormat="1"/>
    <row r="3983" s="118" customFormat="1"/>
    <row r="3984" s="118" customFormat="1"/>
    <row r="3985" s="118" customFormat="1"/>
    <row r="3986" s="118" customFormat="1"/>
    <row r="3987" s="118" customFormat="1"/>
    <row r="3988" s="118" customFormat="1"/>
    <row r="3989" s="118" customFormat="1"/>
    <row r="3990" s="118" customFormat="1"/>
    <row r="3991" s="118" customFormat="1"/>
    <row r="3992" s="118" customFormat="1"/>
    <row r="3993" s="118" customFormat="1"/>
    <row r="3994" s="118" customFormat="1"/>
    <row r="3995" s="118" customFormat="1"/>
    <row r="3996" s="118" customFormat="1"/>
    <row r="3997" s="118" customFormat="1"/>
    <row r="3998" s="118" customFormat="1"/>
    <row r="3999" s="118" customFormat="1"/>
    <row r="4000" s="118" customFormat="1"/>
    <row r="4001" s="118" customFormat="1"/>
    <row r="4002" s="118" customFormat="1"/>
    <row r="4003" s="118" customFormat="1"/>
    <row r="4004" s="118" customFormat="1"/>
    <row r="4005" s="118" customFormat="1"/>
    <row r="4006" s="118" customFormat="1"/>
    <row r="4007" s="118" customFormat="1"/>
    <row r="4008" s="118" customFormat="1"/>
    <row r="4009" s="118" customFormat="1"/>
    <row r="4010" s="118" customFormat="1"/>
    <row r="4011" s="118" customFormat="1"/>
    <row r="4012" s="118" customFormat="1"/>
    <row r="4013" s="118" customFormat="1"/>
    <row r="4014" s="118" customFormat="1"/>
    <row r="4015" s="118" customFormat="1"/>
    <row r="4016" s="118" customFormat="1"/>
    <row r="4017" s="118" customFormat="1"/>
    <row r="4018" s="118" customFormat="1"/>
    <row r="4019" s="118" customFormat="1"/>
    <row r="4020" s="118" customFormat="1"/>
    <row r="4021" s="118" customFormat="1"/>
    <row r="4022" s="118" customFormat="1"/>
    <row r="4023" s="118" customFormat="1"/>
    <row r="4024" s="118" customFormat="1"/>
    <row r="4025" s="118" customFormat="1"/>
    <row r="4026" s="118" customFormat="1"/>
    <row r="4027" s="118" customFormat="1"/>
    <row r="4028" s="118" customFormat="1"/>
    <row r="4029" s="118" customFormat="1"/>
    <row r="4030" s="118" customFormat="1"/>
    <row r="4031" s="118" customFormat="1"/>
    <row r="4032" s="118" customFormat="1"/>
    <row r="4033" s="118" customFormat="1"/>
    <row r="4034" s="118" customFormat="1"/>
    <row r="4035" s="118" customFormat="1"/>
    <row r="4036" s="118" customFormat="1"/>
    <row r="4037" s="118" customFormat="1"/>
    <row r="4038" s="118" customFormat="1"/>
    <row r="4039" s="118" customFormat="1"/>
    <row r="4040" s="118" customFormat="1"/>
    <row r="4041" s="118" customFormat="1"/>
    <row r="4042" s="118" customFormat="1"/>
    <row r="4043" s="118" customFormat="1"/>
    <row r="4044" s="118" customFormat="1"/>
    <row r="4045" s="118" customFormat="1"/>
    <row r="4046" s="118" customFormat="1"/>
    <row r="4047" s="118" customFormat="1"/>
    <row r="4048" s="118" customFormat="1"/>
    <row r="4049" s="118" customFormat="1"/>
    <row r="4050" s="118" customFormat="1"/>
    <row r="4051" s="118" customFormat="1"/>
    <row r="4052" s="118" customFormat="1"/>
    <row r="4053" s="118" customFormat="1"/>
    <row r="4054" s="118" customFormat="1"/>
    <row r="4055" s="118" customFormat="1"/>
    <row r="4056" s="118" customFormat="1"/>
    <row r="4057" s="118" customFormat="1"/>
    <row r="4058" s="118" customFormat="1"/>
    <row r="4059" s="118" customFormat="1"/>
    <row r="4060" s="118" customFormat="1"/>
    <row r="4061" s="118" customFormat="1"/>
    <row r="4062" s="118" customFormat="1"/>
    <row r="4063" s="118" customFormat="1"/>
    <row r="4064" s="118" customFormat="1"/>
    <row r="4065" s="118" customFormat="1"/>
    <row r="4066" s="118" customFormat="1"/>
    <row r="4067" s="118" customFormat="1"/>
    <row r="4068" s="118" customFormat="1"/>
    <row r="4069" s="118" customFormat="1"/>
    <row r="4070" s="118" customFormat="1"/>
    <row r="4071" s="118" customFormat="1"/>
    <row r="4072" s="118" customFormat="1"/>
    <row r="4073" s="118" customFormat="1"/>
    <row r="4074" s="118" customFormat="1"/>
    <row r="4075" s="118" customFormat="1"/>
    <row r="4076" s="118" customFormat="1"/>
    <row r="4077" s="118" customFormat="1"/>
    <row r="4078" s="118" customFormat="1"/>
    <row r="4079" s="118" customFormat="1"/>
    <row r="4080" s="118" customFormat="1"/>
    <row r="4081" s="118" customFormat="1"/>
    <row r="4082" s="118" customFormat="1"/>
    <row r="4083" s="118" customFormat="1"/>
    <row r="4084" s="118" customFormat="1"/>
    <row r="4085" s="118" customFormat="1"/>
    <row r="4086" s="118" customFormat="1"/>
    <row r="4087" s="118" customFormat="1"/>
    <row r="4088" s="118" customFormat="1"/>
    <row r="4089" s="118" customFormat="1"/>
    <row r="4090" s="118" customFormat="1"/>
    <row r="4091" s="118" customFormat="1"/>
    <row r="4092" s="118" customFormat="1"/>
    <row r="4093" s="118" customFormat="1"/>
    <row r="4094" s="118" customFormat="1"/>
    <row r="4095" s="118" customFormat="1"/>
    <row r="4096" s="118" customFormat="1"/>
    <row r="4097" s="118" customFormat="1"/>
    <row r="4098" s="118" customFormat="1"/>
    <row r="4099" s="118" customFormat="1"/>
    <row r="4100" s="118" customFormat="1"/>
    <row r="4101" s="118" customFormat="1"/>
    <row r="4102" s="118" customFormat="1"/>
    <row r="4103" s="118" customFormat="1"/>
    <row r="4104" s="118" customFormat="1"/>
    <row r="4105" s="118" customFormat="1"/>
    <row r="4106" s="118" customFormat="1"/>
    <row r="4107" s="118" customFormat="1"/>
    <row r="4108" s="118" customFormat="1"/>
    <row r="4109" s="118" customFormat="1"/>
    <row r="4110" s="118" customFormat="1"/>
    <row r="4111" s="118" customFormat="1"/>
    <row r="4112" s="118" customFormat="1"/>
    <row r="4113" s="118" customFormat="1"/>
    <row r="4114" s="118" customFormat="1"/>
    <row r="4115" s="118" customFormat="1"/>
    <row r="4116" s="118" customFormat="1"/>
    <row r="4117" s="118" customFormat="1"/>
    <row r="4118" s="118" customFormat="1"/>
    <row r="4119" s="118" customFormat="1"/>
    <row r="4120" s="118" customFormat="1"/>
    <row r="4121" s="118" customFormat="1"/>
    <row r="4122" s="118" customFormat="1"/>
    <row r="4123" s="118" customFormat="1"/>
    <row r="4124" s="118" customFormat="1"/>
    <row r="4125" s="118" customFormat="1"/>
    <row r="4126" s="118" customFormat="1"/>
    <row r="4127" s="118" customFormat="1"/>
    <row r="4128" s="118" customFormat="1"/>
    <row r="4129" s="118" customFormat="1"/>
    <row r="4130" s="118" customFormat="1"/>
    <row r="4131" s="118" customFormat="1"/>
    <row r="4132" s="118" customFormat="1"/>
    <row r="4133" s="118" customFormat="1"/>
    <row r="4134" s="118" customFormat="1"/>
    <row r="4135" s="118" customFormat="1"/>
    <row r="4136" s="118" customFormat="1"/>
    <row r="4137" s="118" customFormat="1"/>
    <row r="4138" s="118" customFormat="1"/>
    <row r="4139" s="118" customFormat="1"/>
    <row r="4140" s="118" customFormat="1"/>
    <row r="4141" s="118" customFormat="1"/>
    <row r="4142" s="118" customFormat="1"/>
    <row r="4143" s="118" customFormat="1"/>
    <row r="4144" s="118" customFormat="1"/>
    <row r="4145" s="118" customFormat="1"/>
    <row r="4146" s="118" customFormat="1"/>
    <row r="4147" s="118" customFormat="1"/>
    <row r="4148" s="118" customFormat="1"/>
    <row r="4149" s="118" customFormat="1"/>
    <row r="4150" s="118" customFormat="1"/>
    <row r="4151" s="118" customFormat="1"/>
    <row r="4152" s="118" customFormat="1"/>
    <row r="4153" s="118" customFormat="1"/>
    <row r="4154" s="118" customFormat="1"/>
    <row r="4155" s="118" customFormat="1"/>
    <row r="4156" s="118" customFormat="1"/>
    <row r="4157" s="118" customFormat="1"/>
    <row r="4158" s="118" customFormat="1"/>
    <row r="4159" s="118" customFormat="1"/>
    <row r="4160" s="118" customFormat="1"/>
    <row r="4161" s="118" customFormat="1"/>
    <row r="4162" s="118" customFormat="1"/>
    <row r="4163" s="118" customFormat="1"/>
    <row r="4164" s="118" customFormat="1"/>
    <row r="4165" s="118" customFormat="1"/>
    <row r="4166" s="118" customFormat="1"/>
    <row r="4167" s="118" customFormat="1"/>
    <row r="4168" s="118" customFormat="1"/>
    <row r="4169" s="118" customFormat="1"/>
    <row r="4170" s="118" customFormat="1"/>
    <row r="4171" s="118" customFormat="1"/>
    <row r="4172" s="118" customFormat="1"/>
    <row r="4173" s="118" customFormat="1"/>
    <row r="4174" s="118" customFormat="1"/>
    <row r="4175" s="118" customFormat="1"/>
    <row r="4176" s="118" customFormat="1"/>
    <row r="4177" s="118" customFormat="1"/>
    <row r="4178" s="118" customFormat="1"/>
    <row r="4179" s="118" customFormat="1"/>
    <row r="4180" s="118" customFormat="1"/>
    <row r="4181" s="118" customFormat="1"/>
    <row r="4182" s="118" customFormat="1"/>
    <row r="4183" s="118" customFormat="1"/>
    <row r="4184" s="118" customFormat="1"/>
    <row r="4185" s="118" customFormat="1"/>
    <row r="4186" s="118" customFormat="1"/>
    <row r="4187" s="118" customFormat="1"/>
    <row r="4188" s="118" customFormat="1"/>
    <row r="4189" s="118" customFormat="1"/>
    <row r="4190" s="118" customFormat="1"/>
    <row r="4191" s="118" customFormat="1"/>
    <row r="4192" s="118" customFormat="1"/>
    <row r="4193" s="118" customFormat="1"/>
    <row r="4194" s="118" customFormat="1"/>
    <row r="4195" s="118" customFormat="1"/>
    <row r="4196" s="118" customFormat="1"/>
    <row r="4197" s="118" customFormat="1"/>
    <row r="4198" s="118" customFormat="1"/>
    <row r="4199" s="118" customFormat="1"/>
    <row r="4200" s="118" customFormat="1"/>
    <row r="4201" s="118" customFormat="1"/>
    <row r="4202" s="118" customFormat="1"/>
    <row r="4203" s="118" customFormat="1"/>
    <row r="4204" s="118" customFormat="1"/>
    <row r="4205" s="118" customFormat="1"/>
    <row r="4206" s="118" customFormat="1"/>
    <row r="4207" s="118" customFormat="1"/>
    <row r="4208" s="118" customFormat="1"/>
    <row r="4209" s="118" customFormat="1"/>
    <row r="4210" s="118" customFormat="1"/>
    <row r="4211" s="118" customFormat="1"/>
    <row r="4212" s="118" customFormat="1"/>
    <row r="4213" s="118" customFormat="1"/>
    <row r="4214" s="118" customFormat="1"/>
    <row r="4215" s="118" customFormat="1"/>
    <row r="4216" s="118" customFormat="1"/>
    <row r="4217" s="118" customFormat="1"/>
    <row r="4218" s="118" customFormat="1"/>
    <row r="4219" s="118" customFormat="1"/>
    <row r="4220" s="118" customFormat="1"/>
    <row r="4221" s="118" customFormat="1"/>
    <row r="4222" s="118" customFormat="1"/>
    <row r="4223" s="118" customFormat="1"/>
    <row r="4224" s="118" customFormat="1"/>
    <row r="4225" s="118" customFormat="1"/>
    <row r="4226" s="118" customFormat="1"/>
    <row r="4227" s="118" customFormat="1"/>
    <row r="4228" s="118" customFormat="1"/>
    <row r="4229" s="118" customFormat="1"/>
    <row r="4230" s="118" customFormat="1"/>
    <row r="4231" s="118" customFormat="1"/>
    <row r="4232" s="118" customFormat="1"/>
    <row r="4233" s="118" customFormat="1"/>
    <row r="4234" s="118" customFormat="1"/>
    <row r="4235" s="118" customFormat="1"/>
    <row r="4236" s="118" customFormat="1"/>
    <row r="4237" s="118" customFormat="1"/>
    <row r="4238" s="118" customFormat="1"/>
    <row r="4239" s="118" customFormat="1"/>
    <row r="4240" s="118" customFormat="1"/>
    <row r="4241" s="118" customFormat="1"/>
    <row r="4242" s="118" customFormat="1"/>
    <row r="4243" s="118" customFormat="1"/>
    <row r="4244" s="118" customFormat="1"/>
    <row r="4245" s="118" customFormat="1"/>
    <row r="4246" s="118" customFormat="1"/>
    <row r="4247" s="118" customFormat="1"/>
    <row r="4248" s="118" customFormat="1"/>
    <row r="4249" s="118" customFormat="1"/>
    <row r="4250" s="118" customFormat="1"/>
    <row r="4251" s="118" customFormat="1"/>
    <row r="4252" s="118" customFormat="1"/>
    <row r="4253" s="118" customFormat="1"/>
    <row r="4254" s="118" customFormat="1"/>
    <row r="4255" s="118" customFormat="1"/>
    <row r="4256" s="118" customFormat="1"/>
    <row r="4257" s="118" customFormat="1"/>
    <row r="4258" s="118" customFormat="1"/>
    <row r="4259" s="118" customFormat="1"/>
    <row r="4260" s="118" customFormat="1"/>
    <row r="4261" s="118" customFormat="1"/>
    <row r="4262" s="118" customFormat="1"/>
    <row r="4263" s="118" customFormat="1"/>
    <row r="4264" s="118" customFormat="1"/>
    <row r="4265" s="118" customFormat="1"/>
    <row r="4266" s="118" customFormat="1"/>
    <row r="4267" s="118" customFormat="1"/>
    <row r="4268" s="118" customFormat="1"/>
    <row r="4269" s="118" customFormat="1"/>
    <row r="4270" s="118" customFormat="1"/>
    <row r="4271" s="118" customFormat="1"/>
    <row r="4272" s="118" customFormat="1"/>
    <row r="4273" s="118" customFormat="1"/>
    <row r="4274" s="118" customFormat="1"/>
    <row r="4275" s="118" customFormat="1"/>
    <row r="4276" s="118" customFormat="1"/>
    <row r="4277" s="118" customFormat="1"/>
    <row r="4278" s="118" customFormat="1"/>
    <row r="4279" s="118" customFormat="1"/>
    <row r="4280" s="118" customFormat="1"/>
    <row r="4281" s="118" customFormat="1"/>
    <row r="4282" s="118" customFormat="1"/>
    <row r="4283" s="118" customFormat="1"/>
    <row r="4284" s="118" customFormat="1"/>
    <row r="4285" s="118" customFormat="1"/>
    <row r="4286" s="118" customFormat="1"/>
    <row r="4287" s="118" customFormat="1"/>
    <row r="4288" s="118" customFormat="1"/>
    <row r="4289" s="118" customFormat="1"/>
    <row r="4290" s="118" customFormat="1"/>
    <row r="4291" s="118" customFormat="1"/>
    <row r="4292" s="118" customFormat="1"/>
    <row r="4293" s="118" customFormat="1"/>
    <row r="4294" s="118" customFormat="1"/>
    <row r="4295" s="118" customFormat="1"/>
    <row r="4296" s="118" customFormat="1"/>
    <row r="4297" s="118" customFormat="1"/>
    <row r="4298" s="118" customFormat="1"/>
    <row r="4299" s="118" customFormat="1"/>
    <row r="4300" s="118" customFormat="1"/>
    <row r="4301" s="118" customFormat="1"/>
    <row r="4302" s="118" customFormat="1"/>
    <row r="4303" s="118" customFormat="1"/>
    <row r="4304" s="118" customFormat="1"/>
    <row r="4305" s="118" customFormat="1"/>
    <row r="4306" s="118" customFormat="1"/>
    <row r="4307" s="118" customFormat="1"/>
    <row r="4308" s="118" customFormat="1"/>
    <row r="4309" s="118" customFormat="1"/>
    <row r="4310" s="118" customFormat="1"/>
    <row r="4311" s="118" customFormat="1"/>
    <row r="4312" s="118" customFormat="1"/>
    <row r="4313" s="118" customFormat="1"/>
    <row r="4314" s="118" customFormat="1"/>
    <row r="4315" s="118" customFormat="1"/>
    <row r="4316" s="118" customFormat="1"/>
    <row r="4317" s="118" customFormat="1"/>
    <row r="4318" s="118" customFormat="1"/>
    <row r="4319" s="118" customFormat="1"/>
    <row r="4320" s="118" customFormat="1"/>
    <row r="4321" s="118" customFormat="1"/>
    <row r="4322" s="118" customFormat="1"/>
    <row r="4323" s="118" customFormat="1"/>
    <row r="4324" s="118" customFormat="1"/>
    <row r="4325" s="118" customFormat="1"/>
    <row r="4326" s="118" customFormat="1"/>
    <row r="4327" s="118" customFormat="1"/>
    <row r="4328" s="118" customFormat="1"/>
    <row r="4329" s="118" customFormat="1"/>
    <row r="4330" s="118" customFormat="1"/>
    <row r="4331" s="118" customFormat="1"/>
    <row r="4332" s="118" customFormat="1"/>
    <row r="4333" s="118" customFormat="1"/>
    <row r="4334" s="118" customFormat="1"/>
    <row r="4335" s="118" customFormat="1"/>
    <row r="4336" s="118" customFormat="1"/>
    <row r="4337" s="118" customFormat="1"/>
    <row r="4338" s="118" customFormat="1"/>
    <row r="4339" s="118" customFormat="1"/>
    <row r="4340" s="118" customFormat="1"/>
    <row r="4341" s="118" customFormat="1"/>
    <row r="4342" s="118" customFormat="1"/>
    <row r="4343" s="118" customFormat="1"/>
    <row r="4344" s="118" customFormat="1"/>
    <row r="4345" s="118" customFormat="1"/>
    <row r="4346" s="118" customFormat="1"/>
    <row r="4347" s="118" customFormat="1"/>
    <row r="4348" s="118" customFormat="1"/>
    <row r="4349" s="118" customFormat="1"/>
    <row r="4350" s="118" customFormat="1"/>
    <row r="4351" s="118" customFormat="1"/>
    <row r="4352" s="118" customFormat="1"/>
    <row r="4353" s="118" customFormat="1"/>
    <row r="4354" s="118" customFormat="1"/>
    <row r="4355" s="118" customFormat="1"/>
    <row r="4356" s="118" customFormat="1"/>
    <row r="4357" s="118" customFormat="1"/>
    <row r="4358" s="118" customFormat="1"/>
    <row r="4359" s="118" customFormat="1"/>
    <row r="4360" s="118" customFormat="1"/>
    <row r="4361" s="118" customFormat="1"/>
    <row r="4362" s="118" customFormat="1"/>
    <row r="4363" s="118" customFormat="1"/>
    <row r="4364" s="118" customFormat="1"/>
    <row r="4365" s="118" customFormat="1"/>
    <row r="4366" s="118" customFormat="1"/>
    <row r="4367" s="118" customFormat="1"/>
    <row r="4368" s="118" customFormat="1"/>
    <row r="4369" s="118" customFormat="1"/>
    <row r="4370" s="118" customFormat="1"/>
    <row r="4371" s="118" customFormat="1"/>
    <row r="4372" s="118" customFormat="1"/>
    <row r="4373" s="118" customFormat="1"/>
    <row r="4374" s="118" customFormat="1"/>
    <row r="4375" s="118" customFormat="1"/>
    <row r="4376" s="118" customFormat="1"/>
    <row r="4377" s="118" customFormat="1"/>
    <row r="4378" s="118" customFormat="1"/>
    <row r="4379" s="118" customFormat="1"/>
    <row r="4380" s="118" customFormat="1"/>
    <row r="4381" s="118" customFormat="1"/>
    <row r="4382" s="118" customFormat="1"/>
    <row r="4383" s="118" customFormat="1"/>
    <row r="4384" s="118" customFormat="1"/>
    <row r="4385" s="118" customFormat="1"/>
    <row r="4386" s="118" customFormat="1"/>
    <row r="4387" s="118" customFormat="1"/>
    <row r="4388" s="118" customFormat="1"/>
    <row r="4389" s="118" customFormat="1"/>
    <row r="4390" s="118" customFormat="1"/>
    <row r="4391" s="118" customFormat="1"/>
    <row r="4392" s="118" customFormat="1"/>
    <row r="4393" s="118" customFormat="1"/>
    <row r="4394" s="118" customFormat="1"/>
    <row r="4395" s="118" customFormat="1"/>
    <row r="4396" s="118" customFormat="1"/>
    <row r="4397" s="118" customFormat="1"/>
    <row r="4398" s="118" customFormat="1"/>
    <row r="4399" s="118" customFormat="1"/>
    <row r="4400" s="118" customFormat="1"/>
    <row r="4401" s="118" customFormat="1"/>
    <row r="4402" s="118" customFormat="1"/>
    <row r="4403" s="118" customFormat="1"/>
    <row r="4404" s="118" customFormat="1"/>
    <row r="4405" s="118" customFormat="1"/>
    <row r="4406" s="118" customFormat="1"/>
    <row r="4407" s="118" customFormat="1"/>
    <row r="4408" s="118" customFormat="1"/>
    <row r="4409" s="118" customFormat="1"/>
    <row r="4410" s="118" customFormat="1"/>
    <row r="4411" s="118" customFormat="1"/>
    <row r="4412" s="118" customFormat="1"/>
    <row r="4413" s="118" customFormat="1"/>
    <row r="4414" s="118" customFormat="1"/>
    <row r="4415" s="118" customFormat="1"/>
    <row r="4416" s="118" customFormat="1"/>
    <row r="4417" s="118" customFormat="1"/>
    <row r="4418" s="118" customFormat="1"/>
    <row r="4419" s="118" customFormat="1"/>
    <row r="4420" s="118" customFormat="1"/>
    <row r="4421" s="118" customFormat="1"/>
    <row r="4422" s="118" customFormat="1"/>
    <row r="4423" s="118" customFormat="1"/>
    <row r="4424" s="118" customFormat="1"/>
    <row r="4425" s="118" customFormat="1"/>
    <row r="4426" s="118" customFormat="1"/>
    <row r="4427" s="118" customFormat="1"/>
    <row r="4428" s="118" customFormat="1"/>
    <row r="4429" s="118" customFormat="1"/>
    <row r="4430" s="118" customFormat="1"/>
    <row r="4431" s="118" customFormat="1"/>
    <row r="4432" s="118" customFormat="1"/>
    <row r="4433" s="118" customFormat="1"/>
    <row r="4434" s="118" customFormat="1"/>
    <row r="4435" s="118" customFormat="1"/>
    <row r="4436" s="118" customFormat="1"/>
    <row r="4437" s="118" customFormat="1"/>
    <row r="4438" s="118" customFormat="1"/>
    <row r="4439" s="118" customFormat="1"/>
    <row r="4440" s="118" customFormat="1"/>
    <row r="4441" s="118" customFormat="1"/>
    <row r="4442" s="118" customFormat="1"/>
    <row r="4443" s="118" customFormat="1"/>
    <row r="4444" s="118" customFormat="1"/>
    <row r="4445" s="118" customFormat="1"/>
    <row r="4446" s="118" customFormat="1"/>
    <row r="4447" s="118" customFormat="1"/>
    <row r="4448" s="118" customFormat="1"/>
    <row r="4449" s="118" customFormat="1"/>
    <row r="4450" s="118" customFormat="1"/>
    <row r="4451" s="118" customFormat="1"/>
    <row r="4452" s="118" customFormat="1"/>
    <row r="4453" s="118" customFormat="1"/>
    <row r="4454" s="118" customFormat="1"/>
    <row r="4455" s="118" customFormat="1"/>
    <row r="4456" s="118" customFormat="1"/>
    <row r="4457" s="118" customFormat="1"/>
    <row r="4458" s="118" customFormat="1"/>
    <row r="4459" s="118" customFormat="1"/>
    <row r="4460" s="118" customFormat="1"/>
    <row r="4461" s="118" customFormat="1"/>
    <row r="4462" s="118" customFormat="1"/>
    <row r="4463" s="118" customFormat="1"/>
    <row r="4464" s="118" customFormat="1"/>
    <row r="4465" s="118" customFormat="1"/>
    <row r="4466" s="118" customFormat="1"/>
    <row r="4467" s="118" customFormat="1"/>
    <row r="4468" s="118" customFormat="1"/>
    <row r="4469" s="118" customFormat="1"/>
    <row r="4470" s="118" customFormat="1"/>
    <row r="4471" s="118" customFormat="1"/>
    <row r="4472" s="118" customFormat="1"/>
    <row r="4473" s="118" customFormat="1"/>
    <row r="4474" s="118" customFormat="1"/>
    <row r="4475" s="118" customFormat="1"/>
    <row r="4476" s="118" customFormat="1"/>
    <row r="4477" s="118" customFormat="1"/>
    <row r="4478" s="118" customFormat="1"/>
    <row r="4479" s="118" customFormat="1"/>
    <row r="4480" s="118" customFormat="1"/>
    <row r="4481" s="118" customFormat="1"/>
    <row r="4482" s="118" customFormat="1"/>
    <row r="4483" s="118" customFormat="1"/>
    <row r="4484" s="118" customFormat="1"/>
    <row r="4485" s="118" customFormat="1"/>
    <row r="4486" s="118" customFormat="1"/>
    <row r="4487" s="118" customFormat="1"/>
    <row r="4488" s="118" customFormat="1"/>
    <row r="4489" s="118" customFormat="1"/>
    <row r="4490" s="118" customFormat="1"/>
    <row r="4491" s="118" customFormat="1"/>
    <row r="4492" s="118" customFormat="1"/>
    <row r="4493" s="118" customFormat="1"/>
    <row r="4494" s="118" customFormat="1"/>
    <row r="4495" s="118" customFormat="1"/>
    <row r="4496" s="118" customFormat="1"/>
    <row r="4497" s="118" customFormat="1"/>
    <row r="4498" s="118" customFormat="1"/>
    <row r="4499" s="118" customFormat="1"/>
    <row r="4500" s="118" customFormat="1"/>
    <row r="4501" s="118" customFormat="1"/>
    <row r="4502" s="118" customFormat="1"/>
    <row r="4503" s="118" customFormat="1"/>
    <row r="4504" s="118" customFormat="1"/>
    <row r="4505" s="118" customFormat="1"/>
    <row r="4506" s="118" customFormat="1"/>
    <row r="4507" s="118" customFormat="1"/>
    <row r="4508" s="118" customFormat="1"/>
    <row r="4509" s="118" customFormat="1"/>
    <row r="4510" s="118" customFormat="1"/>
    <row r="4511" s="118" customFormat="1"/>
    <row r="4512" s="118" customFormat="1"/>
    <row r="4513" s="118" customFormat="1"/>
    <row r="4514" s="118" customFormat="1"/>
    <row r="4515" s="118" customFormat="1"/>
    <row r="4516" s="118" customFormat="1"/>
    <row r="4517" s="118" customFormat="1"/>
    <row r="4518" s="118" customFormat="1"/>
    <row r="4519" s="118" customFormat="1"/>
    <row r="4520" s="118" customFormat="1"/>
    <row r="4521" s="118" customFormat="1"/>
    <row r="4522" s="118" customFormat="1"/>
    <row r="4523" s="118" customFormat="1"/>
    <row r="4524" s="118" customFormat="1"/>
    <row r="4525" s="118" customFormat="1"/>
    <row r="4526" s="118" customFormat="1"/>
    <row r="4527" s="118" customFormat="1"/>
    <row r="4528" s="118" customFormat="1"/>
    <row r="4529" s="118" customFormat="1"/>
    <row r="4530" s="118" customFormat="1"/>
    <row r="4531" s="118" customFormat="1"/>
    <row r="4532" s="118" customFormat="1"/>
    <row r="4533" s="118" customFormat="1"/>
    <row r="4534" s="118" customFormat="1"/>
    <row r="4535" s="118" customFormat="1"/>
    <row r="4536" s="118" customFormat="1"/>
    <row r="4537" s="118" customFormat="1"/>
    <row r="4538" s="118" customFormat="1"/>
    <row r="4539" s="118" customFormat="1"/>
    <row r="4540" s="118" customFormat="1"/>
    <row r="4541" s="118" customFormat="1"/>
    <row r="4542" s="118" customFormat="1"/>
    <row r="4543" s="118" customFormat="1"/>
    <row r="4544" s="118" customFormat="1"/>
    <row r="4545" s="118" customFormat="1"/>
    <row r="4546" s="118" customFormat="1"/>
    <row r="4547" s="118" customFormat="1"/>
    <row r="4548" s="118" customFormat="1"/>
    <row r="4549" s="118" customFormat="1"/>
    <row r="4550" s="118" customFormat="1"/>
    <row r="4551" s="118" customFormat="1"/>
    <row r="4552" s="118" customFormat="1"/>
    <row r="4553" s="118" customFormat="1"/>
    <row r="4554" s="118" customFormat="1"/>
    <row r="4555" s="118" customFormat="1"/>
    <row r="4556" s="118" customFormat="1"/>
    <row r="4557" s="118" customFormat="1"/>
    <row r="4558" s="118" customFormat="1"/>
    <row r="4559" s="118" customFormat="1"/>
    <row r="4560" s="118" customFormat="1"/>
    <row r="4561" s="118" customFormat="1"/>
    <row r="4562" s="118" customFormat="1"/>
    <row r="4563" s="118" customFormat="1"/>
    <row r="4564" s="118" customFormat="1"/>
    <row r="4565" s="118" customFormat="1"/>
    <row r="4566" s="118" customFormat="1"/>
    <row r="4567" s="118" customFormat="1"/>
    <row r="4568" s="118" customFormat="1"/>
    <row r="4569" s="118" customFormat="1"/>
    <row r="4570" s="118" customFormat="1"/>
    <row r="4571" s="118" customFormat="1"/>
    <row r="4572" s="118" customFormat="1"/>
    <row r="4573" s="118" customFormat="1"/>
    <row r="4574" s="118" customFormat="1"/>
    <row r="4575" s="118" customFormat="1"/>
    <row r="4576" s="118" customFormat="1"/>
    <row r="4577" s="118" customFormat="1"/>
    <row r="4578" s="118" customFormat="1"/>
    <row r="4579" s="118" customFormat="1"/>
    <row r="4580" s="118" customFormat="1"/>
    <row r="4581" s="118" customFormat="1"/>
    <row r="4582" s="118" customFormat="1"/>
    <row r="4583" s="118" customFormat="1"/>
    <row r="4584" s="118" customFormat="1"/>
    <row r="4585" s="118" customFormat="1"/>
    <row r="4586" s="118" customFormat="1"/>
    <row r="4587" s="118" customFormat="1"/>
    <row r="4588" s="118" customFormat="1"/>
    <row r="4589" s="118" customFormat="1"/>
    <row r="4590" s="118" customFormat="1"/>
    <row r="4591" s="118" customFormat="1"/>
    <row r="4592" s="118" customFormat="1"/>
    <row r="4593" s="118" customFormat="1"/>
    <row r="4594" s="118" customFormat="1"/>
    <row r="4595" s="118" customFormat="1"/>
    <row r="4596" s="118" customFormat="1"/>
    <row r="4597" s="118" customFormat="1"/>
    <row r="4598" s="118" customFormat="1"/>
    <row r="4599" s="118" customFormat="1"/>
    <row r="4600" s="118" customFormat="1"/>
    <row r="4601" s="118" customFormat="1"/>
    <row r="4602" s="118" customFormat="1"/>
    <row r="4603" s="118" customFormat="1"/>
    <row r="4604" s="118" customFormat="1"/>
    <row r="4605" s="118" customFormat="1"/>
    <row r="4606" s="118" customFormat="1"/>
    <row r="4607" s="118" customFormat="1"/>
    <row r="4608" s="118" customFormat="1"/>
    <row r="4609" s="118" customFormat="1"/>
    <row r="4610" s="118" customFormat="1"/>
    <row r="4611" s="118" customFormat="1"/>
    <row r="4612" s="118" customFormat="1"/>
    <row r="4613" s="118" customFormat="1"/>
    <row r="4614" s="118" customFormat="1"/>
    <row r="4615" s="118" customFormat="1"/>
    <row r="4616" s="118" customFormat="1"/>
    <row r="4617" s="118" customFormat="1"/>
    <row r="4618" s="118" customFormat="1"/>
    <row r="4619" s="118" customFormat="1"/>
    <row r="4620" s="118" customFormat="1"/>
    <row r="4621" s="118" customFormat="1"/>
    <row r="4622" s="118" customFormat="1"/>
    <row r="4623" s="118" customFormat="1"/>
    <row r="4624" s="118" customFormat="1"/>
    <row r="4625" s="118" customFormat="1"/>
    <row r="4626" s="118" customFormat="1"/>
    <row r="4627" s="118" customFormat="1"/>
    <row r="4628" s="118" customFormat="1"/>
    <row r="4629" s="118" customFormat="1"/>
    <row r="4630" s="118" customFormat="1"/>
    <row r="4631" s="118" customFormat="1"/>
    <row r="4632" s="118" customFormat="1"/>
    <row r="4633" s="118" customFormat="1"/>
    <row r="4634" s="118" customFormat="1"/>
    <row r="4635" s="118" customFormat="1"/>
    <row r="4636" s="118" customFormat="1"/>
    <row r="4637" s="118" customFormat="1"/>
    <row r="4638" s="118" customFormat="1"/>
    <row r="4639" s="118" customFormat="1"/>
    <row r="4640" s="118" customFormat="1"/>
    <row r="4641" s="118" customFormat="1"/>
    <row r="4642" s="118" customFormat="1"/>
    <row r="4643" s="118" customFormat="1"/>
    <row r="4644" s="118" customFormat="1"/>
    <row r="4645" s="118" customFormat="1"/>
    <row r="4646" s="118" customFormat="1"/>
    <row r="4647" s="118" customFormat="1"/>
    <row r="4648" s="118" customFormat="1"/>
    <row r="4649" s="118" customFormat="1"/>
    <row r="4650" s="118" customFormat="1"/>
    <row r="4651" s="118" customFormat="1"/>
    <row r="4652" s="118" customFormat="1"/>
    <row r="4653" s="118" customFormat="1"/>
    <row r="4654" s="118" customFormat="1"/>
    <row r="4655" s="118" customFormat="1"/>
    <row r="4656" s="118" customFormat="1"/>
    <row r="4657" s="118" customFormat="1"/>
    <row r="4658" s="118" customFormat="1"/>
    <row r="4659" s="118" customFormat="1"/>
    <row r="4660" s="118" customFormat="1"/>
    <row r="4661" s="118" customFormat="1"/>
    <row r="4662" s="118" customFormat="1"/>
    <row r="4663" s="118" customFormat="1"/>
    <row r="4664" s="118" customFormat="1"/>
    <row r="4665" s="118" customFormat="1"/>
    <row r="4666" s="118" customFormat="1"/>
    <row r="4667" s="118" customFormat="1"/>
    <row r="4668" s="118" customFormat="1"/>
    <row r="4669" s="118" customFormat="1"/>
    <row r="4670" s="118" customFormat="1"/>
    <row r="4671" s="118" customFormat="1"/>
    <row r="4672" s="118" customFormat="1"/>
    <row r="4673" s="118" customFormat="1"/>
    <row r="4674" s="118" customFormat="1"/>
    <row r="4675" s="118" customFormat="1"/>
    <row r="4676" s="118" customFormat="1"/>
    <row r="4677" s="118" customFormat="1"/>
    <row r="4678" s="118" customFormat="1"/>
    <row r="4679" s="118" customFormat="1"/>
    <row r="4680" s="118" customFormat="1"/>
    <row r="4681" s="118" customFormat="1"/>
    <row r="4682" s="118" customFormat="1"/>
    <row r="4683" s="118" customFormat="1"/>
    <row r="4684" s="118" customFormat="1"/>
    <row r="4685" s="118" customFormat="1"/>
    <row r="4686" s="118" customFormat="1"/>
    <row r="4687" s="118" customFormat="1"/>
    <row r="4688" s="118" customFormat="1"/>
    <row r="4689" s="118" customFormat="1"/>
    <row r="4690" s="118" customFormat="1"/>
    <row r="4691" s="118" customFormat="1"/>
    <row r="4692" s="118" customFormat="1"/>
    <row r="4693" s="118" customFormat="1"/>
    <row r="4694" s="118" customFormat="1"/>
    <row r="4695" s="118" customFormat="1"/>
    <row r="4696" s="118" customFormat="1"/>
    <row r="4697" s="118" customFormat="1"/>
    <row r="4698" s="118" customFormat="1"/>
    <row r="4699" s="118" customFormat="1"/>
    <row r="4700" s="118" customFormat="1"/>
    <row r="4701" s="118" customFormat="1"/>
    <row r="4702" s="118" customFormat="1"/>
    <row r="4703" s="118" customFormat="1"/>
    <row r="4704" s="118" customFormat="1"/>
    <row r="4705" s="118" customFormat="1"/>
    <row r="4706" s="118" customFormat="1"/>
    <row r="4707" s="118" customFormat="1"/>
    <row r="4708" s="118" customFormat="1"/>
    <row r="4709" s="118" customFormat="1"/>
    <row r="4710" s="118" customFormat="1"/>
    <row r="4711" s="118" customFormat="1"/>
    <row r="4712" s="118" customFormat="1"/>
    <row r="4713" s="118" customFormat="1"/>
    <row r="4714" s="118" customFormat="1"/>
    <row r="4715" s="118" customFormat="1"/>
    <row r="4716" s="118" customFormat="1"/>
    <row r="4717" s="118" customFormat="1"/>
    <row r="4718" s="118" customFormat="1"/>
    <row r="4719" s="118" customFormat="1"/>
    <row r="4720" s="118" customFormat="1"/>
    <row r="4721" s="118" customFormat="1"/>
    <row r="4722" s="118" customFormat="1"/>
    <row r="4723" s="118" customFormat="1"/>
    <row r="4724" s="118" customFormat="1"/>
    <row r="4725" s="118" customFormat="1"/>
    <row r="4726" s="118" customFormat="1"/>
    <row r="4727" s="118" customFormat="1"/>
    <row r="4728" s="118" customFormat="1"/>
    <row r="4729" s="118" customFormat="1"/>
    <row r="4730" s="118" customFormat="1"/>
    <row r="4731" s="118" customFormat="1"/>
    <row r="4732" s="118" customFormat="1"/>
    <row r="4733" s="118" customFormat="1"/>
    <row r="4734" s="118" customFormat="1"/>
    <row r="4735" s="118" customFormat="1"/>
    <row r="4736" s="118" customFormat="1"/>
    <row r="4737" s="118" customFormat="1"/>
    <row r="4738" s="118" customFormat="1"/>
    <row r="4739" s="118" customFormat="1"/>
    <row r="4740" s="118" customFormat="1"/>
    <row r="4741" s="118" customFormat="1"/>
    <row r="4742" s="118" customFormat="1"/>
    <row r="4743" s="118" customFormat="1"/>
    <row r="4744" s="118" customFormat="1"/>
    <row r="4745" s="118" customFormat="1"/>
    <row r="4746" s="118" customFormat="1"/>
    <row r="4747" s="118" customFormat="1"/>
    <row r="4748" s="118" customFormat="1"/>
    <row r="4749" s="118" customFormat="1"/>
    <row r="4750" s="118" customFormat="1"/>
    <row r="4751" s="118" customFormat="1"/>
    <row r="4752" s="118" customFormat="1"/>
    <row r="4753" s="118" customFormat="1"/>
    <row r="4754" s="118" customFormat="1"/>
    <row r="4755" s="118" customFormat="1"/>
    <row r="4756" s="118" customFormat="1"/>
    <row r="4757" s="118" customFormat="1"/>
    <row r="4758" s="118" customFormat="1"/>
    <row r="4759" s="118" customFormat="1"/>
    <row r="4760" s="118" customFormat="1"/>
    <row r="4761" s="118" customFormat="1"/>
    <row r="4762" s="118" customFormat="1"/>
    <row r="4763" s="118" customFormat="1"/>
    <row r="4764" s="118" customFormat="1"/>
    <row r="4765" s="118" customFormat="1"/>
    <row r="4766" s="118" customFormat="1"/>
    <row r="4767" s="118" customFormat="1"/>
    <row r="4768" s="118" customFormat="1"/>
    <row r="4769" s="118" customFormat="1"/>
    <row r="4770" s="118" customFormat="1"/>
    <row r="4771" s="118" customFormat="1"/>
    <row r="4772" s="118" customFormat="1"/>
    <row r="4773" s="118" customFormat="1"/>
    <row r="4774" s="118" customFormat="1"/>
    <row r="4775" s="118" customFormat="1"/>
    <row r="4776" s="118" customFormat="1"/>
    <row r="4777" s="118" customFormat="1"/>
    <row r="4778" s="118" customFormat="1"/>
    <row r="4779" s="118" customFormat="1"/>
    <row r="4780" s="118" customFormat="1"/>
    <row r="4781" s="118" customFormat="1"/>
    <row r="4782" s="118" customFormat="1"/>
    <row r="4783" s="118" customFormat="1"/>
    <row r="4784" s="118" customFormat="1"/>
    <row r="4785" s="118" customFormat="1"/>
    <row r="4786" s="118" customFormat="1"/>
    <row r="4787" s="118" customFormat="1"/>
    <row r="4788" s="118" customFormat="1"/>
    <row r="4789" s="118" customFormat="1"/>
    <row r="4790" s="118" customFormat="1"/>
    <row r="4791" s="118" customFormat="1"/>
    <row r="4792" s="118" customFormat="1"/>
    <row r="4793" s="118" customFormat="1"/>
    <row r="4794" s="118" customFormat="1"/>
    <row r="4795" s="118" customFormat="1"/>
    <row r="4796" s="118" customFormat="1"/>
    <row r="4797" s="118" customFormat="1"/>
    <row r="4798" s="118" customFormat="1"/>
    <row r="4799" s="118" customFormat="1"/>
    <row r="4800" s="118" customFormat="1"/>
    <row r="4801" s="118" customFormat="1"/>
    <row r="4802" s="118" customFormat="1"/>
    <row r="4803" s="118" customFormat="1"/>
    <row r="4804" s="118" customFormat="1"/>
    <row r="4805" s="118" customFormat="1"/>
    <row r="4806" s="118" customFormat="1"/>
    <row r="4807" s="118" customFormat="1"/>
    <row r="4808" s="118" customFormat="1"/>
    <row r="4809" s="118" customFormat="1"/>
    <row r="4810" s="118" customFormat="1"/>
    <row r="4811" s="118" customFormat="1"/>
    <row r="4812" s="118" customFormat="1"/>
    <row r="4813" s="118" customFormat="1"/>
    <row r="4814" s="118" customFormat="1"/>
    <row r="4815" s="118" customFormat="1"/>
    <row r="4816" s="118" customFormat="1"/>
    <row r="4817" s="118" customFormat="1"/>
    <row r="4818" s="118" customFormat="1"/>
    <row r="4819" s="118" customFormat="1"/>
    <row r="4820" s="118" customFormat="1"/>
    <row r="4821" s="118" customFormat="1"/>
    <row r="4822" s="118" customFormat="1"/>
    <row r="4823" s="118" customFormat="1"/>
    <row r="4824" s="118" customFormat="1"/>
    <row r="4825" s="118" customFormat="1"/>
    <row r="4826" s="118" customFormat="1"/>
    <row r="4827" s="118" customFormat="1"/>
    <row r="4828" s="118" customFormat="1"/>
    <row r="4829" s="118" customFormat="1"/>
    <row r="4830" s="118" customFormat="1"/>
    <row r="4831" s="118" customFormat="1"/>
    <row r="4832" s="118" customFormat="1"/>
    <row r="4833" s="118" customFormat="1"/>
    <row r="4834" s="118" customFormat="1"/>
    <row r="4835" s="118" customFormat="1"/>
    <row r="4836" s="118" customFormat="1"/>
    <row r="4837" s="118" customFormat="1"/>
    <row r="4838" s="118" customFormat="1"/>
    <row r="4839" s="118" customFormat="1"/>
    <row r="4840" s="118" customFormat="1"/>
    <row r="4841" s="118" customFormat="1"/>
    <row r="4842" s="118" customFormat="1"/>
    <row r="4843" s="118" customFormat="1"/>
    <row r="4844" s="118" customFormat="1"/>
    <row r="4845" s="118" customFormat="1"/>
    <row r="4846" s="118" customFormat="1"/>
    <row r="4847" s="118" customFormat="1"/>
    <row r="4848" s="118" customFormat="1"/>
    <row r="4849" s="118" customFormat="1"/>
    <row r="4850" s="118" customFormat="1"/>
    <row r="4851" s="118" customFormat="1"/>
    <row r="4852" s="118" customFormat="1"/>
    <row r="4853" s="118" customFormat="1"/>
    <row r="4854" s="118" customFormat="1"/>
    <row r="4855" s="118" customFormat="1"/>
    <row r="4856" s="118" customFormat="1"/>
    <row r="4857" s="118" customFormat="1"/>
    <row r="4858" s="118" customFormat="1"/>
    <row r="4859" s="118" customFormat="1"/>
    <row r="4860" s="118" customFormat="1"/>
    <row r="4861" s="118" customFormat="1"/>
    <row r="4862" s="118" customFormat="1"/>
    <row r="4863" s="118" customFormat="1"/>
    <row r="4864" s="118" customFormat="1"/>
    <row r="4865" s="118" customFormat="1"/>
    <row r="4866" s="118" customFormat="1"/>
    <row r="4867" s="118" customFormat="1"/>
    <row r="4868" s="118" customFormat="1"/>
    <row r="4869" s="118" customFormat="1"/>
    <row r="4870" s="118" customFormat="1"/>
    <row r="4871" s="118" customFormat="1"/>
    <row r="4872" s="118" customFormat="1"/>
    <row r="4873" s="118" customFormat="1"/>
    <row r="4874" s="118" customFormat="1"/>
    <row r="4875" s="118" customFormat="1"/>
    <row r="4876" s="118" customFormat="1"/>
    <row r="4877" s="118" customFormat="1"/>
    <row r="4878" s="118" customFormat="1"/>
    <row r="4879" s="118" customFormat="1"/>
    <row r="4880" s="118" customFormat="1"/>
    <row r="4881" s="118" customFormat="1"/>
    <row r="4882" s="118" customFormat="1"/>
    <row r="4883" s="118" customFormat="1"/>
    <row r="4884" s="118" customFormat="1"/>
    <row r="4885" s="118" customFormat="1"/>
    <row r="4886" s="118" customFormat="1"/>
    <row r="4887" s="118" customFormat="1"/>
    <row r="4888" s="118" customFormat="1"/>
    <row r="4889" s="118" customFormat="1"/>
    <row r="4890" s="118" customFormat="1"/>
    <row r="4891" s="118" customFormat="1"/>
    <row r="4892" s="118" customFormat="1"/>
    <row r="4893" s="118" customFormat="1"/>
    <row r="4894" s="118" customFormat="1"/>
    <row r="4895" s="118" customFormat="1"/>
    <row r="4896" s="118" customFormat="1"/>
    <row r="4897" s="118" customFormat="1"/>
    <row r="4898" s="118" customFormat="1"/>
    <row r="4899" s="118" customFormat="1"/>
    <row r="4900" s="118" customFormat="1"/>
    <row r="4901" s="118" customFormat="1"/>
    <row r="4902" s="118" customFormat="1"/>
    <row r="4903" s="118" customFormat="1"/>
    <row r="4904" s="118" customFormat="1"/>
    <row r="4905" s="118" customFormat="1"/>
    <row r="4906" s="118" customFormat="1"/>
    <row r="4907" s="118" customFormat="1"/>
    <row r="4908" s="118" customFormat="1"/>
    <row r="4909" s="118" customFormat="1"/>
    <row r="4910" s="118" customFormat="1"/>
    <row r="4911" s="118" customFormat="1"/>
    <row r="4912" s="118" customFormat="1"/>
    <row r="4913" s="118" customFormat="1"/>
    <row r="4914" s="118" customFormat="1"/>
    <row r="4915" s="118" customFormat="1"/>
    <row r="4916" s="118" customFormat="1"/>
    <row r="4917" s="118" customFormat="1"/>
    <row r="4918" s="118" customFormat="1"/>
    <row r="4919" s="118" customFormat="1"/>
    <row r="4920" s="118" customFormat="1"/>
    <row r="4921" s="118" customFormat="1"/>
    <row r="4922" s="118" customFormat="1"/>
    <row r="4923" s="118" customFormat="1"/>
    <row r="4924" s="118" customFormat="1"/>
    <row r="4925" s="118" customFormat="1"/>
    <row r="4926" s="118" customFormat="1"/>
    <row r="4927" s="118" customFormat="1"/>
    <row r="4928" s="118" customFormat="1"/>
    <row r="4929" s="118" customFormat="1"/>
    <row r="4930" s="118" customFormat="1"/>
    <row r="4931" s="118" customFormat="1"/>
    <row r="4932" s="118" customFormat="1"/>
    <row r="4933" s="118" customFormat="1"/>
    <row r="4934" s="118" customFormat="1"/>
    <row r="4935" s="118" customFormat="1"/>
    <row r="4936" s="118" customFormat="1"/>
    <row r="4937" s="118" customFormat="1"/>
    <row r="4938" s="118" customFormat="1"/>
    <row r="4939" s="118" customFormat="1"/>
    <row r="4940" s="118" customFormat="1"/>
    <row r="4941" s="118" customFormat="1"/>
    <row r="4942" s="118" customFormat="1"/>
    <row r="4943" s="118" customFormat="1"/>
    <row r="4944" s="118" customFormat="1"/>
    <row r="4945" s="118" customFormat="1"/>
    <row r="4946" s="118" customFormat="1"/>
    <row r="4947" s="118" customFormat="1"/>
    <row r="4948" s="118" customFormat="1"/>
    <row r="4949" s="118" customFormat="1"/>
    <row r="4950" s="118" customFormat="1"/>
    <row r="4951" s="118" customFormat="1"/>
    <row r="4952" s="118" customFormat="1"/>
    <row r="4953" s="118" customFormat="1"/>
    <row r="4954" s="118" customFormat="1"/>
    <row r="4955" s="118" customFormat="1"/>
    <row r="4956" s="118" customFormat="1"/>
    <row r="4957" s="118" customFormat="1"/>
    <row r="4958" s="118" customFormat="1"/>
    <row r="4959" s="118" customFormat="1"/>
    <row r="4960" s="118" customFormat="1"/>
    <row r="4961" s="118" customFormat="1"/>
    <row r="4962" s="118" customFormat="1"/>
    <row r="4963" s="118" customFormat="1"/>
    <row r="4964" s="118" customFormat="1"/>
    <row r="4965" s="118" customFormat="1"/>
    <row r="4966" s="118" customFormat="1"/>
    <row r="4967" s="118" customFormat="1"/>
    <row r="4968" s="118" customFormat="1"/>
    <row r="4969" s="118" customFormat="1"/>
    <row r="4970" s="118" customFormat="1"/>
    <row r="4971" s="118" customFormat="1"/>
    <row r="4972" s="118" customFormat="1"/>
    <row r="4973" s="118" customFormat="1"/>
    <row r="4974" s="118" customFormat="1"/>
    <row r="4975" s="118" customFormat="1"/>
    <row r="4976" s="118" customFormat="1"/>
    <row r="4977" s="118" customFormat="1"/>
    <row r="4978" s="118" customFormat="1"/>
    <row r="4979" s="118" customFormat="1"/>
    <row r="4980" s="118" customFormat="1"/>
    <row r="4981" s="118" customFormat="1"/>
    <row r="4982" s="118" customFormat="1"/>
    <row r="4983" s="118" customFormat="1"/>
    <row r="4984" s="118" customFormat="1"/>
    <row r="4985" s="118" customFormat="1"/>
    <row r="4986" s="118" customFormat="1"/>
    <row r="4987" s="118" customFormat="1"/>
    <row r="4988" s="118" customFormat="1"/>
    <row r="4989" s="118" customFormat="1"/>
    <row r="4990" s="118" customFormat="1"/>
    <row r="4991" s="118" customFormat="1"/>
    <row r="4992" s="118" customFormat="1"/>
    <row r="4993" s="118" customFormat="1"/>
    <row r="4994" s="118" customFormat="1"/>
    <row r="4995" s="118" customFormat="1"/>
    <row r="4996" s="118" customFormat="1"/>
    <row r="4997" s="118" customFormat="1"/>
    <row r="4998" s="118" customFormat="1"/>
    <row r="4999" s="118" customFormat="1"/>
    <row r="5000" s="118" customFormat="1"/>
    <row r="5001" s="118" customFormat="1"/>
    <row r="5002" s="118" customFormat="1"/>
    <row r="5003" s="118" customFormat="1"/>
    <row r="5004" s="118" customFormat="1"/>
    <row r="5005" s="118" customFormat="1"/>
    <row r="5006" s="118" customFormat="1"/>
    <row r="5007" s="118" customFormat="1"/>
    <row r="5008" s="118" customFormat="1"/>
    <row r="5009" s="118" customFormat="1"/>
    <row r="5010" s="118" customFormat="1"/>
    <row r="5011" s="118" customFormat="1"/>
    <row r="5012" s="118" customFormat="1"/>
    <row r="5013" s="118" customFormat="1"/>
    <row r="5014" s="118" customFormat="1"/>
    <row r="5015" s="118" customFormat="1"/>
    <row r="5016" s="118" customFormat="1"/>
    <row r="5017" s="118" customFormat="1"/>
    <row r="5018" s="118" customFormat="1"/>
    <row r="5019" s="118" customFormat="1"/>
    <row r="5020" s="118" customFormat="1"/>
    <row r="5021" s="118" customFormat="1"/>
    <row r="5022" s="118" customFormat="1"/>
    <row r="5023" s="118" customFormat="1"/>
    <row r="5024" s="118" customFormat="1"/>
    <row r="5025" s="118" customFormat="1"/>
    <row r="5026" s="118" customFormat="1"/>
    <row r="5027" s="118" customFormat="1"/>
    <row r="5028" s="118" customFormat="1"/>
    <row r="5029" s="118" customFormat="1"/>
    <row r="5030" s="118" customFormat="1"/>
    <row r="5031" s="118" customFormat="1"/>
    <row r="5032" s="118" customFormat="1"/>
    <row r="5033" s="118" customFormat="1"/>
    <row r="5034" s="118" customFormat="1"/>
    <row r="5035" s="118" customFormat="1"/>
    <row r="5036" s="118" customFormat="1"/>
    <row r="5037" s="118" customFormat="1"/>
    <row r="5038" s="118" customFormat="1"/>
    <row r="5039" s="118" customFormat="1"/>
    <row r="5040" s="118" customFormat="1"/>
    <row r="5041" s="118" customFormat="1"/>
    <row r="5042" s="118" customFormat="1"/>
    <row r="5043" s="118" customFormat="1"/>
    <row r="5044" s="118" customFormat="1"/>
    <row r="5045" s="118" customFormat="1"/>
    <row r="5046" s="118" customFormat="1"/>
    <row r="5047" s="118" customFormat="1"/>
    <row r="5048" s="118" customFormat="1"/>
    <row r="5049" s="118" customFormat="1"/>
    <row r="5050" s="118" customFormat="1"/>
    <row r="5051" s="118" customFormat="1"/>
    <row r="5052" s="118" customFormat="1"/>
    <row r="5053" s="118" customFormat="1"/>
    <row r="5054" s="118" customFormat="1"/>
    <row r="5055" s="118" customFormat="1"/>
    <row r="5056" s="118" customFormat="1"/>
    <row r="5057" s="118" customFormat="1"/>
    <row r="5058" s="118" customFormat="1"/>
    <row r="5059" s="118" customFormat="1"/>
    <row r="5060" s="118" customFormat="1"/>
    <row r="5061" s="118" customFormat="1"/>
    <row r="5062" s="118" customFormat="1"/>
    <row r="5063" s="118" customFormat="1"/>
    <row r="5064" s="118" customFormat="1"/>
    <row r="5065" s="118" customFormat="1"/>
    <row r="5066" s="118" customFormat="1"/>
    <row r="5067" s="118" customFormat="1"/>
    <row r="5068" s="118" customFormat="1"/>
    <row r="5069" s="118" customFormat="1"/>
    <row r="5070" s="118" customFormat="1"/>
    <row r="5071" s="118" customFormat="1"/>
    <row r="5072" s="118" customFormat="1"/>
    <row r="5073" s="118" customFormat="1"/>
    <row r="5074" s="118" customFormat="1"/>
    <row r="5075" s="118" customFormat="1"/>
    <row r="5076" s="118" customFormat="1"/>
    <row r="5077" s="118" customFormat="1"/>
    <row r="5078" s="118" customFormat="1"/>
    <row r="5079" s="118" customFormat="1"/>
    <row r="5080" s="118" customFormat="1"/>
    <row r="5081" s="118" customFormat="1"/>
    <row r="5082" s="118" customFormat="1"/>
    <row r="5083" s="118" customFormat="1"/>
    <row r="5084" s="118" customFormat="1"/>
    <row r="5085" s="118" customFormat="1"/>
    <row r="5086" s="118" customFormat="1"/>
    <row r="5087" s="118" customFormat="1"/>
    <row r="5088" s="118" customFormat="1"/>
    <row r="5089" s="118" customFormat="1"/>
    <row r="5090" s="118" customFormat="1"/>
    <row r="5091" s="118" customFormat="1"/>
    <row r="5092" s="118" customFormat="1"/>
    <row r="5093" s="118" customFormat="1"/>
    <row r="5094" s="118" customFormat="1"/>
    <row r="5095" s="118" customFormat="1"/>
    <row r="5096" s="118" customFormat="1"/>
    <row r="5097" s="118" customFormat="1"/>
    <row r="5098" s="118" customFormat="1"/>
    <row r="5099" s="118" customFormat="1"/>
    <row r="5100" s="118" customFormat="1"/>
    <row r="5101" s="118" customFormat="1"/>
    <row r="5102" s="118" customFormat="1"/>
    <row r="5103" s="118" customFormat="1"/>
    <row r="5104" s="118" customFormat="1"/>
    <row r="5105" s="118" customFormat="1"/>
    <row r="5106" s="118" customFormat="1"/>
    <row r="5107" s="118" customFormat="1"/>
    <row r="5108" s="118" customFormat="1"/>
    <row r="5109" s="118" customFormat="1"/>
    <row r="5110" s="118" customFormat="1"/>
    <row r="5111" s="118" customFormat="1"/>
    <row r="5112" s="118" customFormat="1"/>
    <row r="5113" s="118" customFormat="1"/>
    <row r="5114" s="118" customFormat="1"/>
    <row r="5115" s="118" customFormat="1"/>
    <row r="5116" s="118" customFormat="1"/>
    <row r="5117" s="118" customFormat="1"/>
    <row r="5118" s="118" customFormat="1"/>
    <row r="5119" s="118" customFormat="1"/>
    <row r="5120" s="118" customFormat="1"/>
    <row r="5121" s="118" customFormat="1"/>
    <row r="5122" s="118" customFormat="1"/>
    <row r="5123" s="118" customFormat="1"/>
    <row r="5124" s="118" customFormat="1"/>
    <row r="5125" s="118" customFormat="1"/>
    <row r="5126" s="118" customFormat="1"/>
    <row r="5127" s="118" customFormat="1"/>
    <row r="5128" s="118" customFormat="1"/>
    <row r="5129" s="118" customFormat="1"/>
    <row r="5130" s="118" customFormat="1"/>
    <row r="5131" s="118" customFormat="1"/>
    <row r="5132" s="118" customFormat="1"/>
    <row r="5133" s="118" customFormat="1"/>
    <row r="5134" s="118" customFormat="1"/>
    <row r="5135" s="118" customFormat="1"/>
    <row r="5136" s="118" customFormat="1"/>
    <row r="5137" s="118" customFormat="1"/>
    <row r="5138" s="118" customFormat="1"/>
    <row r="5139" s="118" customFormat="1"/>
    <row r="5140" s="118" customFormat="1"/>
    <row r="5141" s="118" customFormat="1"/>
    <row r="5142" s="118" customFormat="1"/>
    <row r="5143" s="118" customFormat="1"/>
    <row r="5144" s="118" customFormat="1"/>
    <row r="5145" s="118" customFormat="1"/>
    <row r="5146" s="118" customFormat="1"/>
    <row r="5147" s="118" customFormat="1"/>
    <row r="5148" s="118" customFormat="1"/>
    <row r="5149" s="118" customFormat="1"/>
    <row r="5150" s="118" customFormat="1"/>
    <row r="5151" s="118" customFormat="1"/>
    <row r="5152" s="118" customFormat="1"/>
    <row r="5153" s="118" customFormat="1"/>
    <row r="5154" s="118" customFormat="1"/>
    <row r="5155" s="118" customFormat="1"/>
    <row r="5156" s="118" customFormat="1"/>
    <row r="5157" s="118" customFormat="1"/>
    <row r="5158" s="118" customFormat="1"/>
    <row r="5159" s="118" customFormat="1"/>
    <row r="5160" s="118" customFormat="1"/>
    <row r="5161" s="118" customFormat="1"/>
    <row r="5162" s="118" customFormat="1"/>
    <row r="5163" s="118" customFormat="1"/>
    <row r="5164" s="118" customFormat="1"/>
    <row r="5165" s="118" customFormat="1"/>
    <row r="5166" s="118" customFormat="1"/>
    <row r="5167" s="118" customFormat="1"/>
    <row r="5168" s="118" customFormat="1"/>
    <row r="5169" s="118" customFormat="1"/>
    <row r="5170" s="118" customFormat="1"/>
    <row r="5171" s="118" customFormat="1"/>
    <row r="5172" s="118" customFormat="1"/>
    <row r="5173" s="118" customFormat="1"/>
    <row r="5174" s="118" customFormat="1"/>
    <row r="5175" s="118" customFormat="1"/>
    <row r="5176" s="118" customFormat="1"/>
    <row r="5177" s="118" customFormat="1"/>
    <row r="5178" s="118" customFormat="1"/>
    <row r="5179" s="118" customFormat="1"/>
    <row r="5180" s="118" customFormat="1"/>
    <row r="5181" s="118" customFormat="1"/>
    <row r="5182" s="118" customFormat="1"/>
    <row r="5183" s="118" customFormat="1"/>
    <row r="5184" s="118" customFormat="1"/>
    <row r="5185" s="118" customFormat="1"/>
    <row r="5186" s="118" customFormat="1"/>
    <row r="5187" s="118" customFormat="1"/>
    <row r="5188" s="118" customFormat="1"/>
    <row r="5189" s="118" customFormat="1"/>
    <row r="5190" s="118" customFormat="1"/>
    <row r="5191" s="118" customFormat="1"/>
    <row r="5192" s="118" customFormat="1"/>
    <row r="5193" s="118" customFormat="1"/>
    <row r="5194" s="118" customFormat="1"/>
    <row r="5195" s="118" customFormat="1"/>
    <row r="5196" s="118" customFormat="1"/>
    <row r="5197" s="118" customFormat="1"/>
    <row r="5198" s="118" customFormat="1"/>
    <row r="5199" s="118" customFormat="1"/>
    <row r="5200" s="118" customFormat="1"/>
    <row r="5201" s="118" customFormat="1"/>
    <row r="5202" s="118" customFormat="1"/>
    <row r="5203" s="118" customFormat="1"/>
    <row r="5204" s="118" customFormat="1"/>
    <row r="5205" s="118" customFormat="1"/>
    <row r="5206" s="118" customFormat="1"/>
    <row r="5207" s="118" customFormat="1"/>
    <row r="5208" s="118" customFormat="1"/>
    <row r="5209" s="118" customFormat="1"/>
    <row r="5210" s="118" customFormat="1"/>
    <row r="5211" s="118" customFormat="1"/>
    <row r="5212" s="118" customFormat="1"/>
    <row r="5213" s="118" customFormat="1"/>
    <row r="5214" s="118" customFormat="1"/>
    <row r="5215" s="118" customFormat="1"/>
    <row r="5216" s="118" customFormat="1"/>
    <row r="5217" s="118" customFormat="1"/>
    <row r="5218" s="118" customFormat="1"/>
    <row r="5219" s="118" customFormat="1"/>
    <row r="5220" s="118" customFormat="1"/>
    <row r="5221" s="118" customFormat="1"/>
    <row r="5222" s="118" customFormat="1"/>
    <row r="5223" s="118" customFormat="1"/>
    <row r="5224" s="118" customFormat="1"/>
    <row r="5225" s="118" customFormat="1"/>
    <row r="5226" s="118" customFormat="1"/>
    <row r="5227" s="118" customFormat="1"/>
    <row r="5228" s="118" customFormat="1"/>
    <row r="5229" s="118" customFormat="1"/>
    <row r="5230" s="118" customFormat="1"/>
    <row r="5231" s="118" customFormat="1"/>
    <row r="5232" s="118" customFormat="1"/>
    <row r="5233" s="118" customFormat="1"/>
    <row r="5234" s="118" customFormat="1"/>
    <row r="5235" s="118" customFormat="1"/>
    <row r="5236" s="118" customFormat="1"/>
    <row r="5237" s="118" customFormat="1"/>
    <row r="5238" s="118" customFormat="1"/>
    <row r="5239" s="118" customFormat="1"/>
    <row r="5240" s="118" customFormat="1"/>
    <row r="5241" s="118" customFormat="1"/>
    <row r="5242" s="118" customFormat="1"/>
    <row r="5243" s="118" customFormat="1"/>
    <row r="5244" s="118" customFormat="1"/>
    <row r="5245" s="118" customFormat="1"/>
    <row r="5246" s="118" customFormat="1"/>
    <row r="5247" s="118" customFormat="1"/>
    <row r="5248" s="118" customFormat="1"/>
    <row r="5249" s="118" customFormat="1"/>
    <row r="5250" s="118" customFormat="1"/>
    <row r="5251" s="118" customFormat="1"/>
    <row r="5252" s="118" customFormat="1"/>
    <row r="5253" s="118" customFormat="1"/>
    <row r="5254" s="118" customFormat="1"/>
    <row r="5255" s="118" customFormat="1"/>
    <row r="5256" s="118" customFormat="1"/>
    <row r="5257" s="118" customFormat="1"/>
    <row r="5258" s="118" customFormat="1"/>
    <row r="5259" s="118" customFormat="1"/>
    <row r="5260" s="118" customFormat="1"/>
    <row r="5261" s="118" customFormat="1"/>
    <row r="5262" s="118" customFormat="1"/>
    <row r="5263" s="118" customFormat="1"/>
    <row r="5264" s="118" customFormat="1"/>
    <row r="5265" s="118" customFormat="1"/>
    <row r="5266" s="118" customFormat="1"/>
    <row r="5267" s="118" customFormat="1"/>
    <row r="5268" s="118" customFormat="1"/>
    <row r="5269" s="118" customFormat="1"/>
    <row r="5270" s="118" customFormat="1"/>
    <row r="5271" s="118" customFormat="1"/>
    <row r="5272" s="118" customFormat="1"/>
    <row r="5273" s="118" customFormat="1"/>
    <row r="5274" s="118" customFormat="1"/>
    <row r="5275" s="118" customFormat="1"/>
    <row r="5276" s="118" customFormat="1"/>
    <row r="5277" s="118" customFormat="1"/>
    <row r="5278" s="118" customFormat="1"/>
    <row r="5279" s="118" customFormat="1"/>
    <row r="5280" s="118" customFormat="1"/>
    <row r="5281" s="118" customFormat="1"/>
    <row r="5282" s="118" customFormat="1"/>
    <row r="5283" s="118" customFormat="1"/>
    <row r="5284" s="118" customFormat="1"/>
    <row r="5285" s="118" customFormat="1"/>
    <row r="5286" s="118" customFormat="1"/>
    <row r="5287" s="118" customFormat="1"/>
    <row r="5288" s="118" customFormat="1"/>
    <row r="5289" s="118" customFormat="1"/>
    <row r="5290" s="118" customFormat="1"/>
    <row r="5291" s="118" customFormat="1"/>
    <row r="5292" s="118" customFormat="1"/>
    <row r="5293" s="118" customFormat="1"/>
    <row r="5294" s="118" customFormat="1"/>
    <row r="5295" s="118" customFormat="1"/>
    <row r="5296" s="118" customFormat="1"/>
    <row r="5297" s="118" customFormat="1"/>
    <row r="5298" s="118" customFormat="1"/>
    <row r="5299" s="118" customFormat="1"/>
    <row r="5300" s="118" customFormat="1"/>
    <row r="5301" s="118" customFormat="1"/>
    <row r="5302" s="118" customFormat="1"/>
    <row r="5303" s="118" customFormat="1"/>
    <row r="5304" s="118" customFormat="1"/>
    <row r="5305" s="118" customFormat="1"/>
    <row r="5306" s="118" customFormat="1"/>
    <row r="5307" s="118" customFormat="1"/>
    <row r="5308" s="118" customFormat="1"/>
    <row r="5309" s="118" customFormat="1"/>
    <row r="5310" s="118" customFormat="1"/>
    <row r="5311" s="118" customFormat="1"/>
    <row r="5312" s="118" customFormat="1"/>
    <row r="5313" s="118" customFormat="1"/>
    <row r="5314" s="118" customFormat="1"/>
    <row r="5315" s="118" customFormat="1"/>
    <row r="5316" s="118" customFormat="1"/>
    <row r="5317" s="118" customFormat="1"/>
    <row r="5318" s="118" customFormat="1"/>
    <row r="5319" s="118" customFormat="1"/>
    <row r="5320" s="118" customFormat="1"/>
    <row r="5321" s="118" customFormat="1"/>
    <row r="5322" s="118" customFormat="1"/>
    <row r="5323" s="118" customFormat="1"/>
    <row r="5324" s="118" customFormat="1"/>
    <row r="5325" s="118" customFormat="1"/>
    <row r="5326" s="118" customFormat="1"/>
    <row r="5327" s="118" customFormat="1"/>
    <row r="5328" s="118" customFormat="1"/>
    <row r="5329" s="118" customFormat="1"/>
    <row r="5330" s="118" customFormat="1"/>
    <row r="5331" s="118" customFormat="1"/>
    <row r="5332" s="118" customFormat="1"/>
    <row r="5333" s="118" customFormat="1"/>
    <row r="5334" s="118" customFormat="1"/>
    <row r="5335" s="118" customFormat="1"/>
    <row r="5336" s="118" customFormat="1"/>
    <row r="5337" s="118" customFormat="1"/>
    <row r="5338" s="118" customFormat="1"/>
    <row r="5339" s="118" customFormat="1"/>
    <row r="5340" s="118" customFormat="1"/>
    <row r="5341" s="118" customFormat="1"/>
    <row r="5342" s="118" customFormat="1"/>
    <row r="5343" s="118" customFormat="1"/>
    <row r="5344" s="118" customFormat="1"/>
    <row r="5345" s="118" customFormat="1"/>
    <row r="5346" s="118" customFormat="1"/>
    <row r="5347" s="118" customFormat="1"/>
    <row r="5348" s="118" customFormat="1"/>
    <row r="5349" s="118" customFormat="1"/>
    <row r="5350" s="118" customFormat="1"/>
    <row r="5351" s="118" customFormat="1"/>
    <row r="5352" s="118" customFormat="1"/>
    <row r="5353" s="118" customFormat="1"/>
    <row r="5354" s="118" customFormat="1"/>
    <row r="5355" s="118" customFormat="1"/>
    <row r="5356" s="118" customFormat="1"/>
    <row r="5357" s="118" customFormat="1"/>
    <row r="5358" s="118" customFormat="1"/>
    <row r="5359" s="118" customFormat="1"/>
    <row r="5360" s="118" customFormat="1"/>
    <row r="5361" s="118" customFormat="1"/>
    <row r="5362" s="118" customFormat="1"/>
    <row r="5363" s="118" customFormat="1"/>
    <row r="5364" s="118" customFormat="1"/>
    <row r="5365" s="118" customFormat="1"/>
    <row r="5366" s="118" customFormat="1"/>
    <row r="5367" s="118" customFormat="1"/>
    <row r="5368" s="118" customFormat="1"/>
    <row r="5369" s="118" customFormat="1"/>
    <row r="5370" s="118" customFormat="1"/>
    <row r="5371" s="118" customFormat="1"/>
    <row r="5372" s="118" customFormat="1"/>
    <row r="5373" s="118" customFormat="1"/>
    <row r="5374" s="118" customFormat="1"/>
    <row r="5375" s="118" customFormat="1"/>
    <row r="5376" s="118" customFormat="1"/>
    <row r="5377" s="118" customFormat="1"/>
    <row r="5378" s="118" customFormat="1"/>
    <row r="5379" s="118" customFormat="1"/>
    <row r="5380" s="118" customFormat="1"/>
    <row r="5381" s="118" customFormat="1"/>
    <row r="5382" s="118" customFormat="1"/>
    <row r="5383" s="118" customFormat="1"/>
    <row r="5384" s="118" customFormat="1"/>
    <row r="5385" s="118" customFormat="1"/>
    <row r="5386" s="118" customFormat="1"/>
    <row r="5387" s="118" customFormat="1"/>
    <row r="5388" s="118" customFormat="1"/>
    <row r="5389" s="118" customFormat="1"/>
    <row r="5390" s="118" customFormat="1"/>
    <row r="5391" s="118" customFormat="1"/>
    <row r="5392" s="118" customFormat="1"/>
    <row r="5393" s="118" customFormat="1"/>
    <row r="5394" s="118" customFormat="1"/>
    <row r="5395" s="118" customFormat="1"/>
    <row r="5396" s="118" customFormat="1"/>
    <row r="5397" s="118" customFormat="1"/>
    <row r="5398" s="118" customFormat="1"/>
    <row r="5399" s="118" customFormat="1"/>
    <row r="5400" s="118" customFormat="1"/>
    <row r="5401" s="118" customFormat="1"/>
    <row r="5402" s="118" customFormat="1"/>
    <row r="5403" s="118" customFormat="1"/>
    <row r="5404" s="118" customFormat="1"/>
    <row r="5405" s="118" customFormat="1"/>
    <row r="5406" s="118" customFormat="1"/>
    <row r="5407" s="118" customFormat="1"/>
    <row r="5408" s="118" customFormat="1"/>
    <row r="5409" s="118" customFormat="1"/>
    <row r="5410" s="118" customFormat="1"/>
    <row r="5411" s="118" customFormat="1"/>
    <row r="5412" s="118" customFormat="1"/>
    <row r="5413" s="118" customFormat="1"/>
    <row r="5414" s="118" customFormat="1"/>
    <row r="5415" s="118" customFormat="1"/>
    <row r="5416" s="118" customFormat="1"/>
    <row r="5417" s="118" customFormat="1"/>
    <row r="5418" s="118" customFormat="1"/>
    <row r="5419" s="118" customFormat="1"/>
    <row r="5420" s="118" customFormat="1"/>
    <row r="5421" s="118" customFormat="1"/>
    <row r="5422" s="118" customFormat="1"/>
    <row r="5423" s="118" customFormat="1"/>
    <row r="5424" s="118" customFormat="1"/>
    <row r="5425" s="118" customFormat="1"/>
    <row r="5426" s="118" customFormat="1"/>
    <row r="5427" s="118" customFormat="1"/>
    <row r="5428" s="118" customFormat="1"/>
    <row r="5429" s="118" customFormat="1"/>
    <row r="5430" s="118" customFormat="1"/>
    <row r="5431" s="118" customFormat="1"/>
    <row r="5432" s="118" customFormat="1"/>
    <row r="5433" s="118" customFormat="1"/>
    <row r="5434" s="118" customFormat="1"/>
    <row r="5435" s="118" customFormat="1"/>
    <row r="5436" s="118" customFormat="1"/>
    <row r="5437" s="118" customFormat="1"/>
    <row r="5438" s="118" customFormat="1"/>
    <row r="5439" s="118" customFormat="1"/>
    <row r="5440" s="118" customFormat="1"/>
    <row r="5441" s="118" customFormat="1"/>
    <row r="5442" s="118" customFormat="1"/>
    <row r="5443" s="118" customFormat="1"/>
    <row r="5444" s="118" customFormat="1"/>
    <row r="5445" s="118" customFormat="1"/>
    <row r="5446" s="118" customFormat="1"/>
    <row r="5447" s="118" customFormat="1"/>
    <row r="5448" s="118" customFormat="1"/>
    <row r="5449" s="118" customFormat="1"/>
    <row r="5450" s="118" customFormat="1"/>
    <row r="5451" s="118" customFormat="1"/>
    <row r="5452" s="118" customFormat="1"/>
    <row r="5453" s="118" customFormat="1"/>
    <row r="5454" s="118" customFormat="1"/>
    <row r="5455" s="118" customFormat="1"/>
    <row r="5456" s="118" customFormat="1"/>
    <row r="5457" s="118" customFormat="1"/>
    <row r="5458" s="118" customFormat="1"/>
    <row r="5459" s="118" customFormat="1"/>
    <row r="5460" s="118" customFormat="1"/>
    <row r="5461" s="118" customFormat="1"/>
    <row r="5462" s="118" customFormat="1"/>
    <row r="5463" s="118" customFormat="1"/>
    <row r="5464" s="118" customFormat="1"/>
    <row r="5465" s="118" customFormat="1"/>
    <row r="5466" s="118" customFormat="1"/>
    <row r="5467" s="118" customFormat="1"/>
    <row r="5468" s="118" customFormat="1"/>
    <row r="5469" s="118" customFormat="1"/>
    <row r="5470" s="118" customFormat="1"/>
    <row r="5471" s="118" customFormat="1"/>
    <row r="5472" s="118" customFormat="1"/>
    <row r="5473" s="118" customFormat="1"/>
    <row r="5474" s="118" customFormat="1"/>
    <row r="5475" s="118" customFormat="1"/>
    <row r="5476" s="118" customFormat="1"/>
    <row r="5477" s="118" customFormat="1"/>
    <row r="5478" s="118" customFormat="1"/>
    <row r="5479" s="118" customFormat="1"/>
    <row r="5480" s="118" customFormat="1"/>
    <row r="5481" s="118" customFormat="1"/>
    <row r="5482" s="118" customFormat="1"/>
    <row r="5483" s="118" customFormat="1"/>
    <row r="5484" s="118" customFormat="1"/>
    <row r="5485" s="118" customFormat="1"/>
    <row r="5486" s="118" customFormat="1"/>
    <row r="5487" s="118" customFormat="1"/>
    <row r="5488" s="118" customFormat="1"/>
    <row r="5489" s="118" customFormat="1"/>
    <row r="5490" s="118" customFormat="1"/>
    <row r="5491" s="118" customFormat="1"/>
    <row r="5492" s="118" customFormat="1"/>
    <row r="5493" s="118" customFormat="1"/>
    <row r="5494" s="118" customFormat="1"/>
    <row r="5495" s="118" customFormat="1"/>
    <row r="5496" s="118" customFormat="1"/>
    <row r="5497" s="118" customFormat="1"/>
    <row r="5498" s="118" customFormat="1"/>
    <row r="5499" s="118" customFormat="1"/>
    <row r="5500" s="118" customFormat="1"/>
    <row r="5501" s="118" customFormat="1"/>
    <row r="5502" s="118" customFormat="1"/>
    <row r="5503" s="118" customFormat="1"/>
    <row r="5504" s="118" customFormat="1"/>
    <row r="5505" s="118" customFormat="1"/>
    <row r="5506" s="118" customFormat="1"/>
    <row r="5507" s="118" customFormat="1"/>
    <row r="5508" s="118" customFormat="1"/>
    <row r="5509" s="118" customFormat="1"/>
    <row r="5510" s="118" customFormat="1"/>
    <row r="5511" s="118" customFormat="1"/>
    <row r="5512" s="118" customFormat="1"/>
    <row r="5513" s="118" customFormat="1"/>
    <row r="5514" s="118" customFormat="1"/>
    <row r="5515" s="118" customFormat="1"/>
    <row r="5516" s="118" customFormat="1"/>
    <row r="5517" s="118" customFormat="1"/>
    <row r="5518" s="118" customFormat="1"/>
    <row r="5519" s="118" customFormat="1"/>
    <row r="5520" s="118" customFormat="1"/>
    <row r="5521" s="118" customFormat="1"/>
    <row r="5522" s="118" customFormat="1"/>
    <row r="5523" s="118" customFormat="1"/>
    <row r="5524" s="118" customFormat="1"/>
    <row r="5525" s="118" customFormat="1"/>
    <row r="5526" s="118" customFormat="1"/>
    <row r="5527" s="118" customFormat="1"/>
    <row r="5528" s="118" customFormat="1"/>
    <row r="5529" s="118" customFormat="1"/>
    <row r="5530" s="118" customFormat="1"/>
    <row r="5531" s="118" customFormat="1"/>
    <row r="5532" s="118" customFormat="1"/>
    <row r="5533" s="118" customFormat="1"/>
    <row r="5534" s="118" customFormat="1"/>
    <row r="5535" s="118" customFormat="1"/>
    <row r="5536" s="118" customFormat="1"/>
    <row r="5537" s="118" customFormat="1"/>
    <row r="5538" s="118" customFormat="1"/>
    <row r="5539" s="118" customFormat="1"/>
    <row r="5540" s="118" customFormat="1"/>
    <row r="5541" s="118" customFormat="1"/>
    <row r="5542" s="118" customFormat="1"/>
    <row r="5543" s="118" customFormat="1"/>
    <row r="5544" s="118" customFormat="1"/>
    <row r="5545" s="118" customFormat="1"/>
    <row r="5546" s="118" customFormat="1"/>
    <row r="5547" s="118" customFormat="1"/>
    <row r="5548" s="118" customFormat="1"/>
    <row r="5549" s="118" customFormat="1"/>
    <row r="5550" s="118" customFormat="1"/>
    <row r="5551" s="118" customFormat="1"/>
    <row r="5552" s="118" customFormat="1"/>
    <row r="5553" s="118" customFormat="1"/>
    <row r="5554" s="118" customFormat="1"/>
    <row r="5555" s="118" customFormat="1"/>
    <row r="5556" s="118" customFormat="1"/>
    <row r="5557" s="118" customFormat="1"/>
    <row r="5558" s="118" customFormat="1"/>
    <row r="5559" s="118" customFormat="1"/>
    <row r="5560" s="118" customFormat="1"/>
    <row r="5561" s="118" customFormat="1"/>
    <row r="5562" s="118" customFormat="1"/>
    <row r="5563" s="118" customFormat="1"/>
    <row r="5564" s="118" customFormat="1"/>
    <row r="5565" s="118" customFormat="1"/>
    <row r="5566" s="118" customFormat="1"/>
    <row r="5567" s="118" customFormat="1"/>
    <row r="5568" s="118" customFormat="1"/>
    <row r="5569" s="118" customFormat="1"/>
    <row r="5570" s="118" customFormat="1"/>
    <row r="5571" s="118" customFormat="1"/>
    <row r="5572" s="118" customFormat="1"/>
    <row r="5573" s="118" customFormat="1"/>
    <row r="5574" s="118" customFormat="1"/>
    <row r="5575" s="118" customFormat="1"/>
    <row r="5576" s="118" customFormat="1"/>
    <row r="5577" s="118" customFormat="1"/>
    <row r="5578" s="118" customFormat="1"/>
    <row r="5579" s="118" customFormat="1"/>
    <row r="5580" s="118" customFormat="1"/>
    <row r="5581" s="118" customFormat="1"/>
    <row r="5582" s="118" customFormat="1"/>
    <row r="5583" s="118" customFormat="1"/>
    <row r="5584" s="118" customFormat="1"/>
    <row r="5585" s="118" customFormat="1"/>
    <row r="5586" s="118" customFormat="1"/>
    <row r="5587" s="118" customFormat="1"/>
    <row r="5588" s="118" customFormat="1"/>
    <row r="5589" s="118" customFormat="1"/>
    <row r="5590" s="118" customFormat="1"/>
    <row r="5591" s="118" customFormat="1"/>
    <row r="5592" s="118" customFormat="1"/>
    <row r="5593" s="118" customFormat="1"/>
    <row r="5594" s="118" customFormat="1"/>
    <row r="5595" s="118" customFormat="1"/>
    <row r="5596" s="118" customFormat="1"/>
    <row r="5597" s="118" customFormat="1"/>
    <row r="5598" s="118" customFormat="1"/>
    <row r="5599" s="118" customFormat="1"/>
    <row r="5600" s="118" customFormat="1"/>
    <row r="5601" s="118" customFormat="1"/>
    <row r="5602" s="118" customFormat="1"/>
    <row r="5603" s="118" customFormat="1"/>
    <row r="5604" s="118" customFormat="1"/>
    <row r="5605" s="118" customFormat="1"/>
    <row r="5606" s="118" customFormat="1"/>
    <row r="5607" s="118" customFormat="1"/>
    <row r="5608" s="118" customFormat="1"/>
    <row r="5609" s="118" customFormat="1"/>
    <row r="5610" s="118" customFormat="1"/>
    <row r="5611" s="118" customFormat="1"/>
    <row r="5612" s="118" customFormat="1"/>
    <row r="5613" s="118" customFormat="1"/>
    <row r="5614" s="118" customFormat="1"/>
    <row r="5615" s="118" customFormat="1"/>
    <row r="5616" s="118" customFormat="1"/>
    <row r="5617" s="118" customFormat="1"/>
    <row r="5618" s="118" customFormat="1"/>
    <row r="5619" s="118" customFormat="1"/>
    <row r="5620" s="118" customFormat="1"/>
    <row r="5621" s="118" customFormat="1"/>
    <row r="5622" s="118" customFormat="1"/>
    <row r="5623" s="118" customFormat="1"/>
    <row r="5624" s="118" customFormat="1"/>
    <row r="5625" s="118" customFormat="1"/>
    <row r="5626" s="118" customFormat="1"/>
    <row r="5627" s="118" customFormat="1"/>
    <row r="5628" s="118" customFormat="1"/>
    <row r="5629" s="118" customFormat="1"/>
    <row r="5630" s="118" customFormat="1"/>
    <row r="5631" s="118" customFormat="1"/>
    <row r="5632" s="118" customFormat="1"/>
    <row r="5633" s="118" customFormat="1"/>
    <row r="5634" s="118" customFormat="1"/>
    <row r="5635" s="118" customFormat="1"/>
    <row r="5636" s="118" customFormat="1"/>
    <row r="5637" s="118" customFormat="1"/>
    <row r="5638" s="118" customFormat="1"/>
    <row r="5639" s="118" customFormat="1"/>
    <row r="5640" s="118" customFormat="1"/>
    <row r="5641" s="118" customFormat="1"/>
    <row r="5642" s="118" customFormat="1"/>
    <row r="5643" s="118" customFormat="1"/>
    <row r="5644" s="118" customFormat="1"/>
    <row r="5645" s="118" customFormat="1"/>
    <row r="5646" s="118" customFormat="1"/>
    <row r="5647" s="118" customFormat="1"/>
    <row r="5648" s="118" customFormat="1"/>
    <row r="5649" s="118" customFormat="1"/>
    <row r="5650" s="118" customFormat="1"/>
    <row r="5651" s="118" customFormat="1"/>
    <row r="5652" s="118" customFormat="1"/>
    <row r="5653" s="118" customFormat="1"/>
    <row r="5654" s="118" customFormat="1"/>
    <row r="5655" s="118" customFormat="1"/>
    <row r="5656" s="118" customFormat="1"/>
    <row r="5657" s="118" customFormat="1"/>
    <row r="5658" s="118" customFormat="1"/>
    <row r="5659" s="118" customFormat="1"/>
    <row r="5660" s="118" customFormat="1"/>
    <row r="5661" s="118" customFormat="1"/>
    <row r="5662" s="118" customFormat="1"/>
    <row r="5663" s="118" customFormat="1"/>
    <row r="5664" s="118" customFormat="1"/>
    <row r="5665" s="118" customFormat="1"/>
    <row r="5666" s="118" customFormat="1"/>
    <row r="5667" s="118" customFormat="1"/>
    <row r="5668" s="118" customFormat="1"/>
    <row r="5669" s="118" customFormat="1"/>
    <row r="5670" s="118" customFormat="1"/>
    <row r="5671" s="118" customFormat="1"/>
    <row r="5672" s="118" customFormat="1"/>
    <row r="5673" s="118" customFormat="1"/>
    <row r="5674" s="118" customFormat="1"/>
    <row r="5675" s="118" customFormat="1"/>
    <row r="5676" s="118" customFormat="1"/>
    <row r="5677" s="118" customFormat="1"/>
    <row r="5678" s="118" customFormat="1"/>
    <row r="5679" s="118" customFormat="1"/>
    <row r="5680" s="118" customFormat="1"/>
    <row r="5681" s="118" customFormat="1"/>
    <row r="5682" s="118" customFormat="1"/>
    <row r="5683" s="118" customFormat="1"/>
    <row r="5684" s="118" customFormat="1"/>
    <row r="5685" s="118" customFormat="1"/>
    <row r="5686" s="118" customFormat="1"/>
    <row r="5687" s="118" customFormat="1"/>
    <row r="5688" s="118" customFormat="1"/>
    <row r="5689" s="118" customFormat="1"/>
    <row r="5690" s="118" customFormat="1"/>
    <row r="5691" s="118" customFormat="1"/>
    <row r="5692" s="118" customFormat="1"/>
    <row r="5693" s="118" customFormat="1"/>
    <row r="5694" s="118" customFormat="1"/>
    <row r="5695" s="118" customFormat="1"/>
    <row r="5696" s="118" customFormat="1"/>
    <row r="5697" s="118" customFormat="1"/>
    <row r="5698" s="118" customFormat="1"/>
    <row r="5699" s="118" customFormat="1"/>
    <row r="5700" s="118" customFormat="1"/>
    <row r="5701" s="118" customFormat="1"/>
    <row r="5702" s="118" customFormat="1"/>
    <row r="5703" s="118" customFormat="1"/>
    <row r="5704" s="118" customFormat="1"/>
    <row r="5705" s="118" customFormat="1"/>
    <row r="5706" s="118" customFormat="1"/>
    <row r="5707" s="118" customFormat="1"/>
    <row r="5708" s="118" customFormat="1"/>
    <row r="5709" s="118" customFormat="1"/>
    <row r="5710" s="118" customFormat="1"/>
    <row r="5711" s="118" customFormat="1"/>
    <row r="5712" s="118" customFormat="1"/>
    <row r="5713" s="118" customFormat="1"/>
    <row r="5714" s="118" customFormat="1"/>
    <row r="5715" s="118" customFormat="1"/>
    <row r="5716" s="118" customFormat="1"/>
    <row r="5717" s="118" customFormat="1"/>
    <row r="5718" s="118" customFormat="1"/>
    <row r="5719" s="118" customFormat="1"/>
    <row r="5720" s="118" customFormat="1"/>
    <row r="5721" s="118" customFormat="1"/>
    <row r="5722" s="118" customFormat="1"/>
    <row r="5723" s="118" customFormat="1"/>
    <row r="5724" s="118" customFormat="1"/>
    <row r="5725" s="118" customFormat="1"/>
    <row r="5726" s="118" customFormat="1"/>
    <row r="5727" s="118" customFormat="1"/>
    <row r="5728" s="118" customFormat="1"/>
    <row r="5729" s="118" customFormat="1"/>
    <row r="5730" s="118" customFormat="1"/>
    <row r="5731" s="118" customFormat="1"/>
    <row r="5732" s="118" customFormat="1"/>
    <row r="5733" s="118" customFormat="1"/>
    <row r="5734" s="118" customFormat="1"/>
    <row r="5735" s="118" customFormat="1"/>
    <row r="5736" s="118" customFormat="1"/>
    <row r="5737" s="118" customFormat="1"/>
    <row r="5738" s="118" customFormat="1"/>
    <row r="5739" s="118" customFormat="1"/>
    <row r="5740" s="118" customFormat="1"/>
    <row r="5741" s="118" customFormat="1"/>
    <row r="5742" s="118" customFormat="1"/>
    <row r="5743" s="118" customFormat="1"/>
    <row r="5744" s="118" customFormat="1"/>
    <row r="5745" s="118" customFormat="1"/>
    <row r="5746" s="118" customFormat="1"/>
    <row r="5747" s="118" customFormat="1"/>
    <row r="5748" s="118" customFormat="1"/>
    <row r="5749" s="118" customFormat="1"/>
    <row r="5750" s="118" customFormat="1"/>
    <row r="5751" s="118" customFormat="1"/>
    <row r="5752" s="118" customFormat="1"/>
    <row r="5753" s="118" customFormat="1"/>
    <row r="5754" s="118" customFormat="1"/>
    <row r="5755" s="118" customFormat="1"/>
    <row r="5756" s="118" customFormat="1"/>
    <row r="5757" s="118" customFormat="1"/>
    <row r="5758" s="118" customFormat="1"/>
    <row r="5759" s="118" customFormat="1"/>
    <row r="5760" s="118" customFormat="1"/>
    <row r="5761" s="118" customFormat="1"/>
    <row r="5762" s="118" customFormat="1"/>
    <row r="5763" s="118" customFormat="1"/>
    <row r="5764" s="118" customFormat="1"/>
    <row r="5765" s="118" customFormat="1"/>
    <row r="5766" s="118" customFormat="1"/>
    <row r="5767" s="118" customFormat="1"/>
    <row r="5768" s="118" customFormat="1"/>
    <row r="5769" s="118" customFormat="1"/>
    <row r="5770" s="118" customFormat="1"/>
    <row r="5771" s="118" customFormat="1"/>
    <row r="5772" s="118" customFormat="1"/>
    <row r="5773" s="118" customFormat="1"/>
    <row r="5774" s="118" customFormat="1"/>
    <row r="5775" s="118" customFormat="1"/>
    <row r="5776" s="118" customFormat="1"/>
    <row r="5777" s="118" customFormat="1"/>
    <row r="5778" s="118" customFormat="1"/>
    <row r="5779" s="118" customFormat="1"/>
    <row r="5780" s="118" customFormat="1"/>
    <row r="5781" s="118" customFormat="1"/>
    <row r="5782" s="118" customFormat="1"/>
    <row r="5783" s="118" customFormat="1"/>
    <row r="5784" s="118" customFormat="1"/>
    <row r="5785" s="118" customFormat="1"/>
    <row r="5786" s="118" customFormat="1"/>
    <row r="5787" s="118" customFormat="1"/>
    <row r="5788" s="118" customFormat="1"/>
    <row r="5789" s="118" customFormat="1"/>
    <row r="5790" s="118" customFormat="1"/>
    <row r="5791" s="118" customFormat="1"/>
    <row r="5792" s="118" customFormat="1"/>
    <row r="5793" s="118" customFormat="1"/>
    <row r="5794" s="118" customFormat="1"/>
    <row r="5795" s="118" customFormat="1"/>
    <row r="5796" s="118" customFormat="1"/>
    <row r="5797" s="118" customFormat="1"/>
    <row r="5798" s="118" customFormat="1"/>
    <row r="5799" s="118" customFormat="1"/>
    <row r="5800" s="118" customFormat="1"/>
    <row r="5801" s="118" customFormat="1"/>
    <row r="5802" s="118" customFormat="1"/>
    <row r="5803" s="118" customFormat="1"/>
    <row r="5804" s="118" customFormat="1"/>
    <row r="5805" s="118" customFormat="1"/>
    <row r="5806" s="118" customFormat="1"/>
    <row r="5807" s="118" customFormat="1"/>
    <row r="5808" s="118" customFormat="1"/>
    <row r="5809" s="118" customFormat="1"/>
    <row r="5810" s="118" customFormat="1"/>
    <row r="5811" s="118" customFormat="1"/>
    <row r="5812" s="118" customFormat="1"/>
    <row r="5813" s="118" customFormat="1"/>
    <row r="5814" s="118" customFormat="1"/>
    <row r="5815" s="118" customFormat="1"/>
    <row r="5816" s="118" customFormat="1"/>
    <row r="5817" s="118" customFormat="1"/>
    <row r="5818" s="118" customFormat="1"/>
    <row r="5819" s="118" customFormat="1"/>
    <row r="5820" s="118" customFormat="1"/>
    <row r="5821" s="118" customFormat="1"/>
    <row r="5822" s="118" customFormat="1"/>
    <row r="5823" s="118" customFormat="1"/>
    <row r="5824" s="118" customFormat="1"/>
    <row r="5825" s="118" customFormat="1"/>
    <row r="5826" s="118" customFormat="1"/>
    <row r="5827" s="118" customFormat="1"/>
    <row r="5828" s="118" customFormat="1"/>
    <row r="5829" s="118" customFormat="1"/>
    <row r="5830" s="118" customFormat="1"/>
    <row r="5831" s="118" customFormat="1"/>
    <row r="5832" s="118" customFormat="1"/>
    <row r="5833" s="118" customFormat="1"/>
    <row r="5834" s="118" customFormat="1"/>
    <row r="5835" s="118" customFormat="1"/>
    <row r="5836" s="118" customFormat="1"/>
    <row r="5837" s="118" customFormat="1"/>
    <row r="5838" s="118" customFormat="1"/>
    <row r="5839" s="118" customFormat="1"/>
    <row r="5840" s="118" customFormat="1"/>
    <row r="5841" s="118" customFormat="1"/>
    <row r="5842" s="118" customFormat="1"/>
    <row r="5843" s="118" customFormat="1"/>
    <row r="5844" s="118" customFormat="1"/>
    <row r="5845" s="118" customFormat="1"/>
    <row r="5846" s="118" customFormat="1"/>
    <row r="5847" s="118" customFormat="1"/>
    <row r="5848" s="118" customFormat="1"/>
    <row r="5849" s="118" customFormat="1"/>
    <row r="5850" s="118" customFormat="1"/>
    <row r="5851" s="118" customFormat="1"/>
    <row r="5852" s="118" customFormat="1"/>
    <row r="5853" s="118" customFormat="1"/>
    <row r="5854" s="118" customFormat="1"/>
    <row r="5855" s="118" customFormat="1"/>
    <row r="5856" s="118" customFormat="1"/>
    <row r="5857" s="118" customFormat="1"/>
    <row r="5858" s="118" customFormat="1"/>
    <row r="5859" s="118" customFormat="1"/>
    <row r="5860" s="118" customFormat="1"/>
    <row r="5861" s="118" customFormat="1"/>
    <row r="5862" s="118" customFormat="1"/>
    <row r="5863" s="118" customFormat="1"/>
    <row r="5864" s="118" customFormat="1"/>
    <row r="5865" s="118" customFormat="1"/>
    <row r="5866" s="118" customFormat="1"/>
    <row r="5867" s="118" customFormat="1"/>
    <row r="5868" s="118" customFormat="1"/>
    <row r="5869" s="118" customFormat="1"/>
    <row r="5870" s="118" customFormat="1"/>
    <row r="5871" s="118" customFormat="1"/>
    <row r="5872" s="118" customFormat="1"/>
    <row r="5873" s="118" customFormat="1"/>
    <row r="5874" s="118" customFormat="1"/>
    <row r="5875" s="118" customFormat="1"/>
    <row r="5876" s="118" customFormat="1"/>
    <row r="5877" s="118" customFormat="1"/>
    <row r="5878" s="118" customFormat="1"/>
    <row r="5879" s="118" customFormat="1"/>
    <row r="5880" s="118" customFormat="1"/>
    <row r="5881" s="118" customFormat="1"/>
    <row r="5882" s="118" customFormat="1"/>
    <row r="5883" s="118" customFormat="1"/>
    <row r="5884" s="118" customFormat="1"/>
    <row r="5885" s="118" customFormat="1"/>
    <row r="5886" s="118" customFormat="1"/>
    <row r="5887" s="118" customFormat="1"/>
    <row r="5888" s="118" customFormat="1"/>
    <row r="5889" s="118" customFormat="1"/>
    <row r="5890" s="118" customFormat="1"/>
    <row r="5891" s="118" customFormat="1"/>
    <row r="5892" s="118" customFormat="1"/>
    <row r="5893" s="118" customFormat="1"/>
    <row r="5894" s="118" customFormat="1"/>
    <row r="5895" s="118" customFormat="1"/>
    <row r="5896" s="118" customFormat="1"/>
    <row r="5897" s="118" customFormat="1"/>
    <row r="5898" s="118" customFormat="1"/>
    <row r="5899" s="118" customFormat="1"/>
    <row r="5900" s="118" customFormat="1"/>
    <row r="5901" s="118" customFormat="1"/>
    <row r="5902" s="118" customFormat="1"/>
    <row r="5903" s="118" customFormat="1"/>
    <row r="5904" s="118" customFormat="1"/>
    <row r="5905" s="118" customFormat="1"/>
    <row r="5906" s="118" customFormat="1"/>
    <row r="5907" s="118" customFormat="1"/>
    <row r="5908" s="118" customFormat="1"/>
    <row r="5909" s="118" customFormat="1"/>
    <row r="5910" s="118" customFormat="1"/>
    <row r="5911" s="118" customFormat="1"/>
    <row r="5912" s="118" customFormat="1"/>
    <row r="5913" s="118" customFormat="1"/>
    <row r="5914" s="118" customFormat="1"/>
    <row r="5915" s="118" customFormat="1"/>
    <row r="5916" s="118" customFormat="1"/>
    <row r="5917" s="118" customFormat="1"/>
    <row r="5918" s="118" customFormat="1"/>
    <row r="5919" s="118" customFormat="1"/>
    <row r="5920" s="118" customFormat="1"/>
    <row r="5921" s="118" customFormat="1"/>
    <row r="5922" s="118" customFormat="1"/>
    <row r="5923" s="118" customFormat="1"/>
    <row r="5924" s="118" customFormat="1"/>
    <row r="5925" s="118" customFormat="1"/>
    <row r="5926" s="118" customFormat="1"/>
    <row r="5927" s="118" customFormat="1"/>
    <row r="5928" s="118" customFormat="1"/>
    <row r="5929" s="118" customFormat="1"/>
    <row r="5930" s="118" customFormat="1"/>
    <row r="5931" s="118" customFormat="1"/>
    <row r="5932" s="118" customFormat="1"/>
    <row r="5933" s="118" customFormat="1"/>
    <row r="5934" s="118" customFormat="1"/>
    <row r="5935" s="118" customFormat="1"/>
    <row r="5936" s="118" customFormat="1"/>
    <row r="5937" s="118" customFormat="1"/>
    <row r="5938" s="118" customFormat="1"/>
    <row r="5939" s="118" customFormat="1"/>
    <row r="5940" s="118" customFormat="1"/>
    <row r="5941" s="118" customFormat="1"/>
    <row r="5942" s="118" customFormat="1"/>
    <row r="5943" s="118" customFormat="1"/>
    <row r="5944" s="118" customFormat="1"/>
    <row r="5945" s="118" customFormat="1"/>
    <row r="5946" s="118" customFormat="1"/>
    <row r="5947" s="118" customFormat="1"/>
    <row r="5948" s="118" customFormat="1"/>
    <row r="5949" s="118" customFormat="1"/>
    <row r="5950" s="118" customFormat="1"/>
    <row r="5951" s="118" customFormat="1"/>
    <row r="5952" s="118" customFormat="1"/>
    <row r="5953" s="118" customFormat="1"/>
    <row r="5954" s="118" customFormat="1"/>
    <row r="5955" s="118" customFormat="1"/>
    <row r="5956" s="118" customFormat="1"/>
    <row r="5957" s="118" customFormat="1"/>
    <row r="5958" s="118" customFormat="1"/>
    <row r="5959" s="118" customFormat="1"/>
    <row r="5960" s="118" customFormat="1"/>
    <row r="5961" s="118" customFormat="1"/>
    <row r="5962" s="118" customFormat="1"/>
    <row r="5963" s="118" customFormat="1"/>
    <row r="5964" s="118" customFormat="1"/>
    <row r="5965" s="118" customFormat="1"/>
    <row r="5966" s="118" customFormat="1"/>
    <row r="5967" s="118" customFormat="1"/>
    <row r="5968" s="118" customFormat="1"/>
    <row r="5969" s="118" customFormat="1"/>
    <row r="5970" s="118" customFormat="1"/>
    <row r="5971" s="118" customFormat="1"/>
    <row r="5972" s="118" customFormat="1"/>
    <row r="5973" s="118" customFormat="1"/>
    <row r="5974" s="118" customFormat="1"/>
    <row r="5975" s="118" customFormat="1"/>
    <row r="5976" s="118" customFormat="1"/>
    <row r="5977" s="118" customFormat="1"/>
    <row r="5978" s="118" customFormat="1"/>
    <row r="5979" s="118" customFormat="1"/>
    <row r="5980" s="118" customFormat="1"/>
    <row r="5981" s="118" customFormat="1"/>
    <row r="5982" s="118" customFormat="1"/>
    <row r="5983" s="118" customFormat="1"/>
    <row r="5984" s="118" customFormat="1"/>
    <row r="5985" s="118" customFormat="1"/>
    <row r="5986" s="118" customFormat="1"/>
    <row r="5987" s="118" customFormat="1"/>
    <row r="5988" s="118" customFormat="1"/>
    <row r="5989" s="118" customFormat="1"/>
    <row r="5990" s="118" customFormat="1"/>
    <row r="5991" s="118" customFormat="1"/>
    <row r="5992" s="118" customFormat="1"/>
    <row r="5993" s="118" customFormat="1"/>
    <row r="5994" s="118" customFormat="1"/>
    <row r="5995" s="118" customFormat="1"/>
    <row r="5996" s="118" customFormat="1"/>
    <row r="5997" s="118" customFormat="1"/>
    <row r="5998" s="118" customFormat="1"/>
    <row r="5999" s="118" customFormat="1"/>
    <row r="6000" s="118" customFormat="1"/>
    <row r="6001" s="118" customFormat="1"/>
    <row r="6002" s="118" customFormat="1"/>
    <row r="6003" s="118" customFormat="1"/>
    <row r="6004" s="118" customFormat="1"/>
    <row r="6005" s="118" customFormat="1"/>
    <row r="6006" s="118" customFormat="1"/>
    <row r="6007" s="118" customFormat="1"/>
    <row r="6008" s="118" customFormat="1"/>
    <row r="6009" s="118" customFormat="1"/>
    <row r="6010" s="118" customFormat="1"/>
    <row r="6011" s="118" customFormat="1"/>
    <row r="6012" s="118" customFormat="1"/>
    <row r="6013" s="118" customFormat="1"/>
    <row r="6014" s="118" customFormat="1"/>
    <row r="6015" s="118" customFormat="1"/>
    <row r="6016" s="118" customFormat="1"/>
    <row r="6017" s="118" customFormat="1"/>
    <row r="6018" s="118" customFormat="1"/>
    <row r="6019" s="118" customFormat="1"/>
    <row r="6020" s="118" customFormat="1"/>
    <row r="6021" s="118" customFormat="1"/>
    <row r="6022" s="118" customFormat="1"/>
    <row r="6023" s="118" customFormat="1"/>
    <row r="6024" s="118" customFormat="1"/>
    <row r="6025" s="118" customFormat="1"/>
    <row r="6026" s="118" customFormat="1"/>
    <row r="6027" s="118" customFormat="1"/>
    <row r="6028" s="118" customFormat="1"/>
    <row r="6029" s="118" customFormat="1"/>
    <row r="6030" s="118" customFormat="1"/>
    <row r="6031" s="118" customFormat="1"/>
    <row r="6032" s="118" customFormat="1"/>
    <row r="6033" s="118" customFormat="1"/>
    <row r="6034" s="118" customFormat="1"/>
    <row r="6035" s="118" customFormat="1"/>
    <row r="6036" s="118" customFormat="1"/>
    <row r="6037" s="118" customFormat="1"/>
    <row r="6038" s="118" customFormat="1"/>
    <row r="6039" s="118" customFormat="1"/>
    <row r="6040" s="118" customFormat="1"/>
    <row r="6041" s="118" customFormat="1"/>
    <row r="6042" s="118" customFormat="1"/>
    <row r="6043" s="118" customFormat="1"/>
    <row r="6044" s="118" customFormat="1"/>
    <row r="6045" s="118" customFormat="1"/>
    <row r="6046" s="118" customFormat="1"/>
    <row r="6047" s="118" customFormat="1"/>
    <row r="6048" s="118" customFormat="1"/>
    <row r="6049" s="118" customFormat="1"/>
    <row r="6050" s="118" customFormat="1"/>
    <row r="6051" s="118" customFormat="1"/>
    <row r="6052" s="118" customFormat="1"/>
    <row r="6053" s="118" customFormat="1"/>
    <row r="6054" s="118" customFormat="1"/>
    <row r="6055" s="118" customFormat="1"/>
    <row r="6056" s="118" customFormat="1"/>
    <row r="6057" s="118" customFormat="1"/>
    <row r="6058" s="118" customFormat="1"/>
    <row r="6059" s="118" customFormat="1"/>
    <row r="6060" s="118" customFormat="1"/>
    <row r="6061" s="118" customFormat="1"/>
    <row r="6062" s="118" customFormat="1"/>
    <row r="6063" s="118" customFormat="1"/>
    <row r="6064" s="118" customFormat="1"/>
    <row r="6065" s="118" customFormat="1"/>
    <row r="6066" s="118" customFormat="1"/>
    <row r="6067" s="118" customFormat="1"/>
    <row r="6068" s="118" customFormat="1"/>
    <row r="6069" s="118" customFormat="1"/>
    <row r="6070" s="118" customFormat="1"/>
    <row r="6071" s="118" customFormat="1"/>
    <row r="6072" s="118" customFormat="1"/>
    <row r="6073" s="118" customFormat="1"/>
    <row r="6074" s="118" customFormat="1"/>
    <row r="6075" s="118" customFormat="1"/>
    <row r="6076" s="118" customFormat="1"/>
    <row r="6077" s="118" customFormat="1"/>
    <row r="6078" s="118" customFormat="1"/>
    <row r="6079" s="118" customFormat="1"/>
    <row r="6080" s="118" customFormat="1"/>
    <row r="6081" s="118" customFormat="1"/>
    <row r="6082" s="118" customFormat="1"/>
    <row r="6083" s="118" customFormat="1"/>
    <row r="6084" s="118" customFormat="1"/>
    <row r="6085" s="118" customFormat="1"/>
    <row r="6086" s="118" customFormat="1"/>
    <row r="6087" s="118" customFormat="1"/>
    <row r="6088" s="118" customFormat="1"/>
    <row r="6089" s="118" customFormat="1"/>
    <row r="6090" s="118" customFormat="1"/>
    <row r="6091" s="118" customFormat="1"/>
    <row r="6092" s="118" customFormat="1"/>
    <row r="6093" s="118" customFormat="1"/>
    <row r="6094" s="118" customFormat="1"/>
    <row r="6095" s="118" customFormat="1"/>
    <row r="6096" s="118" customFormat="1"/>
    <row r="6097" s="118" customFormat="1"/>
    <row r="6098" s="118" customFormat="1"/>
    <row r="6099" s="118" customFormat="1"/>
    <row r="6100" s="118" customFormat="1"/>
    <row r="6101" s="118" customFormat="1"/>
    <row r="6102" s="118" customFormat="1"/>
    <row r="6103" s="118" customFormat="1"/>
    <row r="6104" s="118" customFormat="1"/>
    <row r="6105" s="118" customFormat="1"/>
    <row r="6106" s="118" customFormat="1"/>
    <row r="6107" s="118" customFormat="1"/>
    <row r="6108" s="118" customFormat="1"/>
    <row r="6109" s="118" customFormat="1"/>
    <row r="6110" s="118" customFormat="1"/>
    <row r="6111" s="118" customFormat="1"/>
    <row r="6112" s="118" customFormat="1"/>
    <row r="6113" s="118" customFormat="1"/>
    <row r="6114" s="118" customFormat="1"/>
    <row r="6115" s="118" customFormat="1"/>
    <row r="6116" s="118" customFormat="1"/>
    <row r="6117" s="118" customFormat="1"/>
    <row r="6118" s="118" customFormat="1"/>
    <row r="6119" s="118" customFormat="1"/>
    <row r="6120" s="118" customFormat="1"/>
    <row r="6121" s="118" customFormat="1"/>
    <row r="6122" s="118" customFormat="1"/>
    <row r="6123" s="118" customFormat="1"/>
    <row r="6124" s="118" customFormat="1"/>
    <row r="6125" s="118" customFormat="1"/>
    <row r="6126" s="118" customFormat="1"/>
    <row r="6127" s="118" customFormat="1"/>
    <row r="6128" s="118" customFormat="1"/>
    <row r="6129" s="118" customFormat="1"/>
    <row r="6130" s="118" customFormat="1"/>
    <row r="6131" s="118" customFormat="1"/>
    <row r="6132" s="118" customFormat="1"/>
    <row r="6133" s="118" customFormat="1"/>
    <row r="6134" s="118" customFormat="1"/>
    <row r="6135" s="118" customFormat="1"/>
    <row r="6136" s="118" customFormat="1"/>
    <row r="6137" s="118" customFormat="1"/>
    <row r="6138" s="118" customFormat="1"/>
    <row r="6139" s="118" customFormat="1"/>
    <row r="6140" s="118" customFormat="1"/>
    <row r="6141" s="118" customFormat="1"/>
    <row r="6142" s="118" customFormat="1"/>
    <row r="6143" s="118" customFormat="1"/>
    <row r="6144" s="118" customFormat="1"/>
    <row r="6145" s="118" customFormat="1"/>
    <row r="6146" s="118" customFormat="1"/>
    <row r="6147" s="118" customFormat="1"/>
    <row r="6148" s="118" customFormat="1"/>
    <row r="6149" s="118" customFormat="1"/>
    <row r="6150" s="118" customFormat="1"/>
    <row r="6151" s="118" customFormat="1"/>
    <row r="6152" s="118" customFormat="1"/>
    <row r="6153" s="118" customFormat="1"/>
    <row r="6154" s="118" customFormat="1"/>
    <row r="6155" s="118" customFormat="1"/>
    <row r="6156" s="118" customFormat="1"/>
    <row r="6157" s="118" customFormat="1"/>
    <row r="6158" s="118" customFormat="1"/>
    <row r="6159" s="118" customFormat="1"/>
    <row r="6160" s="118" customFormat="1"/>
    <row r="6161" s="118" customFormat="1"/>
    <row r="6162" s="118" customFormat="1"/>
    <row r="6163" s="118" customFormat="1"/>
    <row r="6164" s="118" customFormat="1"/>
    <row r="6165" s="118" customFormat="1"/>
    <row r="6166" s="118" customFormat="1"/>
    <row r="6167" s="118" customFormat="1"/>
    <row r="6168" s="118" customFormat="1"/>
    <row r="6169" s="118" customFormat="1"/>
    <row r="6170" s="118" customFormat="1"/>
    <row r="6171" s="118" customFormat="1"/>
    <row r="6172" s="118" customFormat="1"/>
    <row r="6173" s="118" customFormat="1"/>
    <row r="6174" s="118" customFormat="1"/>
    <row r="6175" s="118" customFormat="1"/>
    <row r="6176" s="118" customFormat="1"/>
    <row r="6177" s="118" customFormat="1"/>
    <row r="6178" s="118" customFormat="1"/>
    <row r="6179" s="118" customFormat="1"/>
    <row r="6180" s="118" customFormat="1"/>
    <row r="6181" s="118" customFormat="1"/>
    <row r="6182" s="118" customFormat="1"/>
    <row r="6183" s="118" customFormat="1"/>
    <row r="6184" s="118" customFormat="1"/>
    <row r="6185" s="118" customFormat="1"/>
    <row r="6186" s="118" customFormat="1"/>
    <row r="6187" s="118" customFormat="1"/>
    <row r="6188" s="118" customFormat="1"/>
    <row r="6189" s="118" customFormat="1"/>
    <row r="6190" s="118" customFormat="1"/>
    <row r="6191" s="118" customFormat="1"/>
    <row r="6192" s="118" customFormat="1"/>
    <row r="6193" s="118" customFormat="1"/>
    <row r="6194" s="118" customFormat="1"/>
    <row r="6195" s="118" customFormat="1"/>
    <row r="6196" s="118" customFormat="1"/>
    <row r="6197" s="118" customFormat="1"/>
    <row r="6198" s="118" customFormat="1"/>
    <row r="6199" s="118" customFormat="1"/>
    <row r="6200" s="118" customFormat="1"/>
    <row r="6201" s="118" customFormat="1"/>
    <row r="6202" s="118" customFormat="1"/>
    <row r="6203" s="118" customFormat="1"/>
    <row r="6204" s="118" customFormat="1"/>
    <row r="6205" s="118" customFormat="1"/>
    <row r="6206" s="118" customFormat="1"/>
    <row r="6207" s="118" customFormat="1"/>
    <row r="6208" s="118" customFormat="1"/>
    <row r="6209" s="118" customFormat="1"/>
    <row r="6210" s="118" customFormat="1"/>
    <row r="6211" s="118" customFormat="1"/>
    <row r="6212" s="118" customFormat="1"/>
    <row r="6213" s="118" customFormat="1"/>
    <row r="6214" s="118" customFormat="1"/>
    <row r="6215" s="118" customFormat="1"/>
    <row r="6216" s="118" customFormat="1"/>
    <row r="6217" s="118" customFormat="1"/>
    <row r="6218" s="118" customFormat="1"/>
    <row r="6219" s="118" customFormat="1"/>
    <row r="6220" s="118" customFormat="1"/>
    <row r="6221" s="118" customFormat="1"/>
    <row r="6222" s="118" customFormat="1"/>
    <row r="6223" s="118" customFormat="1"/>
    <row r="6224" s="118" customFormat="1"/>
    <row r="6225" s="118" customFormat="1"/>
    <row r="6226" s="118" customFormat="1"/>
    <row r="6227" s="118" customFormat="1"/>
    <row r="6228" s="118" customFormat="1"/>
    <row r="6229" s="118" customFormat="1"/>
    <row r="6230" s="118" customFormat="1"/>
    <row r="6231" s="118" customFormat="1"/>
    <row r="6232" s="118" customFormat="1"/>
    <row r="6233" s="118" customFormat="1"/>
    <row r="6234" s="118" customFormat="1"/>
    <row r="6235" s="118" customFormat="1"/>
    <row r="6236" s="118" customFormat="1"/>
    <row r="6237" s="118" customFormat="1"/>
    <row r="6238" s="118" customFormat="1"/>
    <row r="6239" s="118" customFormat="1"/>
    <row r="6240" s="118" customFormat="1"/>
    <row r="6241" s="118" customFormat="1"/>
    <row r="6242" s="118" customFormat="1"/>
    <row r="6243" s="118" customFormat="1"/>
    <row r="6244" s="118" customFormat="1"/>
    <row r="6245" s="118" customFormat="1"/>
    <row r="6246" s="118" customFormat="1"/>
    <row r="6247" s="118" customFormat="1"/>
    <row r="6248" s="118" customFormat="1"/>
    <row r="6249" s="118" customFormat="1"/>
    <row r="6250" s="118" customFormat="1"/>
    <row r="6251" s="118" customFormat="1"/>
    <row r="6252" s="118" customFormat="1"/>
    <row r="6253" s="118" customFormat="1"/>
    <row r="6254" s="118" customFormat="1"/>
    <row r="6255" s="118" customFormat="1"/>
    <row r="6256" s="118" customFormat="1"/>
    <row r="6257" s="118" customFormat="1"/>
    <row r="6258" s="118" customFormat="1"/>
    <row r="6259" s="118" customFormat="1"/>
    <row r="6260" s="118" customFormat="1"/>
    <row r="6261" s="118" customFormat="1"/>
    <row r="6262" s="118" customFormat="1"/>
    <row r="6263" s="118" customFormat="1"/>
    <row r="6264" s="118" customFormat="1"/>
    <row r="6265" s="118" customFormat="1"/>
    <row r="6266" s="118" customFormat="1"/>
    <row r="6267" s="118" customFormat="1"/>
    <row r="6268" s="118" customFormat="1"/>
    <row r="6269" s="118" customFormat="1"/>
    <row r="6270" s="118" customFormat="1"/>
    <row r="6271" s="118" customFormat="1"/>
    <row r="6272" s="118" customFormat="1"/>
    <row r="6273" s="118" customFormat="1"/>
    <row r="6274" s="118" customFormat="1"/>
    <row r="6275" s="118" customFormat="1"/>
    <row r="6276" s="118" customFormat="1"/>
    <row r="6277" s="118" customFormat="1"/>
    <row r="6278" s="118" customFormat="1"/>
    <row r="6279" s="118" customFormat="1"/>
    <row r="6280" s="118" customFormat="1"/>
    <row r="6281" s="118" customFormat="1"/>
    <row r="6282" s="118" customFormat="1"/>
    <row r="6283" s="118" customFormat="1"/>
    <row r="6284" s="118" customFormat="1"/>
    <row r="6285" s="118" customFormat="1"/>
    <row r="6286" s="118" customFormat="1"/>
    <row r="6287" s="118" customFormat="1"/>
    <row r="6288" s="118" customFormat="1"/>
    <row r="6289" s="118" customFormat="1"/>
    <row r="6290" s="118" customFormat="1"/>
    <row r="6291" s="118" customFormat="1"/>
    <row r="6292" s="118" customFormat="1"/>
    <row r="6293" s="118" customFormat="1"/>
    <row r="6294" s="118" customFormat="1"/>
    <row r="6295" s="118" customFormat="1"/>
    <row r="6296" s="118" customFormat="1"/>
    <row r="6297" s="118" customFormat="1"/>
    <row r="6298" s="118" customFormat="1"/>
    <row r="6299" s="118" customFormat="1"/>
    <row r="6300" s="118" customFormat="1"/>
    <row r="6301" s="118" customFormat="1"/>
    <row r="6302" s="118" customFormat="1"/>
    <row r="6303" s="118" customFormat="1"/>
    <row r="6304" s="118" customFormat="1"/>
    <row r="6305" s="118" customFormat="1"/>
    <row r="6306" s="118" customFormat="1"/>
    <row r="6307" s="118" customFormat="1"/>
    <row r="6308" s="118" customFormat="1"/>
    <row r="6309" s="118" customFormat="1"/>
    <row r="6310" s="118" customFormat="1"/>
    <row r="6311" s="118" customFormat="1"/>
    <row r="6312" s="118" customFormat="1"/>
    <row r="6313" s="118" customFormat="1"/>
    <row r="6314" s="118" customFormat="1"/>
    <row r="6315" s="118" customFormat="1"/>
    <row r="6316" s="118" customFormat="1"/>
    <row r="6317" s="118" customFormat="1"/>
    <row r="6318" s="118" customFormat="1"/>
    <row r="6319" s="118" customFormat="1"/>
    <row r="6320" s="118" customFormat="1"/>
    <row r="6321" s="118" customFormat="1"/>
    <row r="6322" s="118" customFormat="1"/>
    <row r="6323" s="118" customFormat="1"/>
    <row r="6324" s="118" customFormat="1"/>
    <row r="6325" s="118" customFormat="1"/>
    <row r="6326" s="118" customFormat="1"/>
    <row r="6327" s="118" customFormat="1"/>
    <row r="6328" s="118" customFormat="1"/>
    <row r="6329" s="118" customFormat="1"/>
    <row r="6330" s="118" customFormat="1"/>
    <row r="6331" s="118" customFormat="1"/>
    <row r="6332" s="118" customFormat="1"/>
    <row r="6333" s="118" customFormat="1"/>
    <row r="6334" s="118" customFormat="1"/>
    <row r="6335" s="118" customFormat="1"/>
    <row r="6336" s="118" customFormat="1"/>
    <row r="6337" s="118" customFormat="1"/>
    <row r="6338" s="118" customFormat="1"/>
    <row r="6339" s="118" customFormat="1"/>
    <row r="6340" s="118" customFormat="1"/>
    <row r="6341" s="118" customFormat="1"/>
    <row r="6342" s="118" customFormat="1"/>
    <row r="6343" s="118" customFormat="1"/>
    <row r="6344" s="118" customFormat="1"/>
    <row r="6345" s="118" customFormat="1"/>
    <row r="6346" s="118" customFormat="1"/>
    <row r="6347" s="118" customFormat="1"/>
    <row r="6348" s="118" customFormat="1"/>
    <row r="6349" s="118" customFormat="1"/>
    <row r="6350" s="118" customFormat="1"/>
    <row r="6351" s="118" customFormat="1"/>
    <row r="6352" s="118" customFormat="1"/>
    <row r="6353" s="118" customFormat="1"/>
    <row r="6354" s="118" customFormat="1"/>
    <row r="6355" s="118" customFormat="1"/>
    <row r="6356" s="118" customFormat="1"/>
    <row r="6357" s="118" customFormat="1"/>
    <row r="6358" s="118" customFormat="1"/>
    <row r="6359" s="118" customFormat="1"/>
    <row r="6360" s="118" customFormat="1"/>
    <row r="6361" s="118" customFormat="1"/>
    <row r="6362" s="118" customFormat="1"/>
    <row r="6363" s="118" customFormat="1"/>
    <row r="6364" s="118" customFormat="1"/>
    <row r="6365" s="118" customFormat="1"/>
    <row r="6366" s="118" customFormat="1"/>
    <row r="6367" s="118" customFormat="1"/>
    <row r="6368" s="118" customFormat="1"/>
    <row r="6369" s="118" customFormat="1"/>
    <row r="6370" s="118" customFormat="1"/>
    <row r="6371" s="118" customFormat="1"/>
    <row r="6372" s="118" customFormat="1"/>
    <row r="6373" s="118" customFormat="1"/>
    <row r="6374" s="118" customFormat="1"/>
    <row r="6375" s="118" customFormat="1"/>
    <row r="6376" s="118" customFormat="1"/>
    <row r="6377" s="118" customFormat="1"/>
    <row r="6378" s="118" customFormat="1"/>
    <row r="6379" s="118" customFormat="1"/>
    <row r="6380" s="118" customFormat="1"/>
    <row r="6381" s="118" customFormat="1"/>
    <row r="6382" s="118" customFormat="1"/>
    <row r="6383" s="118" customFormat="1"/>
    <row r="6384" s="118" customFormat="1"/>
    <row r="6385" s="118" customFormat="1"/>
    <row r="6386" s="118" customFormat="1"/>
    <row r="6387" s="118" customFormat="1"/>
    <row r="6388" s="118" customFormat="1"/>
    <row r="6389" s="118" customFormat="1"/>
    <row r="6390" s="118" customFormat="1"/>
    <row r="6391" s="118" customFormat="1"/>
    <row r="6392" s="118" customFormat="1"/>
    <row r="6393" s="118" customFormat="1"/>
    <row r="6394" s="118" customFormat="1"/>
    <row r="6395" s="118" customFormat="1"/>
    <row r="6396" s="118" customFormat="1"/>
    <row r="6397" s="118" customFormat="1"/>
    <row r="6398" s="118" customFormat="1"/>
    <row r="6399" s="118" customFormat="1"/>
    <row r="6400" s="118" customFormat="1"/>
    <row r="6401" s="118" customFormat="1"/>
    <row r="6402" s="118" customFormat="1"/>
    <row r="6403" s="118" customFormat="1"/>
    <row r="6404" s="118" customFormat="1"/>
    <row r="6405" s="118" customFormat="1"/>
    <row r="6406" s="118" customFormat="1"/>
    <row r="6407" s="118" customFormat="1"/>
    <row r="6408" s="118" customFormat="1"/>
    <row r="6409" s="118" customFormat="1"/>
    <row r="6410" s="118" customFormat="1"/>
    <row r="6411" s="118" customFormat="1"/>
    <row r="6412" s="118" customFormat="1"/>
    <row r="6413" s="118" customFormat="1"/>
    <row r="6414" s="118" customFormat="1"/>
    <row r="6415" s="118" customFormat="1"/>
    <row r="6416" s="118" customFormat="1"/>
    <row r="6417" s="118" customFormat="1"/>
    <row r="6418" s="118" customFormat="1"/>
    <row r="6419" s="118" customFormat="1"/>
    <row r="6420" s="118" customFormat="1"/>
    <row r="6421" s="118" customFormat="1"/>
    <row r="6422" s="118" customFormat="1"/>
    <row r="6423" s="118" customFormat="1"/>
    <row r="6424" s="118" customFormat="1"/>
    <row r="6425" s="118" customFormat="1"/>
    <row r="6426" s="118" customFormat="1"/>
    <row r="6427" s="118" customFormat="1"/>
    <row r="6428" s="118" customFormat="1"/>
    <row r="6429" s="118" customFormat="1"/>
    <row r="6430" s="118" customFormat="1"/>
    <row r="6431" s="118" customFormat="1"/>
    <row r="6432" s="118" customFormat="1"/>
    <row r="6433" s="118" customFormat="1"/>
    <row r="6434" s="118" customFormat="1"/>
    <row r="6435" s="118" customFormat="1"/>
    <row r="6436" s="118" customFormat="1"/>
    <row r="6437" s="118" customFormat="1"/>
    <row r="6438" s="118" customFormat="1"/>
    <row r="6439" s="118" customFormat="1"/>
    <row r="6440" s="118" customFormat="1"/>
    <row r="6441" s="118" customFormat="1"/>
    <row r="6442" s="118" customFormat="1"/>
    <row r="6443" s="118" customFormat="1"/>
    <row r="6444" s="118" customFormat="1"/>
    <row r="6445" s="118" customFormat="1"/>
    <row r="6446" s="118" customFormat="1"/>
    <row r="6447" s="118" customFormat="1"/>
    <row r="6448" s="118" customFormat="1"/>
    <row r="6449" s="118" customFormat="1"/>
    <row r="6450" s="118" customFormat="1"/>
    <row r="6451" s="118" customFormat="1"/>
    <row r="6452" s="118" customFormat="1"/>
    <row r="6453" s="118" customFormat="1"/>
    <row r="6454" s="118" customFormat="1"/>
    <row r="6455" s="118" customFormat="1"/>
    <row r="6456" s="118" customFormat="1"/>
    <row r="6457" s="118" customFormat="1"/>
    <row r="6458" s="118" customFormat="1"/>
    <row r="6459" s="118" customFormat="1"/>
    <row r="6460" s="118" customFormat="1"/>
    <row r="6461" s="118" customFormat="1"/>
    <row r="6462" s="118" customFormat="1"/>
    <row r="6463" s="118" customFormat="1"/>
    <row r="6464" s="118" customFormat="1"/>
    <row r="6465" s="118" customFormat="1"/>
    <row r="6466" s="118" customFormat="1"/>
    <row r="6467" s="118" customFormat="1"/>
    <row r="6468" s="118" customFormat="1"/>
    <row r="6469" s="118" customFormat="1"/>
    <row r="6470" s="118" customFormat="1"/>
    <row r="6471" s="118" customFormat="1"/>
    <row r="6472" s="118" customFormat="1"/>
    <row r="6473" s="118" customFormat="1"/>
    <row r="6474" s="118" customFormat="1"/>
    <row r="6475" s="118" customFormat="1"/>
    <row r="6476" s="118" customFormat="1"/>
    <row r="6477" s="118" customFormat="1"/>
    <row r="6478" s="118" customFormat="1"/>
    <row r="6479" s="118" customFormat="1"/>
    <row r="6480" s="118" customFormat="1"/>
    <row r="6481" s="118" customFormat="1"/>
    <row r="6482" s="118" customFormat="1"/>
    <row r="6483" s="118" customFormat="1"/>
    <row r="6484" s="118" customFormat="1"/>
    <row r="6485" s="118" customFormat="1"/>
    <row r="6486" s="118" customFormat="1"/>
    <row r="6487" s="118" customFormat="1"/>
    <row r="6488" s="118" customFormat="1"/>
    <row r="6489" s="118" customFormat="1"/>
    <row r="6490" s="118" customFormat="1"/>
    <row r="6491" s="118" customFormat="1"/>
    <row r="6492" s="118" customFormat="1"/>
    <row r="6493" s="118" customFormat="1"/>
    <row r="6494" s="118" customFormat="1"/>
    <row r="6495" s="118" customFormat="1"/>
    <row r="6496" s="118" customFormat="1"/>
    <row r="6497" s="118" customFormat="1"/>
    <row r="6498" s="118" customFormat="1"/>
    <row r="6499" s="118" customFormat="1"/>
    <row r="6500" s="118" customFormat="1"/>
    <row r="6501" s="118" customFormat="1"/>
    <row r="6502" s="118" customFormat="1"/>
    <row r="6503" s="118" customFormat="1"/>
    <row r="6504" s="118" customFormat="1"/>
    <row r="6505" s="118" customFormat="1"/>
    <row r="6506" s="118" customFormat="1"/>
    <row r="6507" s="118" customFormat="1"/>
    <row r="6508" s="118" customFormat="1"/>
    <row r="6509" s="118" customFormat="1"/>
    <row r="6510" s="118" customFormat="1"/>
    <row r="6511" s="118" customFormat="1"/>
    <row r="6512" s="118" customFormat="1"/>
    <row r="6513" s="118" customFormat="1"/>
    <row r="6514" s="118" customFormat="1"/>
    <row r="6515" s="118" customFormat="1"/>
    <row r="6516" s="118" customFormat="1"/>
    <row r="6517" s="118" customFormat="1"/>
    <row r="6518" s="118" customFormat="1"/>
    <row r="6519" s="118" customFormat="1"/>
    <row r="6520" s="118" customFormat="1"/>
    <row r="6521" s="118" customFormat="1"/>
    <row r="6522" s="118" customFormat="1"/>
    <row r="6523" s="118" customFormat="1"/>
    <row r="6524" s="118" customFormat="1"/>
    <row r="6525" s="118" customFormat="1"/>
    <row r="6526" s="118" customFormat="1"/>
    <row r="6527" s="118" customFormat="1"/>
    <row r="6528" s="118" customFormat="1"/>
    <row r="6529" s="118" customFormat="1"/>
    <row r="6530" s="118" customFormat="1"/>
    <row r="6531" s="118" customFormat="1"/>
    <row r="6532" s="118" customFormat="1"/>
    <row r="6533" s="118" customFormat="1"/>
    <row r="6534" s="118" customFormat="1"/>
    <row r="6535" s="118" customFormat="1"/>
    <row r="6536" s="118" customFormat="1"/>
    <row r="6537" s="118" customFormat="1"/>
    <row r="6538" s="118" customFormat="1"/>
    <row r="6539" s="118" customFormat="1"/>
    <row r="6540" s="118" customFormat="1"/>
    <row r="6541" s="118" customFormat="1"/>
    <row r="6542" s="118" customFormat="1"/>
    <row r="6543" s="118" customFormat="1"/>
    <row r="6544" s="118" customFormat="1"/>
    <row r="6545" s="118" customFormat="1"/>
    <row r="6546" s="118" customFormat="1"/>
    <row r="6547" s="118" customFormat="1"/>
    <row r="6548" s="118" customFormat="1"/>
    <row r="6549" s="118" customFormat="1"/>
    <row r="6550" s="118" customFormat="1"/>
    <row r="6551" s="118" customFormat="1"/>
    <row r="6552" s="118" customFormat="1"/>
    <row r="6553" s="118" customFormat="1"/>
    <row r="6554" s="118" customFormat="1"/>
    <row r="6555" s="118" customFormat="1"/>
    <row r="6556" s="118" customFormat="1"/>
    <row r="6557" s="118" customFormat="1"/>
    <row r="6558" s="118" customFormat="1"/>
    <row r="6559" s="118" customFormat="1"/>
    <row r="6560" s="118" customFormat="1"/>
    <row r="6561" s="118" customFormat="1"/>
    <row r="6562" s="118" customFormat="1"/>
    <row r="6563" s="118" customFormat="1"/>
    <row r="6564" s="118" customFormat="1"/>
    <row r="6565" s="118" customFormat="1"/>
    <row r="6566" s="118" customFormat="1"/>
    <row r="6567" s="118" customFormat="1"/>
    <row r="6568" s="118" customFormat="1"/>
    <row r="6569" s="118" customFormat="1"/>
    <row r="6570" s="118" customFormat="1"/>
    <row r="6571" s="118" customFormat="1"/>
    <row r="6572" s="118" customFormat="1"/>
    <row r="6573" s="118" customFormat="1"/>
    <row r="6574" s="118" customFormat="1"/>
    <row r="6575" s="118" customFormat="1"/>
    <row r="6576" s="118" customFormat="1"/>
    <row r="6577" s="118" customFormat="1"/>
    <row r="6578" s="118" customFormat="1"/>
    <row r="6579" s="118" customFormat="1"/>
    <row r="6580" s="118" customFormat="1"/>
    <row r="6581" s="118" customFormat="1"/>
    <row r="6582" s="118" customFormat="1"/>
    <row r="6583" s="118" customFormat="1"/>
    <row r="6584" s="118" customFormat="1"/>
    <row r="6585" s="118" customFormat="1"/>
    <row r="6586" s="118" customFormat="1"/>
    <row r="6587" s="118" customFormat="1"/>
    <row r="6588" s="118" customFormat="1"/>
    <row r="6589" s="118" customFormat="1"/>
    <row r="6590" s="118" customFormat="1"/>
    <row r="6591" s="118" customFormat="1"/>
    <row r="6592" s="118" customFormat="1"/>
    <row r="6593" s="118" customFormat="1"/>
    <row r="6594" s="118" customFormat="1"/>
    <row r="6595" s="118" customFormat="1"/>
    <row r="6596" s="118" customFormat="1"/>
    <row r="6597" s="118" customFormat="1"/>
    <row r="6598" s="118" customFormat="1"/>
    <row r="6599" s="118" customFormat="1"/>
    <row r="6600" s="118" customFormat="1"/>
    <row r="6601" s="118" customFormat="1"/>
    <row r="6602" s="118" customFormat="1"/>
    <row r="6603" s="118" customFormat="1"/>
    <row r="6604" s="118" customFormat="1"/>
    <row r="6605" s="118" customFormat="1"/>
    <row r="6606" s="118" customFormat="1"/>
    <row r="6607" s="118" customFormat="1"/>
    <row r="6608" s="118" customFormat="1"/>
    <row r="6609" s="118" customFormat="1"/>
    <row r="6610" s="118" customFormat="1"/>
    <row r="6611" s="118" customFormat="1"/>
    <row r="6612" s="118" customFormat="1"/>
    <row r="6613" s="118" customFormat="1"/>
    <row r="6614" s="118" customFormat="1"/>
    <row r="6615" s="118" customFormat="1"/>
    <row r="6616" s="118" customFormat="1"/>
    <row r="6617" s="118" customFormat="1"/>
    <row r="6618" s="118" customFormat="1"/>
    <row r="6619" s="118" customFormat="1"/>
    <row r="6620" s="118" customFormat="1"/>
    <row r="6621" s="118" customFormat="1"/>
    <row r="6622" s="118" customFormat="1"/>
    <row r="6623" s="118" customFormat="1"/>
    <row r="6624" s="118" customFormat="1"/>
    <row r="6625" s="118" customFormat="1"/>
    <row r="6626" s="118" customFormat="1"/>
    <row r="6627" s="118" customFormat="1"/>
    <row r="6628" s="118" customFormat="1"/>
    <row r="6629" s="118" customFormat="1"/>
    <row r="6630" s="118" customFormat="1"/>
    <row r="6631" s="118" customFormat="1"/>
    <row r="6632" s="118" customFormat="1"/>
    <row r="6633" s="118" customFormat="1"/>
    <row r="6634" s="118" customFormat="1"/>
    <row r="6635" s="118" customFormat="1"/>
    <row r="6636" s="118" customFormat="1"/>
    <row r="6637" s="118" customFormat="1"/>
    <row r="6638" s="118" customFormat="1"/>
    <row r="6639" s="118" customFormat="1"/>
    <row r="6640" s="118" customFormat="1"/>
    <row r="6641" s="118" customFormat="1"/>
    <row r="6642" s="118" customFormat="1"/>
    <row r="6643" s="118" customFormat="1"/>
    <row r="6644" s="118" customFormat="1"/>
    <row r="6645" s="118" customFormat="1"/>
    <row r="6646" s="118" customFormat="1"/>
    <row r="6647" s="118" customFormat="1"/>
    <row r="6648" s="118" customFormat="1"/>
    <row r="6649" s="118" customFormat="1"/>
    <row r="6650" s="118" customFormat="1"/>
    <row r="6651" s="118" customFormat="1"/>
    <row r="6652" s="118" customFormat="1"/>
    <row r="6653" s="118" customFormat="1"/>
    <row r="6654" s="118" customFormat="1"/>
    <row r="6655" s="118" customFormat="1"/>
    <row r="6656" s="118" customFormat="1"/>
    <row r="6657" s="118" customFormat="1"/>
    <row r="6658" s="118" customFormat="1"/>
    <row r="6659" s="118" customFormat="1"/>
    <row r="6660" s="118" customFormat="1"/>
    <row r="6661" s="118" customFormat="1"/>
    <row r="6662" s="118" customFormat="1"/>
    <row r="6663" s="118" customFormat="1"/>
    <row r="6664" s="118" customFormat="1"/>
    <row r="6665" s="118" customFormat="1"/>
    <row r="6666" s="118" customFormat="1"/>
    <row r="6667" s="118" customFormat="1"/>
    <row r="6668" s="118" customFormat="1"/>
    <row r="6669" s="118" customFormat="1"/>
    <row r="6670" s="118" customFormat="1"/>
    <row r="6671" s="118" customFormat="1"/>
    <row r="6672" s="118" customFormat="1"/>
    <row r="6673" s="118" customFormat="1"/>
    <row r="6674" s="118" customFormat="1"/>
    <row r="6675" s="118" customFormat="1"/>
    <row r="6676" s="118" customFormat="1"/>
    <row r="6677" s="118" customFormat="1"/>
    <row r="6678" s="118" customFormat="1"/>
    <row r="6679" s="118" customFormat="1"/>
    <row r="6680" s="118" customFormat="1"/>
    <row r="6681" s="118" customFormat="1"/>
    <row r="6682" s="118" customFormat="1"/>
    <row r="6683" s="118" customFormat="1"/>
    <row r="6684" s="118" customFormat="1"/>
    <row r="6685" s="118" customFormat="1"/>
    <row r="6686" s="118" customFormat="1"/>
    <row r="6687" s="118" customFormat="1"/>
    <row r="6688" s="118" customFormat="1"/>
    <row r="6689" s="118" customFormat="1"/>
    <row r="6690" s="118" customFormat="1"/>
    <row r="6691" s="118" customFormat="1"/>
    <row r="6692" s="118" customFormat="1"/>
    <row r="6693" s="118" customFormat="1"/>
    <row r="6694" s="118" customFormat="1"/>
    <row r="6695" s="118" customFormat="1"/>
    <row r="6696" s="118" customFormat="1"/>
    <row r="6697" s="118" customFormat="1"/>
    <row r="6698" s="118" customFormat="1"/>
    <row r="6699" s="118" customFormat="1"/>
    <row r="6700" s="118" customFormat="1"/>
    <row r="6701" s="118" customFormat="1"/>
    <row r="6702" s="118" customFormat="1"/>
    <row r="6703" s="118" customFormat="1"/>
    <row r="6704" s="118" customFormat="1"/>
    <row r="6705" s="118" customFormat="1"/>
    <row r="6706" s="118" customFormat="1"/>
    <row r="6707" s="118" customFormat="1"/>
    <row r="6708" s="118" customFormat="1"/>
    <row r="6709" s="118" customFormat="1"/>
    <row r="6710" s="118" customFormat="1"/>
    <row r="6711" s="118" customFormat="1"/>
    <row r="6712" s="118" customFormat="1"/>
    <row r="6713" s="118" customFormat="1"/>
    <row r="6714" s="118" customFormat="1"/>
    <row r="6715" s="118" customFormat="1"/>
    <row r="6716" s="118" customFormat="1"/>
    <row r="6717" s="118" customFormat="1"/>
    <row r="6718" s="118" customFormat="1"/>
    <row r="6719" s="118" customFormat="1"/>
    <row r="6720" s="118" customFormat="1"/>
    <row r="6721" s="118" customFormat="1"/>
    <row r="6722" s="118" customFormat="1"/>
    <row r="6723" s="118" customFormat="1"/>
    <row r="6724" s="118" customFormat="1"/>
    <row r="6725" s="118" customFormat="1"/>
    <row r="6726" s="118" customFormat="1"/>
    <row r="6727" s="118" customFormat="1"/>
    <row r="6728" s="118" customFormat="1"/>
    <row r="6729" s="118" customFormat="1"/>
    <row r="6730" s="118" customFormat="1"/>
    <row r="6731" s="118" customFormat="1"/>
    <row r="6732" s="118" customFormat="1"/>
    <row r="6733" s="118" customFormat="1"/>
    <row r="6734" s="118" customFormat="1"/>
    <row r="6735" s="118" customFormat="1"/>
    <row r="6736" s="118" customFormat="1"/>
    <row r="6737" s="118" customFormat="1"/>
    <row r="6738" s="118" customFormat="1"/>
    <row r="6739" s="118" customFormat="1"/>
    <row r="6740" s="118" customFormat="1"/>
    <row r="6741" s="118" customFormat="1"/>
    <row r="6742" s="118" customFormat="1"/>
    <row r="6743" s="118" customFormat="1"/>
    <row r="6744" s="118" customFormat="1"/>
    <row r="6745" s="118" customFormat="1"/>
    <row r="6746" s="118" customFormat="1"/>
    <row r="6747" s="118" customFormat="1"/>
    <row r="6748" s="118" customFormat="1"/>
    <row r="6749" s="118" customFormat="1"/>
    <row r="6750" s="118" customFormat="1"/>
    <row r="6751" s="118" customFormat="1"/>
    <row r="6752" s="118" customFormat="1"/>
    <row r="6753" s="118" customFormat="1"/>
    <row r="6754" s="118" customFormat="1"/>
    <row r="6755" s="118" customFormat="1"/>
    <row r="6756" s="118" customFormat="1"/>
    <row r="6757" s="118" customFormat="1"/>
    <row r="6758" s="118" customFormat="1"/>
    <row r="6759" s="118" customFormat="1"/>
    <row r="6760" s="118" customFormat="1"/>
    <row r="6761" s="118" customFormat="1"/>
    <row r="6762" s="118" customFormat="1"/>
    <row r="6763" s="118" customFormat="1"/>
    <row r="6764" s="118" customFormat="1"/>
    <row r="6765" s="118" customFormat="1"/>
    <row r="6766" s="118" customFormat="1"/>
    <row r="6767" s="118" customFormat="1"/>
    <row r="6768" s="118" customFormat="1"/>
    <row r="6769" s="118" customFormat="1"/>
    <row r="6770" s="118" customFormat="1"/>
    <row r="6771" s="118" customFormat="1"/>
    <row r="6772" s="118" customFormat="1"/>
    <row r="6773" s="118" customFormat="1"/>
    <row r="6774" s="118" customFormat="1"/>
    <row r="6775" s="118" customFormat="1"/>
    <row r="6776" s="118" customFormat="1"/>
    <row r="6777" s="118" customFormat="1"/>
    <row r="6778" s="118" customFormat="1"/>
    <row r="6779" s="118" customFormat="1"/>
    <row r="6780" s="118" customFormat="1"/>
    <row r="6781" s="118" customFormat="1"/>
    <row r="6782" s="118" customFormat="1"/>
    <row r="6783" s="118" customFormat="1"/>
    <row r="6784" s="118" customFormat="1"/>
    <row r="6785" s="118" customFormat="1"/>
    <row r="6786" s="118" customFormat="1"/>
    <row r="6787" s="118" customFormat="1"/>
    <row r="6788" s="118" customFormat="1"/>
    <row r="6789" s="118" customFormat="1"/>
    <row r="6790" s="118" customFormat="1"/>
    <row r="6791" s="118" customFormat="1"/>
    <row r="6792" s="118" customFormat="1"/>
    <row r="6793" s="118" customFormat="1"/>
    <row r="6794" s="118" customFormat="1"/>
    <row r="6795" s="118" customFormat="1"/>
    <row r="6796" s="118" customFormat="1"/>
    <row r="6797" s="118" customFormat="1"/>
    <row r="6798" s="118" customFormat="1"/>
    <row r="6799" s="118" customFormat="1"/>
    <row r="6800" s="118" customFormat="1"/>
    <row r="6801" s="118" customFormat="1"/>
    <row r="6802" s="118" customFormat="1"/>
    <row r="6803" s="118" customFormat="1"/>
    <row r="6804" s="118" customFormat="1"/>
    <row r="6805" s="118" customFormat="1"/>
    <row r="6806" s="118" customFormat="1"/>
    <row r="6807" s="118" customFormat="1"/>
    <row r="6808" s="118" customFormat="1"/>
    <row r="6809" s="118" customFormat="1"/>
    <row r="6810" s="118" customFormat="1"/>
    <row r="6811" s="118" customFormat="1"/>
    <row r="6812" s="118" customFormat="1"/>
    <row r="6813" s="118" customFormat="1"/>
    <row r="6814" s="118" customFormat="1"/>
    <row r="6815" s="118" customFormat="1"/>
    <row r="6816" s="118" customFormat="1"/>
    <row r="6817" s="118" customFormat="1"/>
    <row r="6818" s="118" customFormat="1"/>
    <row r="6819" s="118" customFormat="1"/>
    <row r="6820" s="118" customFormat="1"/>
    <row r="6821" s="118" customFormat="1"/>
    <row r="6822" s="118" customFormat="1"/>
    <row r="6823" s="118" customFormat="1"/>
    <row r="6824" s="118" customFormat="1"/>
    <row r="6825" s="118" customFormat="1"/>
    <row r="6826" s="118" customFormat="1"/>
    <row r="6827" s="118" customFormat="1"/>
    <row r="6828" s="118" customFormat="1"/>
    <row r="6829" s="118" customFormat="1"/>
    <row r="6830" s="118" customFormat="1"/>
    <row r="6831" s="118" customFormat="1"/>
    <row r="6832" s="118" customFormat="1"/>
    <row r="6833" s="118" customFormat="1"/>
    <row r="6834" s="118" customFormat="1"/>
    <row r="6835" s="118" customFormat="1"/>
    <row r="6836" s="118" customFormat="1"/>
    <row r="6837" s="118" customFormat="1"/>
    <row r="6838" s="118" customFormat="1"/>
    <row r="6839" s="118" customFormat="1"/>
    <row r="6840" s="118" customFormat="1"/>
    <row r="6841" s="118" customFormat="1"/>
    <row r="6842" s="118" customFormat="1"/>
    <row r="6843" s="118" customFormat="1"/>
    <row r="6844" s="118" customFormat="1"/>
    <row r="6845" s="118" customFormat="1"/>
    <row r="6846" s="118" customFormat="1"/>
    <row r="6847" s="118" customFormat="1"/>
    <row r="6848" s="118" customFormat="1"/>
    <row r="6849" s="118" customFormat="1"/>
    <row r="6850" s="118" customFormat="1"/>
    <row r="6851" s="118" customFormat="1"/>
    <row r="6852" s="118" customFormat="1"/>
    <row r="6853" s="118" customFormat="1"/>
    <row r="6854" s="118" customFormat="1"/>
    <row r="6855" s="118" customFormat="1"/>
    <row r="6856" s="118" customFormat="1"/>
    <row r="6857" s="118" customFormat="1"/>
    <row r="6858" s="118" customFormat="1"/>
    <row r="6859" s="118" customFormat="1"/>
    <row r="6860" s="118" customFormat="1"/>
    <row r="6861" s="118" customFormat="1"/>
    <row r="6862" s="118" customFormat="1"/>
    <row r="6863" s="118" customFormat="1"/>
    <row r="6864" s="118" customFormat="1"/>
    <row r="6865" s="118" customFormat="1"/>
    <row r="6866" s="118" customFormat="1"/>
    <row r="6867" s="118" customFormat="1"/>
    <row r="6868" s="118" customFormat="1"/>
    <row r="6869" s="118" customFormat="1"/>
    <row r="6870" s="118" customFormat="1"/>
    <row r="6871" s="118" customFormat="1"/>
    <row r="6872" s="118" customFormat="1"/>
    <row r="6873" s="118" customFormat="1"/>
    <row r="6874" s="118" customFormat="1"/>
    <row r="6875" s="118" customFormat="1"/>
    <row r="6876" s="118" customFormat="1"/>
    <row r="6877" s="118" customFormat="1"/>
    <row r="6878" s="118" customFormat="1"/>
    <row r="6879" s="118" customFormat="1"/>
    <row r="6880" s="118" customFormat="1"/>
    <row r="6881" s="118" customFormat="1"/>
    <row r="6882" s="118" customFormat="1"/>
    <row r="6883" s="118" customFormat="1"/>
    <row r="6884" s="118" customFormat="1"/>
    <row r="6885" s="118" customFormat="1"/>
    <row r="6886" s="118" customFormat="1"/>
    <row r="6887" s="118" customFormat="1"/>
    <row r="6888" s="118" customFormat="1"/>
    <row r="6889" s="118" customFormat="1"/>
    <row r="6890" s="118" customFormat="1"/>
    <row r="6891" s="118" customFormat="1"/>
    <row r="6892" s="118" customFormat="1"/>
    <row r="6893" s="118" customFormat="1"/>
    <row r="6894" s="118" customFormat="1"/>
    <row r="6895" s="118" customFormat="1"/>
    <row r="6896" s="118" customFormat="1"/>
    <row r="6897" s="118" customFormat="1"/>
    <row r="6898" s="118" customFormat="1"/>
    <row r="6899" s="118" customFormat="1"/>
    <row r="6900" s="118" customFormat="1"/>
    <row r="6901" s="118" customFormat="1"/>
    <row r="6902" s="118" customFormat="1"/>
    <row r="6903" s="118" customFormat="1"/>
    <row r="6904" s="118" customFormat="1"/>
    <row r="6905" s="118" customFormat="1"/>
    <row r="6906" s="118" customFormat="1"/>
    <row r="6907" s="118" customFormat="1"/>
    <row r="6908" s="118" customFormat="1"/>
    <row r="6909" s="118" customFormat="1"/>
    <row r="6910" s="118" customFormat="1"/>
    <row r="6911" s="118" customFormat="1"/>
    <row r="6912" s="118" customFormat="1"/>
    <row r="6913" s="118" customFormat="1"/>
    <row r="6914" s="118" customFormat="1"/>
    <row r="6915" s="118" customFormat="1"/>
    <row r="6916" s="118" customFormat="1"/>
    <row r="6917" s="118" customFormat="1"/>
    <row r="6918" s="118" customFormat="1"/>
    <row r="6919" s="118" customFormat="1"/>
    <row r="6920" s="118" customFormat="1"/>
    <row r="6921" s="118" customFormat="1"/>
    <row r="6922" s="118" customFormat="1"/>
    <row r="6923" s="118" customFormat="1"/>
    <row r="6924" s="118" customFormat="1"/>
    <row r="6925" s="118" customFormat="1"/>
    <row r="6926" s="118" customFormat="1"/>
    <row r="6927" s="118" customFormat="1"/>
    <row r="6928" s="118" customFormat="1"/>
    <row r="6929" s="118" customFormat="1"/>
    <row r="6930" s="118" customFormat="1"/>
    <row r="6931" s="118" customFormat="1"/>
    <row r="6932" s="118" customFormat="1"/>
    <row r="6933" s="118" customFormat="1"/>
    <row r="6934" s="118" customFormat="1"/>
    <row r="6935" s="118" customFormat="1"/>
    <row r="6936" s="118" customFormat="1"/>
    <row r="6937" s="118" customFormat="1"/>
    <row r="6938" s="118" customFormat="1"/>
    <row r="6939" s="118" customFormat="1"/>
    <row r="6940" s="118" customFormat="1"/>
    <row r="6941" s="118" customFormat="1"/>
    <row r="6942" s="118" customFormat="1"/>
    <row r="6943" s="118" customFormat="1"/>
    <row r="6944" s="118" customFormat="1"/>
    <row r="6945" s="118" customFormat="1"/>
    <row r="6946" s="118" customFormat="1"/>
    <row r="6947" s="118" customFormat="1"/>
    <row r="6948" s="118" customFormat="1"/>
    <row r="6949" s="118" customFormat="1"/>
    <row r="6950" s="118" customFormat="1"/>
    <row r="6951" s="118" customFormat="1"/>
    <row r="6952" s="118" customFormat="1"/>
    <row r="6953" s="118" customFormat="1"/>
    <row r="6954" s="118" customFormat="1"/>
    <row r="6955" s="118" customFormat="1"/>
    <row r="6956" s="118" customFormat="1"/>
    <row r="6957" s="118" customFormat="1"/>
    <row r="6958" s="118" customFormat="1"/>
    <row r="6959" s="118" customFormat="1"/>
    <row r="6960" s="118" customFormat="1"/>
    <row r="6961" s="118" customFormat="1"/>
    <row r="6962" s="118" customFormat="1"/>
    <row r="6963" s="118" customFormat="1"/>
    <row r="6964" s="118" customFormat="1"/>
    <row r="6965" s="118" customFormat="1"/>
    <row r="6966" s="118" customFormat="1"/>
    <row r="6967" s="118" customFormat="1"/>
    <row r="6968" s="118" customFormat="1"/>
    <row r="6969" s="118" customFormat="1"/>
    <row r="6970" s="118" customFormat="1"/>
    <row r="6971" s="118" customFormat="1"/>
    <row r="6972" s="118" customFormat="1"/>
    <row r="6973" s="118" customFormat="1"/>
    <row r="6974" s="118" customFormat="1"/>
    <row r="6975" s="118" customFormat="1"/>
    <row r="6976" s="118" customFormat="1"/>
    <row r="6977" s="118" customFormat="1"/>
    <row r="6978" s="118" customFormat="1"/>
    <row r="6979" s="118" customFormat="1"/>
    <row r="6980" s="118" customFormat="1"/>
    <row r="6981" s="118" customFormat="1"/>
    <row r="6982" s="118" customFormat="1"/>
    <row r="6983" s="118" customFormat="1"/>
    <row r="6984" s="118" customFormat="1"/>
    <row r="6985" s="118" customFormat="1"/>
    <row r="6986" s="118" customFormat="1"/>
    <row r="6987" s="118" customFormat="1"/>
    <row r="6988" s="118" customFormat="1"/>
    <row r="6989" s="118" customFormat="1"/>
    <row r="6990" s="118" customFormat="1"/>
    <row r="6991" s="118" customFormat="1"/>
    <row r="6992" s="118" customFormat="1"/>
    <row r="6993" s="118" customFormat="1"/>
    <row r="6994" s="118" customFormat="1"/>
    <row r="6995" s="118" customFormat="1"/>
    <row r="6996" s="118" customFormat="1"/>
    <row r="6997" s="118" customFormat="1"/>
    <row r="6998" s="118" customFormat="1"/>
    <row r="6999" s="118" customFormat="1"/>
    <row r="7000" s="118" customFormat="1"/>
    <row r="7001" s="118" customFormat="1"/>
    <row r="7002" s="118" customFormat="1"/>
    <row r="7003" s="118" customFormat="1"/>
    <row r="7004" s="118" customFormat="1"/>
    <row r="7005" s="118" customFormat="1"/>
    <row r="7006" s="118" customFormat="1"/>
    <row r="7007" s="118" customFormat="1"/>
    <row r="7008" s="118" customFormat="1"/>
    <row r="7009" s="118" customFormat="1"/>
    <row r="7010" s="118" customFormat="1"/>
    <row r="7011" s="118" customFormat="1"/>
    <row r="7012" s="118" customFormat="1"/>
    <row r="7013" s="118" customFormat="1"/>
    <row r="7014" s="118" customFormat="1"/>
    <row r="7015" s="118" customFormat="1"/>
    <row r="7016" s="118" customFormat="1"/>
    <row r="7017" s="118" customFormat="1"/>
    <row r="7018" s="118" customFormat="1"/>
    <row r="7019" s="118" customFormat="1"/>
    <row r="7020" s="118" customFormat="1"/>
    <row r="7021" s="118" customFormat="1"/>
    <row r="7022" s="118" customFormat="1"/>
    <row r="7023" s="118" customFormat="1"/>
    <row r="7024" s="118" customFormat="1"/>
    <row r="7025" s="118" customFormat="1"/>
    <row r="7026" s="118" customFormat="1"/>
    <row r="7027" s="118" customFormat="1"/>
    <row r="7028" s="118" customFormat="1"/>
    <row r="7029" s="118" customFormat="1"/>
    <row r="7030" s="118" customFormat="1"/>
    <row r="7031" s="118" customFormat="1"/>
    <row r="7032" s="118" customFormat="1"/>
    <row r="7033" s="118" customFormat="1"/>
    <row r="7034" s="118" customFormat="1"/>
    <row r="7035" s="118" customFormat="1"/>
    <row r="7036" s="118" customFormat="1"/>
    <row r="7037" s="118" customFormat="1"/>
    <row r="7038" s="118" customFormat="1"/>
    <row r="7039" s="118" customFormat="1"/>
    <row r="7040" s="118" customFormat="1"/>
    <row r="7041" s="118" customFormat="1"/>
    <row r="7042" s="118" customFormat="1"/>
    <row r="7043" s="118" customFormat="1"/>
    <row r="7044" s="118" customFormat="1"/>
    <row r="7045" s="118" customFormat="1"/>
    <row r="7046" s="118" customFormat="1"/>
    <row r="7047" s="118" customFormat="1"/>
    <row r="7048" s="118" customFormat="1"/>
    <row r="7049" s="118" customFormat="1"/>
    <row r="7050" s="118" customFormat="1"/>
    <row r="7051" s="118" customFormat="1"/>
    <row r="7052" s="118" customFormat="1"/>
    <row r="7053" s="118" customFormat="1"/>
    <row r="7054" s="118" customFormat="1"/>
    <row r="7055" s="118" customFormat="1"/>
    <row r="7056" s="118" customFormat="1"/>
    <row r="7057" s="118" customFormat="1"/>
    <row r="7058" s="118" customFormat="1"/>
    <row r="7059" s="118" customFormat="1"/>
    <row r="7060" s="118" customFormat="1"/>
    <row r="7061" s="118" customFormat="1"/>
    <row r="7062" s="118" customFormat="1"/>
    <row r="7063" s="118" customFormat="1"/>
    <row r="7064" s="118" customFormat="1"/>
    <row r="7065" s="118" customFormat="1"/>
    <row r="7066" s="118" customFormat="1"/>
    <row r="7067" s="118" customFormat="1"/>
    <row r="7068" s="118" customFormat="1"/>
    <row r="7069" s="118" customFormat="1"/>
    <row r="7070" s="118" customFormat="1"/>
    <row r="7071" s="118" customFormat="1"/>
    <row r="7072" s="118" customFormat="1"/>
    <row r="7073" s="118" customFormat="1"/>
    <row r="7074" s="118" customFormat="1"/>
    <row r="7075" s="118" customFormat="1"/>
    <row r="7076" s="118" customFormat="1"/>
    <row r="7077" s="118" customFormat="1"/>
    <row r="7078" s="118" customFormat="1"/>
    <row r="7079" s="118" customFormat="1"/>
    <row r="7080" s="118" customFormat="1"/>
    <row r="7081" s="118" customFormat="1"/>
    <row r="7082" s="118" customFormat="1"/>
    <row r="7083" s="118" customFormat="1"/>
    <row r="7084" s="118" customFormat="1"/>
    <row r="7085" s="118" customFormat="1"/>
    <row r="7086" s="118" customFormat="1"/>
    <row r="7087" s="118" customFormat="1"/>
    <row r="7088" s="118" customFormat="1"/>
    <row r="7089" s="118" customFormat="1"/>
    <row r="7090" s="118" customFormat="1"/>
    <row r="7091" s="118" customFormat="1"/>
    <row r="7092" s="118" customFormat="1"/>
    <row r="7093" s="118" customFormat="1"/>
    <row r="7094" s="118" customFormat="1"/>
    <row r="7095" s="118" customFormat="1"/>
    <row r="7096" s="118" customFormat="1"/>
    <row r="7097" s="118" customFormat="1"/>
    <row r="7098" s="118" customFormat="1"/>
    <row r="7099" s="118" customFormat="1"/>
    <row r="7100" s="118" customFormat="1"/>
    <row r="7101" s="118" customFormat="1"/>
    <row r="7102" s="118" customFormat="1"/>
    <row r="7103" s="118" customFormat="1"/>
    <row r="7104" s="118" customFormat="1"/>
    <row r="7105" s="118" customFormat="1"/>
    <row r="7106" s="118" customFormat="1"/>
    <row r="7107" s="118" customFormat="1"/>
    <row r="7108" s="118" customFormat="1"/>
    <row r="7109" s="118" customFormat="1"/>
    <row r="7110" s="118" customFormat="1"/>
    <row r="7111" s="118" customFormat="1"/>
    <row r="7112" s="118" customFormat="1"/>
    <row r="7113" s="118" customFormat="1"/>
    <row r="7114" s="118" customFormat="1"/>
    <row r="7115" s="118" customFormat="1"/>
    <row r="7116" s="118" customFormat="1"/>
    <row r="7117" s="118" customFormat="1"/>
    <row r="7118" s="118" customFormat="1"/>
    <row r="7119" s="118" customFormat="1"/>
    <row r="7120" s="118" customFormat="1"/>
    <row r="7121" s="118" customFormat="1"/>
    <row r="7122" s="118" customFormat="1"/>
    <row r="7123" s="118" customFormat="1"/>
    <row r="7124" s="118" customFormat="1"/>
    <row r="7125" s="118" customFormat="1"/>
    <row r="7126" s="118" customFormat="1"/>
    <row r="7127" s="118" customFormat="1"/>
    <row r="7128" s="118" customFormat="1"/>
    <row r="7129" s="118" customFormat="1"/>
    <row r="7130" s="118" customFormat="1"/>
    <row r="7131" s="118" customFormat="1"/>
    <row r="7132" s="118" customFormat="1"/>
    <row r="7133" s="118" customFormat="1"/>
    <row r="7134" s="118" customFormat="1"/>
    <row r="7135" s="118" customFormat="1"/>
    <row r="7136" s="118" customFormat="1"/>
    <row r="7137" s="118" customFormat="1"/>
    <row r="7138" s="118" customFormat="1"/>
    <row r="7139" s="118" customFormat="1"/>
    <row r="7140" s="118" customFormat="1"/>
    <row r="7141" s="118" customFormat="1"/>
    <row r="7142" s="118" customFormat="1"/>
    <row r="7143" s="118" customFormat="1"/>
    <row r="7144" s="118" customFormat="1"/>
    <row r="7145" s="118" customFormat="1"/>
    <row r="7146" s="118" customFormat="1"/>
    <row r="7147" s="118" customFormat="1"/>
    <row r="7148" s="118" customFormat="1"/>
    <row r="7149" s="118" customFormat="1"/>
    <row r="7150" s="118" customFormat="1"/>
    <row r="7151" s="118" customFormat="1"/>
    <row r="7152" s="118" customFormat="1"/>
    <row r="7153" s="118" customFormat="1"/>
    <row r="7154" s="118" customFormat="1"/>
    <row r="7155" s="118" customFormat="1"/>
    <row r="7156" s="118" customFormat="1"/>
    <row r="7157" s="118" customFormat="1"/>
    <row r="7158" s="118" customFormat="1"/>
    <row r="7159" s="118" customFormat="1"/>
    <row r="7160" s="118" customFormat="1"/>
    <row r="7161" s="118" customFormat="1"/>
    <row r="7162" s="118" customFormat="1"/>
    <row r="7163" s="118" customFormat="1"/>
    <row r="7164" s="118" customFormat="1"/>
    <row r="7165" s="118" customFormat="1"/>
    <row r="7166" s="118" customFormat="1"/>
    <row r="7167" s="118" customFormat="1"/>
    <row r="7168" s="118" customFormat="1"/>
    <row r="7169" s="118" customFormat="1"/>
    <row r="7170" s="118" customFormat="1"/>
    <row r="7171" s="118" customFormat="1"/>
    <row r="7172" s="118" customFormat="1"/>
    <row r="7173" s="118" customFormat="1"/>
    <row r="7174" s="118" customFormat="1"/>
    <row r="7175" s="118" customFormat="1"/>
    <row r="7176" s="118" customFormat="1"/>
    <row r="7177" s="118" customFormat="1"/>
    <row r="7178" s="118" customFormat="1"/>
    <row r="7179" s="118" customFormat="1"/>
    <row r="7180" s="118" customFormat="1"/>
    <row r="7181" s="118" customFormat="1"/>
    <row r="7182" s="118" customFormat="1"/>
    <row r="7183" s="118" customFormat="1"/>
    <row r="7184" s="118" customFormat="1"/>
    <row r="7185" s="118" customFormat="1"/>
    <row r="7186" s="118" customFormat="1"/>
    <row r="7187" s="118" customFormat="1"/>
    <row r="7188" s="118" customFormat="1"/>
    <row r="7189" s="118" customFormat="1"/>
    <row r="7190" s="118" customFormat="1"/>
    <row r="7191" s="118" customFormat="1"/>
    <row r="7192" s="118" customFormat="1"/>
    <row r="7193" s="118" customFormat="1"/>
    <row r="7194" s="118" customFormat="1"/>
    <row r="7195" s="118" customFormat="1"/>
    <row r="7196" s="118" customFormat="1"/>
    <row r="7197" s="118" customFormat="1"/>
    <row r="7198" s="118" customFormat="1"/>
    <row r="7199" s="118" customFormat="1"/>
    <row r="7200" s="118" customFormat="1"/>
    <row r="7201" s="118" customFormat="1"/>
    <row r="7202" s="118" customFormat="1"/>
    <row r="7203" s="118" customFormat="1"/>
    <row r="7204" s="118" customFormat="1"/>
    <row r="7205" s="118" customFormat="1"/>
    <row r="7206" s="118" customFormat="1"/>
    <row r="7207" s="118" customFormat="1"/>
    <row r="7208" s="118" customFormat="1"/>
    <row r="7209" s="118" customFormat="1"/>
    <row r="7210" s="118" customFormat="1"/>
    <row r="7211" s="118" customFormat="1"/>
    <row r="7212" s="118" customFormat="1"/>
    <row r="7213" s="118" customFormat="1"/>
    <row r="7214" s="118" customFormat="1"/>
    <row r="7215" s="118" customFormat="1"/>
    <row r="7216" s="118" customFormat="1"/>
    <row r="7217" s="118" customFormat="1"/>
    <row r="7218" s="118" customFormat="1"/>
    <row r="7219" s="118" customFormat="1"/>
    <row r="7220" s="118" customFormat="1"/>
    <row r="7221" s="118" customFormat="1"/>
    <row r="7222" s="118" customFormat="1"/>
    <row r="7223" s="118" customFormat="1"/>
    <row r="7224" s="118" customFormat="1"/>
    <row r="7225" s="118" customFormat="1"/>
    <row r="7226" s="118" customFormat="1"/>
    <row r="7227" s="118" customFormat="1"/>
    <row r="7228" s="118" customFormat="1"/>
    <row r="7229" s="118" customFormat="1"/>
    <row r="7230" s="118" customFormat="1"/>
    <row r="7231" s="118" customFormat="1"/>
    <row r="7232" s="118" customFormat="1"/>
    <row r="7233" s="118" customFormat="1"/>
    <row r="7234" s="118" customFormat="1"/>
    <row r="7235" s="118" customFormat="1"/>
    <row r="7236" s="118" customFormat="1"/>
    <row r="7237" s="118" customFormat="1"/>
    <row r="7238" s="118" customFormat="1"/>
    <row r="7239" s="118" customFormat="1"/>
    <row r="7240" s="118" customFormat="1"/>
    <row r="7241" s="118" customFormat="1"/>
    <row r="7242" s="118" customFormat="1"/>
    <row r="7243" s="118" customFormat="1"/>
    <row r="7244" s="118" customFormat="1"/>
    <row r="7245" s="118" customFormat="1"/>
    <row r="7246" s="118" customFormat="1"/>
    <row r="7247" s="118" customFormat="1"/>
    <row r="7248" s="118" customFormat="1"/>
    <row r="7249" s="118" customFormat="1"/>
    <row r="7250" s="118" customFormat="1"/>
    <row r="7251" s="118" customFormat="1"/>
    <row r="7252" s="118" customFormat="1"/>
    <row r="7253" s="118" customFormat="1"/>
    <row r="7254" s="118" customFormat="1"/>
    <row r="7255" s="118" customFormat="1"/>
    <row r="7256" s="118" customFormat="1"/>
    <row r="7257" s="118" customFormat="1"/>
    <row r="7258" s="118" customFormat="1"/>
    <row r="7259" s="118" customFormat="1"/>
    <row r="7260" s="118" customFormat="1"/>
    <row r="7261" s="118" customFormat="1"/>
    <row r="7262" s="118" customFormat="1"/>
    <row r="7263" s="118" customFormat="1"/>
    <row r="7264" s="118" customFormat="1"/>
    <row r="7265" s="118" customFormat="1"/>
    <row r="7266" s="118" customFormat="1"/>
    <row r="7267" s="118" customFormat="1"/>
    <row r="7268" s="118" customFormat="1"/>
    <row r="7269" s="118" customFormat="1"/>
    <row r="7270" s="118" customFormat="1"/>
    <row r="7271" s="118" customFormat="1"/>
    <row r="7272" s="118" customFormat="1"/>
    <row r="7273" s="118" customFormat="1"/>
    <row r="7274" s="118" customFormat="1"/>
    <row r="7275" s="118" customFormat="1"/>
    <row r="7276" s="118" customFormat="1"/>
    <row r="7277" s="118" customFormat="1"/>
    <row r="7278" s="118" customFormat="1"/>
    <row r="7279" s="118" customFormat="1"/>
    <row r="7280" s="118" customFormat="1"/>
    <row r="7281" s="118" customFormat="1"/>
    <row r="7282" s="118" customFormat="1"/>
    <row r="7283" s="118" customFormat="1"/>
    <row r="7284" s="118" customFormat="1"/>
    <row r="7285" s="118" customFormat="1"/>
    <row r="7286" s="118" customFormat="1"/>
    <row r="7287" s="118" customFormat="1"/>
    <row r="7288" s="118" customFormat="1"/>
    <row r="7289" s="118" customFormat="1"/>
    <row r="7290" s="118" customFormat="1"/>
    <row r="7291" s="118" customFormat="1"/>
    <row r="7292" s="118" customFormat="1"/>
    <row r="7293" s="118" customFormat="1"/>
    <row r="7294" s="118" customFormat="1"/>
    <row r="7295" s="118" customFormat="1"/>
    <row r="7296" s="118" customFormat="1"/>
    <row r="7297" s="118" customFormat="1"/>
    <row r="7298" s="118" customFormat="1"/>
    <row r="7299" s="118" customFormat="1"/>
    <row r="7300" s="118" customFormat="1"/>
    <row r="7301" s="118" customFormat="1"/>
    <row r="7302" s="118" customFormat="1"/>
    <row r="7303" s="118" customFormat="1"/>
    <row r="7304" s="118" customFormat="1"/>
    <row r="7305" s="118" customFormat="1"/>
    <row r="7306" s="118" customFormat="1"/>
    <row r="7307" s="118" customFormat="1"/>
    <row r="7308" s="118" customFormat="1"/>
    <row r="7309" s="118" customFormat="1"/>
    <row r="7310" s="118" customFormat="1"/>
    <row r="7311" s="118" customFormat="1"/>
    <row r="7312" s="118" customFormat="1"/>
    <row r="7313" s="118" customFormat="1"/>
    <row r="7314" s="118" customFormat="1"/>
    <row r="7315" s="118" customFormat="1"/>
    <row r="7316" s="118" customFormat="1"/>
    <row r="7317" s="118" customFormat="1"/>
    <row r="7318" s="118" customFormat="1"/>
    <row r="7319" s="118" customFormat="1"/>
    <row r="7320" s="118" customFormat="1"/>
    <row r="7321" s="118" customFormat="1"/>
    <row r="7322" s="118" customFormat="1"/>
    <row r="7323" s="118" customFormat="1"/>
    <row r="7324" s="118" customFormat="1"/>
    <row r="7325" s="118" customFormat="1"/>
    <row r="7326" s="118" customFormat="1"/>
    <row r="7327" s="118" customFormat="1"/>
    <row r="7328" s="118" customFormat="1"/>
    <row r="7329" s="118" customFormat="1"/>
    <row r="7330" s="118" customFormat="1"/>
    <row r="7331" s="118" customFormat="1"/>
    <row r="7332" s="118" customFormat="1"/>
    <row r="7333" s="118" customFormat="1"/>
    <row r="7334" s="118" customFormat="1"/>
    <row r="7335" s="118" customFormat="1"/>
    <row r="7336" s="118" customFormat="1"/>
    <row r="7337" s="118" customFormat="1"/>
    <row r="7338" s="118" customFormat="1"/>
    <row r="7339" s="118" customFormat="1"/>
    <row r="7340" s="118" customFormat="1"/>
    <row r="7341" s="118" customFormat="1"/>
    <row r="7342" s="118" customFormat="1"/>
    <row r="7343" s="118" customFormat="1"/>
    <row r="7344" s="118" customFormat="1"/>
    <row r="7345" s="118" customFormat="1"/>
    <row r="7346" s="118" customFormat="1"/>
    <row r="7347" s="118" customFormat="1"/>
    <row r="7348" s="118" customFormat="1"/>
    <row r="7349" s="118" customFormat="1"/>
    <row r="7350" s="118" customFormat="1"/>
    <row r="7351" s="118" customFormat="1"/>
    <row r="7352" s="118" customFormat="1"/>
    <row r="7353" s="118" customFormat="1"/>
    <row r="7354" s="118" customFormat="1"/>
    <row r="7355" s="118" customFormat="1"/>
    <row r="7356" s="118" customFormat="1"/>
    <row r="7357" s="118" customFormat="1"/>
    <row r="7358" s="118" customFormat="1"/>
    <row r="7359" s="118" customFormat="1"/>
    <row r="7360" s="118" customFormat="1"/>
    <row r="7361" s="118" customFormat="1"/>
    <row r="7362" s="118" customFormat="1"/>
    <row r="7363" s="118" customFormat="1"/>
    <row r="7364" s="118" customFormat="1"/>
    <row r="7365" s="118" customFormat="1"/>
    <row r="7366" s="118" customFormat="1"/>
    <row r="7367" s="118" customFormat="1"/>
    <row r="7368" s="118" customFormat="1"/>
    <row r="7369" s="118" customFormat="1"/>
    <row r="7370" s="118" customFormat="1"/>
    <row r="7371" s="118" customFormat="1"/>
    <row r="7372" s="118" customFormat="1"/>
    <row r="7373" s="118" customFormat="1"/>
    <row r="7374" s="118" customFormat="1"/>
    <row r="7375" s="118" customFormat="1"/>
    <row r="7376" s="118" customFormat="1"/>
    <row r="7377" s="118" customFormat="1"/>
    <row r="7378" s="118" customFormat="1"/>
    <row r="7379" s="118" customFormat="1"/>
    <row r="7380" s="118" customFormat="1"/>
    <row r="7381" s="118" customFormat="1"/>
    <row r="7382" s="118" customFormat="1"/>
    <row r="7383" s="118" customFormat="1"/>
    <row r="7384" s="118" customFormat="1"/>
    <row r="7385" s="118" customFormat="1"/>
    <row r="7386" s="118" customFormat="1"/>
    <row r="7387" s="118" customFormat="1"/>
    <row r="7388" s="118" customFormat="1"/>
    <row r="7389" s="118" customFormat="1"/>
    <row r="7390" s="118" customFormat="1"/>
    <row r="7391" s="118" customFormat="1"/>
    <row r="7392" s="118" customFormat="1"/>
    <row r="7393" s="118" customFormat="1"/>
    <row r="7394" s="118" customFormat="1"/>
    <row r="7395" s="118" customFormat="1"/>
    <row r="7396" s="118" customFormat="1"/>
    <row r="7397" s="118" customFormat="1"/>
    <row r="7398" s="118" customFormat="1"/>
    <row r="7399" s="118" customFormat="1"/>
    <row r="7400" s="118" customFormat="1"/>
    <row r="7401" s="118" customFormat="1"/>
    <row r="7402" s="118" customFormat="1"/>
    <row r="7403" s="118" customFormat="1"/>
    <row r="7404" s="118" customFormat="1"/>
    <row r="7405" s="118" customFormat="1"/>
    <row r="7406" s="118" customFormat="1"/>
    <row r="7407" s="118" customFormat="1"/>
    <row r="7408" s="118" customFormat="1"/>
    <row r="7409" s="118" customFormat="1"/>
    <row r="7410" s="118" customFormat="1"/>
    <row r="7411" s="118" customFormat="1"/>
    <row r="7412" s="118" customFormat="1"/>
    <row r="7413" s="118" customFormat="1"/>
    <row r="7414" s="118" customFormat="1"/>
    <row r="7415" s="118" customFormat="1"/>
    <row r="7416" s="118" customFormat="1"/>
    <row r="7417" s="118" customFormat="1"/>
    <row r="7418" s="118" customFormat="1"/>
    <row r="7419" s="118" customFormat="1"/>
    <row r="7420" s="118" customFormat="1"/>
    <row r="7421" s="118" customFormat="1"/>
    <row r="7422" s="118" customFormat="1"/>
    <row r="7423" s="118" customFormat="1"/>
    <row r="7424" s="118" customFormat="1"/>
    <row r="7425" s="118" customFormat="1"/>
    <row r="7426" s="118" customFormat="1"/>
    <row r="7427" s="118" customFormat="1"/>
    <row r="7428" s="118" customFormat="1"/>
    <row r="7429" s="118" customFormat="1"/>
    <row r="7430" s="118" customFormat="1"/>
    <row r="7431" s="118" customFormat="1"/>
    <row r="7432" s="118" customFormat="1"/>
    <row r="7433" s="118" customFormat="1"/>
    <row r="7434" s="118" customFormat="1"/>
    <row r="7435" s="118" customFormat="1"/>
    <row r="7436" s="118" customFormat="1"/>
    <row r="7437" s="118" customFormat="1"/>
    <row r="7438" s="118" customFormat="1"/>
    <row r="7439" s="118" customFormat="1"/>
    <row r="7440" s="118" customFormat="1"/>
    <row r="7441" s="118" customFormat="1"/>
    <row r="7442" s="118" customFormat="1"/>
    <row r="7443" s="118" customFormat="1"/>
    <row r="7444" s="118" customFormat="1"/>
    <row r="7445" s="118" customFormat="1"/>
    <row r="7446" s="118" customFormat="1"/>
    <row r="7447" s="118" customFormat="1"/>
    <row r="7448" s="118" customFormat="1"/>
    <row r="7449" s="118" customFormat="1"/>
    <row r="7450" s="118" customFormat="1"/>
    <row r="7451" s="118" customFormat="1"/>
    <row r="7452" s="118" customFormat="1"/>
    <row r="7453" s="118" customFormat="1"/>
    <row r="7454" s="118" customFormat="1"/>
    <row r="7455" s="118" customFormat="1"/>
    <row r="7456" s="118" customFormat="1"/>
    <row r="7457" s="118" customFormat="1"/>
    <row r="7458" s="118" customFormat="1"/>
    <row r="7459" s="118" customFormat="1"/>
    <row r="7460" s="118" customFormat="1"/>
    <row r="7461" s="118" customFormat="1"/>
    <row r="7462" s="118" customFormat="1"/>
    <row r="7463" s="118" customFormat="1"/>
    <row r="7464" s="118" customFormat="1"/>
    <row r="7465" s="118" customFormat="1"/>
    <row r="7466" s="118" customFormat="1"/>
    <row r="7467" s="118" customFormat="1"/>
    <row r="7468" s="118" customFormat="1"/>
    <row r="7469" s="118" customFormat="1"/>
    <row r="7470" s="118" customFormat="1"/>
    <row r="7471" s="118" customFormat="1"/>
    <row r="7472" s="118" customFormat="1"/>
    <row r="7473" s="118" customFormat="1"/>
    <row r="7474" s="118" customFormat="1"/>
    <row r="7475" s="118" customFormat="1"/>
    <row r="7476" s="118" customFormat="1"/>
    <row r="7477" s="118" customFormat="1"/>
    <row r="7478" s="118" customFormat="1"/>
    <row r="7479" s="118" customFormat="1"/>
    <row r="7480" s="118" customFormat="1"/>
    <row r="7481" s="118" customFormat="1"/>
    <row r="7482" s="118" customFormat="1"/>
    <row r="7483" s="118" customFormat="1"/>
    <row r="7484" s="118" customFormat="1"/>
    <row r="7485" s="118" customFormat="1"/>
    <row r="7486" s="118" customFormat="1"/>
    <row r="7487" s="118" customFormat="1"/>
    <row r="7488" s="118" customFormat="1"/>
    <row r="7489" s="118" customFormat="1"/>
    <row r="7490" s="118" customFormat="1"/>
    <row r="7491" s="118" customFormat="1"/>
    <row r="7492" s="118" customFormat="1"/>
    <row r="7493" s="118" customFormat="1"/>
    <row r="7494" s="118" customFormat="1"/>
    <row r="7495" s="118" customFormat="1"/>
    <row r="7496" s="118" customFormat="1"/>
    <row r="7497" s="118" customFormat="1"/>
    <row r="7498" s="118" customFormat="1"/>
    <row r="7499" s="118" customFormat="1"/>
    <row r="7500" s="118" customFormat="1"/>
    <row r="7501" s="118" customFormat="1"/>
    <row r="7502" s="118" customFormat="1"/>
    <row r="7503" s="118" customFormat="1"/>
    <row r="7504" s="118" customFormat="1"/>
    <row r="7505" s="118" customFormat="1"/>
    <row r="7506" s="118" customFormat="1"/>
    <row r="7507" s="118" customFormat="1"/>
    <row r="7508" s="118" customFormat="1"/>
    <row r="7509" s="118" customFormat="1"/>
    <row r="7510" s="118" customFormat="1"/>
    <row r="7511" s="118" customFormat="1"/>
    <row r="7512" s="118" customFormat="1"/>
    <row r="7513" s="118" customFormat="1"/>
    <row r="7514" s="118" customFormat="1"/>
    <row r="7515" s="118" customFormat="1"/>
    <row r="7516" s="118" customFormat="1"/>
    <row r="7517" s="118" customFormat="1"/>
    <row r="7518" s="118" customFormat="1"/>
    <row r="7519" s="118" customFormat="1"/>
    <row r="7520" s="118" customFormat="1"/>
    <row r="7521" s="118" customFormat="1"/>
    <row r="7522" s="118" customFormat="1"/>
    <row r="7523" s="118" customFormat="1"/>
    <row r="7524" s="118" customFormat="1"/>
    <row r="7525" s="118" customFormat="1"/>
    <row r="7526" s="118" customFormat="1"/>
    <row r="7527" s="118" customFormat="1"/>
    <row r="7528" s="118" customFormat="1"/>
    <row r="7529" s="118" customFormat="1"/>
    <row r="7530" s="118" customFormat="1"/>
    <row r="7531" s="118" customFormat="1"/>
    <row r="7532" s="118" customFormat="1"/>
    <row r="7533" s="118" customFormat="1"/>
    <row r="7534" s="118" customFormat="1"/>
    <row r="7535" s="118" customFormat="1"/>
    <row r="7536" s="118" customFormat="1"/>
    <row r="7537" s="118" customFormat="1"/>
    <row r="7538" s="118" customFormat="1"/>
    <row r="7539" s="118" customFormat="1"/>
    <row r="7540" s="118" customFormat="1"/>
    <row r="7541" s="118" customFormat="1"/>
    <row r="7542" s="118" customFormat="1"/>
    <row r="7543" s="118" customFormat="1"/>
    <row r="7544" s="118" customFormat="1"/>
    <row r="7545" s="118" customFormat="1"/>
    <row r="7546" s="118" customFormat="1"/>
    <row r="7547" s="118" customFormat="1"/>
    <row r="7548" s="118" customFormat="1"/>
    <row r="7549" s="118" customFormat="1"/>
    <row r="7550" s="118" customFormat="1"/>
    <row r="7551" s="118" customFormat="1"/>
    <row r="7552" s="118" customFormat="1"/>
    <row r="7553" s="118" customFormat="1"/>
    <row r="7554" s="118" customFormat="1"/>
    <row r="7555" s="118" customFormat="1"/>
    <row r="7556" s="118" customFormat="1"/>
    <row r="7557" s="118" customFormat="1"/>
    <row r="7558" s="118" customFormat="1"/>
    <row r="7559" s="118" customFormat="1"/>
    <row r="7560" s="118" customFormat="1"/>
    <row r="7561" s="118" customFormat="1"/>
    <row r="7562" s="118" customFormat="1"/>
    <row r="7563" s="118" customFormat="1"/>
    <row r="7564" s="118" customFormat="1"/>
    <row r="7565" s="118" customFormat="1"/>
    <row r="7566" s="118" customFormat="1"/>
    <row r="7567" s="118" customFormat="1"/>
    <row r="7568" s="118" customFormat="1"/>
    <row r="7569" s="118" customFormat="1"/>
    <row r="7570" s="118" customFormat="1"/>
    <row r="7571" s="118" customFormat="1"/>
    <row r="7572" s="118" customFormat="1"/>
    <row r="7573" s="118" customFormat="1"/>
    <row r="7574" s="118" customFormat="1"/>
    <row r="7575" s="118" customFormat="1"/>
    <row r="7576" s="118" customFormat="1"/>
    <row r="7577" s="118" customFormat="1"/>
    <row r="7578" s="118" customFormat="1"/>
    <row r="7579" s="118" customFormat="1"/>
    <row r="7580" s="118" customFormat="1"/>
    <row r="7581" s="118" customFormat="1"/>
    <row r="7582" s="118" customFormat="1"/>
    <row r="7583" s="118" customFormat="1"/>
    <row r="7584" s="118" customFormat="1"/>
    <row r="7585" s="118" customFormat="1"/>
    <row r="7586" s="118" customFormat="1"/>
    <row r="7587" s="118" customFormat="1"/>
    <row r="7588" s="118" customFormat="1"/>
    <row r="7589" s="118" customFormat="1"/>
    <row r="7590" s="118" customFormat="1"/>
    <row r="7591" s="118" customFormat="1"/>
    <row r="7592" s="118" customFormat="1"/>
    <row r="7593" s="118" customFormat="1"/>
    <row r="7594" s="118" customFormat="1"/>
    <row r="7595" s="118" customFormat="1"/>
    <row r="7596" s="118" customFormat="1"/>
    <row r="7597" s="118" customFormat="1"/>
    <row r="7598" s="118" customFormat="1"/>
    <row r="7599" s="118" customFormat="1"/>
    <row r="7600" s="118" customFormat="1"/>
    <row r="7601" s="118" customFormat="1"/>
    <row r="7602" s="118" customFormat="1"/>
    <row r="7603" s="118" customFormat="1"/>
    <row r="7604" s="118" customFormat="1"/>
    <row r="7605" s="118" customFormat="1"/>
    <row r="7606" s="118" customFormat="1"/>
    <row r="7607" s="118" customFormat="1"/>
    <row r="7608" s="118" customFormat="1"/>
    <row r="7609" s="118" customFormat="1"/>
    <row r="7610" s="118" customFormat="1"/>
    <row r="7611" s="118" customFormat="1"/>
    <row r="7612" s="118" customFormat="1"/>
    <row r="7613" s="118" customFormat="1"/>
    <row r="7614" s="118" customFormat="1"/>
    <row r="7615" s="118" customFormat="1"/>
    <row r="7616" s="118" customFormat="1"/>
    <row r="7617" s="118" customFormat="1"/>
    <row r="7618" s="118" customFormat="1"/>
    <row r="7619" s="118" customFormat="1"/>
    <row r="7620" s="118" customFormat="1"/>
    <row r="7621" s="118" customFormat="1"/>
    <row r="7622" s="118" customFormat="1"/>
    <row r="7623" s="118" customFormat="1"/>
    <row r="7624" s="118" customFormat="1"/>
    <row r="7625" s="118" customFormat="1"/>
    <row r="7626" s="118" customFormat="1"/>
    <row r="7627" s="118" customFormat="1"/>
    <row r="7628" s="118" customFormat="1"/>
    <row r="7629" s="118" customFormat="1"/>
    <row r="7630" s="118" customFormat="1"/>
    <row r="7631" s="118" customFormat="1"/>
    <row r="7632" s="118" customFormat="1"/>
    <row r="7633" s="118" customFormat="1"/>
    <row r="7634" s="118" customFormat="1"/>
    <row r="7635" s="118" customFormat="1"/>
    <row r="7636" s="118" customFormat="1"/>
    <row r="7637" s="118" customFormat="1"/>
    <row r="7638" s="118" customFormat="1"/>
    <row r="7639" s="118" customFormat="1"/>
    <row r="7640" s="118" customFormat="1"/>
    <row r="7641" s="118" customFormat="1"/>
    <row r="7642" s="118" customFormat="1"/>
    <row r="7643" s="118" customFormat="1"/>
    <row r="7644" s="118" customFormat="1"/>
    <row r="7645" s="118" customFormat="1"/>
    <row r="7646" s="118" customFormat="1"/>
    <row r="7647" s="118" customFormat="1"/>
    <row r="7648" s="118" customFormat="1"/>
    <row r="7649" s="118" customFormat="1"/>
    <row r="7650" s="118" customFormat="1"/>
    <row r="7651" s="118" customFormat="1"/>
    <row r="7652" s="118" customFormat="1"/>
    <row r="7653" s="118" customFormat="1"/>
    <row r="7654" s="118" customFormat="1"/>
    <row r="7655" s="118" customFormat="1"/>
    <row r="7656" s="118" customFormat="1"/>
    <row r="7657" s="118" customFormat="1"/>
    <row r="7658" s="118" customFormat="1"/>
    <row r="7659" s="118" customFormat="1"/>
    <row r="7660" s="118" customFormat="1"/>
    <row r="7661" s="118" customFormat="1"/>
    <row r="7662" s="118" customFormat="1"/>
    <row r="7663" s="118" customFormat="1"/>
    <row r="7664" s="118" customFormat="1"/>
    <row r="7665" s="118" customFormat="1"/>
    <row r="7666" s="118" customFormat="1"/>
    <row r="7667" s="118" customFormat="1"/>
    <row r="7668" s="118" customFormat="1"/>
    <row r="7669" s="118" customFormat="1"/>
    <row r="7670" s="118" customFormat="1"/>
    <row r="7671" s="118" customFormat="1"/>
    <row r="7672" s="118" customFormat="1"/>
    <row r="7673" s="118" customFormat="1"/>
    <row r="7674" s="118" customFormat="1"/>
    <row r="7675" s="118" customFormat="1"/>
    <row r="7676" s="118" customFormat="1"/>
    <row r="7677" s="118" customFormat="1"/>
    <row r="7678" s="118" customFormat="1"/>
    <row r="7679" s="118" customFormat="1"/>
    <row r="7680" s="118" customFormat="1"/>
    <row r="7681" s="118" customFormat="1"/>
    <row r="7682" s="118" customFormat="1"/>
    <row r="7683" s="118" customFormat="1"/>
    <row r="7684" s="118" customFormat="1"/>
    <row r="7685" s="118" customFormat="1"/>
    <row r="7686" s="118" customFormat="1"/>
    <row r="7687" s="118" customFormat="1"/>
    <row r="7688" s="118" customFormat="1"/>
    <row r="7689" s="118" customFormat="1"/>
    <row r="7690" s="118" customFormat="1"/>
    <row r="7691" s="118" customFormat="1"/>
    <row r="7692" s="118" customFormat="1"/>
    <row r="7693" s="118" customFormat="1"/>
    <row r="7694" s="118" customFormat="1"/>
    <row r="7695" s="118" customFormat="1"/>
    <row r="7696" s="118" customFormat="1"/>
    <row r="7697" s="118" customFormat="1"/>
    <row r="7698" s="118" customFormat="1"/>
    <row r="7699" s="118" customFormat="1"/>
    <row r="7700" s="118" customFormat="1"/>
    <row r="7701" s="118" customFormat="1"/>
    <row r="7702" s="118" customFormat="1"/>
    <row r="7703" s="118" customFormat="1"/>
    <row r="7704" s="118" customFormat="1"/>
    <row r="7705" s="118" customFormat="1"/>
    <row r="7706" s="118" customFormat="1"/>
    <row r="7707" s="118" customFormat="1"/>
    <row r="7708" s="118" customFormat="1"/>
    <row r="7709" s="118" customFormat="1"/>
    <row r="7710" s="118" customFormat="1"/>
    <row r="7711" s="118" customFormat="1"/>
    <row r="7712" s="118" customFormat="1"/>
    <row r="7713" s="118" customFormat="1"/>
    <row r="7714" s="118" customFormat="1"/>
    <row r="7715" s="118" customFormat="1"/>
    <row r="7716" s="118" customFormat="1"/>
    <row r="7717" s="118" customFormat="1"/>
    <row r="7718" s="118" customFormat="1"/>
    <row r="7719" s="118" customFormat="1"/>
    <row r="7720" s="118" customFormat="1"/>
    <row r="7721" s="118" customFormat="1"/>
    <row r="7722" s="118" customFormat="1"/>
    <row r="7723" s="118" customFormat="1"/>
    <row r="7724" s="118" customFormat="1"/>
    <row r="7725" s="118" customFormat="1"/>
    <row r="7726" s="118" customFormat="1"/>
    <row r="7727" s="118" customFormat="1"/>
    <row r="7728" s="118" customFormat="1"/>
    <row r="7729" s="118" customFormat="1"/>
    <row r="7730" s="118" customFormat="1"/>
    <row r="7731" s="118" customFormat="1"/>
    <row r="7732" s="118" customFormat="1"/>
    <row r="7733" s="118" customFormat="1"/>
    <row r="7734" s="118" customFormat="1"/>
    <row r="7735" s="118" customFormat="1"/>
    <row r="7736" s="118" customFormat="1"/>
    <row r="7737" s="118" customFormat="1"/>
    <row r="7738" s="118" customFormat="1"/>
    <row r="7739" s="118" customFormat="1"/>
    <row r="7740" s="118" customFormat="1"/>
    <row r="7741" s="118" customFormat="1"/>
    <row r="7742" s="118" customFormat="1"/>
    <row r="7743" s="118" customFormat="1"/>
    <row r="7744" s="118" customFormat="1"/>
    <row r="7745" s="118" customFormat="1"/>
    <row r="7746" s="118" customFormat="1"/>
    <row r="7747" s="118" customFormat="1"/>
    <row r="7748" s="118" customFormat="1"/>
    <row r="7749" s="118" customFormat="1"/>
    <row r="7750" s="118" customFormat="1"/>
    <row r="7751" s="118" customFormat="1"/>
    <row r="7752" s="118" customFormat="1"/>
    <row r="7753" s="118" customFormat="1"/>
    <row r="7754" s="118" customFormat="1"/>
    <row r="7755" s="118" customFormat="1"/>
    <row r="7756" s="118" customFormat="1"/>
    <row r="7757" s="118" customFormat="1"/>
    <row r="7758" s="118" customFormat="1"/>
    <row r="7759" s="118" customFormat="1"/>
    <row r="7760" s="118" customFormat="1"/>
    <row r="7761" s="118" customFormat="1"/>
    <row r="7762" s="118" customFormat="1"/>
    <row r="7763" s="118" customFormat="1"/>
    <row r="7764" s="118" customFormat="1"/>
    <row r="7765" s="118" customFormat="1"/>
    <row r="7766" s="118" customFormat="1"/>
    <row r="7767" s="118" customFormat="1"/>
    <row r="7768" s="118" customFormat="1"/>
    <row r="7769" s="118" customFormat="1"/>
    <row r="7770" s="118" customFormat="1"/>
    <row r="7771" s="118" customFormat="1"/>
    <row r="7772" s="118" customFormat="1"/>
    <row r="7773" s="118" customFormat="1"/>
    <row r="7774" s="118" customFormat="1"/>
    <row r="7775" s="118" customFormat="1"/>
    <row r="7776" s="118" customFormat="1"/>
    <row r="7777" s="118" customFormat="1"/>
    <row r="7778" s="118" customFormat="1"/>
    <row r="7779" s="118" customFormat="1"/>
    <row r="7780" s="118" customFormat="1"/>
    <row r="7781" s="118" customFormat="1"/>
    <row r="7782" s="118" customFormat="1"/>
    <row r="7783" s="118" customFormat="1"/>
    <row r="7784" s="118" customFormat="1"/>
    <row r="7785" s="118" customFormat="1"/>
    <row r="7786" s="118" customFormat="1"/>
    <row r="7787" s="118" customFormat="1"/>
    <row r="7788" s="118" customFormat="1"/>
    <row r="7789" s="118" customFormat="1"/>
    <row r="7790" s="118" customFormat="1"/>
    <row r="7791" s="118" customFormat="1"/>
    <row r="7792" s="118" customFormat="1"/>
    <row r="7793" s="118" customFormat="1"/>
    <row r="7794" s="118" customFormat="1"/>
    <row r="7795" s="118" customFormat="1"/>
    <row r="7796" s="118" customFormat="1"/>
    <row r="7797" s="118" customFormat="1"/>
    <row r="7798" s="118" customFormat="1"/>
    <row r="7799" s="118" customFormat="1"/>
    <row r="7800" s="118" customFormat="1"/>
    <row r="7801" s="118" customFormat="1"/>
    <row r="7802" s="118" customFormat="1"/>
    <row r="7803" s="118" customFormat="1"/>
    <row r="7804" s="118" customFormat="1"/>
    <row r="7805" s="118" customFormat="1"/>
    <row r="7806" s="118" customFormat="1"/>
    <row r="7807" s="118" customFormat="1"/>
    <row r="7808" s="118" customFormat="1"/>
    <row r="7809" s="118" customFormat="1"/>
    <row r="7810" s="118" customFormat="1"/>
    <row r="7811" s="118" customFormat="1"/>
    <row r="7812" s="118" customFormat="1"/>
    <row r="7813" s="118" customFormat="1"/>
    <row r="7814" s="118" customFormat="1"/>
    <row r="7815" s="118" customFormat="1"/>
    <row r="7816" s="118" customFormat="1"/>
    <row r="7817" s="118" customFormat="1"/>
    <row r="7818" s="118" customFormat="1"/>
    <row r="7819" s="118" customFormat="1"/>
    <row r="7820" s="118" customFormat="1"/>
    <row r="7821" s="118" customFormat="1"/>
    <row r="7822" s="118" customFormat="1"/>
    <row r="7823" s="118" customFormat="1"/>
    <row r="7824" s="118" customFormat="1"/>
    <row r="7825" s="118" customFormat="1"/>
    <row r="7826" s="118" customFormat="1"/>
    <row r="7827" s="118" customFormat="1"/>
    <row r="7828" s="118" customFormat="1"/>
    <row r="7829" s="118" customFormat="1"/>
    <row r="7830" s="118" customFormat="1"/>
    <row r="7831" s="118" customFormat="1"/>
    <row r="7832" s="118" customFormat="1"/>
    <row r="7833" s="118" customFormat="1"/>
    <row r="7834" s="118" customFormat="1"/>
    <row r="7835" s="118" customFormat="1"/>
    <row r="7836" s="118" customFormat="1"/>
    <row r="7837" s="118" customFormat="1"/>
    <row r="7838" s="118" customFormat="1"/>
    <row r="7839" s="118" customFormat="1"/>
    <row r="7840" s="118" customFormat="1"/>
    <row r="7841" s="118" customFormat="1"/>
    <row r="7842" s="118" customFormat="1"/>
    <row r="7843" s="118" customFormat="1"/>
    <row r="7844" s="118" customFormat="1"/>
    <row r="7845" s="118" customFormat="1"/>
    <row r="7846" s="118" customFormat="1"/>
    <row r="7847" s="118" customFormat="1"/>
    <row r="7848" s="118" customFormat="1"/>
    <row r="7849" s="118" customFormat="1"/>
    <row r="7850" s="118" customFormat="1"/>
    <row r="7851" s="118" customFormat="1"/>
    <row r="7852" s="118" customFormat="1"/>
    <row r="7853" s="118" customFormat="1"/>
    <row r="7854" s="118" customFormat="1"/>
    <row r="7855" s="118" customFormat="1"/>
    <row r="7856" s="118" customFormat="1"/>
    <row r="7857" s="118" customFormat="1"/>
    <row r="7858" s="118" customFormat="1"/>
    <row r="7859" s="118" customFormat="1"/>
    <row r="7860" s="118" customFormat="1"/>
    <row r="7861" s="118" customFormat="1"/>
    <row r="7862" s="118" customFormat="1"/>
    <row r="7863" s="118" customFormat="1"/>
    <row r="7864" s="118" customFormat="1"/>
    <row r="7865" s="118" customFormat="1"/>
    <row r="7866" s="118" customFormat="1"/>
    <row r="7867" s="118" customFormat="1"/>
    <row r="7868" s="118" customFormat="1"/>
    <row r="7869" s="118" customFormat="1"/>
    <row r="7870" s="118" customFormat="1"/>
    <row r="7871" s="118" customFormat="1"/>
    <row r="7872" s="118" customFormat="1"/>
    <row r="7873" s="118" customFormat="1"/>
    <row r="7874" s="118" customFormat="1"/>
    <row r="7875" s="118" customFormat="1"/>
    <row r="7876" s="118" customFormat="1"/>
    <row r="7877" s="118" customFormat="1"/>
    <row r="7878" s="118" customFormat="1"/>
    <row r="7879" s="118" customFormat="1"/>
    <row r="7880" s="118" customFormat="1"/>
    <row r="7881" s="118" customFormat="1"/>
    <row r="7882" s="118" customFormat="1"/>
    <row r="7883" s="118" customFormat="1"/>
    <row r="7884" s="118" customFormat="1"/>
    <row r="7885" s="118" customFormat="1"/>
    <row r="7886" s="118" customFormat="1"/>
    <row r="7887" s="118" customFormat="1"/>
    <row r="7888" s="118" customFormat="1"/>
    <row r="7889" s="118" customFormat="1"/>
    <row r="7890" s="118" customFormat="1"/>
    <row r="7891" s="118" customFormat="1"/>
    <row r="7892" s="118" customFormat="1"/>
    <row r="7893" s="118" customFormat="1"/>
    <row r="7894" s="118" customFormat="1"/>
    <row r="7895" s="118" customFormat="1"/>
    <row r="7896" s="118" customFormat="1"/>
    <row r="7897" s="118" customFormat="1"/>
    <row r="7898" s="118" customFormat="1"/>
    <row r="7899" s="118" customFormat="1"/>
    <row r="7900" s="118" customFormat="1"/>
    <row r="7901" s="118" customFormat="1"/>
    <row r="7902" s="118" customFormat="1"/>
    <row r="7903" s="118" customFormat="1"/>
    <row r="7904" s="118" customFormat="1"/>
    <row r="7905" s="118" customFormat="1"/>
    <row r="7906" s="118" customFormat="1"/>
    <row r="7907" s="118" customFormat="1"/>
    <row r="7908" s="118" customFormat="1"/>
    <row r="7909" s="118" customFormat="1"/>
    <row r="7910" s="118" customFormat="1"/>
    <row r="7911" s="118" customFormat="1"/>
    <row r="7912" s="118" customFormat="1"/>
    <row r="7913" s="118" customFormat="1"/>
    <row r="7914" s="118" customFormat="1"/>
    <row r="7915" s="118" customFormat="1"/>
    <row r="7916" s="118" customFormat="1"/>
    <row r="7917" s="118" customFormat="1"/>
    <row r="7918" s="118" customFormat="1"/>
    <row r="7919" s="118" customFormat="1"/>
    <row r="7920" s="118" customFormat="1"/>
    <row r="7921" s="118" customFormat="1"/>
    <row r="7922" s="118" customFormat="1"/>
    <row r="7923" s="118" customFormat="1"/>
    <row r="7924" s="118" customFormat="1"/>
    <row r="7925" s="118" customFormat="1"/>
    <row r="7926" s="118" customFormat="1"/>
    <row r="7927" s="118" customFormat="1"/>
    <row r="7928" s="118" customFormat="1"/>
    <row r="7929" s="118" customFormat="1"/>
    <row r="7930" s="118" customFormat="1"/>
    <row r="7931" s="118" customFormat="1"/>
    <row r="7932" s="118" customFormat="1"/>
    <row r="7933" s="118" customFormat="1"/>
    <row r="7934" s="118" customFormat="1"/>
    <row r="7935" s="118" customFormat="1"/>
    <row r="7936" s="118" customFormat="1"/>
    <row r="7937" s="118" customFormat="1"/>
    <row r="7938" s="118" customFormat="1"/>
    <row r="7939" s="118" customFormat="1"/>
    <row r="7940" s="118" customFormat="1"/>
    <row r="7941" s="118" customFormat="1"/>
    <row r="7942" s="118" customFormat="1"/>
    <row r="7943" s="118" customFormat="1"/>
    <row r="7944" s="118" customFormat="1"/>
    <row r="7945" s="118" customFormat="1"/>
    <row r="7946" s="118" customFormat="1"/>
    <row r="7947" s="118" customFormat="1"/>
    <row r="7948" s="118" customFormat="1"/>
    <row r="7949" s="118" customFormat="1"/>
    <row r="7950" s="118" customFormat="1"/>
    <row r="7951" s="118" customFormat="1"/>
    <row r="7952" s="118" customFormat="1"/>
    <row r="7953" s="118" customFormat="1"/>
    <row r="7954" s="118" customFormat="1"/>
    <row r="7955" s="118" customFormat="1"/>
    <row r="7956" s="118" customFormat="1"/>
    <row r="7957" s="118" customFormat="1"/>
    <row r="7958" s="118" customFormat="1"/>
    <row r="7959" s="118" customFormat="1"/>
    <row r="7960" s="118" customFormat="1"/>
    <row r="7961" s="118" customFormat="1"/>
    <row r="7962" s="118" customFormat="1"/>
    <row r="7963" s="118" customFormat="1"/>
    <row r="7964" s="118" customFormat="1"/>
    <row r="7965" s="118" customFormat="1"/>
    <row r="7966" s="118" customFormat="1"/>
    <row r="7967" s="118" customFormat="1"/>
    <row r="7968" s="118" customFormat="1"/>
    <row r="7969" s="118" customFormat="1"/>
    <row r="7970" s="118" customFormat="1"/>
    <row r="7971" s="118" customFormat="1"/>
    <row r="7972" s="118" customFormat="1"/>
    <row r="7973" s="118" customFormat="1"/>
    <row r="7974" s="118" customFormat="1"/>
    <row r="7975" s="118" customFormat="1"/>
    <row r="7976" s="118" customFormat="1"/>
    <row r="7977" s="118" customFormat="1"/>
    <row r="7978" s="118" customFormat="1"/>
    <row r="7979" s="118" customFormat="1"/>
    <row r="7980" s="118" customFormat="1"/>
    <row r="7981" s="118" customFormat="1"/>
    <row r="7982" s="118" customFormat="1"/>
    <row r="7983" s="118" customFormat="1"/>
    <row r="7984" s="118" customFormat="1"/>
    <row r="7985" s="118" customFormat="1"/>
    <row r="7986" s="118" customFormat="1"/>
    <row r="7987" s="118" customFormat="1"/>
    <row r="7988" s="118" customFormat="1"/>
    <row r="7989" s="118" customFormat="1"/>
    <row r="7990" s="118" customFormat="1"/>
    <row r="7991" s="118" customFormat="1"/>
    <row r="7992" s="118" customFormat="1"/>
    <row r="7993" s="118" customFormat="1"/>
    <row r="7994" s="118" customFormat="1"/>
    <row r="7995" s="118" customFormat="1"/>
    <row r="7996" s="118" customFormat="1"/>
    <row r="7997" s="118" customFormat="1"/>
    <row r="7998" s="118" customFormat="1"/>
    <row r="7999" s="118" customFormat="1"/>
    <row r="8000" s="118" customFormat="1"/>
    <row r="8001" s="118" customFormat="1"/>
    <row r="8002" s="118" customFormat="1"/>
    <row r="8003" s="118" customFormat="1"/>
    <row r="8004" s="118" customFormat="1"/>
    <row r="8005" s="118" customFormat="1"/>
    <row r="8006" s="118" customFormat="1"/>
    <row r="8007" s="118" customFormat="1"/>
    <row r="8008" s="118" customFormat="1"/>
    <row r="8009" s="118" customFormat="1"/>
    <row r="8010" s="118" customFormat="1"/>
    <row r="8011" s="118" customFormat="1"/>
    <row r="8012" s="118" customFormat="1"/>
    <row r="8013" s="118" customFormat="1"/>
    <row r="8014" s="118" customFormat="1"/>
    <row r="8015" s="118" customFormat="1"/>
    <row r="8016" s="118" customFormat="1"/>
    <row r="8017" s="118" customFormat="1"/>
    <row r="8018" s="118" customFormat="1"/>
    <row r="8019" s="118" customFormat="1"/>
    <row r="8020" s="118" customFormat="1"/>
    <row r="8021" s="118" customFormat="1"/>
    <row r="8022" s="118" customFormat="1"/>
    <row r="8023" s="118" customFormat="1"/>
    <row r="8024" s="118" customFormat="1"/>
    <row r="8025" s="118" customFormat="1"/>
    <row r="8026" s="118" customFormat="1"/>
    <row r="8027" s="118" customFormat="1"/>
    <row r="8028" s="118" customFormat="1"/>
    <row r="8029" s="118" customFormat="1"/>
    <row r="8030" s="118" customFormat="1"/>
    <row r="8031" s="118" customFormat="1"/>
    <row r="8032" s="118" customFormat="1"/>
    <row r="8033" s="118" customFormat="1"/>
    <row r="8034" s="118" customFormat="1"/>
    <row r="8035" s="118" customFormat="1"/>
    <row r="8036" s="118" customFormat="1"/>
    <row r="8037" s="118" customFormat="1"/>
    <row r="8038" s="118" customFormat="1"/>
    <row r="8039" s="118" customFormat="1"/>
    <row r="8040" s="118" customFormat="1"/>
    <row r="8041" s="118" customFormat="1"/>
    <row r="8042" s="118" customFormat="1"/>
    <row r="8043" s="118" customFormat="1"/>
    <row r="8044" s="118" customFormat="1"/>
    <row r="8045" s="118" customFormat="1"/>
    <row r="8046" s="118" customFormat="1"/>
    <row r="8047" s="118" customFormat="1"/>
    <row r="8048" s="118" customFormat="1"/>
    <row r="8049" s="118" customFormat="1"/>
    <row r="8050" s="118" customFormat="1"/>
    <row r="8051" s="118" customFormat="1"/>
    <row r="8052" s="118" customFormat="1"/>
    <row r="8053" s="118" customFormat="1"/>
    <row r="8054" s="118" customFormat="1"/>
    <row r="8055" s="118" customFormat="1"/>
    <row r="8056" s="118" customFormat="1"/>
    <row r="8057" s="118" customFormat="1"/>
    <row r="8058" s="118" customFormat="1"/>
    <row r="8059" s="118" customFormat="1"/>
    <row r="8060" s="118" customFormat="1"/>
    <row r="8061" s="118" customFormat="1"/>
    <row r="8062" s="118" customFormat="1"/>
    <row r="8063" s="118" customFormat="1"/>
    <row r="8064" s="118" customFormat="1"/>
    <row r="8065" s="118" customFormat="1"/>
    <row r="8066" s="118" customFormat="1"/>
    <row r="8067" s="118" customFormat="1"/>
    <row r="8068" s="118" customFormat="1"/>
    <row r="8069" s="118" customFormat="1"/>
    <row r="8070" s="118" customFormat="1"/>
    <row r="8071" s="118" customFormat="1"/>
    <row r="8072" s="118" customFormat="1"/>
    <row r="8073" s="118" customFormat="1"/>
    <row r="8074" s="118" customFormat="1"/>
    <row r="8075" s="118" customFormat="1"/>
    <row r="8076" s="118" customFormat="1"/>
    <row r="8077" s="118" customFormat="1"/>
    <row r="8078" s="118" customFormat="1"/>
    <row r="8079" s="118" customFormat="1"/>
    <row r="8080" s="118" customFormat="1"/>
    <row r="8081" s="118" customFormat="1"/>
    <row r="8082" s="118" customFormat="1"/>
    <row r="8083" s="118" customFormat="1"/>
    <row r="8084" s="118" customFormat="1"/>
    <row r="8085" s="118" customFormat="1"/>
    <row r="8086" s="118" customFormat="1"/>
    <row r="8087" s="118" customFormat="1"/>
    <row r="8088" s="118" customFormat="1"/>
    <row r="8089" s="118" customFormat="1"/>
    <row r="8090" s="118" customFormat="1"/>
    <row r="8091" s="118" customFormat="1"/>
    <row r="8092" s="118" customFormat="1"/>
    <row r="8093" s="118" customFormat="1"/>
    <row r="8094" s="118" customFormat="1"/>
    <row r="8095" s="118" customFormat="1"/>
    <row r="8096" s="118" customFormat="1"/>
    <row r="8097" s="118" customFormat="1"/>
    <row r="8098" s="118" customFormat="1"/>
    <row r="8099" s="118" customFormat="1"/>
    <row r="8100" s="118" customFormat="1"/>
    <row r="8101" s="118" customFormat="1"/>
    <row r="8102" s="118" customFormat="1"/>
    <row r="8103" s="118" customFormat="1"/>
    <row r="8104" s="118" customFormat="1"/>
    <row r="8105" s="118" customFormat="1"/>
    <row r="8106" s="118" customFormat="1"/>
    <row r="8107" s="118" customFormat="1"/>
    <row r="8108" s="118" customFormat="1"/>
    <row r="8109" s="118" customFormat="1"/>
    <row r="8110" s="118" customFormat="1"/>
    <row r="8111" s="118" customFormat="1"/>
    <row r="8112" s="118" customFormat="1"/>
    <row r="8113" s="118" customFormat="1"/>
    <row r="8114" s="118" customFormat="1"/>
    <row r="8115" s="118" customFormat="1"/>
    <row r="8116" s="118" customFormat="1"/>
    <row r="8117" s="118" customFormat="1"/>
    <row r="8118" s="118" customFormat="1"/>
    <row r="8119" s="118" customFormat="1"/>
    <row r="8120" s="118" customFormat="1"/>
    <row r="8121" s="118" customFormat="1"/>
    <row r="8122" s="118" customFormat="1"/>
    <row r="8123" s="118" customFormat="1"/>
    <row r="8124" s="118" customFormat="1"/>
    <row r="8125" s="118" customFormat="1"/>
    <row r="8126" s="118" customFormat="1"/>
    <row r="8127" s="118" customFormat="1"/>
    <row r="8128" s="118" customFormat="1"/>
    <row r="8129" s="118" customFormat="1"/>
    <row r="8130" s="118" customFormat="1"/>
    <row r="8131" s="118" customFormat="1"/>
    <row r="8132" s="118" customFormat="1"/>
    <row r="8133" s="118" customFormat="1"/>
    <row r="8134" s="118" customFormat="1"/>
    <row r="8135" s="118" customFormat="1"/>
    <row r="8136" s="118" customFormat="1"/>
    <row r="8137" s="118" customFormat="1"/>
    <row r="8138" s="118" customFormat="1"/>
    <row r="8139" s="118" customFormat="1"/>
    <row r="8140" s="118" customFormat="1"/>
    <row r="8141" s="118" customFormat="1"/>
    <row r="8142" s="118" customFormat="1"/>
    <row r="8143" s="118" customFormat="1"/>
    <row r="8144" s="118" customFormat="1"/>
    <row r="8145" s="118" customFormat="1"/>
    <row r="8146" s="118" customFormat="1"/>
    <row r="8147" s="118" customFormat="1"/>
    <row r="8148" s="118" customFormat="1"/>
    <row r="8149" s="118" customFormat="1"/>
    <row r="8150" s="118" customFormat="1"/>
    <row r="8151" s="118" customFormat="1"/>
    <row r="8152" s="118" customFormat="1"/>
    <row r="8153" s="118" customFormat="1"/>
    <row r="8154" s="118" customFormat="1"/>
    <row r="8155" s="118" customFormat="1"/>
    <row r="8156" s="118" customFormat="1"/>
    <row r="8157" s="118" customFormat="1"/>
    <row r="8158" s="118" customFormat="1"/>
    <row r="8159" s="118" customFormat="1"/>
    <row r="8160" s="118" customFormat="1"/>
    <row r="8161" s="118" customFormat="1"/>
    <row r="8162" s="118" customFormat="1"/>
    <row r="8163" s="118" customFormat="1"/>
    <row r="8164" s="118" customFormat="1"/>
    <row r="8165" s="118" customFormat="1"/>
    <row r="8166" s="118" customFormat="1"/>
    <row r="8167" s="118" customFormat="1"/>
    <row r="8168" s="118" customFormat="1"/>
    <row r="8169" s="118" customFormat="1"/>
    <row r="8170" s="118" customFormat="1"/>
    <row r="8171" s="118" customFormat="1"/>
    <row r="8172" s="118" customFormat="1"/>
    <row r="8173" s="118" customFormat="1"/>
    <row r="8174" s="118" customFormat="1"/>
    <row r="8175" s="118" customFormat="1"/>
    <row r="8176" s="118" customFormat="1"/>
    <row r="8177" s="118" customFormat="1"/>
    <row r="8178" s="118" customFormat="1"/>
    <row r="8179" s="118" customFormat="1"/>
    <row r="8180" s="118" customFormat="1"/>
    <row r="8181" s="118" customFormat="1"/>
    <row r="8182" s="118" customFormat="1"/>
    <row r="8183" s="118" customFormat="1"/>
    <row r="8184" s="118" customFormat="1"/>
    <row r="8185" s="118" customFormat="1"/>
    <row r="8186" s="118" customFormat="1"/>
    <row r="8187" s="118" customFormat="1"/>
    <row r="8188" s="118" customFormat="1"/>
    <row r="8189" s="118" customFormat="1"/>
    <row r="8190" s="118" customFormat="1"/>
    <row r="8191" s="118" customFormat="1"/>
    <row r="8192" s="118" customFormat="1"/>
    <row r="8193" s="118" customFormat="1"/>
    <row r="8194" s="118" customFormat="1"/>
    <row r="8195" s="118" customFormat="1"/>
    <row r="8196" s="118" customFormat="1"/>
    <row r="8197" s="118" customFormat="1"/>
    <row r="8198" s="118" customFormat="1"/>
    <row r="8199" s="118" customFormat="1"/>
    <row r="8200" s="118" customFormat="1"/>
    <row r="8201" s="118" customFormat="1"/>
    <row r="8202" s="118" customFormat="1"/>
    <row r="8203" s="118" customFormat="1"/>
    <row r="8204" s="118" customFormat="1"/>
    <row r="8205" s="118" customFormat="1"/>
    <row r="8206" s="118" customFormat="1"/>
    <row r="8207" s="118" customFormat="1"/>
    <row r="8208" s="118" customFormat="1"/>
    <row r="8209" s="118" customFormat="1"/>
    <row r="8210" s="118" customFormat="1"/>
    <row r="8211" s="118" customFormat="1"/>
    <row r="8212" s="118" customFormat="1"/>
    <row r="8213" s="118" customFormat="1"/>
    <row r="8214" s="118" customFormat="1"/>
    <row r="8215" s="118" customFormat="1"/>
    <row r="8216" s="118" customFormat="1"/>
    <row r="8217" s="118" customFormat="1"/>
    <row r="8218" s="118" customFormat="1"/>
    <row r="8219" s="118" customFormat="1"/>
    <row r="8220" s="118" customFormat="1"/>
    <row r="8221" s="118" customFormat="1"/>
    <row r="8222" s="118" customFormat="1"/>
    <row r="8223" s="118" customFormat="1"/>
    <row r="8224" s="118" customFormat="1"/>
    <row r="8225" s="118" customFormat="1"/>
    <row r="8226" s="118" customFormat="1"/>
    <row r="8227" s="118" customFormat="1"/>
    <row r="8228" s="118" customFormat="1"/>
    <row r="8229" s="118" customFormat="1"/>
    <row r="8230" s="118" customFormat="1"/>
    <row r="8231" s="118" customFormat="1"/>
    <row r="8232" s="118" customFormat="1"/>
    <row r="8233" s="118" customFormat="1"/>
    <row r="8234" s="118" customFormat="1"/>
    <row r="8235" s="118" customFormat="1"/>
    <row r="8236" s="118" customFormat="1"/>
    <row r="8237" s="118" customFormat="1"/>
    <row r="8238" s="118" customFormat="1"/>
    <row r="8239" s="118" customFormat="1"/>
    <row r="8240" s="118" customFormat="1"/>
    <row r="8241" s="118" customFormat="1"/>
    <row r="8242" s="118" customFormat="1"/>
    <row r="8243" s="118" customFormat="1"/>
    <row r="8244" s="118" customFormat="1"/>
    <row r="8245" s="118" customFormat="1"/>
    <row r="8246" s="118" customFormat="1"/>
    <row r="8247" s="118" customFormat="1"/>
    <row r="8248" s="118" customFormat="1"/>
    <row r="8249" s="118" customFormat="1"/>
    <row r="8250" s="118" customFormat="1"/>
    <row r="8251" s="118" customFormat="1"/>
    <row r="8252" s="118" customFormat="1"/>
    <row r="8253" s="118" customFormat="1"/>
    <row r="8254" s="118" customFormat="1"/>
    <row r="8255" s="118" customFormat="1"/>
    <row r="8256" s="118" customFormat="1"/>
    <row r="8257" s="118" customFormat="1"/>
    <row r="8258" s="118" customFormat="1"/>
    <row r="8259" s="118" customFormat="1"/>
    <row r="8260" s="118" customFormat="1"/>
    <row r="8261" s="118" customFormat="1"/>
    <row r="8262" s="118" customFormat="1"/>
    <row r="8263" s="118" customFormat="1"/>
    <row r="8264" s="118" customFormat="1"/>
    <row r="8265" s="118" customFormat="1"/>
    <row r="8266" s="118" customFormat="1"/>
    <row r="8267" s="118" customFormat="1"/>
    <row r="8268" s="118" customFormat="1"/>
    <row r="8269" s="118" customFormat="1"/>
    <row r="8270" s="118" customFormat="1"/>
    <row r="8271" s="118" customFormat="1"/>
    <row r="8272" s="118" customFormat="1"/>
    <row r="8273" s="118" customFormat="1"/>
    <row r="8274" s="118" customFormat="1"/>
    <row r="8275" s="118" customFormat="1"/>
    <row r="8276" s="118" customFormat="1"/>
    <row r="8277" s="118" customFormat="1"/>
    <row r="8278" s="118" customFormat="1"/>
    <row r="8279" s="118" customFormat="1"/>
    <row r="8280" s="118" customFormat="1"/>
    <row r="8281" s="118" customFormat="1"/>
    <row r="8282" s="118" customFormat="1"/>
    <row r="8283" s="118" customFormat="1"/>
    <row r="8284" s="118" customFormat="1"/>
    <row r="8285" s="118" customFormat="1"/>
    <row r="8286" s="118" customFormat="1"/>
    <row r="8287" s="118" customFormat="1"/>
    <row r="8288" s="118" customFormat="1"/>
    <row r="8289" s="118" customFormat="1"/>
    <row r="8290" s="118" customFormat="1"/>
    <row r="8291" s="118" customFormat="1"/>
    <row r="8292" s="118" customFormat="1"/>
    <row r="8293" s="118" customFormat="1"/>
    <row r="8294" s="118" customFormat="1"/>
    <row r="8295" s="118" customFormat="1"/>
    <row r="8296" s="118" customFormat="1"/>
    <row r="8297" s="118" customFormat="1"/>
    <row r="8298" s="118" customFormat="1"/>
    <row r="8299" s="118" customFormat="1"/>
    <row r="8300" s="118" customFormat="1"/>
    <row r="8301" s="118" customFormat="1"/>
    <row r="8302" s="118" customFormat="1"/>
    <row r="8303" s="118" customFormat="1"/>
    <row r="8304" s="118" customFormat="1"/>
    <row r="8305" s="118" customFormat="1"/>
    <row r="8306" s="118" customFormat="1"/>
    <row r="8307" s="118" customFormat="1"/>
    <row r="8308" s="118" customFormat="1"/>
    <row r="8309" s="118" customFormat="1"/>
    <row r="8310" s="118" customFormat="1"/>
    <row r="8311" s="118" customFormat="1"/>
    <row r="8312" s="118" customFormat="1"/>
    <row r="8313" s="118" customFormat="1"/>
    <row r="8314" s="118" customFormat="1"/>
    <row r="8315" s="118" customFormat="1"/>
    <row r="8316" s="118" customFormat="1"/>
    <row r="8317" s="118" customFormat="1"/>
    <row r="8318" s="118" customFormat="1"/>
    <row r="8319" s="118" customFormat="1"/>
    <row r="8320" s="118" customFormat="1"/>
    <row r="8321" s="118" customFormat="1"/>
    <row r="8322" s="118" customFormat="1"/>
    <row r="8323" s="118" customFormat="1"/>
    <row r="8324" s="118" customFormat="1"/>
    <row r="8325" s="118" customFormat="1"/>
    <row r="8326" s="118" customFormat="1"/>
    <row r="8327" s="118" customFormat="1"/>
    <row r="8328" s="118" customFormat="1"/>
    <row r="8329" s="118" customFormat="1"/>
    <row r="8330" s="118" customFormat="1"/>
    <row r="8331" s="118" customFormat="1"/>
    <row r="8332" s="118" customFormat="1"/>
    <row r="8333" s="118" customFormat="1"/>
    <row r="8334" s="118" customFormat="1"/>
    <row r="8335" s="118" customFormat="1"/>
    <row r="8336" s="118" customFormat="1"/>
    <row r="8337" s="118" customFormat="1"/>
    <row r="8338" s="118" customFormat="1"/>
    <row r="8339" s="118" customFormat="1"/>
    <row r="8340" s="118" customFormat="1"/>
    <row r="8341" s="118" customFormat="1"/>
    <row r="8342" s="118" customFormat="1"/>
    <row r="8343" s="118" customFormat="1"/>
    <row r="8344" s="118" customFormat="1"/>
    <row r="8345" s="118" customFormat="1"/>
    <row r="8346" s="118" customFormat="1"/>
    <row r="8347" s="118" customFormat="1"/>
    <row r="8348" s="118" customFormat="1"/>
    <row r="8349" s="118" customFormat="1"/>
    <row r="8350" s="118" customFormat="1"/>
    <row r="8351" s="118" customFormat="1"/>
    <row r="8352" s="118" customFormat="1"/>
    <row r="8353" s="118" customFormat="1"/>
    <row r="8354" s="118" customFormat="1"/>
    <row r="8355" s="118" customFormat="1"/>
    <row r="8356" s="118" customFormat="1"/>
    <row r="8357" s="118" customFormat="1"/>
    <row r="8358" s="118" customFormat="1"/>
    <row r="8359" s="118" customFormat="1"/>
    <row r="8360" s="118" customFormat="1"/>
    <row r="8361" s="118" customFormat="1"/>
    <row r="8362" s="118" customFormat="1"/>
    <row r="8363" s="118" customFormat="1"/>
    <row r="8364" s="118" customFormat="1"/>
    <row r="8365" s="118" customFormat="1"/>
    <row r="8366" s="118" customFormat="1"/>
    <row r="8367" s="118" customFormat="1"/>
    <row r="8368" s="118" customFormat="1"/>
    <row r="8369" s="118" customFormat="1"/>
    <row r="8370" s="118" customFormat="1"/>
    <row r="8371" s="118" customFormat="1"/>
    <row r="8372" s="118" customFormat="1"/>
    <row r="8373" s="118" customFormat="1"/>
    <row r="8374" s="118" customFormat="1"/>
    <row r="8375" s="118" customFormat="1"/>
    <row r="8376" s="118" customFormat="1"/>
    <row r="8377" s="118" customFormat="1"/>
    <row r="8378" s="118" customFormat="1"/>
    <row r="8379" s="118" customFormat="1"/>
    <row r="8380" s="118" customFormat="1"/>
    <row r="8381" s="118" customFormat="1"/>
    <row r="8382" s="118" customFormat="1"/>
    <row r="8383" s="118" customFormat="1"/>
    <row r="8384" s="118" customFormat="1"/>
    <row r="8385" s="118" customFormat="1"/>
    <row r="8386" s="118" customFormat="1"/>
    <row r="8387" s="118" customFormat="1"/>
    <row r="8388" s="118" customFormat="1"/>
    <row r="8389" s="118" customFormat="1"/>
    <row r="8390" s="118" customFormat="1"/>
    <row r="8391" s="118" customFormat="1"/>
    <row r="8392" s="118" customFormat="1"/>
    <row r="8393" s="118" customFormat="1"/>
    <row r="8394" s="118" customFormat="1"/>
    <row r="8395" s="118" customFormat="1"/>
    <row r="8396" s="118" customFormat="1"/>
    <row r="8397" s="118" customFormat="1"/>
    <row r="8398" s="118" customFormat="1"/>
    <row r="8399" s="118" customFormat="1"/>
    <row r="8400" s="118" customFormat="1"/>
    <row r="8401" s="118" customFormat="1"/>
    <row r="8402" s="118" customFormat="1"/>
    <row r="8403" s="118" customFormat="1"/>
    <row r="8404" s="118" customFormat="1"/>
    <row r="8405" s="118" customFormat="1"/>
    <row r="8406" s="118" customFormat="1"/>
    <row r="8407" s="118" customFormat="1"/>
    <row r="8408" s="118" customFormat="1"/>
    <row r="8409" s="118" customFormat="1"/>
    <row r="8410" s="118" customFormat="1"/>
    <row r="8411" s="118" customFormat="1"/>
    <row r="8412" s="118" customFormat="1"/>
    <row r="8413" s="118" customFormat="1"/>
    <row r="8414" s="118" customFormat="1"/>
    <row r="8415" s="118" customFormat="1"/>
    <row r="8416" s="118" customFormat="1"/>
    <row r="8417" s="118" customFormat="1"/>
    <row r="8418" s="118" customFormat="1"/>
    <row r="8419" s="118" customFormat="1"/>
    <row r="8420" s="118" customFormat="1"/>
    <row r="8421" s="118" customFormat="1"/>
    <row r="8422" s="118" customFormat="1"/>
    <row r="8423" s="118" customFormat="1"/>
    <row r="8424" s="118" customFormat="1"/>
    <row r="8425" s="118" customFormat="1"/>
    <row r="8426" s="118" customFormat="1"/>
    <row r="8427" s="118" customFormat="1"/>
    <row r="8428" s="118" customFormat="1"/>
    <row r="8429" s="118" customFormat="1"/>
    <row r="8430" s="118" customFormat="1"/>
    <row r="8431" s="118" customFormat="1"/>
    <row r="8432" s="118" customFormat="1"/>
    <row r="8433" s="118" customFormat="1"/>
    <row r="8434" s="118" customFormat="1"/>
    <row r="8435" s="118" customFormat="1"/>
    <row r="8436" s="118" customFormat="1"/>
    <row r="8437" s="118" customFormat="1"/>
    <row r="8438" s="118" customFormat="1"/>
    <row r="8439" s="118" customFormat="1"/>
    <row r="8440" s="118" customFormat="1"/>
    <row r="8441" s="118" customFormat="1"/>
    <row r="8442" s="118" customFormat="1"/>
    <row r="8443" s="118" customFormat="1"/>
    <row r="8444" s="118" customFormat="1"/>
    <row r="8445" s="118" customFormat="1"/>
    <row r="8446" s="118" customFormat="1"/>
    <row r="8447" s="118" customFormat="1"/>
    <row r="8448" s="118" customFormat="1"/>
    <row r="8449" s="118" customFormat="1"/>
    <row r="8450" s="118" customFormat="1"/>
    <row r="8451" s="118" customFormat="1"/>
    <row r="8452" s="118" customFormat="1"/>
    <row r="8453" s="118" customFormat="1"/>
    <row r="8454" s="118" customFormat="1"/>
    <row r="8455" s="118" customFormat="1"/>
    <row r="8456" s="118" customFormat="1"/>
    <row r="8457" s="118" customFormat="1"/>
    <row r="8458" s="118" customFormat="1"/>
    <row r="8459" s="118" customFormat="1"/>
    <row r="8460" s="118" customFormat="1"/>
    <row r="8461" s="118" customFormat="1"/>
    <row r="8462" s="118" customFormat="1"/>
    <row r="8463" s="118" customFormat="1"/>
    <row r="8464" s="118" customFormat="1"/>
    <row r="8465" s="118" customFormat="1"/>
    <row r="8466" s="118" customFormat="1"/>
    <row r="8467" s="118" customFormat="1"/>
    <row r="8468" s="118" customFormat="1"/>
    <row r="8469" s="118" customFormat="1"/>
    <row r="8470" s="118" customFormat="1"/>
    <row r="8471" s="118" customFormat="1"/>
    <row r="8472" s="118" customFormat="1"/>
    <row r="8473" s="118" customFormat="1"/>
    <row r="8474" s="118" customFormat="1"/>
    <row r="8475" s="118" customFormat="1"/>
    <row r="8476" s="118" customFormat="1"/>
    <row r="8477" s="118" customFormat="1"/>
    <row r="8478" s="118" customFormat="1"/>
    <row r="8479" s="118" customFormat="1"/>
    <row r="8480" s="118" customFormat="1"/>
    <row r="8481" s="118" customFormat="1"/>
    <row r="8482" s="118" customFormat="1"/>
    <row r="8483" s="118" customFormat="1"/>
    <row r="8484" s="118" customFormat="1"/>
    <row r="8485" s="118" customFormat="1"/>
    <row r="8486" s="118" customFormat="1"/>
    <row r="8487" s="118" customFormat="1"/>
    <row r="8488" s="118" customFormat="1"/>
    <row r="8489" s="118" customFormat="1"/>
    <row r="8490" s="118" customFormat="1"/>
    <row r="8491" s="118" customFormat="1"/>
    <row r="8492" s="118" customFormat="1"/>
    <row r="8493" s="118" customFormat="1"/>
    <row r="8494" s="118" customFormat="1"/>
    <row r="8495" s="118" customFormat="1"/>
    <row r="8496" s="118" customFormat="1"/>
    <row r="8497" s="118" customFormat="1"/>
    <row r="8498" s="118" customFormat="1"/>
    <row r="8499" s="118" customFormat="1"/>
    <row r="8500" s="118" customFormat="1"/>
    <row r="8501" s="118" customFormat="1"/>
    <row r="8502" s="118" customFormat="1"/>
    <row r="8503" s="118" customFormat="1"/>
    <row r="8504" s="118" customFormat="1"/>
    <row r="8505" s="118" customFormat="1"/>
    <row r="8506" s="118" customFormat="1"/>
    <row r="8507" s="118" customFormat="1"/>
    <row r="8508" s="118" customFormat="1"/>
    <row r="8509" s="118" customFormat="1"/>
    <row r="8510" s="118" customFormat="1"/>
    <row r="8511" s="118" customFormat="1"/>
    <row r="8512" s="118" customFormat="1"/>
    <row r="8513" s="118" customFormat="1"/>
    <row r="8514" s="118" customFormat="1"/>
    <row r="8515" s="118" customFormat="1"/>
    <row r="8516" s="118" customFormat="1"/>
    <row r="8517" s="118" customFormat="1"/>
    <row r="8518" s="118" customFormat="1"/>
    <row r="8519" s="118" customFormat="1"/>
    <row r="8520" s="118" customFormat="1"/>
    <row r="8521" s="118" customFormat="1"/>
    <row r="8522" s="118" customFormat="1"/>
    <row r="8523" s="118" customFormat="1"/>
    <row r="8524" s="118" customFormat="1"/>
    <row r="8525" s="118" customFormat="1"/>
    <row r="8526" s="118" customFormat="1"/>
    <row r="8527" s="118" customFormat="1"/>
    <row r="8528" s="118" customFormat="1"/>
    <row r="8529" s="118" customFormat="1"/>
    <row r="8530" s="118" customFormat="1"/>
    <row r="8531" s="118" customFormat="1"/>
    <row r="8532" s="118" customFormat="1"/>
    <row r="8533" s="118" customFormat="1"/>
    <row r="8534" s="118" customFormat="1"/>
    <row r="8535" s="118" customFormat="1"/>
    <row r="8536" s="118" customFormat="1"/>
    <row r="8537" s="118" customFormat="1"/>
    <row r="8538" s="118" customFormat="1"/>
    <row r="8539" s="118" customFormat="1"/>
    <row r="8540" s="118" customFormat="1"/>
    <row r="8541" s="118" customFormat="1"/>
    <row r="8542" s="118" customFormat="1"/>
    <row r="8543" s="118" customFormat="1"/>
    <row r="8544" s="118" customFormat="1"/>
    <row r="8545" s="118" customFormat="1"/>
    <row r="8546" s="118" customFormat="1"/>
    <row r="8547" s="118" customFormat="1"/>
    <row r="8548" s="118" customFormat="1"/>
    <row r="8549" s="118" customFormat="1"/>
    <row r="8550" s="118" customFormat="1"/>
    <row r="8551" s="118" customFormat="1"/>
    <row r="8552" s="118" customFormat="1"/>
    <row r="8553" s="118" customFormat="1"/>
    <row r="8554" s="118" customFormat="1"/>
    <row r="8555" s="118" customFormat="1"/>
    <row r="8556" s="118" customFormat="1"/>
    <row r="8557" s="118" customFormat="1"/>
    <row r="8558" s="118" customFormat="1"/>
    <row r="8559" s="118" customFormat="1"/>
    <row r="8560" s="118" customFormat="1"/>
    <row r="8561" s="118" customFormat="1"/>
    <row r="8562" s="118" customFormat="1"/>
    <row r="8563" s="118" customFormat="1"/>
    <row r="8564" s="118" customFormat="1"/>
    <row r="8565" s="118" customFormat="1"/>
    <row r="8566" s="118" customFormat="1"/>
    <row r="8567" s="118" customFormat="1"/>
    <row r="8568" s="118" customFormat="1"/>
    <row r="8569" s="118" customFormat="1"/>
    <row r="8570" s="118" customFormat="1"/>
    <row r="8571" s="118" customFormat="1"/>
    <row r="8572" s="118" customFormat="1"/>
    <row r="8573" s="118" customFormat="1"/>
    <row r="8574" s="118" customFormat="1"/>
    <row r="8575" s="118" customFormat="1"/>
    <row r="8576" s="118" customFormat="1"/>
    <row r="8577" s="118" customFormat="1"/>
    <row r="8578" s="118" customFormat="1"/>
    <row r="8579" s="118" customFormat="1"/>
    <row r="8580" s="118" customFormat="1"/>
    <row r="8581" s="118" customFormat="1"/>
    <row r="8582" s="118" customFormat="1"/>
    <row r="8583" s="118" customFormat="1"/>
    <row r="8584" s="118" customFormat="1"/>
    <row r="8585" s="118" customFormat="1"/>
    <row r="8586" s="118" customFormat="1"/>
    <row r="8587" s="118" customFormat="1"/>
    <row r="8588" s="118" customFormat="1"/>
    <row r="8589" s="118" customFormat="1"/>
    <row r="8590" s="118" customFormat="1"/>
    <row r="8591" s="118" customFormat="1"/>
    <row r="8592" s="118" customFormat="1"/>
    <row r="8593" s="118" customFormat="1"/>
    <row r="8594" s="118" customFormat="1"/>
    <row r="8595" s="118" customFormat="1"/>
    <row r="8596" s="118" customFormat="1"/>
    <row r="8597" s="118" customFormat="1"/>
    <row r="8598" s="118" customFormat="1"/>
    <row r="8599" s="118" customFormat="1"/>
    <row r="8600" s="118" customFormat="1"/>
    <row r="8601" s="118" customFormat="1"/>
    <row r="8602" s="118" customFormat="1"/>
    <row r="8603" s="118" customFormat="1"/>
    <row r="8604" s="118" customFormat="1"/>
    <row r="8605" s="118" customFormat="1"/>
    <row r="8606" s="118" customFormat="1"/>
    <row r="8607" s="118" customFormat="1"/>
    <row r="8608" s="118" customFormat="1"/>
    <row r="8609" s="118" customFormat="1"/>
    <row r="8610" s="118" customFormat="1"/>
    <row r="8611" s="118" customFormat="1"/>
    <row r="8612" s="118" customFormat="1"/>
    <row r="8613" s="118" customFormat="1"/>
    <row r="8614" s="118" customFormat="1"/>
    <row r="8615" s="118" customFormat="1"/>
    <row r="8616" s="118" customFormat="1"/>
    <row r="8617" s="118" customFormat="1"/>
    <row r="8618" s="118" customFormat="1"/>
    <row r="8619" s="118" customFormat="1"/>
    <row r="8620" s="118" customFormat="1"/>
    <row r="8621" s="118" customFormat="1"/>
    <row r="8622" s="118" customFormat="1"/>
    <row r="8623" s="118" customFormat="1"/>
    <row r="8624" s="118" customFormat="1"/>
    <row r="8625" s="118" customFormat="1"/>
    <row r="8626" s="118" customFormat="1"/>
    <row r="8627" s="118" customFormat="1"/>
    <row r="8628" s="118" customFormat="1"/>
    <row r="8629" s="118" customFormat="1"/>
    <row r="8630" s="118" customFormat="1"/>
    <row r="8631" s="118" customFormat="1"/>
    <row r="8632" s="118" customFormat="1"/>
    <row r="8633" s="118" customFormat="1"/>
    <row r="8634" s="118" customFormat="1"/>
    <row r="8635" s="118" customFormat="1"/>
    <row r="8636" s="118" customFormat="1"/>
    <row r="8637" s="118" customFormat="1"/>
    <row r="8638" s="118" customFormat="1"/>
    <row r="8639" s="118" customFormat="1"/>
    <row r="8640" s="118" customFormat="1"/>
    <row r="8641" s="118" customFormat="1"/>
    <row r="8642" s="118" customFormat="1"/>
    <row r="8643" s="118" customFormat="1"/>
    <row r="8644" s="118" customFormat="1"/>
    <row r="8645" s="118" customFormat="1"/>
    <row r="8646" s="118" customFormat="1"/>
    <row r="8647" s="118" customFormat="1"/>
    <row r="8648" s="118" customFormat="1"/>
    <row r="8649" s="118" customFormat="1"/>
    <row r="8650" s="118" customFormat="1"/>
    <row r="8651" s="118" customFormat="1"/>
    <row r="8652" s="118" customFormat="1"/>
    <row r="8653" s="118" customFormat="1"/>
    <row r="8654" s="118" customFormat="1"/>
    <row r="8655" s="118" customFormat="1"/>
    <row r="8656" s="118" customFormat="1"/>
    <row r="8657" s="118" customFormat="1"/>
    <row r="8658" s="118" customFormat="1"/>
    <row r="8659" s="118" customFormat="1"/>
    <row r="8660" s="118" customFormat="1"/>
    <row r="8661" s="118" customFormat="1"/>
    <row r="8662" s="118" customFormat="1"/>
    <row r="8663" s="118" customFormat="1"/>
    <row r="8664" s="118" customFormat="1"/>
    <row r="8665" s="118" customFormat="1"/>
    <row r="8666" s="118" customFormat="1"/>
    <row r="8667" s="118" customFormat="1"/>
    <row r="8668" s="118" customFormat="1"/>
    <row r="8669" s="118" customFormat="1"/>
    <row r="8670" s="118" customFormat="1"/>
    <row r="8671" s="118" customFormat="1"/>
    <row r="8672" s="118" customFormat="1"/>
    <row r="8673" s="118" customFormat="1"/>
    <row r="8674" s="118" customFormat="1"/>
    <row r="8675" s="118" customFormat="1"/>
    <row r="8676" s="118" customFormat="1"/>
    <row r="8677" s="118" customFormat="1"/>
    <row r="8678" s="118" customFormat="1"/>
    <row r="8679" s="118" customFormat="1"/>
    <row r="8680" s="118" customFormat="1"/>
    <row r="8681" s="118" customFormat="1"/>
    <row r="8682" s="118" customFormat="1"/>
    <row r="8683" s="118" customFormat="1"/>
    <row r="8684" s="118" customFormat="1"/>
    <row r="8685" s="118" customFormat="1"/>
    <row r="8686" s="118" customFormat="1"/>
    <row r="8687" s="118" customFormat="1"/>
    <row r="8688" s="118" customFormat="1"/>
    <row r="8689" s="118" customFormat="1"/>
    <row r="8690" s="118" customFormat="1"/>
    <row r="8691" s="118" customFormat="1"/>
    <row r="8692" s="118" customFormat="1"/>
    <row r="8693" s="118" customFormat="1"/>
    <row r="8694" s="118" customFormat="1"/>
    <row r="8695" s="118" customFormat="1"/>
    <row r="8696" s="118" customFormat="1"/>
    <row r="8697" s="118" customFormat="1"/>
    <row r="8698" s="118" customFormat="1"/>
    <row r="8699" s="118" customFormat="1"/>
    <row r="8700" s="118" customFormat="1"/>
    <row r="8701" s="118" customFormat="1"/>
    <row r="8702" s="118" customFormat="1"/>
    <row r="8703" s="118" customFormat="1"/>
    <row r="8704" s="118" customFormat="1"/>
    <row r="8705" s="118" customFormat="1"/>
    <row r="8706" s="118" customFormat="1"/>
    <row r="8707" s="118" customFormat="1"/>
    <row r="8708" s="118" customFormat="1"/>
    <row r="8709" s="118" customFormat="1"/>
    <row r="8710" s="118" customFormat="1"/>
    <row r="8711" s="118" customFormat="1"/>
    <row r="8712" s="118" customFormat="1"/>
    <row r="8713" s="118" customFormat="1"/>
    <row r="8714" s="118" customFormat="1"/>
    <row r="8715" s="118" customFormat="1"/>
    <row r="8716" s="118" customFormat="1"/>
    <row r="8717" s="118" customFormat="1"/>
    <row r="8718" s="118" customFormat="1"/>
    <row r="8719" s="118" customFormat="1"/>
    <row r="8720" s="118" customFormat="1"/>
    <row r="8721" s="118" customFormat="1"/>
    <row r="8722" s="118" customFormat="1"/>
    <row r="8723" s="118" customFormat="1"/>
    <row r="8724" s="118" customFormat="1"/>
    <row r="8725" s="118" customFormat="1"/>
    <row r="8726" s="118" customFormat="1"/>
    <row r="8727" s="118" customFormat="1"/>
    <row r="8728" s="118" customFormat="1"/>
    <row r="8729" s="118" customFormat="1"/>
    <row r="8730" s="118" customFormat="1"/>
    <row r="8731" s="118" customFormat="1"/>
    <row r="8732" s="118" customFormat="1"/>
    <row r="8733" s="118" customFormat="1"/>
    <row r="8734" s="118" customFormat="1"/>
    <row r="8735" s="118" customFormat="1"/>
    <row r="8736" s="118" customFormat="1"/>
    <row r="8737" s="118" customFormat="1"/>
    <row r="8738" s="118" customFormat="1"/>
    <row r="8739" s="118" customFormat="1"/>
    <row r="8740" s="118" customFormat="1"/>
    <row r="8741" s="118" customFormat="1"/>
    <row r="8742" s="118" customFormat="1"/>
    <row r="8743" s="118" customFormat="1"/>
    <row r="8744" s="118" customFormat="1"/>
    <row r="8745" s="118" customFormat="1"/>
    <row r="8746" s="118" customFormat="1"/>
    <row r="8747" s="118" customFormat="1"/>
    <row r="8748" s="118" customFormat="1"/>
    <row r="8749" s="118" customFormat="1"/>
    <row r="8750" s="118" customFormat="1"/>
    <row r="8751" s="118" customFormat="1"/>
    <row r="8752" s="118" customFormat="1"/>
    <row r="8753" s="118" customFormat="1"/>
    <row r="8754" s="118" customFormat="1"/>
    <row r="8755" s="118" customFormat="1"/>
    <row r="8756" s="118" customFormat="1"/>
    <row r="8757" s="118" customFormat="1"/>
    <row r="8758" s="118" customFormat="1"/>
    <row r="8759" s="118" customFormat="1"/>
    <row r="8760" s="118" customFormat="1"/>
    <row r="8761" s="118" customFormat="1"/>
    <row r="8762" s="118" customFormat="1"/>
    <row r="8763" s="118" customFormat="1"/>
    <row r="8764" s="118" customFormat="1"/>
    <row r="8765" s="118" customFormat="1"/>
    <row r="8766" s="118" customFormat="1"/>
    <row r="8767" s="118" customFormat="1"/>
    <row r="8768" s="118" customFormat="1"/>
    <row r="8769" s="118" customFormat="1"/>
    <row r="8770" s="118" customFormat="1"/>
    <row r="8771" s="118" customFormat="1"/>
    <row r="8772" s="118" customFormat="1"/>
    <row r="8773" s="118" customFormat="1"/>
    <row r="8774" s="118" customFormat="1"/>
    <row r="8775" s="118" customFormat="1"/>
    <row r="8776" s="118" customFormat="1"/>
    <row r="8777" s="118" customFormat="1"/>
    <row r="8778" s="118" customFormat="1"/>
    <row r="8779" s="118" customFormat="1"/>
    <row r="8780" s="118" customFormat="1"/>
    <row r="8781" s="118" customFormat="1"/>
    <row r="8782" s="118" customFormat="1"/>
    <row r="8783" s="118" customFormat="1"/>
    <row r="8784" s="118" customFormat="1"/>
    <row r="8785" s="118" customFormat="1"/>
    <row r="8786" s="118" customFormat="1"/>
    <row r="8787" s="118" customFormat="1"/>
    <row r="8788" s="118" customFormat="1"/>
    <row r="8789" s="118" customFormat="1"/>
    <row r="8790" s="118" customFormat="1"/>
    <row r="8791" s="118" customFormat="1"/>
    <row r="8792" s="118" customFormat="1"/>
    <row r="8793" s="118" customFormat="1"/>
    <row r="8794" s="118" customFormat="1"/>
    <row r="8795" s="118" customFormat="1"/>
    <row r="8796" s="118" customFormat="1"/>
    <row r="8797" s="118" customFormat="1"/>
    <row r="8798" s="118" customFormat="1"/>
    <row r="8799" s="118" customFormat="1"/>
    <row r="8800" s="118" customFormat="1"/>
    <row r="8801" s="118" customFormat="1"/>
    <row r="8802" s="118" customFormat="1"/>
    <row r="8803" s="118" customFormat="1"/>
    <row r="8804" s="118" customFormat="1"/>
    <row r="8805" s="118" customFormat="1"/>
    <row r="8806" s="118" customFormat="1"/>
    <row r="8807" s="118" customFormat="1"/>
    <row r="8808" s="118" customFormat="1"/>
    <row r="8809" s="118" customFormat="1"/>
    <row r="8810" s="118" customFormat="1"/>
    <row r="8811" s="118" customFormat="1"/>
    <row r="8812" s="118" customFormat="1"/>
    <row r="8813" s="118" customFormat="1"/>
    <row r="8814" s="118" customFormat="1"/>
    <row r="8815" s="118" customFormat="1"/>
    <row r="8816" s="118" customFormat="1"/>
    <row r="8817" s="118" customFormat="1"/>
    <row r="8818" s="118" customFormat="1"/>
    <row r="8819" s="118" customFormat="1"/>
    <row r="8820" s="118" customFormat="1"/>
    <row r="8821" s="118" customFormat="1"/>
    <row r="8822" s="118" customFormat="1"/>
    <row r="8823" s="118" customFormat="1"/>
    <row r="8824" s="118" customFormat="1"/>
    <row r="8825" s="118" customFormat="1"/>
    <row r="8826" s="118" customFormat="1"/>
    <row r="8827" s="118" customFormat="1"/>
    <row r="8828" s="118" customFormat="1"/>
    <row r="8829" s="118" customFormat="1"/>
    <row r="8830" s="118" customFormat="1"/>
    <row r="8831" s="118" customFormat="1"/>
    <row r="8832" s="118" customFormat="1"/>
    <row r="8833" s="118" customFormat="1"/>
    <row r="8834" s="118" customFormat="1"/>
    <row r="8835" s="118" customFormat="1"/>
    <row r="8836" s="118" customFormat="1"/>
    <row r="8837" s="118" customFormat="1"/>
    <row r="8838" s="118" customFormat="1"/>
    <row r="8839" s="118" customFormat="1"/>
    <row r="8840" s="118" customFormat="1"/>
    <row r="8841" s="118" customFormat="1"/>
    <row r="8842" s="118" customFormat="1"/>
    <row r="8843" s="118" customFormat="1"/>
    <row r="8844" s="118" customFormat="1"/>
    <row r="8845" s="118" customFormat="1"/>
    <row r="8846" s="118" customFormat="1"/>
    <row r="8847" s="118" customFormat="1"/>
    <row r="8848" s="118" customFormat="1"/>
    <row r="8849" s="118" customFormat="1"/>
    <row r="8850" s="118" customFormat="1"/>
    <row r="8851" s="118" customFormat="1"/>
    <row r="8852" s="118" customFormat="1"/>
    <row r="8853" s="118" customFormat="1"/>
    <row r="8854" s="118" customFormat="1"/>
    <row r="8855" s="118" customFormat="1"/>
    <row r="8856" s="118" customFormat="1"/>
    <row r="8857" s="118" customFormat="1"/>
    <row r="8858" s="118" customFormat="1"/>
    <row r="8859" s="118" customFormat="1"/>
    <row r="8860" s="118" customFormat="1"/>
    <row r="8861" s="118" customFormat="1"/>
    <row r="8862" s="118" customFormat="1"/>
    <row r="8863" s="118" customFormat="1"/>
    <row r="8864" s="118" customFormat="1"/>
    <row r="8865" s="118" customFormat="1"/>
    <row r="8866" s="118" customFormat="1"/>
    <row r="8867" s="118" customFormat="1"/>
    <row r="8868" s="118" customFormat="1"/>
    <row r="8869" s="118" customFormat="1"/>
    <row r="8870" s="118" customFormat="1"/>
    <row r="8871" s="118" customFormat="1"/>
    <row r="8872" s="118" customFormat="1"/>
    <row r="8873" s="118" customFormat="1"/>
    <row r="8874" s="118" customFormat="1"/>
    <row r="8875" s="118" customFormat="1"/>
    <row r="8876" s="118" customFormat="1"/>
    <row r="8877" s="118" customFormat="1"/>
    <row r="8878" s="118" customFormat="1"/>
    <row r="8879" s="118" customFormat="1"/>
    <row r="8880" s="118" customFormat="1"/>
    <row r="8881" s="118" customFormat="1"/>
    <row r="8882" s="118" customFormat="1"/>
    <row r="8883" s="118" customFormat="1"/>
    <row r="8884" s="118" customFormat="1"/>
    <row r="8885" s="118" customFormat="1"/>
    <row r="8886" s="118" customFormat="1"/>
    <row r="8887" s="118" customFormat="1"/>
    <row r="8888" s="118" customFormat="1"/>
    <row r="8889" s="118" customFormat="1"/>
    <row r="8890" s="118" customFormat="1"/>
    <row r="8891" s="118" customFormat="1"/>
    <row r="8892" s="118" customFormat="1"/>
    <row r="8893" s="118" customFormat="1"/>
    <row r="8894" s="118" customFormat="1"/>
    <row r="8895" s="118" customFormat="1"/>
    <row r="8896" s="118" customFormat="1"/>
    <row r="8897" s="118" customFormat="1"/>
    <row r="8898" s="118" customFormat="1"/>
    <row r="8899" s="118" customFormat="1"/>
    <row r="8900" s="118" customFormat="1"/>
    <row r="8901" s="118" customFormat="1"/>
    <row r="8902" s="118" customFormat="1"/>
    <row r="8903" s="118" customFormat="1"/>
    <row r="8904" s="118" customFormat="1"/>
    <row r="8905" s="118" customFormat="1"/>
    <row r="8906" s="118" customFormat="1"/>
    <row r="8907" s="118" customFormat="1"/>
    <row r="8908" s="118" customFormat="1"/>
    <row r="8909" s="118" customFormat="1"/>
    <row r="8910" s="118" customFormat="1"/>
    <row r="8911" s="118" customFormat="1"/>
    <row r="8912" s="118" customFormat="1"/>
    <row r="8913" s="118" customFormat="1"/>
    <row r="8914" s="118" customFormat="1"/>
    <row r="8915" s="118" customFormat="1"/>
    <row r="8916" s="118" customFormat="1"/>
    <row r="8917" s="118" customFormat="1"/>
    <row r="8918" s="118" customFormat="1"/>
    <row r="8919" s="118" customFormat="1"/>
    <row r="8920" s="118" customFormat="1"/>
    <row r="8921" s="118" customFormat="1"/>
    <row r="8922" s="118" customFormat="1"/>
    <row r="8923" s="118" customFormat="1"/>
    <row r="8924" s="118" customFormat="1"/>
    <row r="8925" s="118" customFormat="1"/>
    <row r="8926" s="118" customFormat="1"/>
    <row r="8927" s="118" customFormat="1"/>
    <row r="8928" s="118" customFormat="1"/>
    <row r="8929" s="118" customFormat="1"/>
    <row r="8930" s="118" customFormat="1"/>
    <row r="8931" s="118" customFormat="1"/>
    <row r="8932" s="118" customFormat="1"/>
    <row r="8933" s="118" customFormat="1"/>
    <row r="8934" s="118" customFormat="1"/>
    <row r="8935" s="118" customFormat="1"/>
    <row r="8936" s="118" customFormat="1"/>
    <row r="8937" s="118" customFormat="1"/>
    <row r="8938" s="118" customFormat="1"/>
    <row r="8939" s="118" customFormat="1"/>
    <row r="8940" s="118" customFormat="1"/>
    <row r="8941" s="118" customFormat="1"/>
    <row r="8942" s="118" customFormat="1"/>
    <row r="8943" s="118" customFormat="1"/>
    <row r="8944" s="118" customFormat="1"/>
    <row r="8945" s="118" customFormat="1"/>
    <row r="8946" s="118" customFormat="1"/>
    <row r="8947" s="118" customFormat="1"/>
    <row r="8948" s="118" customFormat="1"/>
    <row r="8949" s="118" customFormat="1"/>
    <row r="8950" s="118" customFormat="1"/>
    <row r="8951" s="118" customFormat="1"/>
    <row r="8952" s="118" customFormat="1"/>
    <row r="8953" s="118" customFormat="1"/>
    <row r="8954" s="118" customFormat="1"/>
    <row r="8955" s="118" customFormat="1"/>
    <row r="8956" s="118" customFormat="1"/>
    <row r="8957" s="118" customFormat="1"/>
    <row r="8958" s="118" customFormat="1"/>
    <row r="8959" s="118" customFormat="1"/>
    <row r="8960" s="118" customFormat="1"/>
    <row r="8961" s="118" customFormat="1"/>
    <row r="8962" s="118" customFormat="1"/>
    <row r="8963" s="118" customFormat="1"/>
    <row r="8964" s="118" customFormat="1"/>
    <row r="8965" s="118" customFormat="1"/>
    <row r="8966" s="118" customFormat="1"/>
    <row r="8967" s="118" customFormat="1"/>
    <row r="8968" s="118" customFormat="1"/>
    <row r="8969" s="118" customFormat="1"/>
    <row r="8970" s="118" customFormat="1"/>
    <row r="8971" s="118" customFormat="1"/>
    <row r="8972" s="118" customFormat="1"/>
    <row r="8973" s="118" customFormat="1"/>
    <row r="8974" s="118" customFormat="1"/>
    <row r="8975" s="118" customFormat="1"/>
    <row r="8976" s="118" customFormat="1"/>
    <row r="8977" s="118" customFormat="1"/>
    <row r="8978" s="118" customFormat="1"/>
    <row r="8979" s="118" customFormat="1"/>
    <row r="8980" s="118" customFormat="1"/>
    <row r="8981" s="118" customFormat="1"/>
    <row r="8982" s="118" customFormat="1"/>
    <row r="8983" s="118" customFormat="1"/>
    <row r="8984" s="118" customFormat="1"/>
    <row r="8985" s="118" customFormat="1"/>
    <row r="8986" s="118" customFormat="1"/>
    <row r="8987" s="118" customFormat="1"/>
    <row r="8988" s="118" customFormat="1"/>
    <row r="8989" s="118" customFormat="1"/>
    <row r="8990" s="118" customFormat="1"/>
    <row r="8991" s="118" customFormat="1"/>
    <row r="8992" s="118" customFormat="1"/>
    <row r="8993" s="118" customFormat="1"/>
    <row r="8994" s="118" customFormat="1"/>
    <row r="8995" s="118" customFormat="1"/>
    <row r="8996" s="118" customFormat="1"/>
    <row r="8997" s="118" customFormat="1"/>
    <row r="8998" s="118" customFormat="1"/>
    <row r="8999" s="118" customFormat="1"/>
    <row r="9000" s="118" customFormat="1"/>
    <row r="9001" s="118" customFormat="1"/>
    <row r="9002" s="118" customFormat="1"/>
    <row r="9003" s="118" customFormat="1"/>
    <row r="9004" s="118" customFormat="1"/>
    <row r="9005" s="118" customFormat="1"/>
    <row r="9006" s="118" customFormat="1"/>
    <row r="9007" s="118" customFormat="1"/>
    <row r="9008" s="118" customFormat="1"/>
    <row r="9009" s="118" customFormat="1"/>
    <row r="9010" s="118" customFormat="1"/>
    <row r="9011" s="118" customFormat="1"/>
    <row r="9012" s="118" customFormat="1"/>
    <row r="9013" s="118" customFormat="1"/>
    <row r="9014" s="118" customFormat="1"/>
    <row r="9015" s="118" customFormat="1"/>
    <row r="9016" s="118" customFormat="1"/>
    <row r="9017" s="118" customFormat="1"/>
    <row r="9018" s="118" customFormat="1"/>
    <row r="9019" s="118" customFormat="1"/>
    <row r="9020" s="118" customFormat="1"/>
    <row r="9021" s="118" customFormat="1"/>
    <row r="9022" s="118" customFormat="1"/>
    <row r="9023" s="118" customFormat="1"/>
    <row r="9024" s="118" customFormat="1"/>
    <row r="9025" s="118" customFormat="1"/>
    <row r="9026" s="118" customFormat="1"/>
    <row r="9027" s="118" customFormat="1"/>
    <row r="9028" s="118" customFormat="1"/>
    <row r="9029" s="118" customFormat="1"/>
    <row r="9030" s="118" customFormat="1"/>
    <row r="9031" s="118" customFormat="1"/>
    <row r="9032" s="118" customFormat="1"/>
    <row r="9033" s="118" customFormat="1"/>
    <row r="9034" s="118" customFormat="1"/>
    <row r="9035" s="118" customFormat="1"/>
    <row r="9036" s="118" customFormat="1"/>
    <row r="9037" s="118" customFormat="1"/>
    <row r="9038" s="118" customFormat="1"/>
    <row r="9039" s="118" customFormat="1"/>
    <row r="9040" s="118" customFormat="1"/>
    <row r="9041" s="118" customFormat="1"/>
    <row r="9042" s="118" customFormat="1"/>
    <row r="9043" s="118" customFormat="1"/>
    <row r="9044" s="118" customFormat="1"/>
    <row r="9045" s="118" customFormat="1"/>
    <row r="9046" s="118" customFormat="1"/>
    <row r="9047" s="118" customFormat="1"/>
    <row r="9048" s="118" customFormat="1"/>
    <row r="9049" s="118" customFormat="1"/>
    <row r="9050" s="118" customFormat="1"/>
    <row r="9051" s="118" customFormat="1"/>
    <row r="9052" s="118" customFormat="1"/>
    <row r="9053" s="118" customFormat="1"/>
    <row r="9054" s="118" customFormat="1"/>
    <row r="9055" s="118" customFormat="1"/>
    <row r="9056" s="118" customFormat="1"/>
    <row r="9057" s="118" customFormat="1"/>
    <row r="9058" s="118" customFormat="1"/>
    <row r="9059" s="118" customFormat="1"/>
    <row r="9060" s="118" customFormat="1"/>
    <row r="9061" s="118" customFormat="1"/>
    <row r="9062" s="118" customFormat="1"/>
    <row r="9063" s="118" customFormat="1"/>
    <row r="9064" s="118" customFormat="1"/>
    <row r="9065" s="118" customFormat="1"/>
    <row r="9066" s="118" customFormat="1"/>
    <row r="9067" s="118" customFormat="1"/>
    <row r="9068" s="118" customFormat="1"/>
    <row r="9069" s="118" customFormat="1"/>
    <row r="9070" s="118" customFormat="1"/>
    <row r="9071" s="118" customFormat="1"/>
    <row r="9072" s="118" customFormat="1"/>
    <row r="9073" s="118" customFormat="1"/>
    <row r="9074" s="118" customFormat="1"/>
    <row r="9075" s="118" customFormat="1"/>
    <row r="9076" s="118" customFormat="1"/>
    <row r="9077" s="118" customFormat="1"/>
    <row r="9078" s="118" customFormat="1"/>
    <row r="9079" s="118" customFormat="1"/>
    <row r="9080" s="118" customFormat="1"/>
    <row r="9081" s="118" customFormat="1"/>
    <row r="9082" s="118" customFormat="1"/>
    <row r="9083" s="118" customFormat="1"/>
    <row r="9084" s="118" customFormat="1"/>
    <row r="9085" s="118" customFormat="1"/>
    <row r="9086" s="118" customFormat="1"/>
    <row r="9087" s="118" customFormat="1"/>
    <row r="9088" s="118" customFormat="1"/>
    <row r="9089" s="118" customFormat="1"/>
    <row r="9090" s="118" customFormat="1"/>
    <row r="9091" s="118" customFormat="1"/>
    <row r="9092" s="118" customFormat="1"/>
    <row r="9093" s="118" customFormat="1"/>
    <row r="9094" s="118" customFormat="1"/>
    <row r="9095" s="118" customFormat="1"/>
    <row r="9096" s="118" customFormat="1"/>
    <row r="9097" s="118" customFormat="1"/>
    <row r="9098" s="118" customFormat="1"/>
    <row r="9099" s="118" customFormat="1"/>
    <row r="9100" s="118" customFormat="1"/>
    <row r="9101" s="118" customFormat="1"/>
    <row r="9102" s="118" customFormat="1"/>
    <row r="9103" s="118" customFormat="1"/>
    <row r="9104" s="118" customFormat="1"/>
    <row r="9105" s="118" customFormat="1"/>
    <row r="9106" s="118" customFormat="1"/>
    <row r="9107" s="118" customFormat="1"/>
    <row r="9108" s="118" customFormat="1"/>
    <row r="9109" s="118" customFormat="1"/>
    <row r="9110" s="118" customFormat="1"/>
    <row r="9111" s="118" customFormat="1"/>
    <row r="9112" s="118" customFormat="1"/>
    <row r="9113" s="118" customFormat="1"/>
    <row r="9114" s="118" customFormat="1"/>
    <row r="9115" s="118" customFormat="1"/>
    <row r="9116" s="118" customFormat="1"/>
    <row r="9117" s="118" customFormat="1"/>
    <row r="9118" s="118" customFormat="1"/>
    <row r="9119" s="118" customFormat="1"/>
    <row r="9120" s="118" customFormat="1"/>
    <row r="9121" s="118" customFormat="1"/>
    <row r="9122" s="118" customFormat="1"/>
    <row r="9123" s="118" customFormat="1"/>
    <row r="9124" s="118" customFormat="1"/>
    <row r="9125" s="118" customFormat="1"/>
    <row r="9126" s="118" customFormat="1"/>
    <row r="9127" s="118" customFormat="1"/>
    <row r="9128" s="118" customFormat="1"/>
    <row r="9129" s="118" customFormat="1"/>
    <row r="9130" s="118" customFormat="1"/>
    <row r="9131" s="118" customFormat="1"/>
    <row r="9132" s="118" customFormat="1"/>
    <row r="9133" s="118" customFormat="1"/>
    <row r="9134" s="118" customFormat="1"/>
    <row r="9135" s="118" customFormat="1"/>
    <row r="9136" s="118" customFormat="1"/>
    <row r="9137" s="118" customFormat="1"/>
    <row r="9138" s="118" customFormat="1"/>
    <row r="9139" s="118" customFormat="1"/>
    <row r="9140" s="118" customFormat="1"/>
    <row r="9141" s="118" customFormat="1"/>
    <row r="9142" s="118" customFormat="1"/>
    <row r="9143" s="118" customFormat="1"/>
    <row r="9144" s="118" customFormat="1"/>
    <row r="9145" s="118" customFormat="1"/>
    <row r="9146" s="118" customFormat="1"/>
    <row r="9147" s="118" customFormat="1"/>
    <row r="9148" s="118" customFormat="1"/>
    <row r="9149" s="118" customFormat="1"/>
    <row r="9150" s="118" customFormat="1"/>
    <row r="9151" s="118" customFormat="1"/>
    <row r="9152" s="118" customFormat="1"/>
    <row r="9153" s="118" customFormat="1"/>
    <row r="9154" s="118" customFormat="1"/>
    <row r="9155" s="118" customFormat="1"/>
    <row r="9156" s="118" customFormat="1"/>
    <row r="9157" s="118" customFormat="1"/>
    <row r="9158" s="118" customFormat="1"/>
    <row r="9159" s="118" customFormat="1"/>
    <row r="9160" s="118" customFormat="1"/>
    <row r="9161" s="118" customFormat="1"/>
    <row r="9162" s="118" customFormat="1"/>
    <row r="9163" s="118" customFormat="1"/>
    <row r="9164" s="118" customFormat="1"/>
    <row r="9165" s="118" customFormat="1"/>
    <row r="9166" s="118" customFormat="1"/>
    <row r="9167" s="118" customFormat="1"/>
    <row r="9168" s="118" customFormat="1"/>
    <row r="9169" s="118" customFormat="1"/>
    <row r="9170" s="118" customFormat="1"/>
    <row r="9171" s="118" customFormat="1"/>
    <row r="9172" s="118" customFormat="1"/>
    <row r="9173" s="118" customFormat="1"/>
    <row r="9174" s="118" customFormat="1"/>
    <row r="9175" s="118" customFormat="1"/>
    <row r="9176" s="118" customFormat="1"/>
    <row r="9177" s="118" customFormat="1"/>
    <row r="9178" s="118" customFormat="1"/>
    <row r="9179" s="118" customFormat="1"/>
    <row r="9180" s="118" customFormat="1"/>
    <row r="9181" s="118" customFormat="1"/>
    <row r="9182" s="118" customFormat="1"/>
    <row r="9183" s="118" customFormat="1"/>
    <row r="9184" s="118" customFormat="1"/>
    <row r="9185" s="118" customFormat="1"/>
    <row r="9186" s="118" customFormat="1"/>
    <row r="9187" s="118" customFormat="1"/>
    <row r="9188" s="118" customFormat="1"/>
    <row r="9189" s="118" customFormat="1"/>
    <row r="9190" s="118" customFormat="1"/>
    <row r="9191" s="118" customFormat="1"/>
    <row r="9192" s="118" customFormat="1"/>
    <row r="9193" s="118" customFormat="1"/>
    <row r="9194" s="118" customFormat="1"/>
    <row r="9195" s="118" customFormat="1"/>
    <row r="9196" s="118" customFormat="1"/>
    <row r="9197" s="118" customFormat="1"/>
    <row r="9198" s="118" customFormat="1"/>
    <row r="9199" s="118" customFormat="1"/>
    <row r="9200" s="118" customFormat="1"/>
    <row r="9201" s="118" customFormat="1"/>
    <row r="9202" s="118" customFormat="1"/>
    <row r="9203" s="118" customFormat="1"/>
    <row r="9204" s="118" customFormat="1"/>
    <row r="9205" s="118" customFormat="1"/>
    <row r="9206" s="118" customFormat="1"/>
    <row r="9207" s="118" customFormat="1"/>
    <row r="9208" s="118" customFormat="1"/>
    <row r="9209" s="118" customFormat="1"/>
    <row r="9210" s="118" customFormat="1"/>
    <row r="9211" s="118" customFormat="1"/>
    <row r="9212" s="118" customFormat="1"/>
    <row r="9213" s="118" customFormat="1"/>
    <row r="9214" s="118" customFormat="1"/>
    <row r="9215" s="118" customFormat="1"/>
    <row r="9216" s="118" customFormat="1"/>
    <row r="9217" s="118" customFormat="1"/>
    <row r="9218" s="118" customFormat="1"/>
    <row r="9219" s="118" customFormat="1"/>
    <row r="9220" s="118" customFormat="1"/>
    <row r="9221" s="118" customFormat="1"/>
    <row r="9222" s="118" customFormat="1"/>
    <row r="9223" s="118" customFormat="1"/>
    <row r="9224" s="118" customFormat="1"/>
    <row r="9225" s="118" customFormat="1"/>
    <row r="9226" s="118" customFormat="1"/>
    <row r="9227" s="118" customFormat="1"/>
    <row r="9228" s="118" customFormat="1"/>
    <row r="9229" s="118" customFormat="1"/>
    <row r="9230" s="118" customFormat="1"/>
    <row r="9231" s="118" customFormat="1"/>
    <row r="9232" s="118" customFormat="1"/>
    <row r="9233" s="118" customFormat="1"/>
    <row r="9234" s="118" customFormat="1"/>
    <row r="9235" s="118" customFormat="1"/>
    <row r="9236" s="118" customFormat="1"/>
    <row r="9237" s="118" customFormat="1"/>
    <row r="9238" s="118" customFormat="1"/>
    <row r="9239" s="118" customFormat="1"/>
    <row r="9240" s="118" customFormat="1"/>
    <row r="9241" s="118" customFormat="1"/>
    <row r="9242" s="118" customFormat="1"/>
    <row r="9243" s="118" customFormat="1"/>
    <row r="9244" s="118" customFormat="1"/>
    <row r="9245" s="118" customFormat="1"/>
    <row r="9246" s="118" customFormat="1"/>
    <row r="9247" s="118" customFormat="1"/>
    <row r="9248" s="118" customFormat="1"/>
    <row r="9249" s="118" customFormat="1"/>
    <row r="9250" s="118" customFormat="1"/>
    <row r="9251" s="118" customFormat="1"/>
    <row r="9252" s="118" customFormat="1"/>
    <row r="9253" s="118" customFormat="1"/>
    <row r="9254" s="118" customFormat="1"/>
    <row r="9255" s="118" customFormat="1"/>
    <row r="9256" s="118" customFormat="1"/>
    <row r="9257" s="118" customFormat="1"/>
    <row r="9258" s="118" customFormat="1"/>
    <row r="9259" s="118" customFormat="1"/>
    <row r="9260" s="118" customFormat="1"/>
    <row r="9261" s="118" customFormat="1"/>
    <row r="9262" s="118" customFormat="1"/>
    <row r="9263" s="118" customFormat="1"/>
    <row r="9264" s="118" customFormat="1"/>
    <row r="9265" s="118" customFormat="1"/>
    <row r="9266" s="118" customFormat="1"/>
    <row r="9267" s="118" customFormat="1"/>
    <row r="9268" s="118" customFormat="1"/>
    <row r="9269" s="118" customFormat="1"/>
    <row r="9270" s="118" customFormat="1"/>
    <row r="9271" s="118" customFormat="1"/>
    <row r="9272" s="118" customFormat="1"/>
    <row r="9273" s="118" customFormat="1"/>
    <row r="9274" s="118" customFormat="1"/>
    <row r="9275" s="118" customFormat="1"/>
    <row r="9276" s="118" customFormat="1"/>
    <row r="9277" s="118" customFormat="1"/>
    <row r="9278" s="118" customFormat="1"/>
    <row r="9279" s="118" customFormat="1"/>
    <row r="9280" s="118" customFormat="1"/>
    <row r="9281" s="118" customFormat="1"/>
    <row r="9282" s="118" customFormat="1"/>
    <row r="9283" s="118" customFormat="1"/>
    <row r="9284" s="118" customFormat="1"/>
    <row r="9285" s="118" customFormat="1"/>
    <row r="9286" s="118" customFormat="1"/>
    <row r="9287" s="118" customFormat="1"/>
    <row r="9288" s="118" customFormat="1"/>
    <row r="9289" s="118" customFormat="1"/>
    <row r="9290" s="118" customFormat="1"/>
    <row r="9291" s="118" customFormat="1"/>
    <row r="9292" s="118" customFormat="1"/>
    <row r="9293" s="118" customFormat="1"/>
    <row r="9294" s="118" customFormat="1"/>
    <row r="9295" s="118" customFormat="1"/>
    <row r="9296" s="118" customFormat="1"/>
    <row r="9297" s="118" customFormat="1"/>
    <row r="9298" s="118" customFormat="1"/>
    <row r="9299" s="118" customFormat="1"/>
    <row r="9300" s="118" customFormat="1"/>
    <row r="9301" s="118" customFormat="1"/>
    <row r="9302" s="118" customFormat="1"/>
    <row r="9303" s="118" customFormat="1"/>
    <row r="9304" s="118" customFormat="1"/>
    <row r="9305" s="118" customFormat="1"/>
    <row r="9306" s="118" customFormat="1"/>
    <row r="9307" s="118" customFormat="1"/>
    <row r="9308" s="118" customFormat="1"/>
    <row r="9309" s="118" customFormat="1"/>
    <row r="9310" s="118" customFormat="1"/>
    <row r="9311" s="118" customFormat="1"/>
    <row r="9312" s="118" customFormat="1"/>
    <row r="9313" s="118" customFormat="1"/>
    <row r="9314" s="118" customFormat="1"/>
    <row r="9315" s="118" customFormat="1"/>
    <row r="9316" s="118" customFormat="1"/>
    <row r="9317" s="118" customFormat="1"/>
    <row r="9318" s="118" customFormat="1"/>
    <row r="9319" s="118" customFormat="1"/>
    <row r="9320" s="118" customFormat="1"/>
    <row r="9321" s="118" customFormat="1"/>
    <row r="9322" s="118" customFormat="1"/>
    <row r="9323" s="118" customFormat="1"/>
    <row r="9324" s="118" customFormat="1"/>
    <row r="9325" s="118" customFormat="1"/>
    <row r="9326" s="118" customFormat="1"/>
    <row r="9327" s="118" customFormat="1"/>
    <row r="9328" s="118" customFormat="1"/>
    <row r="9329" s="118" customFormat="1"/>
    <row r="9330" s="118" customFormat="1"/>
    <row r="9331" s="118" customFormat="1"/>
    <row r="9332" s="118" customFormat="1"/>
    <row r="9333" s="118" customFormat="1"/>
    <row r="9334" s="118" customFormat="1"/>
    <row r="9335" s="118" customFormat="1"/>
    <row r="9336" s="118" customFormat="1"/>
    <row r="9337" s="118" customFormat="1"/>
    <row r="9338" s="118" customFormat="1"/>
    <row r="9339" s="118" customFormat="1"/>
    <row r="9340" s="118" customFormat="1"/>
    <row r="9341" s="118" customFormat="1"/>
    <row r="9342" s="118" customFormat="1"/>
    <row r="9343" s="118" customFormat="1"/>
    <row r="9344" s="118" customFormat="1"/>
    <row r="9345" s="118" customFormat="1"/>
    <row r="9346" s="118" customFormat="1"/>
    <row r="9347" s="118" customFormat="1"/>
    <row r="9348" s="118" customFormat="1"/>
    <row r="9349" s="118" customFormat="1"/>
    <row r="9350" s="118" customFormat="1"/>
    <row r="9351" s="118" customFormat="1"/>
    <row r="9352" s="118" customFormat="1"/>
    <row r="9353" s="118" customFormat="1"/>
    <row r="9354" s="118" customFormat="1"/>
    <row r="9355" s="118" customFormat="1"/>
    <row r="9356" s="118" customFormat="1"/>
    <row r="9357" s="118" customFormat="1"/>
    <row r="9358" s="118" customFormat="1"/>
    <row r="9359" s="118" customFormat="1"/>
    <row r="9360" s="118" customFormat="1"/>
    <row r="9361" s="118" customFormat="1"/>
    <row r="9362" s="118" customFormat="1"/>
    <row r="9363" s="118" customFormat="1"/>
    <row r="9364" s="118" customFormat="1"/>
    <row r="9365" s="118" customFormat="1"/>
    <row r="9366" s="118" customFormat="1"/>
    <row r="9367" s="118" customFormat="1"/>
    <row r="9368" s="118" customFormat="1"/>
    <row r="9369" s="118" customFormat="1"/>
    <row r="9370" s="118" customFormat="1"/>
    <row r="9371" s="118" customFormat="1"/>
    <row r="9372" s="118" customFormat="1"/>
    <row r="9373" s="118" customFormat="1"/>
    <row r="9374" s="118" customFormat="1"/>
    <row r="9375" s="118" customFormat="1"/>
    <row r="9376" s="118" customFormat="1"/>
    <row r="9377" s="118" customFormat="1"/>
    <row r="9378" s="118" customFormat="1"/>
    <row r="9379" s="118" customFormat="1"/>
    <row r="9380" s="118" customFormat="1"/>
    <row r="9381" s="118" customFormat="1"/>
    <row r="9382" s="118" customFormat="1"/>
    <row r="9383" s="118" customFormat="1"/>
    <row r="9384" s="118" customFormat="1"/>
    <row r="9385" s="118" customFormat="1"/>
    <row r="9386" s="118" customFormat="1"/>
    <row r="9387" s="118" customFormat="1"/>
    <row r="9388" s="118" customFormat="1"/>
    <row r="9389" s="118" customFormat="1"/>
    <row r="9390" s="118" customFormat="1"/>
    <row r="9391" s="118" customFormat="1"/>
    <row r="9392" s="118" customFormat="1"/>
    <row r="9393" s="118" customFormat="1"/>
    <row r="9394" s="118" customFormat="1"/>
    <row r="9395" s="118" customFormat="1"/>
    <row r="9396" s="118" customFormat="1"/>
    <row r="9397" s="118" customFormat="1"/>
    <row r="9398" s="118" customFormat="1"/>
    <row r="9399" s="118" customFormat="1"/>
    <row r="9400" s="118" customFormat="1"/>
    <row r="9401" s="118" customFormat="1"/>
    <row r="9402" s="118" customFormat="1"/>
    <row r="9403" s="118" customFormat="1"/>
    <row r="9404" s="118" customFormat="1"/>
    <row r="9405" s="118" customFormat="1"/>
    <row r="9406" s="118" customFormat="1"/>
    <row r="9407" s="118" customFormat="1"/>
    <row r="9408" s="118" customFormat="1"/>
    <row r="9409" s="118" customFormat="1"/>
    <row r="9410" s="118" customFormat="1"/>
    <row r="9411" s="118" customFormat="1"/>
    <row r="9412" s="118" customFormat="1"/>
    <row r="9413" s="118" customFormat="1"/>
    <row r="9414" s="118" customFormat="1"/>
    <row r="9415" s="118" customFormat="1"/>
    <row r="9416" s="118" customFormat="1"/>
    <row r="9417" s="118" customFormat="1"/>
    <row r="9418" s="118" customFormat="1"/>
    <row r="9419" s="118" customFormat="1"/>
    <row r="9420" s="118" customFormat="1"/>
    <row r="9421" s="118" customFormat="1"/>
    <row r="9422" s="118" customFormat="1"/>
    <row r="9423" s="118" customFormat="1"/>
    <row r="9424" s="118" customFormat="1"/>
    <row r="9425" s="118" customFormat="1"/>
    <row r="9426" s="118" customFormat="1"/>
    <row r="9427" s="118" customFormat="1"/>
    <row r="9428" s="118" customFormat="1"/>
    <row r="9429" s="118" customFormat="1"/>
    <row r="9430" s="118" customFormat="1"/>
    <row r="9431" s="118" customFormat="1"/>
    <row r="9432" s="118" customFormat="1"/>
    <row r="9433" s="118" customFormat="1"/>
    <row r="9434" s="118" customFormat="1"/>
    <row r="9435" s="118" customFormat="1"/>
    <row r="9436" s="118" customFormat="1"/>
    <row r="9437" s="118" customFormat="1"/>
    <row r="9438" s="118" customFormat="1"/>
    <row r="9439" s="118" customFormat="1"/>
    <row r="9440" s="118" customFormat="1"/>
    <row r="9441" s="118" customFormat="1"/>
    <row r="9442" s="118" customFormat="1"/>
    <row r="9443" s="118" customFormat="1"/>
    <row r="9444" s="118" customFormat="1"/>
    <row r="9445" s="118" customFormat="1"/>
    <row r="9446" s="118" customFormat="1"/>
    <row r="9447" s="118" customFormat="1"/>
    <row r="9448" s="118" customFormat="1"/>
    <row r="9449" s="118" customFormat="1"/>
    <row r="9450" s="118" customFormat="1"/>
    <row r="9451" s="118" customFormat="1"/>
    <row r="9452" s="118" customFormat="1"/>
    <row r="9453" s="118" customFormat="1"/>
    <row r="9454" s="118" customFormat="1"/>
    <row r="9455" s="118" customFormat="1"/>
    <row r="9456" s="118" customFormat="1"/>
    <row r="9457" s="118" customFormat="1"/>
    <row r="9458" s="118" customFormat="1"/>
    <row r="9459" s="118" customFormat="1"/>
    <row r="9460" s="118" customFormat="1"/>
    <row r="9461" s="118" customFormat="1"/>
    <row r="9462" s="118" customFormat="1"/>
    <row r="9463" s="118" customFormat="1"/>
    <row r="9464" s="118" customFormat="1"/>
    <row r="9465" s="118" customFormat="1"/>
    <row r="9466" s="118" customFormat="1"/>
    <row r="9467" s="118" customFormat="1"/>
    <row r="9468" s="118" customFormat="1"/>
    <row r="9469" s="118" customFormat="1"/>
    <row r="9470" s="118" customFormat="1"/>
    <row r="9471" s="118" customFormat="1"/>
    <row r="9472" s="118" customFormat="1"/>
    <row r="9473" s="118" customFormat="1"/>
    <row r="9474" s="118" customFormat="1"/>
    <row r="9475" s="118" customFormat="1"/>
    <row r="9476" s="118" customFormat="1"/>
    <row r="9477" s="118" customFormat="1"/>
    <row r="9478" s="118" customFormat="1"/>
    <row r="9479" s="118" customFormat="1"/>
    <row r="9480" s="118" customFormat="1"/>
    <row r="9481" s="118" customFormat="1"/>
    <row r="9482" s="118" customFormat="1"/>
    <row r="9483" s="118" customFormat="1"/>
    <row r="9484" s="118" customFormat="1"/>
    <row r="9485" s="118" customFormat="1"/>
    <row r="9486" s="118" customFormat="1"/>
    <row r="9487" s="118" customFormat="1"/>
    <row r="9488" s="118" customFormat="1"/>
    <row r="9489" s="118" customFormat="1"/>
    <row r="9490" s="118" customFormat="1"/>
    <row r="9491" s="118" customFormat="1"/>
    <row r="9492" s="118" customFormat="1"/>
    <row r="9493" s="118" customFormat="1"/>
    <row r="9494" s="118" customFormat="1"/>
    <row r="9495" s="118" customFormat="1"/>
    <row r="9496" s="118" customFormat="1"/>
    <row r="9497" s="118" customFormat="1"/>
    <row r="9498" s="118" customFormat="1"/>
    <row r="9499" s="118" customFormat="1"/>
    <row r="9500" s="118" customFormat="1"/>
    <row r="9501" s="118" customFormat="1"/>
    <row r="9502" s="118" customFormat="1"/>
    <row r="9503" s="118" customFormat="1"/>
    <row r="9504" s="118" customFormat="1"/>
    <row r="9505" s="118" customFormat="1"/>
    <row r="9506" s="118" customFormat="1"/>
    <row r="9507" s="118" customFormat="1"/>
    <row r="9508" s="118" customFormat="1"/>
    <row r="9509" s="118" customFormat="1"/>
    <row r="9510" s="118" customFormat="1"/>
    <row r="9511" s="118" customFormat="1"/>
    <row r="9512" s="118" customFormat="1"/>
    <row r="9513" s="118" customFormat="1"/>
    <row r="9514" s="118" customFormat="1"/>
    <row r="9515" s="118" customFormat="1"/>
    <row r="9516" s="118" customFormat="1"/>
    <row r="9517" s="118" customFormat="1"/>
    <row r="9518" s="118" customFormat="1"/>
    <row r="9519" s="118" customFormat="1"/>
    <row r="9520" s="118" customFormat="1"/>
    <row r="9521" s="118" customFormat="1"/>
    <row r="9522" s="118" customFormat="1"/>
    <row r="9523" s="118" customFormat="1"/>
    <row r="9524" s="118" customFormat="1"/>
    <row r="9525" s="118" customFormat="1"/>
    <row r="9526" s="118" customFormat="1"/>
    <row r="9527" s="118" customFormat="1"/>
    <row r="9528" s="118" customFormat="1"/>
    <row r="9529" s="118" customFormat="1"/>
    <row r="9530" s="118" customFormat="1"/>
    <row r="9531" s="118" customFormat="1"/>
    <row r="9532" s="118" customFormat="1"/>
    <row r="9533" s="118" customFormat="1"/>
    <row r="9534" s="118" customFormat="1"/>
    <row r="9535" s="118" customFormat="1"/>
    <row r="9536" s="118" customFormat="1"/>
    <row r="9537" s="118" customFormat="1"/>
    <row r="9538" s="118" customFormat="1"/>
    <row r="9539" s="118" customFormat="1"/>
    <row r="9540" s="118" customFormat="1"/>
    <row r="9541" s="118" customFormat="1"/>
    <row r="9542" s="118" customFormat="1"/>
    <row r="9543" s="118" customFormat="1"/>
    <row r="9544" s="118" customFormat="1"/>
    <row r="9545" s="118" customFormat="1"/>
    <row r="9546" s="118" customFormat="1"/>
    <row r="9547" s="118" customFormat="1"/>
    <row r="9548" s="118" customFormat="1"/>
    <row r="9549" s="118" customFormat="1"/>
    <row r="9550" s="118" customFormat="1"/>
    <row r="9551" s="118" customFormat="1"/>
    <row r="9552" s="118" customFormat="1"/>
    <row r="9553" s="118" customFormat="1"/>
    <row r="9554" s="118" customFormat="1"/>
    <row r="9555" s="118" customFormat="1"/>
    <row r="9556" s="118" customFormat="1"/>
    <row r="9557" s="118" customFormat="1"/>
    <row r="9558" s="118" customFormat="1"/>
    <row r="9559" s="118" customFormat="1"/>
    <row r="9560" s="118" customFormat="1"/>
    <row r="9561" s="118" customFormat="1"/>
    <row r="9562" s="118" customFormat="1"/>
    <row r="9563" s="118" customFormat="1"/>
    <row r="9564" s="118" customFormat="1"/>
    <row r="9565" s="118" customFormat="1"/>
    <row r="9566" s="118" customFormat="1"/>
    <row r="9567" s="118" customFormat="1"/>
    <row r="9568" s="118" customFormat="1"/>
    <row r="9569" s="118" customFormat="1"/>
    <row r="9570" s="118" customFormat="1"/>
    <row r="9571" s="118" customFormat="1"/>
    <row r="9572" s="118" customFormat="1"/>
    <row r="9573" s="118" customFormat="1"/>
    <row r="9574" s="118" customFormat="1"/>
    <row r="9575" s="118" customFormat="1"/>
    <row r="9576" s="118" customFormat="1"/>
    <row r="9577" s="118" customFormat="1"/>
    <row r="9578" s="118" customFormat="1"/>
    <row r="9579" s="118" customFormat="1"/>
    <row r="9580" s="118" customFormat="1"/>
    <row r="9581" s="118" customFormat="1"/>
    <row r="9582" s="118" customFormat="1"/>
    <row r="9583" s="118" customFormat="1"/>
    <row r="9584" s="118" customFormat="1"/>
    <row r="9585" s="118" customFormat="1"/>
    <row r="9586" s="118" customFormat="1"/>
    <row r="9587" s="118" customFormat="1"/>
    <row r="9588" s="118" customFormat="1"/>
    <row r="9589" s="118" customFormat="1"/>
    <row r="9590" s="118" customFormat="1"/>
    <row r="9591" s="118" customFormat="1"/>
    <row r="9592" s="118" customFormat="1"/>
    <row r="9593" s="118" customFormat="1"/>
    <row r="9594" s="118" customFormat="1"/>
    <row r="9595" s="118" customFormat="1"/>
    <row r="9596" s="118" customFormat="1"/>
    <row r="9597" s="118" customFormat="1"/>
    <row r="9598" s="118" customFormat="1"/>
    <row r="9599" s="118" customFormat="1"/>
    <row r="9600" s="118" customFormat="1"/>
    <row r="9601" s="118" customFormat="1"/>
    <row r="9602" s="118" customFormat="1"/>
    <row r="9603" s="118" customFormat="1"/>
    <row r="9604" s="118" customFormat="1"/>
    <row r="9605" s="118" customFormat="1"/>
    <row r="9606" s="118" customFormat="1"/>
    <row r="9607" s="118" customFormat="1"/>
    <row r="9608" s="118" customFormat="1"/>
    <row r="9609" s="118" customFormat="1"/>
    <row r="9610" s="118" customFormat="1"/>
    <row r="9611" s="118" customFormat="1"/>
    <row r="9612" s="118" customFormat="1"/>
    <row r="9613" s="118" customFormat="1"/>
    <row r="9614" s="118" customFormat="1"/>
    <row r="9615" s="118" customFormat="1"/>
    <row r="9616" s="118" customFormat="1"/>
    <row r="9617" s="118" customFormat="1"/>
    <row r="9618" s="118" customFormat="1"/>
    <row r="9619" s="118" customFormat="1"/>
    <row r="9620" s="118" customFormat="1"/>
    <row r="9621" s="118" customFormat="1"/>
    <row r="9622" s="118" customFormat="1"/>
    <row r="9623" s="118" customFormat="1"/>
    <row r="9624" s="118" customFormat="1"/>
    <row r="9625" s="118" customFormat="1"/>
    <row r="9626" s="118" customFormat="1"/>
    <row r="9627" s="118" customFormat="1"/>
    <row r="9628" s="118" customFormat="1"/>
    <row r="9629" s="118" customFormat="1"/>
    <row r="9630" s="118" customFormat="1"/>
    <row r="9631" s="118" customFormat="1"/>
    <row r="9632" s="118" customFormat="1"/>
    <row r="9633" s="118" customFormat="1"/>
    <row r="9634" s="118" customFormat="1"/>
    <row r="9635" s="118" customFormat="1"/>
    <row r="9636" s="118" customFormat="1"/>
    <row r="9637" s="118" customFormat="1"/>
    <row r="9638" s="118" customFormat="1"/>
    <row r="9639" s="118" customFormat="1"/>
    <row r="9640" s="118" customFormat="1"/>
    <row r="9641" s="118" customFormat="1"/>
    <row r="9642" s="118" customFormat="1"/>
    <row r="9643" s="118" customFormat="1"/>
    <row r="9644" s="118" customFormat="1"/>
    <row r="9645" s="118" customFormat="1"/>
    <row r="9646" s="118" customFormat="1"/>
    <row r="9647" s="118" customFormat="1"/>
    <row r="9648" s="118" customFormat="1"/>
    <row r="9649" s="118" customFormat="1"/>
    <row r="9650" s="118" customFormat="1"/>
    <row r="9651" s="118" customFormat="1"/>
    <row r="9652" s="118" customFormat="1"/>
    <row r="9653" s="118" customFormat="1"/>
    <row r="9654" s="118" customFormat="1"/>
    <row r="9655" s="118" customFormat="1"/>
    <row r="9656" s="118" customFormat="1"/>
    <row r="9657" s="118" customFormat="1"/>
    <row r="9658" s="118" customFormat="1"/>
    <row r="9659" s="118" customFormat="1"/>
    <row r="9660" s="118" customFormat="1"/>
    <row r="9661" s="118" customFormat="1"/>
    <row r="9662" s="118" customFormat="1"/>
    <row r="9663" s="118" customFormat="1"/>
    <row r="9664" s="118" customFormat="1"/>
    <row r="9665" s="118" customFormat="1"/>
    <row r="9666" s="118" customFormat="1"/>
    <row r="9667" s="118" customFormat="1"/>
    <row r="9668" s="118" customFormat="1"/>
    <row r="9669" s="118" customFormat="1"/>
    <row r="9670" s="118" customFormat="1"/>
    <row r="9671" s="118" customFormat="1"/>
    <row r="9672" s="118" customFormat="1"/>
    <row r="9673" s="118" customFormat="1"/>
    <row r="9674" s="118" customFormat="1"/>
    <row r="9675" s="118" customFormat="1"/>
    <row r="9676" s="118" customFormat="1"/>
    <row r="9677" s="118" customFormat="1"/>
    <row r="9678" s="118" customFormat="1"/>
    <row r="9679" s="118" customFormat="1"/>
    <row r="9680" s="118" customFormat="1"/>
    <row r="9681" s="118" customFormat="1"/>
    <row r="9682" s="118" customFormat="1"/>
    <row r="9683" s="118" customFormat="1"/>
    <row r="9684" s="118" customFormat="1"/>
    <row r="9685" s="118" customFormat="1"/>
    <row r="9686" s="118" customFormat="1"/>
    <row r="9687" s="118" customFormat="1"/>
    <row r="9688" s="118" customFormat="1"/>
    <row r="9689" s="118" customFormat="1"/>
    <row r="9690" s="118" customFormat="1"/>
    <row r="9691" s="118" customFormat="1"/>
    <row r="9692" s="118" customFormat="1"/>
    <row r="9693" s="118" customFormat="1"/>
    <row r="9694" s="118" customFormat="1"/>
    <row r="9695" s="118" customFormat="1"/>
    <row r="9696" s="118" customFormat="1"/>
    <row r="9697" s="118" customFormat="1"/>
    <row r="9698" s="118" customFormat="1"/>
    <row r="9699" s="118" customFormat="1"/>
    <row r="9700" s="118" customFormat="1"/>
    <row r="9701" s="118" customFormat="1"/>
    <row r="9702" s="118" customFormat="1"/>
    <row r="9703" s="118" customFormat="1"/>
    <row r="9704" s="118" customFormat="1"/>
    <row r="9705" s="118" customFormat="1"/>
    <row r="9706" s="118" customFormat="1"/>
    <row r="9707" s="118" customFormat="1"/>
    <row r="9708" s="118" customFormat="1"/>
    <row r="9709" s="118" customFormat="1"/>
    <row r="9710" s="118" customFormat="1"/>
    <row r="9711" s="118" customFormat="1"/>
    <row r="9712" s="118" customFormat="1"/>
    <row r="9713" s="118" customFormat="1"/>
    <row r="9714" s="118" customFormat="1"/>
    <row r="9715" s="118" customFormat="1"/>
    <row r="9716" s="118" customFormat="1"/>
    <row r="9717" s="118" customFormat="1"/>
    <row r="9718" s="118" customFormat="1"/>
    <row r="9719" s="118" customFormat="1"/>
    <row r="9720" s="118" customFormat="1"/>
    <row r="9721" s="118" customFormat="1"/>
    <row r="9722" s="118" customFormat="1"/>
    <row r="9723" s="118" customFormat="1"/>
    <row r="9724" s="118" customFormat="1"/>
    <row r="9725" s="118" customFormat="1"/>
    <row r="9726" s="118" customFormat="1"/>
    <row r="9727" s="118" customFormat="1"/>
    <row r="9728" s="118" customFormat="1"/>
    <row r="9729" s="118" customFormat="1"/>
    <row r="9730" s="118" customFormat="1"/>
    <row r="9731" s="118" customFormat="1"/>
    <row r="9732" s="118" customFormat="1"/>
    <row r="9733" s="118" customFormat="1"/>
    <row r="9734" s="118" customFormat="1"/>
    <row r="9735" s="118" customFormat="1"/>
    <row r="9736" s="118" customFormat="1"/>
    <row r="9737" s="118" customFormat="1"/>
    <row r="9738" s="118" customFormat="1"/>
    <row r="9739" s="118" customFormat="1"/>
    <row r="9740" s="118" customFormat="1"/>
    <row r="9741" s="118" customFormat="1"/>
    <row r="9742" s="118" customFormat="1"/>
    <row r="9743" s="118" customFormat="1"/>
    <row r="9744" s="118" customFormat="1"/>
    <row r="9745" s="118" customFormat="1"/>
    <row r="9746" s="118" customFormat="1"/>
    <row r="9747" s="118" customFormat="1"/>
    <row r="9748" s="118" customFormat="1"/>
    <row r="9749" s="118" customFormat="1"/>
    <row r="9750" s="118" customFormat="1"/>
    <row r="9751" s="118" customFormat="1"/>
    <row r="9752" s="118" customFormat="1"/>
    <row r="9753" s="118" customFormat="1"/>
    <row r="9754" s="118" customFormat="1"/>
    <row r="9755" s="118" customFormat="1"/>
    <row r="9756" s="118" customFormat="1"/>
    <row r="9757" s="118" customFormat="1"/>
    <row r="9758" s="118" customFormat="1"/>
    <row r="9759" s="118" customFormat="1"/>
    <row r="9760" s="118" customFormat="1"/>
    <row r="9761" s="118" customFormat="1"/>
    <row r="9762" s="118" customFormat="1"/>
    <row r="9763" s="118" customFormat="1"/>
    <row r="9764" s="118" customFormat="1"/>
    <row r="9765" s="118" customFormat="1"/>
    <row r="9766" s="118" customFormat="1"/>
    <row r="9767" s="118" customFormat="1"/>
    <row r="9768" s="118" customFormat="1"/>
    <row r="9769" s="118" customFormat="1"/>
    <row r="9770" s="118" customFormat="1"/>
    <row r="9771" s="118" customFormat="1"/>
    <row r="9772" s="118" customFormat="1"/>
    <row r="9773" s="118" customFormat="1"/>
    <row r="9774" s="118" customFormat="1"/>
    <row r="9775" s="118" customFormat="1"/>
    <row r="9776" s="118" customFormat="1"/>
    <row r="9777" s="118" customFormat="1"/>
    <row r="9778" s="118" customFormat="1"/>
    <row r="9779" s="118" customFormat="1"/>
    <row r="9780" s="118" customFormat="1"/>
    <row r="9781" s="118" customFormat="1"/>
    <row r="9782" s="118" customFormat="1"/>
    <row r="9783" s="118" customFormat="1"/>
    <row r="9784" s="118" customFormat="1"/>
    <row r="9785" s="118" customFormat="1"/>
    <row r="9786" s="118" customFormat="1"/>
    <row r="9787" s="118" customFormat="1"/>
    <row r="9788" s="118" customFormat="1"/>
    <row r="9789" s="118" customFormat="1"/>
    <row r="9790" s="118" customFormat="1"/>
    <row r="9791" s="118" customFormat="1"/>
    <row r="9792" s="118" customFormat="1"/>
    <row r="9793" s="118" customFormat="1"/>
    <row r="9794" s="118" customFormat="1"/>
    <row r="9795" s="118" customFormat="1"/>
    <row r="9796" s="118" customFormat="1"/>
    <row r="9797" s="118" customFormat="1"/>
    <row r="9798" s="118" customFormat="1"/>
    <row r="9799" s="118" customFormat="1"/>
    <row r="9800" s="118" customFormat="1"/>
    <row r="9801" s="118" customFormat="1"/>
    <row r="9802" s="118" customFormat="1"/>
    <row r="9803" s="118" customFormat="1"/>
    <row r="9804" s="118" customFormat="1"/>
    <row r="9805" s="118" customFormat="1"/>
    <row r="9806" s="118" customFormat="1"/>
    <row r="9807" s="118" customFormat="1"/>
    <row r="9808" s="118" customFormat="1"/>
    <row r="9809" s="118" customFormat="1"/>
    <row r="9810" s="118" customFormat="1"/>
    <row r="9811" s="118" customFormat="1"/>
    <row r="9812" s="118" customFormat="1"/>
    <row r="9813" s="118" customFormat="1"/>
    <row r="9814" s="118" customFormat="1"/>
    <row r="9815" s="118" customFormat="1"/>
    <row r="9816" s="118" customFormat="1"/>
    <row r="9817" s="118" customFormat="1"/>
    <row r="9818" s="118" customFormat="1"/>
    <row r="9819" s="118" customFormat="1"/>
    <row r="9820" s="118" customFormat="1"/>
    <row r="9821" s="118" customFormat="1"/>
    <row r="9822" s="118" customFormat="1"/>
    <row r="9823" s="118" customFormat="1"/>
    <row r="9824" s="118" customFormat="1"/>
    <row r="9825" s="118" customFormat="1"/>
    <row r="9826" s="118" customFormat="1"/>
    <row r="9827" s="118" customFormat="1"/>
    <row r="9828" s="118" customFormat="1"/>
    <row r="9829" s="118" customFormat="1"/>
    <row r="9830" s="118" customFormat="1"/>
    <row r="9831" s="118" customFormat="1"/>
    <row r="9832" s="118" customFormat="1"/>
    <row r="9833" s="118" customFormat="1"/>
    <row r="9834" s="118" customFormat="1"/>
    <row r="9835" s="118" customFormat="1"/>
    <row r="9836" s="118" customFormat="1"/>
    <row r="9837" s="118" customFormat="1"/>
    <row r="9838" s="118" customFormat="1"/>
    <row r="9839" s="118" customFormat="1"/>
    <row r="9840" s="118" customFormat="1"/>
    <row r="9841" s="118" customFormat="1"/>
    <row r="9842" s="118" customFormat="1"/>
    <row r="9843" s="118" customFormat="1"/>
    <row r="9844" s="118" customFormat="1"/>
    <row r="9845" s="118" customFormat="1"/>
    <row r="9846" s="118" customFormat="1"/>
    <row r="9847" s="118" customFormat="1"/>
    <row r="9848" s="118" customFormat="1"/>
    <row r="9849" s="118" customFormat="1"/>
    <row r="9850" s="118" customFormat="1"/>
    <row r="9851" s="118" customFormat="1"/>
    <row r="9852" s="118" customFormat="1"/>
    <row r="9853" s="118" customFormat="1"/>
    <row r="9854" s="118" customFormat="1"/>
    <row r="9855" s="118" customFormat="1"/>
    <row r="9856" s="118" customFormat="1"/>
    <row r="9857" s="118" customFormat="1"/>
    <row r="9858" s="118" customFormat="1"/>
    <row r="9859" s="118" customFormat="1"/>
    <row r="9860" s="118" customFormat="1"/>
    <row r="9861" s="118" customFormat="1"/>
    <row r="9862" s="118" customFormat="1"/>
    <row r="9863" s="118" customFormat="1"/>
    <row r="9864" s="118" customFormat="1"/>
    <row r="9865" s="118" customFormat="1"/>
    <row r="9866" s="118" customFormat="1"/>
    <row r="9867" s="118" customFormat="1"/>
    <row r="9868" s="118" customFormat="1"/>
    <row r="9869" s="118" customFormat="1"/>
    <row r="9870" s="118" customFormat="1"/>
    <row r="9871" s="118" customFormat="1"/>
    <row r="9872" s="118" customFormat="1"/>
    <row r="9873" s="118" customFormat="1"/>
    <row r="9874" s="118" customFormat="1"/>
    <row r="9875" s="118" customFormat="1"/>
    <row r="9876" s="118" customFormat="1"/>
    <row r="9877" s="118" customFormat="1"/>
    <row r="9878" s="118" customFormat="1"/>
    <row r="9879" s="118" customFormat="1"/>
    <row r="9880" s="118" customFormat="1"/>
    <row r="9881" s="118" customFormat="1"/>
    <row r="9882" s="118" customFormat="1"/>
    <row r="9883" s="118" customFormat="1"/>
    <row r="9884" s="118" customFormat="1"/>
    <row r="9885" s="118" customFormat="1"/>
    <row r="9886" s="118" customFormat="1"/>
    <row r="9887" s="118" customFormat="1"/>
    <row r="9888" s="118" customFormat="1"/>
    <row r="9889" s="118" customFormat="1"/>
    <row r="9890" s="118" customFormat="1"/>
    <row r="9891" s="118" customFormat="1"/>
    <row r="9892" s="118" customFormat="1"/>
    <row r="9893" s="118" customFormat="1"/>
    <row r="9894" s="118" customFormat="1"/>
    <row r="9895" s="118" customFormat="1"/>
    <row r="9896" s="118" customFormat="1"/>
    <row r="9897" s="118" customFormat="1"/>
    <row r="9898" s="118" customFormat="1"/>
    <row r="9899" s="118" customFormat="1"/>
    <row r="9900" s="118" customFormat="1"/>
    <row r="9901" s="118" customFormat="1"/>
    <row r="9902" s="118" customFormat="1"/>
    <row r="9903" s="118" customFormat="1"/>
    <row r="9904" s="118" customFormat="1"/>
    <row r="9905" s="118" customFormat="1"/>
    <row r="9906" s="118" customFormat="1"/>
    <row r="9907" s="118" customFormat="1"/>
    <row r="9908" s="118" customFormat="1"/>
    <row r="9909" s="118" customFormat="1"/>
    <row r="9910" s="118" customFormat="1"/>
    <row r="9911" s="118" customFormat="1"/>
    <row r="9912" s="118" customFormat="1"/>
    <row r="9913" s="118" customFormat="1"/>
    <row r="9914" s="118" customFormat="1"/>
    <row r="9915" s="118" customFormat="1"/>
    <row r="9916" s="118" customFormat="1"/>
    <row r="9917" s="118" customFormat="1"/>
    <row r="9918" s="118" customFormat="1"/>
    <row r="9919" s="118" customFormat="1"/>
    <row r="9920" s="118" customFormat="1"/>
    <row r="9921" s="118" customFormat="1"/>
    <row r="9922" s="118" customFormat="1"/>
    <row r="9923" s="118" customFormat="1"/>
    <row r="9924" s="118" customFormat="1"/>
    <row r="9925" s="118" customFormat="1"/>
    <row r="9926" s="118" customFormat="1"/>
    <row r="9927" s="118" customFormat="1"/>
    <row r="9928" s="118" customFormat="1"/>
    <row r="9929" s="118" customFormat="1"/>
    <row r="9930" s="118" customFormat="1"/>
    <row r="9931" s="118" customFormat="1"/>
    <row r="9932" s="118" customFormat="1"/>
    <row r="9933" s="118" customFormat="1"/>
    <row r="9934" s="118" customFormat="1"/>
    <row r="9935" s="118" customFormat="1"/>
    <row r="9936" s="118" customFormat="1"/>
    <row r="9937" s="118" customFormat="1"/>
    <row r="9938" s="118" customFormat="1"/>
    <row r="9939" s="118" customFormat="1"/>
    <row r="9940" s="118" customFormat="1"/>
    <row r="9941" s="118" customFormat="1"/>
    <row r="9942" s="118" customFormat="1"/>
    <row r="9943" s="118" customFormat="1"/>
    <row r="9944" s="118" customFormat="1"/>
    <row r="9945" s="118" customFormat="1"/>
    <row r="9946" s="118" customFormat="1"/>
    <row r="9947" s="118" customFormat="1"/>
    <row r="9948" s="118" customFormat="1"/>
    <row r="9949" s="118" customFormat="1"/>
    <row r="9950" s="118" customFormat="1"/>
    <row r="9951" s="118" customFormat="1"/>
    <row r="9952" s="118" customFormat="1"/>
    <row r="9953" s="118" customFormat="1"/>
    <row r="9954" s="118" customFormat="1"/>
    <row r="9955" s="118" customFormat="1"/>
    <row r="9956" s="118" customFormat="1"/>
    <row r="9957" s="118" customFormat="1"/>
    <row r="9958" s="118" customFormat="1"/>
    <row r="9959" s="118" customFormat="1"/>
    <row r="9960" s="118" customFormat="1"/>
    <row r="9961" s="118" customFormat="1"/>
    <row r="9962" s="118" customFormat="1"/>
    <row r="9963" s="118" customFormat="1"/>
    <row r="9964" s="118" customFormat="1"/>
    <row r="9965" s="118" customFormat="1"/>
    <row r="9966" s="118" customFormat="1"/>
    <row r="9967" s="118" customFormat="1"/>
    <row r="9968" s="118" customFormat="1"/>
    <row r="9969" s="118" customFormat="1"/>
    <row r="9970" s="118" customFormat="1"/>
    <row r="9971" s="118" customFormat="1"/>
    <row r="9972" s="118" customFormat="1"/>
    <row r="9973" s="118" customFormat="1"/>
    <row r="9974" s="118" customFormat="1"/>
    <row r="9975" s="118" customFormat="1"/>
    <row r="9976" s="118" customFormat="1"/>
    <row r="9977" s="118" customFormat="1"/>
    <row r="9978" s="118" customFormat="1"/>
    <row r="9979" s="118" customFormat="1"/>
    <row r="9980" s="118" customFormat="1"/>
    <row r="9981" s="118" customFormat="1"/>
    <row r="9982" s="118" customFormat="1"/>
    <row r="9983" s="118" customFormat="1"/>
    <row r="9984" s="118" customFormat="1"/>
    <row r="9985" s="118" customFormat="1"/>
    <row r="9986" s="118" customFormat="1"/>
    <row r="9987" s="118" customFormat="1"/>
    <row r="9988" s="118" customFormat="1"/>
    <row r="9989" s="118" customFormat="1"/>
    <row r="9990" s="118" customFormat="1"/>
    <row r="9991" s="118" customFormat="1"/>
    <row r="9992" s="118" customFormat="1"/>
    <row r="9993" s="118" customFormat="1"/>
    <row r="9994" s="118" customFormat="1"/>
    <row r="9995" s="118" customFormat="1"/>
    <row r="9996" s="118" customFormat="1"/>
    <row r="9997" s="118" customFormat="1"/>
    <row r="9998" s="118" customFormat="1"/>
    <row r="9999" s="118" customFormat="1"/>
    <row r="10000" s="118" customFormat="1"/>
    <row r="10001" s="118" customFormat="1"/>
    <row r="10002" s="118" customFormat="1"/>
    <row r="10003" s="118" customFormat="1"/>
    <row r="10004" s="118" customFormat="1"/>
    <row r="10005" s="118" customFormat="1"/>
    <row r="10006" s="118" customFormat="1"/>
    <row r="10007" s="118" customFormat="1"/>
    <row r="10008" s="118" customFormat="1"/>
    <row r="10009" s="118" customFormat="1"/>
    <row r="10010" s="118" customFormat="1"/>
    <row r="10011" s="118" customFormat="1"/>
    <row r="10012" s="118" customFormat="1"/>
    <row r="10013" s="118" customFormat="1"/>
    <row r="10014" s="118" customFormat="1"/>
    <row r="10015" s="118" customFormat="1"/>
    <row r="10016" s="118" customFormat="1"/>
    <row r="10017" s="118" customFormat="1"/>
    <row r="10018" s="118" customFormat="1"/>
    <row r="10019" s="118" customFormat="1"/>
    <row r="10020" s="118" customFormat="1"/>
    <row r="10021" s="118" customFormat="1"/>
    <row r="10022" s="118" customFormat="1"/>
    <row r="10023" s="118" customFormat="1"/>
    <row r="10024" s="118" customFormat="1"/>
    <row r="10025" s="118" customFormat="1"/>
    <row r="10026" s="118" customFormat="1"/>
    <row r="10027" s="118" customFormat="1"/>
    <row r="10028" s="118" customFormat="1"/>
    <row r="10029" s="118" customFormat="1"/>
    <row r="10030" s="118" customFormat="1"/>
    <row r="10031" s="118" customFormat="1"/>
    <row r="10032" s="118" customFormat="1"/>
    <row r="10033" s="118" customFormat="1"/>
    <row r="10034" s="118" customFormat="1"/>
    <row r="10035" s="118" customFormat="1"/>
    <row r="10036" s="118" customFormat="1"/>
    <row r="10037" s="118" customFormat="1"/>
    <row r="10038" s="118" customFormat="1"/>
    <row r="10039" s="118" customFormat="1"/>
    <row r="10040" s="118" customFormat="1"/>
    <row r="10041" s="118" customFormat="1"/>
    <row r="10042" s="118" customFormat="1"/>
    <row r="10043" s="118" customFormat="1"/>
    <row r="10044" s="118" customFormat="1"/>
    <row r="10045" s="118" customFormat="1"/>
    <row r="10046" s="118" customFormat="1"/>
    <row r="10047" s="118" customFormat="1"/>
    <row r="10048" s="118" customFormat="1"/>
    <row r="10049" s="118" customFormat="1"/>
    <row r="10050" s="118" customFormat="1"/>
    <row r="10051" s="118" customFormat="1"/>
    <row r="10052" s="118" customFormat="1"/>
    <row r="10053" s="118" customFormat="1"/>
    <row r="10054" s="118" customFormat="1"/>
    <row r="10055" s="118" customFormat="1"/>
    <row r="10056" s="118" customFormat="1"/>
    <row r="10057" s="118" customFormat="1"/>
    <row r="10058" s="118" customFormat="1"/>
    <row r="10059" s="118" customFormat="1"/>
    <row r="10060" s="118" customFormat="1"/>
    <row r="10061" s="118" customFormat="1"/>
    <row r="10062" s="118" customFormat="1"/>
    <row r="10063" s="118" customFormat="1"/>
    <row r="10064" s="118" customFormat="1"/>
    <row r="10065" s="118" customFormat="1"/>
    <row r="10066" s="118" customFormat="1"/>
    <row r="10067" s="118" customFormat="1"/>
    <row r="10068" s="118" customFormat="1"/>
    <row r="10069" s="118" customFormat="1"/>
    <row r="10070" s="118" customFormat="1"/>
    <row r="10071" s="118" customFormat="1"/>
    <row r="10072" s="118" customFormat="1"/>
    <row r="10073" s="118" customFormat="1"/>
    <row r="10074" s="118" customFormat="1"/>
    <row r="10075" s="118" customFormat="1"/>
    <row r="10076" s="118" customFormat="1"/>
    <row r="10077" s="118" customFormat="1"/>
    <row r="10078" s="118" customFormat="1"/>
    <row r="10079" s="118" customFormat="1"/>
    <row r="10080" s="118" customFormat="1"/>
    <row r="10081" s="118" customFormat="1"/>
    <row r="10082" s="118" customFormat="1"/>
    <row r="10083" s="118" customFormat="1"/>
    <row r="10084" s="118" customFormat="1"/>
    <row r="10085" s="118" customFormat="1"/>
    <row r="10086" s="118" customFormat="1"/>
    <row r="10087" s="118" customFormat="1"/>
    <row r="10088" s="118" customFormat="1"/>
    <row r="10089" s="118" customFormat="1"/>
    <row r="10090" s="118" customFormat="1"/>
    <row r="10091" s="118" customFormat="1"/>
    <row r="10092" s="118" customFormat="1"/>
    <row r="10093" s="118" customFormat="1"/>
    <row r="10094" s="118" customFormat="1"/>
    <row r="10095" s="118" customFormat="1"/>
    <row r="10096" s="118" customFormat="1"/>
    <row r="10097" s="118" customFormat="1"/>
    <row r="10098" s="118" customFormat="1"/>
    <row r="10099" s="118" customFormat="1"/>
    <row r="10100" s="118" customFormat="1"/>
    <row r="10101" s="118" customFormat="1"/>
    <row r="10102" s="118" customFormat="1"/>
    <row r="10103" s="118" customFormat="1"/>
    <row r="10104" s="118" customFormat="1"/>
    <row r="10105" s="118" customFormat="1"/>
    <row r="10106" s="118" customFormat="1"/>
    <row r="10107" s="118" customFormat="1"/>
    <row r="10108" s="118" customFormat="1"/>
    <row r="10109" s="118" customFormat="1"/>
    <row r="10110" s="118" customFormat="1"/>
    <row r="10111" s="118" customFormat="1"/>
    <row r="10112" s="118" customFormat="1"/>
    <row r="10113" s="118" customFormat="1"/>
    <row r="10114" s="118" customFormat="1"/>
    <row r="10115" s="118" customFormat="1"/>
    <row r="10116" s="118" customFormat="1"/>
    <row r="10117" s="118" customFormat="1"/>
    <row r="10118" s="118" customFormat="1"/>
    <row r="10119" s="118" customFormat="1"/>
    <row r="10120" s="118" customFormat="1"/>
    <row r="10121" s="118" customFormat="1"/>
    <row r="10122" s="118" customFormat="1"/>
    <row r="10123" s="118" customFormat="1"/>
    <row r="10124" s="118" customFormat="1"/>
    <row r="10125" s="118" customFormat="1"/>
    <row r="10126" s="118" customFormat="1"/>
    <row r="10127" s="118" customFormat="1"/>
    <row r="10128" s="118" customFormat="1"/>
    <row r="10129" s="118" customFormat="1"/>
    <row r="10130" s="118" customFormat="1"/>
    <row r="10131" s="118" customFormat="1"/>
    <row r="10132" s="118" customFormat="1"/>
    <row r="10133" s="118" customFormat="1"/>
    <row r="10134" s="118" customFormat="1"/>
    <row r="10135" s="118" customFormat="1"/>
    <row r="10136" s="118" customFormat="1"/>
    <row r="10137" s="118" customFormat="1"/>
    <row r="10138" s="118" customFormat="1"/>
    <row r="10139" s="118" customFormat="1"/>
    <row r="10140" s="118" customFormat="1"/>
    <row r="10141" s="118" customFormat="1"/>
    <row r="10142" s="118" customFormat="1"/>
    <row r="10143" s="118" customFormat="1"/>
    <row r="10144" s="118" customFormat="1"/>
    <row r="10145" s="118" customFormat="1"/>
    <row r="10146" s="118" customFormat="1"/>
    <row r="10147" s="118" customFormat="1"/>
    <row r="10148" s="118" customFormat="1"/>
    <row r="10149" s="118" customFormat="1"/>
    <row r="10150" s="118" customFormat="1"/>
    <row r="10151" s="118" customFormat="1"/>
    <row r="10152" s="118" customFormat="1"/>
    <row r="10153" s="118" customFormat="1"/>
    <row r="10154" s="118" customFormat="1"/>
    <row r="10155" s="118" customFormat="1"/>
    <row r="10156" s="118" customFormat="1"/>
    <row r="10157" s="118" customFormat="1"/>
    <row r="10158" s="118" customFormat="1"/>
    <row r="10159" s="118" customFormat="1"/>
    <row r="10160" s="118" customFormat="1"/>
    <row r="10161" s="118" customFormat="1"/>
    <row r="10162" s="118" customFormat="1"/>
    <row r="10163" s="118" customFormat="1"/>
    <row r="10164" s="118" customFormat="1"/>
    <row r="10165" s="118" customFormat="1"/>
    <row r="10166" s="118" customFormat="1"/>
    <row r="10167" s="118" customFormat="1"/>
    <row r="10168" s="118" customFormat="1"/>
    <row r="10169" s="118" customFormat="1"/>
    <row r="10170" s="118" customFormat="1"/>
    <row r="10171" s="118" customFormat="1"/>
    <row r="10172" s="118" customFormat="1"/>
    <row r="10173" s="118" customFormat="1"/>
    <row r="10174" s="118" customFormat="1"/>
    <row r="10175" s="118" customFormat="1"/>
    <row r="10176" s="118" customFormat="1"/>
    <row r="10177" s="118" customFormat="1"/>
    <row r="10178" s="118" customFormat="1"/>
    <row r="10179" s="118" customFormat="1"/>
    <row r="10180" s="118" customFormat="1"/>
    <row r="10181" s="118" customFormat="1"/>
    <row r="10182" s="118" customFormat="1"/>
    <row r="10183" s="118" customFormat="1"/>
    <row r="10184" s="118" customFormat="1"/>
    <row r="10185" s="118" customFormat="1"/>
    <row r="10186" s="118" customFormat="1"/>
    <row r="10187" s="118" customFormat="1"/>
    <row r="10188" s="118" customFormat="1"/>
    <row r="10189" s="118" customFormat="1"/>
    <row r="10190" s="118" customFormat="1"/>
    <row r="10191" s="118" customFormat="1"/>
    <row r="10192" s="118" customFormat="1"/>
    <row r="10193" s="118" customFormat="1"/>
    <row r="10194" s="118" customFormat="1"/>
    <row r="10195" s="118" customFormat="1"/>
    <row r="10196" s="118" customFormat="1"/>
    <row r="10197" s="118" customFormat="1"/>
    <row r="10198" s="118" customFormat="1"/>
    <row r="10199" s="118" customFormat="1"/>
    <row r="10200" s="118" customFormat="1"/>
    <row r="10201" s="118" customFormat="1"/>
    <row r="10202" s="118" customFormat="1"/>
    <row r="10203" s="118" customFormat="1"/>
    <row r="10204" s="118" customFormat="1"/>
    <row r="10205" s="118" customFormat="1"/>
    <row r="10206" s="118" customFormat="1"/>
    <row r="10207" s="118" customFormat="1"/>
    <row r="10208" s="118" customFormat="1"/>
    <row r="10209" s="118" customFormat="1"/>
    <row r="10210" s="118" customFormat="1"/>
    <row r="10211" s="118" customFormat="1"/>
    <row r="10212" s="118" customFormat="1"/>
    <row r="10213" s="118" customFormat="1"/>
    <row r="10214" s="118" customFormat="1"/>
    <row r="10215" s="118" customFormat="1"/>
    <row r="10216" s="118" customFormat="1"/>
    <row r="10217" s="118" customFormat="1"/>
    <row r="10218" s="118" customFormat="1"/>
    <row r="10219" s="118" customFormat="1"/>
    <row r="10220" s="118" customFormat="1"/>
    <row r="10221" s="118" customFormat="1"/>
    <row r="10222" s="118" customFormat="1"/>
    <row r="10223" s="118" customFormat="1"/>
    <row r="10224" s="118" customFormat="1"/>
    <row r="10225" s="118" customFormat="1"/>
    <row r="10226" s="118" customFormat="1"/>
    <row r="10227" s="118" customFormat="1"/>
    <row r="10228" s="118" customFormat="1"/>
    <row r="10229" s="118" customFormat="1"/>
    <row r="10230" s="118" customFormat="1"/>
    <row r="10231" s="118" customFormat="1"/>
    <row r="10232" s="118" customFormat="1"/>
    <row r="10233" s="118" customFormat="1"/>
    <row r="10234" s="118" customFormat="1"/>
    <row r="10235" s="118" customFormat="1"/>
    <row r="10236" s="118" customFormat="1"/>
    <row r="10237" s="118" customFormat="1"/>
    <row r="10238" s="118" customFormat="1"/>
    <row r="10239" s="118" customFormat="1"/>
    <row r="10240" s="118" customFormat="1"/>
    <row r="10241" s="118" customFormat="1"/>
    <row r="10242" s="118" customFormat="1"/>
    <row r="10243" s="118" customFormat="1"/>
    <row r="10244" s="118" customFormat="1"/>
    <row r="10245" s="118" customFormat="1"/>
    <row r="10246" s="118" customFormat="1"/>
    <row r="10247" s="118" customFormat="1"/>
    <row r="10248" s="118" customFormat="1"/>
    <row r="10249" s="118" customFormat="1"/>
    <row r="10250" s="118" customFormat="1"/>
    <row r="10251" s="118" customFormat="1"/>
    <row r="10252" s="118" customFormat="1"/>
    <row r="10253" s="118" customFormat="1"/>
    <row r="10254" s="118" customFormat="1"/>
    <row r="10255" s="118" customFormat="1"/>
    <row r="10256" s="118" customFormat="1"/>
    <row r="10257" s="118" customFormat="1"/>
    <row r="10258" s="118" customFormat="1"/>
    <row r="10259" s="118" customFormat="1"/>
    <row r="10260" s="118" customFormat="1"/>
    <row r="10261" s="118" customFormat="1"/>
    <row r="10262" s="118" customFormat="1"/>
    <row r="10263" s="118" customFormat="1"/>
    <row r="10264" s="118" customFormat="1"/>
    <row r="10265" s="118" customFormat="1"/>
    <row r="10266" s="118" customFormat="1"/>
    <row r="10267" s="118" customFormat="1"/>
    <row r="10268" s="118" customFormat="1"/>
    <row r="10269" s="118" customFormat="1"/>
    <row r="10270" s="118" customFormat="1"/>
    <row r="10271" s="118" customFormat="1"/>
    <row r="10272" s="118" customFormat="1"/>
    <row r="10273" s="118" customFormat="1"/>
    <row r="10274" s="118" customFormat="1"/>
    <row r="10275" s="118" customFormat="1"/>
    <row r="10276" s="118" customFormat="1"/>
    <row r="10277" s="118" customFormat="1"/>
    <row r="10278" s="118" customFormat="1"/>
    <row r="10279" s="118" customFormat="1"/>
    <row r="10280" s="118" customFormat="1"/>
    <row r="10281" s="118" customFormat="1"/>
    <row r="10282" s="118" customFormat="1"/>
    <row r="10283" s="118" customFormat="1"/>
    <row r="10284" s="118" customFormat="1"/>
    <row r="10285" s="118" customFormat="1"/>
    <row r="10286" s="118" customFormat="1"/>
    <row r="10287" s="118" customFormat="1"/>
    <row r="10288" s="118" customFormat="1"/>
    <row r="10289" s="118" customFormat="1"/>
    <row r="10290" s="118" customFormat="1"/>
    <row r="10291" s="118" customFormat="1"/>
    <row r="10292" s="118" customFormat="1"/>
    <row r="10293" s="118" customFormat="1"/>
    <row r="10294" s="118" customFormat="1"/>
    <row r="10295" s="118" customFormat="1"/>
    <row r="10296" s="118" customFormat="1"/>
    <row r="10297" s="118" customFormat="1"/>
    <row r="10298" s="118" customFormat="1"/>
    <row r="10299" s="118" customFormat="1"/>
    <row r="10300" s="118" customFormat="1"/>
    <row r="10301" s="118" customFormat="1"/>
    <row r="10302" s="118" customFormat="1"/>
    <row r="10303" s="118" customFormat="1"/>
    <row r="10304" s="118" customFormat="1"/>
    <row r="10305" s="118" customFormat="1"/>
    <row r="10306" s="118" customFormat="1"/>
    <row r="10307" s="118" customFormat="1"/>
    <row r="10308" s="118" customFormat="1"/>
    <row r="10309" s="118" customFormat="1"/>
    <row r="10310" s="118" customFormat="1"/>
    <row r="10311" s="118" customFormat="1"/>
    <row r="10312" s="118" customFormat="1"/>
    <row r="10313" s="118" customFormat="1"/>
    <row r="10314" s="118" customFormat="1"/>
    <row r="10315" s="118" customFormat="1"/>
    <row r="10316" s="118" customFormat="1"/>
    <row r="10317" s="118" customFormat="1"/>
    <row r="10318" s="118" customFormat="1"/>
    <row r="10319" s="118" customFormat="1"/>
    <row r="10320" s="118" customFormat="1"/>
    <row r="10321" s="118" customFormat="1"/>
    <row r="10322" s="118" customFormat="1"/>
    <row r="10323" s="118" customFormat="1"/>
    <row r="10324" s="118" customFormat="1"/>
    <row r="10325" s="118" customFormat="1"/>
    <row r="10326" s="118" customFormat="1"/>
    <row r="10327" s="118" customFormat="1"/>
    <row r="10328" s="118" customFormat="1"/>
    <row r="10329" s="118" customFormat="1"/>
    <row r="10330" s="118" customFormat="1"/>
    <row r="10331" s="118" customFormat="1"/>
    <row r="10332" s="118" customFormat="1"/>
    <row r="10333" s="118" customFormat="1"/>
    <row r="10334" s="118" customFormat="1"/>
    <row r="10335" s="118" customFormat="1"/>
    <row r="10336" s="118" customFormat="1"/>
    <row r="10337" s="118" customFormat="1"/>
    <row r="10338" s="118" customFormat="1"/>
    <row r="10339" s="118" customFormat="1"/>
    <row r="10340" s="118" customFormat="1"/>
    <row r="10341" s="118" customFormat="1"/>
    <row r="10342" s="118" customFormat="1"/>
    <row r="10343" s="118" customFormat="1"/>
    <row r="10344" s="118" customFormat="1"/>
    <row r="10345" s="118" customFormat="1"/>
    <row r="10346" s="118" customFormat="1"/>
    <row r="10347" s="118" customFormat="1"/>
    <row r="10348" s="118" customFormat="1"/>
    <row r="10349" s="118" customFormat="1"/>
    <row r="10350" s="118" customFormat="1"/>
    <row r="10351" s="118" customFormat="1"/>
    <row r="10352" s="118" customFormat="1"/>
    <row r="10353" s="118" customFormat="1"/>
    <row r="10354" s="118" customFormat="1"/>
    <row r="10355" s="118" customFormat="1"/>
    <row r="10356" s="118" customFormat="1"/>
    <row r="10357" s="118" customFormat="1"/>
    <row r="10358" s="118" customFormat="1"/>
    <row r="10359" s="118" customFormat="1"/>
    <row r="10360" s="118" customFormat="1"/>
    <row r="10361" s="118" customFormat="1"/>
    <row r="10362" s="118" customFormat="1"/>
    <row r="10363" s="118" customFormat="1"/>
    <row r="10364" s="118" customFormat="1"/>
    <row r="10365" s="118" customFormat="1"/>
    <row r="10366" s="118" customFormat="1"/>
    <row r="10367" s="118" customFormat="1"/>
    <row r="10368" s="118" customFormat="1"/>
    <row r="10369" s="118" customFormat="1"/>
    <row r="10370" s="118" customFormat="1"/>
    <row r="10371" s="118" customFormat="1"/>
    <row r="10372" s="118" customFormat="1"/>
    <row r="10373" s="118" customFormat="1"/>
    <row r="10374" s="118" customFormat="1"/>
    <row r="10375" s="118" customFormat="1"/>
    <row r="10376" s="118" customFormat="1"/>
    <row r="10377" s="118" customFormat="1"/>
    <row r="10378" s="118" customFormat="1"/>
    <row r="10379" s="118" customFormat="1"/>
    <row r="10380" s="118" customFormat="1"/>
    <row r="10381" s="118" customFormat="1"/>
    <row r="10382" s="118" customFormat="1"/>
    <row r="10383" s="118" customFormat="1"/>
    <row r="10384" s="118" customFormat="1"/>
    <row r="10385" s="118" customFormat="1"/>
    <row r="10386" s="118" customFormat="1"/>
    <row r="10387" s="118" customFormat="1"/>
    <row r="10388" s="118" customFormat="1"/>
    <row r="10389" s="118" customFormat="1"/>
    <row r="10390" s="118" customFormat="1"/>
    <row r="10391" s="118" customFormat="1"/>
    <row r="10392" s="118" customFormat="1"/>
    <row r="10393" s="118" customFormat="1"/>
    <row r="10394" s="118" customFormat="1"/>
    <row r="10395" s="118" customFormat="1"/>
    <row r="10396" s="118" customFormat="1"/>
    <row r="10397" s="118" customFormat="1"/>
    <row r="10398" s="118" customFormat="1"/>
    <row r="10399" s="118" customFormat="1"/>
    <row r="10400" s="118" customFormat="1"/>
    <row r="10401" s="118" customFormat="1"/>
    <row r="10402" s="118" customFormat="1"/>
    <row r="10403" s="118" customFormat="1"/>
    <row r="10404" s="118" customFormat="1"/>
    <row r="10405" s="118" customFormat="1"/>
    <row r="10406" s="118" customFormat="1"/>
    <row r="10407" s="118" customFormat="1"/>
    <row r="10408" s="118" customFormat="1"/>
    <row r="10409" s="118" customFormat="1"/>
    <row r="10410" s="118" customFormat="1"/>
    <row r="10411" s="118" customFormat="1"/>
    <row r="10412" s="118" customFormat="1"/>
    <row r="10413" s="118" customFormat="1"/>
    <row r="10414" s="118" customFormat="1"/>
    <row r="10415" s="118" customFormat="1"/>
    <row r="10416" s="118" customFormat="1"/>
    <row r="10417" s="118" customFormat="1"/>
    <row r="10418" s="118" customFormat="1"/>
    <row r="10419" s="118" customFormat="1"/>
    <row r="10420" s="118" customFormat="1"/>
    <row r="10421" s="118" customFormat="1"/>
    <row r="10422" s="118" customFormat="1"/>
    <row r="10423" s="118" customFormat="1"/>
    <row r="10424" s="118" customFormat="1"/>
    <row r="10425" s="118" customFormat="1"/>
    <row r="10426" s="118" customFormat="1"/>
    <row r="10427" s="118" customFormat="1"/>
    <row r="10428" s="118" customFormat="1"/>
    <row r="10429" s="118" customFormat="1"/>
    <row r="10430" s="118" customFormat="1"/>
    <row r="10431" s="118" customFormat="1"/>
    <row r="10432" s="118" customFormat="1"/>
    <row r="10433" s="118" customFormat="1"/>
    <row r="10434" s="118" customFormat="1"/>
    <row r="10435" s="118" customFormat="1"/>
    <row r="10436" s="118" customFormat="1"/>
    <row r="10437" s="118" customFormat="1"/>
    <row r="10438" s="118" customFormat="1"/>
    <row r="10439" s="118" customFormat="1"/>
    <row r="10440" s="118" customFormat="1"/>
    <row r="10441" s="118" customFormat="1"/>
    <row r="10442" s="118" customFormat="1"/>
    <row r="10443" s="118" customFormat="1"/>
    <row r="10444" s="118" customFormat="1"/>
    <row r="10445" s="118" customFormat="1"/>
    <row r="10446" s="118" customFormat="1"/>
    <row r="10447" s="118" customFormat="1"/>
    <row r="10448" s="118" customFormat="1"/>
    <row r="10449" s="118" customFormat="1"/>
    <row r="10450" s="118" customFormat="1"/>
    <row r="10451" s="118" customFormat="1"/>
    <row r="10452" s="118" customFormat="1"/>
    <row r="10453" s="118" customFormat="1"/>
    <row r="10454" s="118" customFormat="1"/>
    <row r="10455" s="118" customFormat="1"/>
    <row r="10456" s="118" customFormat="1"/>
    <row r="10457" s="118" customFormat="1"/>
    <row r="10458" s="118" customFormat="1"/>
    <row r="10459" s="118" customFormat="1"/>
    <row r="10460" s="118" customFormat="1"/>
    <row r="10461" s="118" customFormat="1"/>
    <row r="10462" s="118" customFormat="1"/>
    <row r="10463" s="118" customFormat="1"/>
    <row r="10464" s="118" customFormat="1"/>
    <row r="10465" s="118" customFormat="1"/>
    <row r="10466" s="118" customFormat="1"/>
    <row r="10467" s="118" customFormat="1"/>
    <row r="10468" s="118" customFormat="1"/>
    <row r="10469" s="118" customFormat="1"/>
    <row r="10470" s="118" customFormat="1"/>
    <row r="10471" s="118" customFormat="1"/>
    <row r="10472" s="118" customFormat="1"/>
    <row r="10473" s="118" customFormat="1"/>
    <row r="10474" s="118" customFormat="1"/>
    <row r="10475" s="118" customFormat="1"/>
    <row r="10476" s="118" customFormat="1"/>
    <row r="10477" s="118" customFormat="1"/>
    <row r="10478" s="118" customFormat="1"/>
    <row r="10479" s="118" customFormat="1"/>
    <row r="10480" s="118" customFormat="1"/>
    <row r="10481" s="118" customFormat="1"/>
    <row r="10482" s="118" customFormat="1"/>
    <row r="10483" s="118" customFormat="1"/>
    <row r="10484" s="118" customFormat="1"/>
    <row r="10485" s="118" customFormat="1"/>
    <row r="10486" s="118" customFormat="1"/>
    <row r="10487" s="118" customFormat="1"/>
    <row r="10488" s="118" customFormat="1"/>
    <row r="10489" s="118" customFormat="1"/>
    <row r="10490" s="118" customFormat="1"/>
    <row r="10491" s="118" customFormat="1"/>
    <row r="10492" s="118" customFormat="1"/>
    <row r="10493" s="118" customFormat="1"/>
    <row r="10494" s="118" customFormat="1"/>
    <row r="10495" s="118" customFormat="1"/>
    <row r="10496" s="118" customFormat="1"/>
    <row r="10497" s="118" customFormat="1"/>
    <row r="10498" s="118" customFormat="1"/>
    <row r="10499" s="118" customFormat="1"/>
    <row r="10500" s="118" customFormat="1"/>
    <row r="10501" s="118" customFormat="1"/>
    <row r="10502" s="118" customFormat="1"/>
    <row r="10503" s="118" customFormat="1"/>
    <row r="10504" s="118" customFormat="1"/>
    <row r="10505" s="118" customFormat="1"/>
    <row r="10506" s="118" customFormat="1"/>
    <row r="10507" s="118" customFormat="1"/>
    <row r="10508" s="118" customFormat="1"/>
    <row r="10509" s="118" customFormat="1"/>
    <row r="10510" s="118" customFormat="1"/>
    <row r="10511" s="118" customFormat="1"/>
    <row r="10512" s="118" customFormat="1"/>
    <row r="10513" s="118" customFormat="1"/>
    <row r="10514" s="118" customFormat="1"/>
    <row r="10515" s="118" customFormat="1"/>
    <row r="10516" s="118" customFormat="1"/>
    <row r="10517" s="118" customFormat="1"/>
    <row r="10518" s="118" customFormat="1"/>
    <row r="10519" s="118" customFormat="1"/>
    <row r="10520" s="118" customFormat="1"/>
    <row r="10521" s="118" customFormat="1"/>
    <row r="10522" s="118" customFormat="1"/>
    <row r="10523" s="118" customFormat="1"/>
    <row r="10524" s="118" customFormat="1"/>
    <row r="10525" s="118" customFormat="1"/>
    <row r="10526" s="118" customFormat="1"/>
    <row r="10527" s="118" customFormat="1"/>
    <row r="10528" s="118" customFormat="1"/>
    <row r="10529" s="118" customFormat="1"/>
    <row r="10530" s="118" customFormat="1"/>
    <row r="10531" s="118" customFormat="1"/>
    <row r="10532" s="118" customFormat="1"/>
    <row r="10533" s="118" customFormat="1"/>
    <row r="10534" s="118" customFormat="1"/>
    <row r="10535" s="118" customFormat="1"/>
    <row r="10536" s="118" customFormat="1"/>
    <row r="10537" s="118" customFormat="1"/>
    <row r="10538" s="118" customFormat="1"/>
    <row r="10539" s="118" customFormat="1"/>
    <row r="10540" s="118" customFormat="1"/>
    <row r="10541" s="118" customFormat="1"/>
    <row r="10542" s="118" customFormat="1"/>
    <row r="10543" s="118" customFormat="1"/>
    <row r="10544" s="118" customFormat="1"/>
    <row r="10545" s="118" customFormat="1"/>
    <row r="10546" s="118" customFormat="1"/>
    <row r="10547" s="118" customFormat="1"/>
    <row r="10548" s="118" customFormat="1"/>
    <row r="10549" s="118" customFormat="1"/>
    <row r="10550" s="118" customFormat="1"/>
    <row r="10551" s="118" customFormat="1"/>
    <row r="10552" s="118" customFormat="1"/>
    <row r="10553" s="118" customFormat="1"/>
    <row r="10554" s="118" customFormat="1"/>
    <row r="10555" s="118" customFormat="1"/>
    <row r="10556" s="118" customFormat="1"/>
    <row r="10557" s="118" customFormat="1"/>
    <row r="10558" s="118" customFormat="1"/>
    <row r="10559" s="118" customFormat="1"/>
    <row r="10560" s="118" customFormat="1"/>
    <row r="10561" s="118" customFormat="1"/>
    <row r="10562" s="118" customFormat="1"/>
    <row r="10563" s="118" customFormat="1"/>
    <row r="10564" s="118" customFormat="1"/>
    <row r="10565" s="118" customFormat="1"/>
    <row r="10566" s="118" customFormat="1"/>
    <row r="10567" s="118" customFormat="1"/>
    <row r="10568" s="118" customFormat="1"/>
    <row r="10569" s="118" customFormat="1"/>
    <row r="10570" s="118" customFormat="1"/>
    <row r="10571" s="118" customFormat="1"/>
    <row r="10572" s="118" customFormat="1"/>
    <row r="10573" s="118" customFormat="1"/>
    <row r="10574" s="118" customFormat="1"/>
    <row r="10575" s="118" customFormat="1"/>
    <row r="10576" s="118" customFormat="1"/>
    <row r="10577" s="118" customFormat="1"/>
    <row r="10578" s="118" customFormat="1"/>
    <row r="10579" s="118" customFormat="1"/>
    <row r="10580" s="118" customFormat="1"/>
    <row r="10581" s="118" customFormat="1"/>
    <row r="10582" s="118" customFormat="1"/>
    <row r="10583" s="118" customFormat="1"/>
    <row r="10584" s="118" customFormat="1"/>
    <row r="10585" s="118" customFormat="1"/>
    <row r="10586" s="118" customFormat="1"/>
    <row r="10587" s="118" customFormat="1"/>
    <row r="10588" s="118" customFormat="1"/>
    <row r="10589" s="118" customFormat="1"/>
    <row r="10590" s="118" customFormat="1"/>
    <row r="10591" s="118" customFormat="1"/>
    <row r="10592" s="118" customFormat="1"/>
    <row r="10593" s="118" customFormat="1"/>
    <row r="10594" s="118" customFormat="1"/>
    <row r="10595" s="118" customFormat="1"/>
    <row r="10596" s="118" customFormat="1"/>
    <row r="10597" s="118" customFormat="1"/>
    <row r="10598" s="118" customFormat="1"/>
    <row r="10599" s="118" customFormat="1"/>
    <row r="10600" s="118" customFormat="1"/>
    <row r="10601" s="118" customFormat="1"/>
    <row r="10602" s="118" customFormat="1"/>
    <row r="10603" s="118" customFormat="1"/>
    <row r="10604" s="118" customFormat="1"/>
    <row r="10605" s="118" customFormat="1"/>
    <row r="10606" s="118" customFormat="1"/>
    <row r="10607" s="118" customFormat="1"/>
    <row r="10608" s="118" customFormat="1"/>
    <row r="10609" s="118" customFormat="1"/>
    <row r="10610" s="118" customFormat="1"/>
    <row r="10611" s="118" customFormat="1"/>
    <row r="10612" s="118" customFormat="1"/>
    <row r="10613" s="118" customFormat="1"/>
    <row r="10614" s="118" customFormat="1"/>
    <row r="10615" s="118" customFormat="1"/>
    <row r="10616" s="118" customFormat="1"/>
    <row r="10617" s="118" customFormat="1"/>
    <row r="10618" s="118" customFormat="1"/>
    <row r="10619" s="118" customFormat="1"/>
    <row r="10620" s="118" customFormat="1"/>
    <row r="10621" s="118" customFormat="1"/>
    <row r="10622" s="118" customFormat="1"/>
    <row r="10623" s="118" customFormat="1"/>
    <row r="10624" s="118" customFormat="1"/>
    <row r="10625" s="118" customFormat="1"/>
    <row r="10626" s="118" customFormat="1"/>
    <row r="10627" s="118" customFormat="1"/>
    <row r="10628" s="118" customFormat="1"/>
    <row r="10629" s="118" customFormat="1"/>
    <row r="10630" s="118" customFormat="1"/>
    <row r="10631" s="118" customFormat="1"/>
    <row r="10632" s="118" customFormat="1"/>
    <row r="10633" s="118" customFormat="1"/>
    <row r="10634" s="118" customFormat="1"/>
    <row r="10635" s="118" customFormat="1"/>
    <row r="10636" s="118" customFormat="1"/>
    <row r="10637" s="118" customFormat="1"/>
    <row r="10638" s="118" customFormat="1"/>
    <row r="10639" s="118" customFormat="1"/>
    <row r="10640" s="118" customFormat="1"/>
    <row r="10641" s="118" customFormat="1"/>
    <row r="10642" s="118" customFormat="1"/>
    <row r="10643" s="118" customFormat="1"/>
    <row r="10644" s="118" customFormat="1"/>
    <row r="10645" s="118" customFormat="1"/>
    <row r="10646" s="118" customFormat="1"/>
    <row r="10647" s="118" customFormat="1"/>
    <row r="10648" s="118" customFormat="1"/>
    <row r="10649" s="118" customFormat="1"/>
    <row r="10650" s="118" customFormat="1"/>
    <row r="10651" s="118" customFormat="1"/>
    <row r="10652" s="118" customFormat="1"/>
    <row r="10653" s="118" customFormat="1"/>
    <row r="10654" s="118" customFormat="1"/>
    <row r="10655" s="118" customFormat="1"/>
    <row r="10656" s="118" customFormat="1"/>
    <row r="10657" s="118" customFormat="1"/>
    <row r="10658" s="118" customFormat="1"/>
    <row r="10659" s="118" customFormat="1"/>
    <row r="10660" s="118" customFormat="1"/>
    <row r="10661" s="118" customFormat="1"/>
    <row r="10662" s="118" customFormat="1"/>
    <row r="10663" s="118" customFormat="1"/>
    <row r="10664" s="118" customFormat="1"/>
    <row r="10665" s="118" customFormat="1"/>
    <row r="10666" s="118" customFormat="1"/>
    <row r="10667" s="118" customFormat="1"/>
    <row r="10668" s="118" customFormat="1"/>
    <row r="10669" s="118" customFormat="1"/>
    <row r="10670" s="118" customFormat="1"/>
    <row r="10671" s="118" customFormat="1"/>
    <row r="10672" s="118" customFormat="1"/>
    <row r="10673" s="118" customFormat="1"/>
    <row r="10674" s="118" customFormat="1"/>
    <row r="10675" s="118" customFormat="1"/>
    <row r="10676" s="118" customFormat="1"/>
    <row r="10677" s="118" customFormat="1"/>
    <row r="10678" s="118" customFormat="1"/>
    <row r="10679" s="118" customFormat="1"/>
    <row r="10680" s="118" customFormat="1"/>
    <row r="10681" s="118" customFormat="1"/>
    <row r="10682" s="118" customFormat="1"/>
    <row r="10683" s="118" customFormat="1"/>
    <row r="10684" s="118" customFormat="1"/>
    <row r="10685" s="118" customFormat="1"/>
    <row r="10686" s="118" customFormat="1"/>
    <row r="10687" s="118" customFormat="1"/>
    <row r="10688" s="118" customFormat="1"/>
    <row r="10689" s="118" customFormat="1"/>
    <row r="10690" s="118" customFormat="1"/>
    <row r="10691" s="118" customFormat="1"/>
    <row r="10692" s="118" customFormat="1"/>
    <row r="10693" s="118" customFormat="1"/>
    <row r="10694" s="118" customFormat="1"/>
    <row r="10695" s="118" customFormat="1"/>
    <row r="10696" s="118" customFormat="1"/>
    <row r="10697" s="118" customFormat="1"/>
    <row r="10698" s="118" customFormat="1"/>
    <row r="10699" s="118" customFormat="1"/>
    <row r="10700" s="118" customFormat="1"/>
    <row r="10701" s="118" customFormat="1"/>
    <row r="10702" s="118" customFormat="1"/>
    <row r="10703" s="118" customFormat="1"/>
    <row r="10704" s="118" customFormat="1"/>
    <row r="10705" s="118" customFormat="1"/>
    <row r="10706" s="118" customFormat="1"/>
    <row r="10707" s="118" customFormat="1"/>
    <row r="10708" s="118" customFormat="1"/>
    <row r="10709" s="118" customFormat="1"/>
    <row r="10710" s="118" customFormat="1"/>
    <row r="10711" s="118" customFormat="1"/>
    <row r="10712" s="118" customFormat="1"/>
    <row r="10713" s="118" customFormat="1"/>
    <row r="10714" s="118" customFormat="1"/>
    <row r="10715" s="118" customFormat="1"/>
    <row r="10716" s="118" customFormat="1"/>
    <row r="10717" s="118" customFormat="1"/>
    <row r="10718" s="118" customFormat="1"/>
    <row r="10719" s="118" customFormat="1"/>
    <row r="10720" s="118" customFormat="1"/>
    <row r="10721" s="118" customFormat="1"/>
    <row r="10722" s="118" customFormat="1"/>
    <row r="10723" s="118" customFormat="1"/>
    <row r="10724" s="118" customFormat="1"/>
    <row r="10725" s="118" customFormat="1"/>
    <row r="10726" s="118" customFormat="1"/>
    <row r="10727" s="118" customFormat="1"/>
    <row r="10728" s="118" customFormat="1"/>
    <row r="10729" s="118" customFormat="1"/>
    <row r="10730" s="118" customFormat="1"/>
    <row r="10731" s="118" customFormat="1"/>
    <row r="10732" s="118" customFormat="1"/>
    <row r="10733" s="118" customFormat="1"/>
    <row r="10734" s="118" customFormat="1"/>
    <row r="10735" s="118" customFormat="1"/>
    <row r="10736" s="118" customFormat="1"/>
    <row r="10737" s="118" customFormat="1"/>
    <row r="10738" s="118" customFormat="1"/>
    <row r="10739" s="118" customFormat="1"/>
    <row r="10740" s="118" customFormat="1"/>
    <row r="10741" s="118" customFormat="1"/>
    <row r="10742" s="118" customFormat="1"/>
    <row r="10743" s="118" customFormat="1"/>
    <row r="10744" s="118" customFormat="1"/>
    <row r="10745" s="118" customFormat="1"/>
    <row r="10746" s="118" customFormat="1"/>
    <row r="10747" s="118" customFormat="1"/>
    <row r="10748" s="118" customFormat="1"/>
    <row r="10749" s="118" customFormat="1"/>
    <row r="10750" s="118" customFormat="1"/>
    <row r="10751" s="118" customFormat="1"/>
    <row r="10752" s="118" customFormat="1"/>
    <row r="10753" s="118" customFormat="1"/>
    <row r="10754" s="118" customFormat="1"/>
    <row r="10755" s="118" customFormat="1"/>
    <row r="10756" s="118" customFormat="1"/>
    <row r="10757" s="118" customFormat="1"/>
    <row r="10758" s="118" customFormat="1"/>
    <row r="10759" s="118" customFormat="1"/>
    <row r="10760" s="118" customFormat="1"/>
    <row r="10761" s="118" customFormat="1"/>
    <row r="10762" s="118" customFormat="1"/>
    <row r="10763" s="118" customFormat="1"/>
    <row r="10764" s="118" customFormat="1"/>
    <row r="10765" s="118" customFormat="1"/>
    <row r="10766" s="118" customFormat="1"/>
    <row r="10767" s="118" customFormat="1"/>
    <row r="10768" s="118" customFormat="1"/>
    <row r="10769" s="118" customFormat="1"/>
    <row r="10770" s="118" customFormat="1"/>
    <row r="10771" s="118" customFormat="1"/>
    <row r="10772" s="118" customFormat="1"/>
    <row r="10773" s="118" customFormat="1"/>
    <row r="10774" s="118" customFormat="1"/>
    <row r="10775" s="118" customFormat="1"/>
    <row r="10776" s="118" customFormat="1"/>
    <row r="10777" s="118" customFormat="1"/>
    <row r="10778" s="118" customFormat="1"/>
    <row r="10779" s="118" customFormat="1"/>
    <row r="10780" s="118" customFormat="1"/>
    <row r="10781" s="118" customFormat="1"/>
    <row r="10782" s="118" customFormat="1"/>
    <row r="10783" s="118" customFormat="1"/>
    <row r="10784" s="118" customFormat="1"/>
    <row r="10785" s="118" customFormat="1"/>
    <row r="10786" s="118" customFormat="1"/>
    <row r="10787" s="118" customFormat="1"/>
    <row r="10788" s="118" customFormat="1"/>
    <row r="10789" s="118" customFormat="1"/>
    <row r="10790" s="118" customFormat="1"/>
    <row r="10791" s="118" customFormat="1"/>
    <row r="10792" s="118" customFormat="1"/>
    <row r="10793" s="118" customFormat="1"/>
    <row r="10794" s="118" customFormat="1"/>
    <row r="10795" s="118" customFormat="1"/>
    <row r="10796" s="118" customFormat="1"/>
    <row r="10797" s="118" customFormat="1"/>
    <row r="10798" s="118" customFormat="1"/>
    <row r="10799" s="118" customFormat="1"/>
    <row r="10800" s="118" customFormat="1"/>
    <row r="10801" s="118" customFormat="1"/>
    <row r="10802" s="118" customFormat="1"/>
    <row r="10803" s="118" customFormat="1"/>
    <row r="10804" s="118" customFormat="1"/>
    <row r="10805" s="118" customFormat="1"/>
    <row r="10806" s="118" customFormat="1"/>
    <row r="10807" s="118" customFormat="1"/>
    <row r="10808" s="118" customFormat="1"/>
    <row r="10809" s="118" customFormat="1"/>
    <row r="10810" s="118" customFormat="1"/>
    <row r="10811" s="118" customFormat="1"/>
    <row r="10812" s="118" customFormat="1"/>
    <row r="10813" s="118" customFormat="1"/>
    <row r="10814" s="118" customFormat="1"/>
    <row r="10815" s="118" customFormat="1"/>
    <row r="10816" s="118" customFormat="1"/>
    <row r="10817" s="118" customFormat="1"/>
    <row r="10818" s="118" customFormat="1"/>
    <row r="10819" s="118" customFormat="1"/>
    <row r="10820" s="118" customFormat="1"/>
    <row r="10821" s="118" customFormat="1"/>
    <row r="10822" s="118" customFormat="1"/>
    <row r="10823" s="118" customFormat="1"/>
    <row r="10824" s="118" customFormat="1"/>
    <row r="10825" s="118" customFormat="1"/>
    <row r="10826" s="118" customFormat="1"/>
    <row r="10827" s="118" customFormat="1"/>
    <row r="10828" s="118" customFormat="1"/>
    <row r="10829" s="118" customFormat="1"/>
    <row r="10830" s="118" customFormat="1"/>
    <row r="10831" s="118" customFormat="1"/>
    <row r="10832" s="118" customFormat="1"/>
    <row r="10833" s="118" customFormat="1"/>
    <row r="10834" s="118" customFormat="1"/>
    <row r="10835" s="118" customFormat="1"/>
    <row r="10836" s="118" customFormat="1"/>
    <row r="10837" s="118" customFormat="1"/>
    <row r="10838" s="118" customFormat="1"/>
    <row r="10839" s="118" customFormat="1"/>
    <row r="10840" s="118" customFormat="1"/>
    <row r="10841" s="118" customFormat="1"/>
    <row r="10842" s="118" customFormat="1"/>
    <row r="10843" s="118" customFormat="1"/>
    <row r="10844" s="118" customFormat="1"/>
    <row r="10845" s="118" customFormat="1"/>
    <row r="10846" s="118" customFormat="1"/>
    <row r="10847" s="118" customFormat="1"/>
    <row r="10848" s="118" customFormat="1"/>
    <row r="10849" s="118" customFormat="1"/>
    <row r="10850" s="118" customFormat="1"/>
    <row r="10851" s="118" customFormat="1"/>
    <row r="10852" s="118" customFormat="1"/>
    <row r="10853" s="118" customFormat="1"/>
    <row r="10854" s="118" customFormat="1"/>
    <row r="10855" s="118" customFormat="1"/>
    <row r="10856" s="118" customFormat="1"/>
    <row r="10857" s="118" customFormat="1"/>
    <row r="10858" s="118" customFormat="1"/>
    <row r="10859" s="118" customFormat="1"/>
    <row r="10860" s="118" customFormat="1"/>
    <row r="10861" s="118" customFormat="1"/>
    <row r="10862" s="118" customFormat="1"/>
    <row r="10863" s="118" customFormat="1"/>
    <row r="10864" s="118" customFormat="1"/>
    <row r="10865" s="118" customFormat="1"/>
    <row r="10866" s="118" customFormat="1"/>
    <row r="10867" s="118" customFormat="1"/>
    <row r="10868" s="118" customFormat="1"/>
    <row r="10869" s="118" customFormat="1"/>
    <row r="10870" s="118" customFormat="1"/>
    <row r="10871" s="118" customFormat="1"/>
    <row r="10872" s="118" customFormat="1"/>
    <row r="10873" s="118" customFormat="1"/>
    <row r="10874" s="118" customFormat="1"/>
    <row r="10875" s="118" customFormat="1"/>
    <row r="10876" s="118" customFormat="1"/>
    <row r="10877" s="118" customFormat="1"/>
    <row r="10878" s="118" customFormat="1"/>
    <row r="10879" s="118" customFormat="1"/>
    <row r="10880" s="118" customFormat="1"/>
    <row r="10881" s="118" customFormat="1"/>
    <row r="10882" s="118" customFormat="1"/>
    <row r="10883" s="118" customFormat="1"/>
    <row r="10884" s="118" customFormat="1"/>
    <row r="10885" s="118" customFormat="1"/>
    <row r="10886" s="118" customFormat="1"/>
    <row r="10887" s="118" customFormat="1"/>
    <row r="10888" s="118" customFormat="1"/>
    <row r="10889" s="118" customFormat="1"/>
    <row r="10890" s="118" customFormat="1"/>
    <row r="10891" s="118" customFormat="1"/>
    <row r="10892" s="118" customFormat="1"/>
    <row r="10893" s="118" customFormat="1"/>
    <row r="10894" s="118" customFormat="1"/>
    <row r="10895" s="118" customFormat="1"/>
    <row r="10896" s="118" customFormat="1"/>
    <row r="10897" s="118" customFormat="1"/>
    <row r="10898" s="118" customFormat="1"/>
    <row r="10899" s="118" customFormat="1"/>
    <row r="10900" s="118" customFormat="1"/>
    <row r="10901" s="118" customFormat="1"/>
    <row r="10902" s="118" customFormat="1"/>
    <row r="10903" s="118" customFormat="1"/>
    <row r="10904" s="118" customFormat="1"/>
    <row r="10905" s="118" customFormat="1"/>
    <row r="10906" s="118" customFormat="1"/>
    <row r="10907" s="118" customFormat="1"/>
    <row r="10908" s="118" customFormat="1"/>
    <row r="10909" s="118" customFormat="1"/>
    <row r="10910" s="118" customFormat="1"/>
    <row r="10911" s="118" customFormat="1"/>
    <row r="10912" s="118" customFormat="1"/>
    <row r="10913" s="118" customFormat="1"/>
    <row r="10914" s="118" customFormat="1"/>
    <row r="10915" s="118" customFormat="1"/>
    <row r="10916" s="118" customFormat="1"/>
    <row r="10917" s="118" customFormat="1"/>
    <row r="10918" s="118" customFormat="1"/>
    <row r="10919" s="118" customFormat="1"/>
    <row r="10920" s="118" customFormat="1"/>
    <row r="10921" s="118" customFormat="1"/>
    <row r="10922" s="118" customFormat="1"/>
    <row r="10923" s="118" customFormat="1"/>
    <row r="10924" s="118" customFormat="1"/>
    <row r="10925" s="118" customFormat="1"/>
    <row r="10926" s="118" customFormat="1"/>
    <row r="10927" s="118" customFormat="1"/>
    <row r="10928" s="118" customFormat="1"/>
    <row r="10929" s="118" customFormat="1"/>
    <row r="10930" s="118" customFormat="1"/>
    <row r="10931" s="118" customFormat="1"/>
    <row r="10932" s="118" customFormat="1"/>
    <row r="10933" s="118" customFormat="1"/>
    <row r="10934" s="118" customFormat="1"/>
    <row r="10935" s="118" customFormat="1"/>
    <row r="10936" s="118" customFormat="1"/>
    <row r="10937" s="118" customFormat="1"/>
    <row r="10938" s="118" customFormat="1"/>
    <row r="10939" s="118" customFormat="1"/>
    <row r="10940" s="118" customFormat="1"/>
    <row r="10941" s="118" customFormat="1"/>
    <row r="10942" s="118" customFormat="1"/>
    <row r="10943" s="118" customFormat="1"/>
    <row r="10944" s="118" customFormat="1"/>
    <row r="10945" s="118" customFormat="1"/>
    <row r="10946" s="118" customFormat="1"/>
    <row r="10947" s="118" customFormat="1"/>
    <row r="10948" s="118" customFormat="1"/>
    <row r="10949" s="118" customFormat="1"/>
    <row r="10950" s="118" customFormat="1"/>
    <row r="10951" s="118" customFormat="1"/>
    <row r="10952" s="118" customFormat="1"/>
    <row r="10953" s="118" customFormat="1"/>
    <row r="10954" s="118" customFormat="1"/>
    <row r="10955" s="118" customFormat="1"/>
    <row r="10956" s="118" customFormat="1"/>
    <row r="10957" s="118" customFormat="1"/>
    <row r="10958" s="118" customFormat="1"/>
    <row r="10959" s="118" customFormat="1"/>
    <row r="10960" s="118" customFormat="1"/>
    <row r="10961" s="118" customFormat="1"/>
    <row r="10962" s="118" customFormat="1"/>
    <row r="10963" s="118" customFormat="1"/>
    <row r="10964" s="118" customFormat="1"/>
    <row r="10965" s="118" customFormat="1"/>
    <row r="10966" s="118" customFormat="1"/>
    <row r="10967" s="118" customFormat="1"/>
    <row r="10968" s="118" customFormat="1"/>
    <row r="10969" s="118" customFormat="1"/>
    <row r="10970" s="118" customFormat="1"/>
    <row r="10971" s="118" customFormat="1"/>
    <row r="10972" s="118" customFormat="1"/>
    <row r="10973" s="118" customFormat="1"/>
    <row r="10974" s="118" customFormat="1"/>
    <row r="10975" s="118" customFormat="1"/>
    <row r="10976" s="118" customFormat="1"/>
    <row r="10977" s="118" customFormat="1"/>
    <row r="10978" s="118" customFormat="1"/>
    <row r="10979" s="118" customFormat="1"/>
    <row r="10980" s="118" customFormat="1"/>
    <row r="10981" s="118" customFormat="1"/>
    <row r="10982" s="118" customFormat="1"/>
    <row r="10983" s="118" customFormat="1"/>
    <row r="10984" s="118" customFormat="1"/>
    <row r="10985" s="118" customFormat="1"/>
    <row r="10986" s="118" customFormat="1"/>
    <row r="10987" s="118" customFormat="1"/>
    <row r="10988" s="118" customFormat="1"/>
    <row r="10989" s="118" customFormat="1"/>
    <row r="10990" s="118" customFormat="1"/>
    <row r="10991" s="118" customFormat="1"/>
    <row r="10992" s="118" customFormat="1"/>
    <row r="10993" s="118" customFormat="1"/>
    <row r="10994" s="118" customFormat="1"/>
    <row r="10995" s="118" customFormat="1"/>
    <row r="10996" s="118" customFormat="1"/>
    <row r="10997" s="118" customFormat="1"/>
    <row r="10998" s="118" customFormat="1"/>
    <row r="10999" s="118" customFormat="1"/>
    <row r="11000" s="118" customFormat="1"/>
    <row r="11001" s="118" customFormat="1"/>
    <row r="11002" s="118" customFormat="1"/>
    <row r="11003" s="118" customFormat="1"/>
    <row r="11004" s="118" customFormat="1"/>
    <row r="11005" s="118" customFormat="1"/>
    <row r="11006" s="118" customFormat="1"/>
    <row r="11007" s="118" customFormat="1"/>
    <row r="11008" s="118" customFormat="1"/>
    <row r="11009" s="118" customFormat="1"/>
    <row r="11010" s="118" customFormat="1"/>
    <row r="11011" s="118" customFormat="1"/>
    <row r="11012" s="118" customFormat="1"/>
    <row r="11013" s="118" customFormat="1"/>
    <row r="11014" s="118" customFormat="1"/>
    <row r="11015" s="118" customFormat="1"/>
    <row r="11016" s="118" customFormat="1"/>
    <row r="11017" s="118" customFormat="1"/>
    <row r="11018" s="118" customFormat="1"/>
    <row r="11019" s="118" customFormat="1"/>
    <row r="11020" s="118" customFormat="1"/>
    <row r="11021" s="118" customFormat="1"/>
    <row r="11022" s="118" customFormat="1"/>
    <row r="11023" s="118" customFormat="1"/>
    <row r="11024" s="118" customFormat="1"/>
    <row r="11025" s="118" customFormat="1"/>
    <row r="11026" s="118" customFormat="1"/>
    <row r="11027" s="118" customFormat="1"/>
    <row r="11028" s="118" customFormat="1"/>
    <row r="11029" s="118" customFormat="1"/>
    <row r="11030" s="118" customFormat="1"/>
    <row r="11031" s="118" customFormat="1"/>
    <row r="11032" s="118" customFormat="1"/>
    <row r="11033" s="118" customFormat="1"/>
    <row r="11034" s="118" customFormat="1"/>
    <row r="11035" s="118" customFormat="1"/>
    <row r="11036" s="118" customFormat="1"/>
    <row r="11037" s="118" customFormat="1"/>
    <row r="11038" s="118" customFormat="1"/>
    <row r="11039" s="118" customFormat="1"/>
    <row r="11040" s="118" customFormat="1"/>
    <row r="11041" s="118" customFormat="1"/>
    <row r="11042" s="118" customFormat="1"/>
    <row r="11043" s="118" customFormat="1"/>
    <row r="11044" s="118" customFormat="1"/>
    <row r="11045" s="118" customFormat="1"/>
    <row r="11046" s="118" customFormat="1"/>
    <row r="11047" s="118" customFormat="1"/>
    <row r="11048" s="118" customFormat="1"/>
    <row r="11049" s="118" customFormat="1"/>
    <row r="11050" s="118" customFormat="1"/>
    <row r="11051" s="118" customFormat="1"/>
    <row r="11052" s="118" customFormat="1"/>
    <row r="11053" s="118" customFormat="1"/>
    <row r="11054" s="118" customFormat="1"/>
    <row r="11055" s="118" customFormat="1"/>
    <row r="11056" s="118" customFormat="1"/>
    <row r="11057" s="118" customFormat="1"/>
    <row r="11058" s="118" customFormat="1"/>
    <row r="11059" s="118" customFormat="1"/>
    <row r="11060" s="118" customFormat="1"/>
    <row r="11061" s="118" customFormat="1"/>
    <row r="11062" s="118" customFormat="1"/>
    <row r="11063" s="118" customFormat="1"/>
    <row r="11064" s="118" customFormat="1"/>
    <row r="11065" s="118" customFormat="1"/>
    <row r="11066" s="118" customFormat="1"/>
    <row r="11067" s="118" customFormat="1"/>
    <row r="11068" s="118" customFormat="1"/>
    <row r="11069" s="118" customFormat="1"/>
    <row r="11070" s="118" customFormat="1"/>
    <row r="11071" s="118" customFormat="1"/>
    <row r="11072" s="118" customFormat="1"/>
    <row r="11073" s="118" customFormat="1"/>
    <row r="11074" s="118" customFormat="1"/>
    <row r="11075" s="118" customFormat="1"/>
    <row r="11076" s="118" customFormat="1"/>
    <row r="11077" s="118" customFormat="1"/>
    <row r="11078" s="118" customFormat="1"/>
    <row r="11079" s="118" customFormat="1"/>
    <row r="11080" s="118" customFormat="1"/>
    <row r="11081" s="118" customFormat="1"/>
    <row r="11082" s="118" customFormat="1"/>
    <row r="11083" s="118" customFormat="1"/>
    <row r="11084" s="118" customFormat="1"/>
    <row r="11085" s="118" customFormat="1"/>
    <row r="11086" s="118" customFormat="1"/>
    <row r="11087" s="118" customFormat="1"/>
    <row r="11088" s="118" customFormat="1"/>
    <row r="11089" s="118" customFormat="1"/>
    <row r="11090" s="118" customFormat="1"/>
    <row r="11091" s="118" customFormat="1"/>
    <row r="11092" s="118" customFormat="1"/>
    <row r="11093" s="118" customFormat="1"/>
    <row r="11094" s="118" customFormat="1"/>
    <row r="11095" s="118" customFormat="1"/>
    <row r="11096" s="118" customFormat="1"/>
    <row r="11097" s="118" customFormat="1"/>
    <row r="11098" s="118" customFormat="1"/>
    <row r="11099" s="118" customFormat="1"/>
    <row r="11100" s="118" customFormat="1"/>
    <row r="11101" s="118" customFormat="1"/>
    <row r="11102" s="118" customFormat="1"/>
    <row r="11103" s="118" customFormat="1"/>
    <row r="11104" s="118" customFormat="1"/>
    <row r="11105" s="118" customFormat="1"/>
    <row r="11106" s="118" customFormat="1"/>
    <row r="11107" s="118" customFormat="1"/>
    <row r="11108" s="118" customFormat="1"/>
    <row r="11109" s="118" customFormat="1"/>
    <row r="11110" s="118" customFormat="1"/>
    <row r="11111" s="118" customFormat="1"/>
    <row r="11112" s="118" customFormat="1"/>
    <row r="11113" s="118" customFormat="1"/>
    <row r="11114" s="118" customFormat="1"/>
    <row r="11115" s="118" customFormat="1"/>
    <row r="11116" s="118" customFormat="1"/>
    <row r="11117" s="118" customFormat="1"/>
    <row r="11118" s="118" customFormat="1"/>
    <row r="11119" s="118" customFormat="1"/>
    <row r="11120" s="118" customFormat="1"/>
    <row r="11121" s="118" customFormat="1"/>
    <row r="11122" s="118" customFormat="1"/>
    <row r="11123" s="118" customFormat="1"/>
    <row r="11124" s="118" customFormat="1"/>
    <row r="11125" s="118" customFormat="1"/>
    <row r="11126" s="118" customFormat="1"/>
    <row r="11127" s="118" customFormat="1"/>
    <row r="11128" s="118" customFormat="1"/>
    <row r="11129" s="118" customFormat="1"/>
    <row r="11130" s="118" customFormat="1"/>
    <row r="11131" s="118" customFormat="1"/>
    <row r="11132" s="118" customFormat="1"/>
    <row r="11133" s="118" customFormat="1"/>
    <row r="11134" s="118" customFormat="1"/>
    <row r="11135" s="118" customFormat="1"/>
    <row r="11136" s="118" customFormat="1"/>
    <row r="11137" s="118" customFormat="1"/>
    <row r="11138" s="118" customFormat="1"/>
    <row r="11139" s="118" customFormat="1"/>
    <row r="11140" s="118" customFormat="1"/>
    <row r="11141" s="118" customFormat="1"/>
    <row r="11142" s="118" customFormat="1"/>
    <row r="11143" s="118" customFormat="1"/>
    <row r="11144" s="118" customFormat="1"/>
    <row r="11145" s="118" customFormat="1"/>
    <row r="11146" s="118" customFormat="1"/>
    <row r="11147" s="118" customFormat="1"/>
    <row r="11148" s="118" customFormat="1"/>
    <row r="11149" s="118" customFormat="1"/>
    <row r="11150" s="118" customFormat="1"/>
    <row r="11151" s="118" customFormat="1"/>
    <row r="11152" s="118" customFormat="1"/>
    <row r="11153" s="118" customFormat="1"/>
    <row r="11154" s="118" customFormat="1"/>
    <row r="11155" s="118" customFormat="1"/>
    <row r="11156" s="118" customFormat="1"/>
    <row r="11157" s="118" customFormat="1"/>
    <row r="11158" s="118" customFormat="1"/>
    <row r="11159" s="118" customFormat="1"/>
    <row r="11160" s="118" customFormat="1"/>
    <row r="11161" s="118" customFormat="1"/>
    <row r="11162" s="118" customFormat="1"/>
    <row r="11163" s="118" customFormat="1"/>
    <row r="11164" s="118" customFormat="1"/>
    <row r="11165" s="118" customFormat="1"/>
    <row r="11166" s="118" customFormat="1"/>
    <row r="11167" s="118" customFormat="1"/>
    <row r="11168" s="118" customFormat="1"/>
    <row r="11169" s="118" customFormat="1"/>
    <row r="11170" s="118" customFormat="1"/>
    <row r="11171" s="118" customFormat="1"/>
    <row r="11172" s="118" customFormat="1"/>
    <row r="11173" s="118" customFormat="1"/>
    <row r="11174" s="118" customFormat="1"/>
    <row r="11175" s="118" customFormat="1"/>
    <row r="11176" s="118" customFormat="1"/>
    <row r="11177" s="118" customFormat="1"/>
    <row r="11178" s="118" customFormat="1"/>
    <row r="11179" s="118" customFormat="1"/>
    <row r="11180" s="118" customFormat="1"/>
    <row r="11181" s="118" customFormat="1"/>
    <row r="11182" s="118" customFormat="1"/>
    <row r="11183" s="118" customFormat="1"/>
    <row r="11184" s="118" customFormat="1"/>
    <row r="11185" s="118" customFormat="1"/>
    <row r="11186" s="118" customFormat="1"/>
    <row r="11187" s="118" customFormat="1"/>
    <row r="11188" s="118" customFormat="1"/>
    <row r="11189" s="118" customFormat="1"/>
    <row r="11190" s="118" customFormat="1"/>
    <row r="11191" s="118" customFormat="1"/>
    <row r="11192" s="118" customFormat="1"/>
    <row r="11193" s="118" customFormat="1"/>
    <row r="11194" s="118" customFormat="1"/>
    <row r="11195" s="118" customFormat="1"/>
    <row r="11196" s="118" customFormat="1"/>
    <row r="11197" s="118" customFormat="1"/>
    <row r="11198" s="118" customFormat="1"/>
    <row r="11199" s="118" customFormat="1"/>
    <row r="11200" s="118" customFormat="1"/>
    <row r="11201" s="118" customFormat="1"/>
    <row r="11202" s="118" customFormat="1"/>
    <row r="11203" s="118" customFormat="1"/>
    <row r="11204" s="118" customFormat="1"/>
    <row r="11205" s="118" customFormat="1"/>
    <row r="11206" s="118" customFormat="1"/>
    <row r="11207" s="118" customFormat="1"/>
    <row r="11208" s="118" customFormat="1"/>
    <row r="11209" s="118" customFormat="1"/>
    <row r="11210" s="118" customFormat="1"/>
    <row r="11211" s="118" customFormat="1"/>
    <row r="11212" s="118" customFormat="1"/>
    <row r="11213" s="118" customFormat="1"/>
    <row r="11214" s="118" customFormat="1"/>
    <row r="11215" s="118" customFormat="1"/>
    <row r="11216" s="118" customFormat="1"/>
    <row r="11217" s="118" customFormat="1"/>
    <row r="11218" s="118" customFormat="1"/>
    <row r="11219" s="118" customFormat="1"/>
    <row r="11220" s="118" customFormat="1"/>
    <row r="11221" s="118" customFormat="1"/>
    <row r="11222" s="118" customFormat="1"/>
    <row r="11223" s="118" customFormat="1"/>
    <row r="11224" s="118" customFormat="1"/>
    <row r="11225" s="118" customFormat="1"/>
    <row r="11226" s="118" customFormat="1"/>
    <row r="11227" s="118" customFormat="1"/>
    <row r="11228" s="118" customFormat="1"/>
    <row r="11229" s="118" customFormat="1"/>
    <row r="11230" s="118" customFormat="1"/>
    <row r="11231" s="118" customFormat="1"/>
    <row r="11232" s="118" customFormat="1"/>
    <row r="11233" s="118" customFormat="1"/>
    <row r="11234" s="118" customFormat="1"/>
    <row r="11235" s="118" customFormat="1"/>
    <row r="11236" s="118" customFormat="1"/>
    <row r="11237" s="118" customFormat="1"/>
    <row r="11238" s="118" customFormat="1"/>
    <row r="11239" s="118" customFormat="1"/>
    <row r="11240" s="118" customFormat="1"/>
    <row r="11241" s="118" customFormat="1"/>
    <row r="11242" s="118" customFormat="1"/>
    <row r="11243" s="118" customFormat="1"/>
    <row r="11244" s="118" customFormat="1"/>
    <row r="11245" s="118" customFormat="1"/>
    <row r="11246" s="118" customFormat="1"/>
    <row r="11247" s="118" customFormat="1"/>
    <row r="11248" s="118" customFormat="1"/>
    <row r="11249" s="118" customFormat="1"/>
    <row r="11250" s="118" customFormat="1"/>
    <row r="11251" s="118" customFormat="1"/>
    <row r="11252" s="118" customFormat="1"/>
    <row r="11253" s="118" customFormat="1"/>
    <row r="11254" s="118" customFormat="1"/>
    <row r="11255" s="118" customFormat="1"/>
    <row r="11256" s="118" customFormat="1"/>
    <row r="11257" s="118" customFormat="1"/>
    <row r="11258" s="118" customFormat="1"/>
    <row r="11259" s="118" customFormat="1"/>
    <row r="11260" s="118" customFormat="1"/>
    <row r="11261" s="118" customFormat="1"/>
    <row r="11262" s="118" customFormat="1"/>
    <row r="11263" s="118" customFormat="1"/>
    <row r="11264" s="118" customFormat="1"/>
    <row r="11265" s="118" customFormat="1"/>
    <row r="11266" s="118" customFormat="1"/>
    <row r="11267" s="118" customFormat="1"/>
    <row r="11268" s="118" customFormat="1"/>
    <row r="11269" s="118" customFormat="1"/>
    <row r="11270" s="118" customFormat="1"/>
    <row r="11271" s="118" customFormat="1"/>
    <row r="11272" s="118" customFormat="1"/>
    <row r="11273" s="118" customFormat="1"/>
    <row r="11274" s="118" customFormat="1"/>
    <row r="11275" s="118" customFormat="1"/>
    <row r="11276" s="118" customFormat="1"/>
    <row r="11277" s="118" customFormat="1"/>
    <row r="11278" s="118" customFormat="1"/>
    <row r="11279" s="118" customFormat="1"/>
    <row r="11280" s="118" customFormat="1"/>
    <row r="11281" s="118" customFormat="1"/>
    <row r="11282" s="118" customFormat="1"/>
    <row r="11283" s="118" customFormat="1"/>
    <row r="11284" s="118" customFormat="1"/>
    <row r="11285" s="118" customFormat="1"/>
    <row r="11286" s="118" customFormat="1"/>
    <row r="11287" s="118" customFormat="1"/>
    <row r="11288" s="118" customFormat="1"/>
    <row r="11289" s="118" customFormat="1"/>
    <row r="11290" s="118" customFormat="1"/>
    <row r="11291" s="118" customFormat="1"/>
    <row r="11292" s="118" customFormat="1"/>
    <row r="11293" s="118" customFormat="1"/>
    <row r="11294" s="118" customFormat="1"/>
    <row r="11295" s="118" customFormat="1"/>
    <row r="11296" s="118" customFormat="1"/>
    <row r="11297" s="118" customFormat="1"/>
    <row r="11298" s="118" customFormat="1"/>
    <row r="11299" s="118" customFormat="1"/>
    <row r="11300" s="118" customFormat="1"/>
    <row r="11301" s="118" customFormat="1"/>
    <row r="11302" s="118" customFormat="1"/>
    <row r="11303" s="118" customFormat="1"/>
    <row r="11304" s="118" customFormat="1"/>
    <row r="11305" s="118" customFormat="1"/>
    <row r="11306" s="118" customFormat="1"/>
    <row r="11307" s="118" customFormat="1"/>
    <row r="11308" s="118" customFormat="1"/>
    <row r="11309" s="118" customFormat="1"/>
    <row r="11310" s="118" customFormat="1"/>
    <row r="11311" s="118" customFormat="1"/>
    <row r="11312" s="118" customFormat="1"/>
    <row r="11313" s="118" customFormat="1"/>
    <row r="11314" s="118" customFormat="1"/>
    <row r="11315" s="118" customFormat="1"/>
    <row r="11316" s="118" customFormat="1"/>
    <row r="11317" s="118" customFormat="1"/>
    <row r="11318" s="118" customFormat="1"/>
    <row r="11319" s="118" customFormat="1"/>
    <row r="11320" s="118" customFormat="1"/>
    <row r="11321" s="118" customFormat="1"/>
    <row r="11322" s="118" customFormat="1"/>
    <row r="11323" s="118" customFormat="1"/>
    <row r="11324" s="118" customFormat="1"/>
    <row r="11325" s="118" customFormat="1"/>
    <row r="11326" s="118" customFormat="1"/>
    <row r="11327" s="118" customFormat="1"/>
    <row r="11328" s="118" customFormat="1"/>
    <row r="11329" s="118" customFormat="1"/>
    <row r="11330" s="118" customFormat="1"/>
    <row r="11331" s="118" customFormat="1"/>
    <row r="11332" s="118" customFormat="1"/>
    <row r="11333" s="118" customFormat="1"/>
    <row r="11334" s="118" customFormat="1"/>
    <row r="11335" s="118" customFormat="1"/>
    <row r="11336" s="118" customFormat="1"/>
    <row r="11337" s="118" customFormat="1"/>
    <row r="11338" s="118" customFormat="1"/>
    <row r="11339" s="118" customFormat="1"/>
    <row r="11340" s="118" customFormat="1"/>
    <row r="11341" s="118" customFormat="1"/>
    <row r="11342" s="118" customFormat="1"/>
    <row r="11343" s="118" customFormat="1"/>
    <row r="11344" s="118" customFormat="1"/>
    <row r="11345" s="118" customFormat="1"/>
    <row r="11346" s="118" customFormat="1"/>
    <row r="11347" s="118" customFormat="1"/>
    <row r="11348" s="118" customFormat="1"/>
    <row r="11349" s="118" customFormat="1"/>
    <row r="11350" s="118" customFormat="1"/>
    <row r="11351" s="118" customFormat="1"/>
    <row r="11352" s="118" customFormat="1"/>
    <row r="11353" s="118" customFormat="1"/>
    <row r="11354" s="118" customFormat="1"/>
    <row r="11355" s="118" customFormat="1"/>
    <row r="11356" s="118" customFormat="1"/>
    <row r="11357" s="118" customFormat="1"/>
    <row r="11358" s="118" customFormat="1"/>
    <row r="11359" s="118" customFormat="1"/>
    <row r="11360" s="118" customFormat="1"/>
    <row r="11361" s="118" customFormat="1"/>
    <row r="11362" s="118" customFormat="1"/>
    <row r="11363" s="118" customFormat="1"/>
    <row r="11364" s="118" customFormat="1"/>
    <row r="11365" s="118" customFormat="1"/>
    <row r="11366" s="118" customFormat="1"/>
    <row r="11367" s="118" customFormat="1"/>
    <row r="11368" s="118" customFormat="1"/>
    <row r="11369" s="118" customFormat="1"/>
    <row r="11370" s="118" customFormat="1"/>
    <row r="11371" s="118" customFormat="1"/>
    <row r="11372" s="118" customFormat="1"/>
    <row r="11373" s="118" customFormat="1"/>
    <row r="11374" s="118" customFormat="1"/>
    <row r="11375" s="118" customFormat="1"/>
    <row r="11376" s="118" customFormat="1"/>
    <row r="11377" s="118" customFormat="1"/>
    <row r="11378" s="118" customFormat="1"/>
    <row r="11379" s="118" customFormat="1"/>
    <row r="11380" s="118" customFormat="1"/>
    <row r="11381" s="118" customFormat="1"/>
    <row r="11382" s="118" customFormat="1"/>
    <row r="11383" s="118" customFormat="1"/>
    <row r="11384" s="118" customFormat="1"/>
    <row r="11385" s="118" customFormat="1"/>
    <row r="11386" s="118" customFormat="1"/>
    <row r="11387" s="118" customFormat="1"/>
    <row r="11388" s="118" customFormat="1"/>
    <row r="11389" s="118" customFormat="1"/>
    <row r="11390" s="118" customFormat="1"/>
    <row r="11391" s="118" customFormat="1"/>
    <row r="11392" s="118" customFormat="1"/>
    <row r="11393" s="118" customFormat="1"/>
    <row r="11394" s="118" customFormat="1"/>
    <row r="11395" s="118" customFormat="1"/>
    <row r="11396" s="118" customFormat="1"/>
    <row r="11397" s="118" customFormat="1"/>
    <row r="11398" s="118" customFormat="1"/>
    <row r="11399" s="118" customFormat="1"/>
    <row r="11400" s="118" customFormat="1"/>
    <row r="11401" s="118" customFormat="1"/>
    <row r="11402" s="118" customFormat="1"/>
    <row r="11403" s="118" customFormat="1"/>
    <row r="11404" s="118" customFormat="1"/>
    <row r="11405" s="118" customFormat="1"/>
    <row r="11406" s="118" customFormat="1"/>
    <row r="11407" s="118" customFormat="1"/>
    <row r="11408" s="118" customFormat="1"/>
    <row r="11409" s="118" customFormat="1"/>
    <row r="11410" s="118" customFormat="1"/>
    <row r="11411" s="118" customFormat="1"/>
    <row r="11412" s="118" customFormat="1"/>
    <row r="11413" s="118" customFormat="1"/>
    <row r="11414" s="118" customFormat="1"/>
    <row r="11415" s="118" customFormat="1"/>
    <row r="11416" s="118" customFormat="1"/>
    <row r="11417" s="118" customFormat="1"/>
    <row r="11418" s="118" customFormat="1"/>
    <row r="11419" s="118" customFormat="1"/>
    <row r="11420" s="118" customFormat="1"/>
    <row r="11421" s="118" customFormat="1"/>
    <row r="11422" s="118" customFormat="1"/>
    <row r="11423" s="118" customFormat="1"/>
    <row r="11424" s="118" customFormat="1"/>
    <row r="11425" s="118" customFormat="1"/>
    <row r="11426" s="118" customFormat="1"/>
    <row r="11427" s="118" customFormat="1"/>
    <row r="11428" s="118" customFormat="1"/>
    <row r="11429" s="118" customFormat="1"/>
    <row r="11430" s="118" customFormat="1"/>
    <row r="11431" s="118" customFormat="1"/>
    <row r="11432" s="118" customFormat="1"/>
    <row r="11433" s="118" customFormat="1"/>
    <row r="11434" s="118" customFormat="1"/>
    <row r="11435" s="118" customFormat="1"/>
    <row r="11436" s="118" customFormat="1"/>
    <row r="11437" s="118" customFormat="1"/>
    <row r="11438" s="118" customFormat="1"/>
    <row r="11439" s="118" customFormat="1"/>
    <row r="11440" s="118" customFormat="1"/>
    <row r="11441" s="118" customFormat="1"/>
    <row r="11442" s="118" customFormat="1"/>
    <row r="11443" s="118" customFormat="1"/>
    <row r="11444" s="118" customFormat="1"/>
    <row r="11445" s="118" customFormat="1"/>
    <row r="11446" s="118" customFormat="1"/>
    <row r="11447" s="118" customFormat="1"/>
    <row r="11448" s="118" customFormat="1"/>
    <row r="11449" s="118" customFormat="1"/>
    <row r="11450" s="118" customFormat="1"/>
    <row r="11451" s="118" customFormat="1"/>
    <row r="11452" s="118" customFormat="1"/>
    <row r="11453" s="118" customFormat="1"/>
    <row r="11454" s="118" customFormat="1"/>
    <row r="11455" s="118" customFormat="1"/>
    <row r="11456" s="118" customFormat="1"/>
    <row r="11457" s="118" customFormat="1"/>
    <row r="11458" s="118" customFormat="1"/>
    <row r="11459" s="118" customFormat="1"/>
    <row r="11460" s="118" customFormat="1"/>
    <row r="11461" s="118" customFormat="1"/>
    <row r="11462" s="118" customFormat="1"/>
    <row r="11463" s="118" customFormat="1"/>
    <row r="11464" s="118" customFormat="1"/>
    <row r="11465" s="118" customFormat="1"/>
    <row r="11466" s="118" customFormat="1"/>
    <row r="11467" s="118" customFormat="1"/>
    <row r="11468" s="118" customFormat="1"/>
    <row r="11469" s="118" customFormat="1"/>
    <row r="11470" s="118" customFormat="1"/>
    <row r="11471" s="118" customFormat="1"/>
    <row r="11472" s="118" customFormat="1"/>
    <row r="11473" s="118" customFormat="1"/>
    <row r="11474" s="118" customFormat="1"/>
    <row r="11475" s="118" customFormat="1"/>
    <row r="11476" s="118" customFormat="1"/>
    <row r="11477" s="118" customFormat="1"/>
    <row r="11478" s="118" customFormat="1"/>
    <row r="11479" s="118" customFormat="1"/>
    <row r="11480" s="118" customFormat="1"/>
    <row r="11481" s="118" customFormat="1"/>
    <row r="11482" s="118" customFormat="1"/>
    <row r="11483" s="118" customFormat="1"/>
    <row r="11484" s="118" customFormat="1"/>
    <row r="11485" s="118" customFormat="1"/>
    <row r="11486" s="118" customFormat="1"/>
    <row r="11487" s="118" customFormat="1"/>
    <row r="11488" s="118" customFormat="1"/>
    <row r="11489" s="118" customFormat="1"/>
    <row r="11490" s="118" customFormat="1"/>
    <row r="11491" s="118" customFormat="1"/>
    <row r="11492" s="118" customFormat="1"/>
    <row r="11493" s="118" customFormat="1"/>
    <row r="11494" s="118" customFormat="1"/>
    <row r="11495" s="118" customFormat="1"/>
    <row r="11496" s="118" customFormat="1"/>
    <row r="11497" s="118" customFormat="1"/>
    <row r="11498" s="118" customFormat="1"/>
    <row r="11499" s="118" customFormat="1"/>
    <row r="11500" s="118" customFormat="1"/>
    <row r="11501" s="118" customFormat="1"/>
    <row r="11502" s="118" customFormat="1"/>
    <row r="11503" s="118" customFormat="1"/>
    <row r="11504" s="118" customFormat="1"/>
    <row r="11505" s="118" customFormat="1"/>
    <row r="11506" s="118" customFormat="1"/>
    <row r="11507" s="118" customFormat="1"/>
    <row r="11508" s="118" customFormat="1"/>
    <row r="11509" s="118" customFormat="1"/>
    <row r="11510" s="118" customFormat="1"/>
    <row r="11511" s="118" customFormat="1"/>
    <row r="11512" s="118" customFormat="1"/>
    <row r="11513" s="118" customFormat="1"/>
    <row r="11514" s="118" customFormat="1"/>
    <row r="11515" s="118" customFormat="1"/>
    <row r="11516" s="118" customFormat="1"/>
    <row r="11517" s="118" customFormat="1"/>
    <row r="11518" s="118" customFormat="1"/>
    <row r="11519" s="118" customFormat="1"/>
    <row r="11520" s="118" customFormat="1"/>
    <row r="11521" s="118" customFormat="1"/>
    <row r="11522" s="118" customFormat="1"/>
    <row r="11523" s="118" customFormat="1"/>
    <row r="11524" s="118" customFormat="1"/>
    <row r="11525" s="118" customFormat="1"/>
    <row r="11526" s="118" customFormat="1"/>
    <row r="11527" s="118" customFormat="1"/>
    <row r="11528" s="118" customFormat="1"/>
    <row r="11529" s="118" customFormat="1"/>
    <row r="11530" s="118" customFormat="1"/>
    <row r="11531" s="118" customFormat="1"/>
    <row r="11532" s="118" customFormat="1"/>
    <row r="11533" s="118" customFormat="1"/>
    <row r="11534" s="118" customFormat="1"/>
    <row r="11535" s="118" customFormat="1"/>
    <row r="11536" s="118" customFormat="1"/>
    <row r="11537" s="118" customFormat="1"/>
    <row r="11538" s="118" customFormat="1"/>
    <row r="11539" s="118" customFormat="1"/>
    <row r="11540" s="118" customFormat="1"/>
    <row r="11541" s="118" customFormat="1"/>
    <row r="11542" s="118" customFormat="1"/>
    <row r="11543" s="118" customFormat="1"/>
    <row r="11544" s="118" customFormat="1"/>
    <row r="11545" s="118" customFormat="1"/>
    <row r="11546" s="118" customFormat="1"/>
    <row r="11547" s="118" customFormat="1"/>
    <row r="11548" s="118" customFormat="1"/>
    <row r="11549" s="118" customFormat="1"/>
    <row r="11550" s="118" customFormat="1"/>
    <row r="11551" s="118" customFormat="1"/>
    <row r="11552" s="118" customFormat="1"/>
    <row r="11553" s="118" customFormat="1"/>
    <row r="11554" s="118" customFormat="1"/>
    <row r="11555" s="118" customFormat="1"/>
    <row r="11556" s="118" customFormat="1"/>
    <row r="11557" s="118" customFormat="1"/>
    <row r="11558" s="118" customFormat="1"/>
    <row r="11559" s="118" customFormat="1"/>
    <row r="11560" s="118" customFormat="1"/>
    <row r="11561" s="118" customFormat="1"/>
    <row r="11562" s="118" customFormat="1"/>
    <row r="11563" s="118" customFormat="1"/>
    <row r="11564" s="118" customFormat="1"/>
    <row r="11565" s="118" customFormat="1"/>
    <row r="11566" s="118" customFormat="1"/>
    <row r="11567" s="118" customFormat="1"/>
    <row r="11568" s="118" customFormat="1"/>
    <row r="11569" s="118" customFormat="1"/>
    <row r="11570" s="118" customFormat="1"/>
    <row r="11571" s="118" customFormat="1"/>
    <row r="11572" s="118" customFormat="1"/>
    <row r="11573" s="118" customFormat="1"/>
    <row r="11574" s="118" customFormat="1"/>
    <row r="11575" s="118" customFormat="1"/>
    <row r="11576" s="118" customFormat="1"/>
    <row r="11577" s="118" customFormat="1"/>
    <row r="11578" s="118" customFormat="1"/>
    <row r="11579" s="118" customFormat="1"/>
    <row r="11580" s="118" customFormat="1"/>
    <row r="11581" s="118" customFormat="1"/>
    <row r="11582" s="118" customFormat="1"/>
    <row r="11583" s="118" customFormat="1"/>
    <row r="11584" s="118" customFormat="1"/>
    <row r="11585" s="118" customFormat="1"/>
    <row r="11586" s="118" customFormat="1"/>
    <row r="11587" s="118" customFormat="1"/>
    <row r="11588" s="118" customFormat="1"/>
    <row r="11589" s="118" customFormat="1"/>
    <row r="11590" s="118" customFormat="1"/>
    <row r="11591" s="118" customFormat="1"/>
    <row r="11592" s="118" customFormat="1"/>
    <row r="11593" s="118" customFormat="1"/>
    <row r="11594" s="118" customFormat="1"/>
    <row r="11595" s="118" customFormat="1"/>
    <row r="11596" s="118" customFormat="1"/>
    <row r="11597" s="118" customFormat="1"/>
    <row r="11598" s="118" customFormat="1"/>
    <row r="11599" s="118" customFormat="1"/>
    <row r="11600" s="118" customFormat="1"/>
    <row r="11601" s="118" customFormat="1"/>
    <row r="11602" s="118" customFormat="1"/>
    <row r="11603" s="118" customFormat="1"/>
    <row r="11604" s="118" customFormat="1"/>
    <row r="11605" s="118" customFormat="1"/>
    <row r="11606" s="118" customFormat="1"/>
    <row r="11607" s="118" customFormat="1"/>
    <row r="11608" s="118" customFormat="1"/>
    <row r="11609" s="118" customFormat="1"/>
    <row r="11610" s="118" customFormat="1"/>
    <row r="11611" s="118" customFormat="1"/>
    <row r="11612" s="118" customFormat="1"/>
    <row r="11613" s="118" customFormat="1"/>
    <row r="11614" s="118" customFormat="1"/>
    <row r="11615" s="118" customFormat="1"/>
    <row r="11616" s="118" customFormat="1"/>
    <row r="11617" s="118" customFormat="1"/>
    <row r="11618" s="118" customFormat="1"/>
    <row r="11619" s="118" customFormat="1"/>
    <row r="11620" s="118" customFormat="1"/>
    <row r="11621" s="118" customFormat="1"/>
    <row r="11622" s="118" customFormat="1"/>
    <row r="11623" s="118" customFormat="1"/>
    <row r="11624" s="118" customFormat="1"/>
    <row r="11625" s="118" customFormat="1"/>
    <row r="11626" s="118" customFormat="1"/>
    <row r="11627" s="118" customFormat="1"/>
    <row r="11628" s="118" customFormat="1"/>
    <row r="11629" s="118" customFormat="1"/>
    <row r="11630" s="118" customFormat="1"/>
    <row r="11631" s="118" customFormat="1"/>
    <row r="11632" s="118" customFormat="1"/>
    <row r="11633" s="118" customFormat="1"/>
    <row r="11634" s="118" customFormat="1"/>
    <row r="11635" s="118" customFormat="1"/>
    <row r="11636" s="118" customFormat="1"/>
    <row r="11637" s="118" customFormat="1"/>
    <row r="11638" s="118" customFormat="1"/>
    <row r="11639" s="118" customFormat="1"/>
    <row r="11640" s="118" customFormat="1"/>
    <row r="11641" s="118" customFormat="1"/>
    <row r="11642" s="118" customFormat="1"/>
    <row r="11643" s="118" customFormat="1"/>
    <row r="11644" s="118" customFormat="1"/>
    <row r="11645" s="118" customFormat="1"/>
    <row r="11646" s="118" customFormat="1"/>
    <row r="11647" s="118" customFormat="1"/>
    <row r="11648" s="118" customFormat="1"/>
    <row r="11649" s="118" customFormat="1"/>
    <row r="11650" s="118" customFormat="1"/>
    <row r="11651" s="118" customFormat="1"/>
    <row r="11652" s="118" customFormat="1"/>
    <row r="11653" s="118" customFormat="1"/>
    <row r="11654" s="118" customFormat="1"/>
    <row r="11655" s="118" customFormat="1"/>
    <row r="11656" s="118" customFormat="1"/>
    <row r="11657" s="118" customFormat="1"/>
    <row r="11658" s="118" customFormat="1"/>
    <row r="11659" s="118" customFormat="1"/>
    <row r="11660" s="118" customFormat="1"/>
    <row r="11661" s="118" customFormat="1"/>
    <row r="11662" s="118" customFormat="1"/>
    <row r="11663" s="118" customFormat="1"/>
    <row r="11664" s="118" customFormat="1"/>
    <row r="11665" s="118" customFormat="1"/>
    <row r="11666" s="118" customFormat="1"/>
    <row r="11667" s="118" customFormat="1"/>
    <row r="11668" s="118" customFormat="1"/>
    <row r="11669" s="118" customFormat="1"/>
    <row r="11670" s="118" customFormat="1"/>
    <row r="11671" s="118" customFormat="1"/>
    <row r="11672" s="118" customFormat="1"/>
    <row r="11673" s="118" customFormat="1"/>
    <row r="11674" s="118" customFormat="1"/>
    <row r="11675" s="118" customFormat="1"/>
    <row r="11676" s="118" customFormat="1"/>
    <row r="11677" s="118" customFormat="1"/>
    <row r="11678" s="118" customFormat="1"/>
    <row r="11679" s="118" customFormat="1"/>
    <row r="11680" s="118" customFormat="1"/>
    <row r="11681" s="118" customFormat="1"/>
    <row r="11682" s="118" customFormat="1"/>
    <row r="11683" s="118" customFormat="1"/>
    <row r="11684" s="118" customFormat="1"/>
    <row r="11685" s="118" customFormat="1"/>
    <row r="11686" s="118" customFormat="1"/>
    <row r="11687" s="118" customFormat="1"/>
    <row r="11688" s="118" customFormat="1"/>
    <row r="11689" s="118" customFormat="1"/>
    <row r="11690" s="118" customFormat="1"/>
    <row r="11691" s="118" customFormat="1"/>
    <row r="11692" s="118" customFormat="1"/>
    <row r="11693" s="118" customFormat="1"/>
    <row r="11694" s="118" customFormat="1"/>
    <row r="11695" s="118" customFormat="1"/>
    <row r="11696" s="118" customFormat="1"/>
    <row r="11697" s="118" customFormat="1"/>
    <row r="11698" s="118" customFormat="1"/>
    <row r="11699" s="118" customFormat="1"/>
    <row r="11700" s="118" customFormat="1"/>
    <row r="11701" s="118" customFormat="1"/>
    <row r="11702" s="118" customFormat="1"/>
    <row r="11703" s="118" customFormat="1"/>
    <row r="11704" s="118" customFormat="1"/>
    <row r="11705" s="118" customFormat="1"/>
    <row r="11706" s="118" customFormat="1"/>
    <row r="11707" s="118" customFormat="1"/>
    <row r="11708" s="118" customFormat="1"/>
    <row r="11709" s="118" customFormat="1"/>
    <row r="11710" s="118" customFormat="1"/>
    <row r="11711" s="118" customFormat="1"/>
    <row r="11712" s="118" customFormat="1"/>
    <row r="11713" s="118" customFormat="1"/>
    <row r="11714" s="118" customFormat="1"/>
    <row r="11715" s="118" customFormat="1"/>
    <row r="11716" s="118" customFormat="1"/>
    <row r="11717" s="118" customFormat="1"/>
    <row r="11718" s="118" customFormat="1"/>
    <row r="11719" s="118" customFormat="1"/>
    <row r="11720" s="118" customFormat="1"/>
    <row r="11721" s="118" customFormat="1"/>
    <row r="11722" s="118" customFormat="1"/>
    <row r="11723" s="118" customFormat="1"/>
    <row r="11724" s="118" customFormat="1"/>
    <row r="11725" s="118" customFormat="1"/>
    <row r="11726" s="118" customFormat="1"/>
    <row r="11727" s="118" customFormat="1"/>
    <row r="11728" s="118" customFormat="1"/>
    <row r="11729" s="118" customFormat="1"/>
    <row r="11730" s="118" customFormat="1"/>
    <row r="11731" s="118" customFormat="1"/>
    <row r="11732" s="118" customFormat="1"/>
    <row r="11733" s="118" customFormat="1"/>
    <row r="11734" s="118" customFormat="1"/>
    <row r="11735" s="118" customFormat="1"/>
    <row r="11736" s="118" customFormat="1"/>
    <row r="11737" s="118" customFormat="1"/>
    <row r="11738" s="118" customFormat="1"/>
    <row r="11739" s="118" customFormat="1"/>
    <row r="11740" s="118" customFormat="1"/>
    <row r="11741" s="118" customFormat="1"/>
    <row r="11742" s="118" customFormat="1"/>
    <row r="11743" s="118" customFormat="1"/>
    <row r="11744" s="118" customFormat="1"/>
    <row r="11745" s="118" customFormat="1"/>
    <row r="11746" s="118" customFormat="1"/>
    <row r="11747" s="118" customFormat="1"/>
    <row r="11748" s="118" customFormat="1"/>
    <row r="11749" s="118" customFormat="1"/>
    <row r="11750" s="118" customFormat="1"/>
    <row r="11751" s="118" customFormat="1"/>
    <row r="11752" s="118" customFormat="1"/>
    <row r="11753" s="118" customFormat="1"/>
    <row r="11754" s="118" customFormat="1"/>
    <row r="11755" s="118" customFormat="1"/>
    <row r="11756" s="118" customFormat="1"/>
    <row r="11757" s="118" customFormat="1"/>
    <row r="11758" s="118" customFormat="1"/>
    <row r="11759" s="118" customFormat="1"/>
    <row r="11760" s="118" customFormat="1"/>
    <row r="11761" s="118" customFormat="1"/>
    <row r="11762" s="118" customFormat="1"/>
    <row r="11763" s="118" customFormat="1"/>
    <row r="11764" s="118" customFormat="1"/>
    <row r="11765" s="118" customFormat="1"/>
    <row r="11766" s="118" customFormat="1"/>
    <row r="11767" s="118" customFormat="1"/>
    <row r="11768" s="118" customFormat="1"/>
    <row r="11769" s="118" customFormat="1"/>
    <row r="11770" s="118" customFormat="1"/>
    <row r="11771" s="118" customFormat="1"/>
    <row r="11772" s="118" customFormat="1"/>
    <row r="11773" s="118" customFormat="1"/>
    <row r="11774" s="118" customFormat="1"/>
    <row r="11775" s="118" customFormat="1"/>
    <row r="11776" s="118" customFormat="1"/>
    <row r="11777" s="118" customFormat="1"/>
    <row r="11778" s="118" customFormat="1"/>
    <row r="11779" s="118" customFormat="1"/>
    <row r="11780" s="118" customFormat="1"/>
    <row r="11781" s="118" customFormat="1"/>
    <row r="11782" s="118" customFormat="1"/>
    <row r="11783" s="118" customFormat="1"/>
    <row r="11784" s="118" customFormat="1"/>
    <row r="11785" s="118" customFormat="1"/>
    <row r="11786" s="118" customFormat="1"/>
    <row r="11787" s="118" customFormat="1"/>
    <row r="11788" s="118" customFormat="1"/>
    <row r="11789" s="118" customFormat="1"/>
    <row r="11790" s="118" customFormat="1"/>
    <row r="11791" s="118" customFormat="1"/>
    <row r="11792" s="118" customFormat="1"/>
    <row r="11793" s="118" customFormat="1"/>
    <row r="11794" s="118" customFormat="1"/>
    <row r="11795" s="118" customFormat="1"/>
    <row r="11796" s="118" customFormat="1"/>
    <row r="11797" s="118" customFormat="1"/>
    <row r="11798" s="118" customFormat="1"/>
    <row r="11799" s="118" customFormat="1"/>
    <row r="11800" s="118" customFormat="1"/>
    <row r="11801" s="118" customFormat="1"/>
    <row r="11802" s="118" customFormat="1"/>
    <row r="11803" s="118" customFormat="1"/>
    <row r="11804" s="118" customFormat="1"/>
    <row r="11805" s="118" customFormat="1"/>
    <row r="11806" s="118" customFormat="1"/>
    <row r="11807" s="118" customFormat="1"/>
    <row r="11808" s="118" customFormat="1"/>
    <row r="11809" s="118" customFormat="1"/>
    <row r="11810" s="118" customFormat="1"/>
    <row r="11811" s="118" customFormat="1"/>
    <row r="11812" s="118" customFormat="1"/>
    <row r="11813" s="118" customFormat="1"/>
    <row r="11814" s="118" customFormat="1"/>
    <row r="11815" s="118" customFormat="1"/>
    <row r="11816" s="118" customFormat="1"/>
    <row r="11817" s="118" customFormat="1"/>
    <row r="11818" s="118" customFormat="1"/>
    <row r="11819" s="118" customFormat="1"/>
    <row r="11820" s="118" customFormat="1"/>
    <row r="11821" s="118" customFormat="1"/>
    <row r="11822" s="118" customFormat="1"/>
    <row r="11823" s="118" customFormat="1"/>
    <row r="11824" s="118" customFormat="1"/>
    <row r="11825" s="118" customFormat="1"/>
    <row r="11826" s="118" customFormat="1"/>
    <row r="11827" s="118" customFormat="1"/>
    <row r="11828" s="118" customFormat="1"/>
    <row r="11829" s="118" customFormat="1"/>
    <row r="11830" s="118" customFormat="1"/>
    <row r="11831" s="118" customFormat="1"/>
    <row r="11832" s="118" customFormat="1"/>
    <row r="11833" s="118" customFormat="1"/>
    <row r="11834" s="118" customFormat="1"/>
    <row r="11835" s="118" customFormat="1"/>
    <row r="11836" s="118" customFormat="1"/>
    <row r="11837" s="118" customFormat="1"/>
    <row r="11838" s="118" customFormat="1"/>
    <row r="11839" s="118" customFormat="1"/>
    <row r="11840" s="118" customFormat="1"/>
    <row r="11841" s="118" customFormat="1"/>
    <row r="11842" s="118" customFormat="1"/>
    <row r="11843" s="118" customFormat="1"/>
    <row r="11844" s="118" customFormat="1"/>
    <row r="11845" s="118" customFormat="1"/>
    <row r="11846" s="118" customFormat="1"/>
    <row r="11847" s="118" customFormat="1"/>
    <row r="11848" s="118" customFormat="1"/>
    <row r="11849" s="118" customFormat="1"/>
    <row r="11850" s="118" customFormat="1"/>
    <row r="11851" s="118" customFormat="1"/>
    <row r="11852" s="118" customFormat="1"/>
    <row r="11853" s="118" customFormat="1"/>
    <row r="11854" s="118" customFormat="1"/>
    <row r="11855" s="118" customFormat="1"/>
    <row r="11856" s="118" customFormat="1"/>
    <row r="11857" s="118" customFormat="1"/>
    <row r="11858" s="118" customFormat="1"/>
    <row r="11859" s="118" customFormat="1"/>
    <row r="11860" s="118" customFormat="1"/>
    <row r="11861" s="118" customFormat="1"/>
    <row r="11862" s="118" customFormat="1"/>
    <row r="11863" s="118" customFormat="1"/>
    <row r="11864" s="118" customFormat="1"/>
    <row r="11865" s="118" customFormat="1"/>
    <row r="11866" s="118" customFormat="1"/>
    <row r="11867" s="118" customFormat="1"/>
    <row r="11868" s="118" customFormat="1"/>
    <row r="11869" s="118" customFormat="1"/>
    <row r="11870" s="118" customFormat="1"/>
    <row r="11871" s="118" customFormat="1"/>
    <row r="11872" s="118" customFormat="1"/>
    <row r="11873" s="118" customFormat="1"/>
    <row r="11874" s="118" customFormat="1"/>
    <row r="11875" s="118" customFormat="1"/>
    <row r="11876" s="118" customFormat="1"/>
    <row r="11877" s="118" customFormat="1"/>
    <row r="11878" s="118" customFormat="1"/>
    <row r="11879" s="118" customFormat="1"/>
    <row r="11880" s="118" customFormat="1"/>
    <row r="11881" s="118" customFormat="1"/>
    <row r="11882" s="118" customFormat="1"/>
    <row r="11883" s="118" customFormat="1"/>
    <row r="11884" s="118" customFormat="1"/>
    <row r="11885" s="118" customFormat="1"/>
    <row r="11886" s="118" customFormat="1"/>
    <row r="11887" s="118" customFormat="1"/>
    <row r="11888" s="118" customFormat="1"/>
    <row r="11889" s="118" customFormat="1"/>
    <row r="11890" s="118" customFormat="1"/>
    <row r="11891" s="118" customFormat="1"/>
    <row r="11892" s="118" customFormat="1"/>
    <row r="11893" s="118" customFormat="1"/>
    <row r="11894" s="118" customFormat="1"/>
    <row r="11895" s="118" customFormat="1"/>
    <row r="11896" s="118" customFormat="1"/>
    <row r="11897" s="118" customFormat="1"/>
    <row r="11898" s="118" customFormat="1"/>
    <row r="11899" s="118" customFormat="1"/>
    <row r="11900" s="118" customFormat="1"/>
    <row r="11901" s="118" customFormat="1"/>
    <row r="11902" s="118" customFormat="1"/>
    <row r="11903" s="118" customFormat="1"/>
    <row r="11904" s="118" customFormat="1"/>
    <row r="11905" s="118" customFormat="1"/>
    <row r="11906" s="118" customFormat="1"/>
    <row r="11907" s="118" customFormat="1"/>
    <row r="11908" s="118" customFormat="1"/>
    <row r="11909" s="118" customFormat="1"/>
    <row r="11910" s="118" customFormat="1"/>
    <row r="11911" s="118" customFormat="1"/>
    <row r="11912" s="118" customFormat="1"/>
    <row r="11913" s="118" customFormat="1"/>
    <row r="11914" s="118" customFormat="1"/>
    <row r="11915" s="118" customFormat="1"/>
    <row r="11916" s="118" customFormat="1"/>
    <row r="11917" s="118" customFormat="1"/>
    <row r="11918" s="118" customFormat="1"/>
    <row r="11919" s="118" customFormat="1"/>
    <row r="11920" s="118" customFormat="1"/>
    <row r="11921" s="118" customFormat="1"/>
    <row r="11922" s="118" customFormat="1"/>
    <row r="11923" s="118" customFormat="1"/>
    <row r="11924" s="118" customFormat="1"/>
    <row r="11925" s="118" customFormat="1"/>
    <row r="11926" s="118" customFormat="1"/>
    <row r="11927" s="118" customFormat="1"/>
    <row r="11928" s="118" customFormat="1"/>
    <row r="11929" s="118" customFormat="1"/>
    <row r="11930" s="118" customFormat="1"/>
    <row r="11931" s="118" customFormat="1"/>
    <row r="11932" s="118" customFormat="1"/>
    <row r="11933" s="118" customFormat="1"/>
    <row r="11934" s="118" customFormat="1"/>
    <row r="11935" s="118" customFormat="1"/>
    <row r="11936" s="118" customFormat="1"/>
    <row r="11937" s="118" customFormat="1"/>
    <row r="11938" s="118" customFormat="1"/>
    <row r="11939" s="118" customFormat="1"/>
    <row r="11940" s="118" customFormat="1"/>
    <row r="11941" s="118" customFormat="1"/>
    <row r="11942" s="118" customFormat="1"/>
    <row r="11943" s="118" customFormat="1"/>
    <row r="11944" s="118" customFormat="1"/>
    <row r="11945" s="118" customFormat="1"/>
    <row r="11946" s="118" customFormat="1"/>
    <row r="11947" s="118" customFormat="1"/>
    <row r="11948" s="118" customFormat="1"/>
    <row r="11949" s="118" customFormat="1"/>
    <row r="11950" s="118" customFormat="1"/>
    <row r="11951" s="118" customFormat="1"/>
    <row r="11952" s="118" customFormat="1"/>
    <row r="11953" s="118" customFormat="1"/>
    <row r="11954" s="118" customFormat="1"/>
    <row r="11955" s="118" customFormat="1"/>
    <row r="11956" s="118" customFormat="1"/>
    <row r="11957" s="118" customFormat="1"/>
    <row r="11958" s="118" customFormat="1"/>
    <row r="11959" s="118" customFormat="1"/>
    <row r="11960" s="118" customFormat="1"/>
    <row r="11961" s="118" customFormat="1"/>
    <row r="11962" s="118" customFormat="1"/>
    <row r="11963" s="118" customFormat="1"/>
    <row r="11964" s="118" customFormat="1"/>
    <row r="11965" s="118" customFormat="1"/>
    <row r="11966" s="118" customFormat="1"/>
    <row r="11967" s="118" customFormat="1"/>
    <row r="11968" s="118" customFormat="1"/>
    <row r="11969" s="118" customFormat="1"/>
    <row r="11970" s="118" customFormat="1"/>
    <row r="11971" s="118" customFormat="1"/>
    <row r="11972" s="118" customFormat="1"/>
    <row r="11973" s="118" customFormat="1"/>
    <row r="11974" s="118" customFormat="1"/>
    <row r="11975" s="118" customFormat="1"/>
    <row r="11976" s="118" customFormat="1"/>
    <row r="11977" s="118" customFormat="1"/>
    <row r="11978" s="118" customFormat="1"/>
    <row r="11979" s="118" customFormat="1"/>
    <row r="11980" s="118" customFormat="1"/>
    <row r="11981" s="118" customFormat="1"/>
    <row r="11982" s="118" customFormat="1"/>
    <row r="11983" s="118" customFormat="1"/>
    <row r="11984" s="118" customFormat="1"/>
    <row r="11985" s="118" customFormat="1"/>
    <row r="11986" s="118" customFormat="1"/>
    <row r="11987" s="118" customFormat="1"/>
    <row r="11988" s="118" customFormat="1"/>
    <row r="11989" s="118" customFormat="1"/>
    <row r="11990" s="118" customFormat="1"/>
    <row r="11991" s="118" customFormat="1"/>
    <row r="11992" s="118" customFormat="1"/>
    <row r="11993" s="118" customFormat="1"/>
    <row r="11994" s="118" customFormat="1"/>
    <row r="11995" s="118" customFormat="1"/>
    <row r="11996" s="118" customFormat="1"/>
    <row r="11997" s="118" customFormat="1"/>
    <row r="11998" s="118" customFormat="1"/>
    <row r="11999" s="118" customFormat="1"/>
    <row r="12000" s="118" customFormat="1"/>
    <row r="12001" s="118" customFormat="1"/>
    <row r="12002" s="118" customFormat="1"/>
    <row r="12003" s="118" customFormat="1"/>
    <row r="12004" s="118" customFormat="1"/>
    <row r="12005" s="118" customFormat="1"/>
    <row r="12006" s="118" customFormat="1"/>
    <row r="12007" s="118" customFormat="1"/>
    <row r="12008" s="118" customFormat="1"/>
    <row r="12009" s="118" customFormat="1"/>
    <row r="12010" s="118" customFormat="1"/>
    <row r="12011" s="118" customFormat="1"/>
    <row r="12012" s="118" customFormat="1"/>
    <row r="12013" s="118" customFormat="1"/>
    <row r="12014" s="118" customFormat="1"/>
    <row r="12015" s="118" customFormat="1"/>
    <row r="12016" s="118" customFormat="1"/>
    <row r="12017" s="118" customFormat="1"/>
    <row r="12018" s="118" customFormat="1"/>
    <row r="12019" s="118" customFormat="1"/>
    <row r="12020" s="118" customFormat="1"/>
    <row r="12021" s="118" customFormat="1"/>
    <row r="12022" s="118" customFormat="1"/>
    <row r="12023" s="118" customFormat="1"/>
    <row r="12024" s="118" customFormat="1"/>
    <row r="12025" s="118" customFormat="1"/>
    <row r="12026" s="118" customFormat="1"/>
    <row r="12027" s="118" customFormat="1"/>
    <row r="12028" s="118" customFormat="1"/>
    <row r="12029" s="118" customFormat="1"/>
    <row r="12030" s="118" customFormat="1"/>
    <row r="12031" s="118" customFormat="1"/>
    <row r="12032" s="118" customFormat="1"/>
    <row r="12033" s="118" customFormat="1"/>
    <row r="12034" s="118" customFormat="1"/>
    <row r="12035" s="118" customFormat="1"/>
    <row r="12036" s="118" customFormat="1"/>
    <row r="12037" s="118" customFormat="1"/>
    <row r="12038" s="118" customFormat="1"/>
    <row r="12039" s="118" customFormat="1"/>
    <row r="12040" s="118" customFormat="1"/>
    <row r="12041" s="118" customFormat="1"/>
    <row r="12042" s="118" customFormat="1"/>
    <row r="12043" s="118" customFormat="1"/>
    <row r="12044" s="118" customFormat="1"/>
    <row r="12045" s="118" customFormat="1"/>
    <row r="12046" s="118" customFormat="1"/>
    <row r="12047" s="118" customFormat="1"/>
    <row r="12048" s="118" customFormat="1"/>
    <row r="12049" s="118" customFormat="1"/>
    <row r="12050" s="118" customFormat="1"/>
    <row r="12051" s="118" customFormat="1"/>
    <row r="12052" s="118" customFormat="1"/>
    <row r="12053" s="118" customFormat="1"/>
    <row r="12054" s="118" customFormat="1"/>
    <row r="12055" s="118" customFormat="1"/>
    <row r="12056" s="118" customFormat="1"/>
    <row r="12057" s="118" customFormat="1"/>
    <row r="12058" s="118" customFormat="1"/>
    <row r="12059" s="118" customFormat="1"/>
    <row r="12060" s="118" customFormat="1"/>
    <row r="12061" s="118" customFormat="1"/>
    <row r="12062" s="118" customFormat="1"/>
    <row r="12063" s="118" customFormat="1"/>
    <row r="12064" s="118" customFormat="1"/>
    <row r="12065" s="118" customFormat="1"/>
    <row r="12066" s="118" customFormat="1"/>
    <row r="12067" s="118" customFormat="1"/>
    <row r="12068" s="118" customFormat="1"/>
    <row r="12069" s="118" customFormat="1"/>
    <row r="12070" s="118" customFormat="1"/>
    <row r="12071" s="118" customFormat="1"/>
    <row r="12072" s="118" customFormat="1"/>
    <row r="12073" s="118" customFormat="1"/>
    <row r="12074" s="118" customFormat="1"/>
    <row r="12075" s="118" customFormat="1"/>
    <row r="12076" s="118" customFormat="1"/>
    <row r="12077" s="118" customFormat="1"/>
    <row r="12078" s="118" customFormat="1"/>
    <row r="12079" s="118" customFormat="1"/>
    <row r="12080" s="118" customFormat="1"/>
    <row r="12081" s="118" customFormat="1"/>
    <row r="12082" s="118" customFormat="1"/>
    <row r="12083" s="118" customFormat="1"/>
    <row r="12084" s="118" customFormat="1"/>
    <row r="12085" s="118" customFormat="1"/>
    <row r="12086" s="118" customFormat="1"/>
    <row r="12087" s="118" customFormat="1"/>
    <row r="12088" s="118" customFormat="1"/>
    <row r="12089" s="118" customFormat="1"/>
    <row r="12090" s="118" customFormat="1"/>
    <row r="12091" s="118" customFormat="1"/>
    <row r="12092" s="118" customFormat="1"/>
    <row r="12093" s="118" customFormat="1"/>
    <row r="12094" s="118" customFormat="1"/>
    <row r="12095" s="118" customFormat="1"/>
    <row r="12096" s="118" customFormat="1"/>
    <row r="12097" s="118" customFormat="1"/>
    <row r="12098" s="118" customFormat="1"/>
    <row r="12099" s="118" customFormat="1"/>
    <row r="12100" s="118" customFormat="1"/>
    <row r="12101" s="118" customFormat="1"/>
    <row r="12102" s="118" customFormat="1"/>
    <row r="12103" s="118" customFormat="1"/>
    <row r="12104" s="118" customFormat="1"/>
    <row r="12105" s="118" customFormat="1"/>
    <row r="12106" s="118" customFormat="1"/>
    <row r="12107" s="118" customFormat="1"/>
    <row r="12108" s="118" customFormat="1"/>
    <row r="12109" s="118" customFormat="1"/>
    <row r="12110" s="118" customFormat="1"/>
    <row r="12111" s="118" customFormat="1"/>
    <row r="12112" s="118" customFormat="1"/>
    <row r="12113" s="118" customFormat="1"/>
    <row r="12114" s="118" customFormat="1"/>
    <row r="12115" s="118" customFormat="1"/>
    <row r="12116" s="118" customFormat="1"/>
    <row r="12117" s="118" customFormat="1"/>
    <row r="12118" s="118" customFormat="1"/>
    <row r="12119" s="118" customFormat="1"/>
    <row r="12120" s="118" customFormat="1"/>
    <row r="12121" s="118" customFormat="1"/>
    <row r="12122" s="118" customFormat="1"/>
    <row r="12123" s="118" customFormat="1"/>
    <row r="12124" s="118" customFormat="1"/>
    <row r="12125" s="118" customFormat="1"/>
    <row r="12126" s="118" customFormat="1"/>
    <row r="12127" s="118" customFormat="1"/>
    <row r="12128" s="118" customFormat="1"/>
    <row r="12129" s="118" customFormat="1"/>
    <row r="12130" s="118" customFormat="1"/>
    <row r="12131" s="118" customFormat="1"/>
    <row r="12132" s="118" customFormat="1"/>
    <row r="12133" s="118" customFormat="1"/>
    <row r="12134" s="118" customFormat="1"/>
    <row r="12135" s="118" customFormat="1"/>
    <row r="12136" s="118" customFormat="1"/>
    <row r="12137" s="118" customFormat="1"/>
    <row r="12138" s="118" customFormat="1"/>
    <row r="12139" s="118" customFormat="1"/>
    <row r="12140" s="118" customFormat="1"/>
    <row r="12141" s="118" customFormat="1"/>
    <row r="12142" s="118" customFormat="1"/>
    <row r="12143" s="118" customFormat="1"/>
    <row r="12144" s="118" customFormat="1"/>
    <row r="12145" s="118" customFormat="1"/>
    <row r="12146" s="118" customFormat="1"/>
    <row r="12147" s="118" customFormat="1"/>
    <row r="12148" s="118" customFormat="1"/>
    <row r="12149" s="118" customFormat="1"/>
    <row r="12150" s="118" customFormat="1"/>
    <row r="12151" s="118" customFormat="1"/>
    <row r="12152" s="118" customFormat="1"/>
    <row r="12153" s="118" customFormat="1"/>
    <row r="12154" s="118" customFormat="1"/>
    <row r="12155" s="118" customFormat="1"/>
    <row r="12156" s="118" customFormat="1"/>
    <row r="12157" s="118" customFormat="1"/>
    <row r="12158" s="118" customFormat="1"/>
    <row r="12159" s="118" customFormat="1"/>
    <row r="12160" s="118" customFormat="1"/>
    <row r="12161" s="118" customFormat="1"/>
    <row r="12162" s="118" customFormat="1"/>
    <row r="12163" s="118" customFormat="1"/>
    <row r="12164" s="118" customFormat="1"/>
    <row r="12165" s="118" customFormat="1"/>
    <row r="12166" s="118" customFormat="1"/>
    <row r="12167" s="118" customFormat="1"/>
    <row r="12168" s="118" customFormat="1"/>
    <row r="12169" s="118" customFormat="1"/>
    <row r="12170" s="118" customFormat="1"/>
    <row r="12171" s="118" customFormat="1"/>
    <row r="12172" s="118" customFormat="1"/>
    <row r="12173" s="118" customFormat="1"/>
    <row r="12174" s="118" customFormat="1"/>
    <row r="12175" s="118" customFormat="1"/>
    <row r="12176" s="118" customFormat="1"/>
    <row r="12177" s="118" customFormat="1"/>
    <row r="12178" s="118" customFormat="1"/>
    <row r="12179" s="118" customFormat="1"/>
    <row r="12180" s="118" customFormat="1"/>
    <row r="12181" s="118" customFormat="1"/>
    <row r="12182" s="118" customFormat="1"/>
    <row r="12183" s="118" customFormat="1"/>
    <row r="12184" s="118" customFormat="1"/>
    <row r="12185" s="118" customFormat="1"/>
    <row r="12186" s="118" customFormat="1"/>
    <row r="12187" s="118" customFormat="1"/>
    <row r="12188" s="118" customFormat="1"/>
    <row r="12189" s="118" customFormat="1"/>
    <row r="12190" s="118" customFormat="1"/>
    <row r="12191" s="118" customFormat="1"/>
    <row r="12192" s="118" customFormat="1"/>
    <row r="12193" s="118" customFormat="1"/>
    <row r="12194" s="118" customFormat="1"/>
    <row r="12195" s="118" customFormat="1"/>
    <row r="12196" s="118" customFormat="1"/>
    <row r="12197" s="118" customFormat="1"/>
    <row r="12198" s="118" customFormat="1"/>
    <row r="12199" s="118" customFormat="1"/>
    <row r="12200" s="118" customFormat="1"/>
    <row r="12201" s="118" customFormat="1"/>
    <row r="12202" s="118" customFormat="1"/>
    <row r="12203" s="118" customFormat="1"/>
    <row r="12204" s="118" customFormat="1"/>
    <row r="12205" s="118" customFormat="1"/>
    <row r="12206" s="118" customFormat="1"/>
    <row r="12207" s="118" customFormat="1"/>
    <row r="12208" s="118" customFormat="1"/>
    <row r="12209" s="118" customFormat="1"/>
    <row r="12210" s="118" customFormat="1"/>
    <row r="12211" s="118" customFormat="1"/>
    <row r="12212" s="118" customFormat="1"/>
    <row r="12213" s="118" customFormat="1"/>
    <row r="12214" s="118" customFormat="1"/>
    <row r="12215" s="118" customFormat="1"/>
    <row r="12216" s="118" customFormat="1"/>
    <row r="12217" s="118" customFormat="1"/>
    <row r="12218" s="118" customFormat="1"/>
    <row r="12219" s="118" customFormat="1"/>
    <row r="12220" s="118" customFormat="1"/>
    <row r="12221" s="118" customFormat="1"/>
    <row r="12222" s="118" customFormat="1"/>
    <row r="12223" s="118" customFormat="1"/>
    <row r="12224" s="118" customFormat="1"/>
    <row r="12225" s="118" customFormat="1"/>
    <row r="12226" s="118" customFormat="1"/>
    <row r="12227" s="118" customFormat="1"/>
    <row r="12228" s="118" customFormat="1"/>
    <row r="12229" s="118" customFormat="1"/>
    <row r="12230" s="118" customFormat="1"/>
    <row r="12231" s="118" customFormat="1"/>
    <row r="12232" s="118" customFormat="1"/>
    <row r="12233" s="118" customFormat="1"/>
    <row r="12234" s="118" customFormat="1"/>
    <row r="12235" s="118" customFormat="1"/>
    <row r="12236" s="118" customFormat="1"/>
    <row r="12237" s="118" customFormat="1"/>
    <row r="12238" s="118" customFormat="1"/>
    <row r="12239" s="118" customFormat="1"/>
    <row r="12240" s="118" customFormat="1"/>
    <row r="12241" s="118" customFormat="1"/>
    <row r="12242" s="118" customFormat="1"/>
    <row r="12243" s="118" customFormat="1"/>
    <row r="12244" s="118" customFormat="1"/>
    <row r="12245" s="118" customFormat="1"/>
    <row r="12246" s="118" customFormat="1"/>
    <row r="12247" s="118" customFormat="1"/>
    <row r="12248" s="118" customFormat="1"/>
    <row r="12249" s="118" customFormat="1"/>
    <row r="12250" s="118" customFormat="1"/>
    <row r="12251" s="118" customFormat="1"/>
    <row r="12252" s="118" customFormat="1"/>
    <row r="12253" s="118" customFormat="1"/>
    <row r="12254" s="118" customFormat="1"/>
    <row r="12255" s="118" customFormat="1"/>
    <row r="12256" s="118" customFormat="1"/>
    <row r="12257" s="118" customFormat="1"/>
    <row r="12258" s="118" customFormat="1"/>
    <row r="12259" s="118" customFormat="1"/>
    <row r="12260" s="118" customFormat="1"/>
    <row r="12261" s="118" customFormat="1"/>
    <row r="12262" s="118" customFormat="1"/>
    <row r="12263" s="118" customFormat="1"/>
    <row r="12264" s="118" customFormat="1"/>
    <row r="12265" s="118" customFormat="1"/>
    <row r="12266" s="118" customFormat="1"/>
    <row r="12267" s="118" customFormat="1"/>
    <row r="12268" s="118" customFormat="1"/>
    <row r="12269" s="118" customFormat="1"/>
    <row r="12270" s="118" customFormat="1"/>
    <row r="12271" s="118" customFormat="1"/>
    <row r="12272" s="118" customFormat="1"/>
    <row r="12273" s="118" customFormat="1"/>
    <row r="12274" s="118" customFormat="1"/>
    <row r="12275" s="118" customFormat="1"/>
    <row r="12276" s="118" customFormat="1"/>
    <row r="12277" s="118" customFormat="1"/>
    <row r="12278" s="118" customFormat="1"/>
    <row r="12279" s="118" customFormat="1"/>
    <row r="12280" s="118" customFormat="1"/>
    <row r="12281" s="118" customFormat="1"/>
    <row r="12282" s="118" customFormat="1"/>
    <row r="12283" s="118" customFormat="1"/>
    <row r="12284" s="118" customFormat="1"/>
    <row r="12285" s="118" customFormat="1"/>
    <row r="12286" s="118" customFormat="1"/>
    <row r="12287" s="118" customFormat="1"/>
    <row r="12288" s="118" customFormat="1"/>
    <row r="12289" s="118" customFormat="1"/>
    <row r="12290" s="118" customFormat="1"/>
    <row r="12291" s="118" customFormat="1"/>
    <row r="12292" s="118" customFormat="1"/>
    <row r="12293" s="118" customFormat="1"/>
    <row r="12294" s="118" customFormat="1"/>
    <row r="12295" s="118" customFormat="1"/>
    <row r="12296" s="118" customFormat="1"/>
    <row r="12297" s="118" customFormat="1"/>
    <row r="12298" s="118" customFormat="1"/>
    <row r="12299" s="118" customFormat="1"/>
    <row r="12300" s="118" customFormat="1"/>
    <row r="12301" s="118" customFormat="1"/>
    <row r="12302" s="118" customFormat="1"/>
    <row r="12303" s="118" customFormat="1"/>
    <row r="12304" s="118" customFormat="1"/>
    <row r="12305" s="118" customFormat="1"/>
    <row r="12306" s="118" customFormat="1"/>
    <row r="12307" s="118" customFormat="1"/>
    <row r="12308" s="118" customFormat="1"/>
    <row r="12309" s="118" customFormat="1"/>
    <row r="12310" s="118" customFormat="1"/>
    <row r="12311" s="118" customFormat="1"/>
    <row r="12312" s="118" customFormat="1"/>
    <row r="12313" s="118" customFormat="1"/>
    <row r="12314" s="118" customFormat="1"/>
    <row r="12315" s="118" customFormat="1"/>
    <row r="12316" s="118" customFormat="1"/>
    <row r="12317" s="118" customFormat="1"/>
    <row r="12318" s="118" customFormat="1"/>
    <row r="12319" s="118" customFormat="1"/>
    <row r="12320" s="118" customFormat="1"/>
    <row r="12321" s="118" customFormat="1"/>
    <row r="12322" s="118" customFormat="1"/>
    <row r="12323" s="118" customFormat="1"/>
    <row r="12324" s="118" customFormat="1"/>
    <row r="12325" s="118" customFormat="1"/>
    <row r="12326" s="118" customFormat="1"/>
    <row r="12327" s="118" customFormat="1"/>
    <row r="12328" s="118" customFormat="1"/>
    <row r="12329" s="118" customFormat="1"/>
    <row r="12330" s="118" customFormat="1"/>
    <row r="12331" s="118" customFormat="1"/>
    <row r="12332" s="118" customFormat="1"/>
    <row r="12333" s="118" customFormat="1"/>
    <row r="12334" s="118" customFormat="1"/>
    <row r="12335" s="118" customFormat="1"/>
    <row r="12336" s="118" customFormat="1"/>
    <row r="12337" s="118" customFormat="1"/>
    <row r="12338" s="118" customFormat="1"/>
    <row r="12339" s="118" customFormat="1"/>
    <row r="12340" s="118" customFormat="1"/>
    <row r="12341" s="118" customFormat="1"/>
    <row r="12342" s="118" customFormat="1"/>
    <row r="12343" s="118" customFormat="1"/>
    <row r="12344" s="118" customFormat="1"/>
    <row r="12345" s="118" customFormat="1"/>
    <row r="12346" s="118" customFormat="1"/>
    <row r="12347" s="118" customFormat="1"/>
    <row r="12348" s="118" customFormat="1"/>
    <row r="12349" s="118" customFormat="1"/>
    <row r="12350" s="118" customFormat="1"/>
    <row r="12351" s="118" customFormat="1"/>
    <row r="12352" s="118" customFormat="1"/>
    <row r="12353" s="118" customFormat="1"/>
    <row r="12354" s="118" customFormat="1"/>
    <row r="12355" s="118" customFormat="1"/>
    <row r="12356" s="118" customFormat="1"/>
    <row r="12357" s="118" customFormat="1"/>
    <row r="12358" s="118" customFormat="1"/>
    <row r="12359" s="118" customFormat="1"/>
    <row r="12360" s="118" customFormat="1"/>
    <row r="12361" s="118" customFormat="1"/>
    <row r="12362" s="118" customFormat="1"/>
    <row r="12363" s="118" customFormat="1"/>
    <row r="12364" s="118" customFormat="1"/>
    <row r="12365" s="118" customFormat="1"/>
    <row r="12366" s="118" customFormat="1"/>
    <row r="12367" s="118" customFormat="1"/>
    <row r="12368" s="118" customFormat="1"/>
    <row r="12369" s="118" customFormat="1"/>
    <row r="12370" s="118" customFormat="1"/>
    <row r="12371" s="118" customFormat="1"/>
    <row r="12372" s="118" customFormat="1"/>
    <row r="12373" s="118" customFormat="1"/>
    <row r="12374" s="118" customFormat="1"/>
    <row r="12375" s="118" customFormat="1"/>
    <row r="12376" s="118" customFormat="1"/>
    <row r="12377" s="118" customFormat="1"/>
    <row r="12378" s="118" customFormat="1"/>
    <row r="12379" s="118" customFormat="1"/>
    <row r="12380" s="118" customFormat="1"/>
    <row r="12381" s="118" customFormat="1"/>
    <row r="12382" s="118" customFormat="1"/>
    <row r="12383" s="118" customFormat="1"/>
    <row r="12384" s="118" customFormat="1"/>
    <row r="12385" s="118" customFormat="1"/>
    <row r="12386" s="118" customFormat="1"/>
    <row r="12387" s="118" customFormat="1"/>
    <row r="12388" s="118" customFormat="1"/>
    <row r="12389" s="118" customFormat="1"/>
    <row r="12390" s="118" customFormat="1"/>
    <row r="12391" s="118" customFormat="1"/>
    <row r="12392" s="118" customFormat="1"/>
    <row r="12393" s="118" customFormat="1"/>
    <row r="12394" s="118" customFormat="1"/>
    <row r="12395" s="118" customFormat="1"/>
    <row r="12396" s="118" customFormat="1"/>
    <row r="12397" s="118" customFormat="1"/>
    <row r="12398" s="118" customFormat="1"/>
    <row r="12399" s="118" customFormat="1"/>
    <row r="12400" s="118" customFormat="1"/>
    <row r="12401" s="118" customFormat="1"/>
    <row r="12402" s="118" customFormat="1"/>
    <row r="12403" s="118" customFormat="1"/>
    <row r="12404" s="118" customFormat="1"/>
    <row r="12405" s="118" customFormat="1"/>
    <row r="12406" s="118" customFormat="1"/>
    <row r="12407" s="118" customFormat="1"/>
    <row r="12408" s="118" customFormat="1"/>
    <row r="12409" s="118" customFormat="1"/>
    <row r="12410" s="118" customFormat="1"/>
    <row r="12411" s="118" customFormat="1"/>
    <row r="12412" s="118" customFormat="1"/>
    <row r="12413" s="118" customFormat="1"/>
    <row r="12414" s="118" customFormat="1"/>
    <row r="12415" s="118" customFormat="1"/>
    <row r="12416" s="118" customFormat="1"/>
    <row r="12417" s="118" customFormat="1"/>
    <row r="12418" s="118" customFormat="1"/>
    <row r="12419" s="118" customFormat="1"/>
    <row r="12420" s="118" customFormat="1"/>
    <row r="12421" s="118" customFormat="1"/>
    <row r="12422" s="118" customFormat="1"/>
    <row r="12423" s="118" customFormat="1"/>
    <row r="12424" s="118" customFormat="1"/>
    <row r="12425" s="118" customFormat="1"/>
    <row r="12426" s="118" customFormat="1"/>
    <row r="12427" s="118" customFormat="1"/>
    <row r="12428" s="118" customFormat="1"/>
    <row r="12429" s="118" customFormat="1"/>
    <row r="12430" s="118" customFormat="1"/>
    <row r="12431" s="118" customFormat="1"/>
    <row r="12432" s="118" customFormat="1"/>
    <row r="12433" s="118" customFormat="1"/>
    <row r="12434" s="118" customFormat="1"/>
    <row r="12435" s="118" customFormat="1"/>
    <row r="12436" s="118" customFormat="1"/>
    <row r="12437" s="118" customFormat="1"/>
    <row r="12438" s="118" customFormat="1"/>
    <row r="12439" s="118" customFormat="1"/>
    <row r="12440" s="118" customFormat="1"/>
    <row r="12441" s="118" customFormat="1"/>
    <row r="12442" s="118" customFormat="1"/>
    <row r="12443" s="118" customFormat="1"/>
    <row r="12444" s="118" customFormat="1"/>
    <row r="12445" s="118" customFormat="1"/>
    <row r="12446" s="118" customFormat="1"/>
    <row r="12447" s="118" customFormat="1"/>
    <row r="12448" s="118" customFormat="1"/>
    <row r="12449" s="118" customFormat="1"/>
    <row r="12450" s="118" customFormat="1"/>
    <row r="12451" s="118" customFormat="1"/>
    <row r="12452" s="118" customFormat="1"/>
    <row r="12453" s="118" customFormat="1"/>
    <row r="12454" s="118" customFormat="1"/>
    <row r="12455" s="118" customFormat="1"/>
    <row r="12456" s="118" customFormat="1"/>
    <row r="12457" s="118" customFormat="1"/>
    <row r="12458" s="118" customFormat="1"/>
    <row r="12459" s="118" customFormat="1"/>
    <row r="12460" s="118" customFormat="1"/>
    <row r="12461" s="118" customFormat="1"/>
    <row r="12462" s="118" customFormat="1"/>
    <row r="12463" s="118" customFormat="1"/>
    <row r="12464" s="118" customFormat="1"/>
    <row r="12465" s="118" customFormat="1"/>
    <row r="12466" s="118" customFormat="1"/>
    <row r="12467" s="118" customFormat="1"/>
    <row r="12468" s="118" customFormat="1"/>
    <row r="12469" s="118" customFormat="1"/>
    <row r="12470" s="118" customFormat="1"/>
    <row r="12471" s="118" customFormat="1"/>
    <row r="12472" s="118" customFormat="1"/>
    <row r="12473" s="118" customFormat="1"/>
    <row r="12474" s="118" customFormat="1"/>
    <row r="12475" s="118" customFormat="1"/>
    <row r="12476" s="118" customFormat="1"/>
    <row r="12477" s="118" customFormat="1"/>
    <row r="12478" s="118" customFormat="1"/>
    <row r="12479" s="118" customFormat="1"/>
    <row r="12480" s="118" customFormat="1"/>
    <row r="12481" s="118" customFormat="1"/>
    <row r="12482" s="118" customFormat="1"/>
    <row r="12483" s="118" customFormat="1"/>
    <row r="12484" s="118" customFormat="1"/>
    <row r="12485" s="118" customFormat="1"/>
    <row r="12486" s="118" customFormat="1"/>
    <row r="12487" s="118" customFormat="1"/>
    <row r="12488" s="118" customFormat="1"/>
    <row r="12489" s="118" customFormat="1"/>
    <row r="12490" s="118" customFormat="1"/>
    <row r="12491" s="118" customFormat="1"/>
    <row r="12492" s="118" customFormat="1"/>
    <row r="12493" s="118" customFormat="1"/>
    <row r="12494" s="118" customFormat="1"/>
    <row r="12495" s="118" customFormat="1"/>
    <row r="12496" s="118" customFormat="1"/>
    <row r="12497" s="118" customFormat="1"/>
    <row r="12498" s="118" customFormat="1"/>
    <row r="12499" s="118" customFormat="1"/>
    <row r="12500" s="118" customFormat="1"/>
    <row r="12501" s="118" customFormat="1"/>
    <row r="12502" s="118" customFormat="1"/>
    <row r="12503" s="118" customFormat="1"/>
    <row r="12504" s="118" customFormat="1"/>
    <row r="12505" s="118" customFormat="1"/>
    <row r="12506" s="118" customFormat="1"/>
    <row r="12507" s="118" customFormat="1"/>
    <row r="12508" s="118" customFormat="1"/>
    <row r="12509" s="118" customFormat="1"/>
    <row r="12510" s="118" customFormat="1"/>
    <row r="12511" s="118" customFormat="1"/>
    <row r="12512" s="118" customFormat="1"/>
    <row r="12513" s="118" customFormat="1"/>
    <row r="12514" s="118" customFormat="1"/>
    <row r="12515" s="118" customFormat="1"/>
    <row r="12516" s="118" customFormat="1"/>
    <row r="12517" s="118" customFormat="1"/>
    <row r="12518" s="118" customFormat="1"/>
    <row r="12519" s="118" customFormat="1"/>
    <row r="12520" s="118" customFormat="1"/>
    <row r="12521" s="118" customFormat="1"/>
    <row r="12522" s="118" customFormat="1"/>
    <row r="12523" s="118" customFormat="1"/>
    <row r="12524" s="118" customFormat="1"/>
    <row r="12525" s="118" customFormat="1"/>
    <row r="12526" s="118" customFormat="1"/>
    <row r="12527" s="118" customFormat="1"/>
    <row r="12528" s="118" customFormat="1"/>
    <row r="12529" s="118" customFormat="1"/>
    <row r="12530" s="118" customFormat="1"/>
    <row r="12531" s="118" customFormat="1"/>
    <row r="12532" s="118" customFormat="1"/>
    <row r="12533" s="118" customFormat="1"/>
    <row r="12534" s="118" customFormat="1"/>
    <row r="12535" s="118" customFormat="1"/>
    <row r="12536" s="118" customFormat="1"/>
    <row r="12537" s="118" customFormat="1"/>
    <row r="12538" s="118" customFormat="1"/>
    <row r="12539" s="118" customFormat="1"/>
    <row r="12540" s="118" customFormat="1"/>
    <row r="12541" s="118" customFormat="1"/>
    <row r="12542" s="118" customFormat="1"/>
    <row r="12543" s="118" customFormat="1"/>
    <row r="12544" s="118" customFormat="1"/>
    <row r="12545" s="118" customFormat="1"/>
    <row r="12546" s="118" customFormat="1"/>
    <row r="12547" s="118" customFormat="1"/>
    <row r="12548" s="118" customFormat="1"/>
    <row r="12549" s="118" customFormat="1"/>
    <row r="12550" s="118" customFormat="1"/>
    <row r="12551" s="118" customFormat="1"/>
    <row r="12552" s="118" customFormat="1"/>
    <row r="12553" s="118" customFormat="1"/>
    <row r="12554" s="118" customFormat="1"/>
    <row r="12555" s="118" customFormat="1"/>
    <row r="12556" s="118" customFormat="1"/>
    <row r="12557" s="118" customFormat="1"/>
    <row r="12558" s="118" customFormat="1"/>
    <row r="12559" s="118" customFormat="1"/>
    <row r="12560" s="118" customFormat="1"/>
    <row r="12561" s="118" customFormat="1"/>
    <row r="12562" s="118" customFormat="1"/>
    <row r="12563" s="118" customFormat="1"/>
    <row r="12564" s="118" customFormat="1"/>
    <row r="12565" s="118" customFormat="1"/>
    <row r="12566" s="118" customFormat="1"/>
    <row r="12567" s="118" customFormat="1"/>
    <row r="12568" s="118" customFormat="1"/>
    <row r="12569" s="118" customFormat="1"/>
    <row r="12570" s="118" customFormat="1"/>
    <row r="12571" s="118" customFormat="1"/>
    <row r="12572" s="118" customFormat="1"/>
    <row r="12573" s="118" customFormat="1"/>
    <row r="12574" s="118" customFormat="1"/>
    <row r="12575" s="118" customFormat="1"/>
    <row r="12576" s="118" customFormat="1"/>
    <row r="12577" s="118" customFormat="1"/>
    <row r="12578" s="118" customFormat="1"/>
    <row r="12579" s="118" customFormat="1"/>
    <row r="12580" s="118" customFormat="1"/>
    <row r="12581" s="118" customFormat="1"/>
    <row r="12582" s="118" customFormat="1"/>
    <row r="12583" s="118" customFormat="1"/>
    <row r="12584" s="118" customFormat="1"/>
    <row r="12585" s="118" customFormat="1"/>
    <row r="12586" s="118" customFormat="1"/>
    <row r="12587" s="118" customFormat="1"/>
    <row r="12588" s="118" customFormat="1"/>
    <row r="12589" s="118" customFormat="1"/>
    <row r="12590" s="118" customFormat="1"/>
    <row r="12591" s="118" customFormat="1"/>
    <row r="12592" s="118" customFormat="1"/>
    <row r="12593" s="118" customFormat="1"/>
    <row r="12594" s="118" customFormat="1"/>
    <row r="12595" s="118" customFormat="1"/>
    <row r="12596" s="118" customFormat="1"/>
    <row r="12597" s="118" customFormat="1"/>
    <row r="12598" s="118" customFormat="1"/>
    <row r="12599" s="118" customFormat="1"/>
    <row r="12600" s="118" customFormat="1"/>
    <row r="12601" s="118" customFormat="1"/>
    <row r="12602" s="118" customFormat="1"/>
    <row r="12603" s="118" customFormat="1"/>
    <row r="12604" s="118" customFormat="1"/>
    <row r="12605" s="118" customFormat="1"/>
    <row r="12606" s="118" customFormat="1"/>
    <row r="12607" s="118" customFormat="1"/>
    <row r="12608" s="118" customFormat="1"/>
    <row r="12609" s="118" customFormat="1"/>
    <row r="12610" s="118" customFormat="1"/>
    <row r="12611" s="118" customFormat="1"/>
    <row r="12612" s="118" customFormat="1"/>
    <row r="12613" s="118" customFormat="1"/>
    <row r="12614" s="118" customFormat="1"/>
    <row r="12615" s="118" customFormat="1"/>
    <row r="12616" s="118" customFormat="1"/>
    <row r="12617" s="118" customFormat="1"/>
    <row r="12618" s="118" customFormat="1"/>
    <row r="12619" s="118" customFormat="1"/>
    <row r="12620" s="118" customFormat="1"/>
    <row r="12621" s="118" customFormat="1"/>
    <row r="12622" s="118" customFormat="1"/>
    <row r="12623" s="118" customFormat="1"/>
    <row r="12624" s="118" customFormat="1"/>
    <row r="12625" s="118" customFormat="1"/>
    <row r="12626" s="118" customFormat="1"/>
    <row r="12627" s="118" customFormat="1"/>
    <row r="12628" s="118" customFormat="1"/>
    <row r="12629" s="118" customFormat="1"/>
    <row r="12630" s="118" customFormat="1"/>
    <row r="12631" s="118" customFormat="1"/>
    <row r="12632" s="118" customFormat="1"/>
    <row r="12633" s="118" customFormat="1"/>
    <row r="12634" s="118" customFormat="1"/>
    <row r="12635" s="118" customFormat="1"/>
    <row r="12636" s="118" customFormat="1"/>
    <row r="12637" s="118" customFormat="1"/>
    <row r="12638" s="118" customFormat="1"/>
    <row r="12639" s="118" customFormat="1"/>
    <row r="12640" s="118" customFormat="1"/>
    <row r="12641" s="118" customFormat="1"/>
    <row r="12642" s="118" customFormat="1"/>
    <row r="12643" s="118" customFormat="1"/>
    <row r="12644" s="118" customFormat="1"/>
    <row r="12645" s="118" customFormat="1"/>
    <row r="12646" s="118" customFormat="1"/>
    <row r="12647" s="118" customFormat="1"/>
    <row r="12648" s="118" customFormat="1"/>
    <row r="12649" s="118" customFormat="1"/>
    <row r="12650" s="118" customFormat="1"/>
    <row r="12651" s="118" customFormat="1"/>
    <row r="12652" s="118" customFormat="1"/>
    <row r="12653" s="118" customFormat="1"/>
    <row r="12654" s="118" customFormat="1"/>
    <row r="12655" s="118" customFormat="1"/>
    <row r="12656" s="118" customFormat="1"/>
    <row r="12657" s="118" customFormat="1"/>
    <row r="12658" s="118" customFormat="1"/>
    <row r="12659" s="118" customFormat="1"/>
    <row r="12660" s="118" customFormat="1"/>
    <row r="12661" s="118" customFormat="1"/>
    <row r="12662" s="118" customFormat="1"/>
    <row r="12663" s="118" customFormat="1"/>
    <row r="12664" s="118" customFormat="1"/>
    <row r="12665" s="118" customFormat="1"/>
    <row r="12666" s="118" customFormat="1"/>
    <row r="12667" s="118" customFormat="1"/>
    <row r="12668" s="118" customFormat="1"/>
    <row r="12669" s="118" customFormat="1"/>
    <row r="12670" s="118" customFormat="1"/>
    <row r="12671" s="118" customFormat="1"/>
    <row r="12672" s="118" customFormat="1"/>
    <row r="12673" s="118" customFormat="1"/>
    <row r="12674" s="118" customFormat="1"/>
    <row r="12675" s="118" customFormat="1"/>
    <row r="12676" s="118" customFormat="1"/>
    <row r="12677" s="118" customFormat="1"/>
    <row r="12678" s="118" customFormat="1"/>
    <row r="12679" s="118" customFormat="1"/>
    <row r="12680" s="118" customFormat="1"/>
    <row r="12681" s="118" customFormat="1"/>
    <row r="12682" s="118" customFormat="1"/>
    <row r="12683" s="118" customFormat="1"/>
    <row r="12684" s="118" customFormat="1"/>
    <row r="12685" s="118" customFormat="1"/>
    <row r="12686" s="118" customFormat="1"/>
    <row r="12687" s="118" customFormat="1"/>
    <row r="12688" s="118" customFormat="1"/>
    <row r="12689" s="118" customFormat="1"/>
    <row r="12690" s="118" customFormat="1"/>
    <row r="12691" s="118" customFormat="1"/>
    <row r="12692" s="118" customFormat="1"/>
    <row r="12693" s="118" customFormat="1"/>
    <row r="12694" s="118" customFormat="1"/>
    <row r="12695" s="118" customFormat="1"/>
    <row r="12696" s="118" customFormat="1"/>
    <row r="12697" s="118" customFormat="1"/>
    <row r="12698" s="118" customFormat="1"/>
    <row r="12699" s="118" customFormat="1"/>
    <row r="12700" s="118" customFormat="1"/>
    <row r="12701" s="118" customFormat="1"/>
    <row r="12702" s="118" customFormat="1"/>
    <row r="12703" s="118" customFormat="1"/>
    <row r="12704" s="118" customFormat="1"/>
    <row r="12705" s="118" customFormat="1"/>
    <row r="12706" s="118" customFormat="1"/>
    <row r="12707" s="118" customFormat="1"/>
    <row r="12708" s="118" customFormat="1"/>
    <row r="12709" s="118" customFormat="1"/>
    <row r="12710" s="118" customFormat="1"/>
    <row r="12711" s="118" customFormat="1"/>
    <row r="12712" s="118" customFormat="1"/>
    <row r="12713" s="118" customFormat="1"/>
    <row r="12714" s="118" customFormat="1"/>
    <row r="12715" s="118" customFormat="1"/>
    <row r="12716" s="118" customFormat="1"/>
    <row r="12717" s="118" customFormat="1"/>
    <row r="12718" s="118" customFormat="1"/>
    <row r="12719" s="118" customFormat="1"/>
    <row r="12720" s="118" customFormat="1"/>
    <row r="12721" s="118" customFormat="1"/>
    <row r="12722" s="118" customFormat="1"/>
    <row r="12723" s="118" customFormat="1"/>
    <row r="12724" s="118" customFormat="1"/>
    <row r="12725" s="118" customFormat="1"/>
    <row r="12726" s="118" customFormat="1"/>
    <row r="12727" s="118" customFormat="1"/>
    <row r="12728" s="118" customFormat="1"/>
    <row r="12729" s="118" customFormat="1"/>
    <row r="12730" s="118" customFormat="1"/>
    <row r="12731" s="118" customFormat="1"/>
    <row r="12732" s="118" customFormat="1"/>
    <row r="12733" s="118" customFormat="1"/>
    <row r="12734" s="118" customFormat="1"/>
    <row r="12735" s="118" customFormat="1"/>
    <row r="12736" s="118" customFormat="1"/>
    <row r="12737" s="118" customFormat="1"/>
    <row r="12738" s="118" customFormat="1"/>
    <row r="12739" s="118" customFormat="1"/>
    <row r="12740" s="118" customFormat="1"/>
    <row r="12741" s="118" customFormat="1"/>
    <row r="12742" s="118" customFormat="1"/>
    <row r="12743" s="118" customFormat="1"/>
    <row r="12744" s="118" customFormat="1"/>
    <row r="12745" s="118" customFormat="1"/>
    <row r="12746" s="118" customFormat="1"/>
    <row r="12747" s="118" customFormat="1"/>
    <row r="12748" s="118" customFormat="1"/>
    <row r="12749" s="118" customFormat="1"/>
    <row r="12750" s="118" customFormat="1"/>
    <row r="12751" s="118" customFormat="1"/>
    <row r="12752" s="118" customFormat="1"/>
    <row r="12753" s="118" customFormat="1"/>
    <row r="12754" s="118" customFormat="1"/>
    <row r="12755" s="118" customFormat="1"/>
    <row r="12756" s="118" customFormat="1"/>
    <row r="12757" s="118" customFormat="1"/>
    <row r="12758" s="118" customFormat="1"/>
    <row r="12759" s="118" customFormat="1"/>
    <row r="12760" s="118" customFormat="1"/>
    <row r="12761" s="118" customFormat="1"/>
    <row r="12762" s="118" customFormat="1"/>
    <row r="12763" s="118" customFormat="1"/>
    <row r="12764" s="118" customFormat="1"/>
    <row r="12765" s="118" customFormat="1"/>
    <row r="12766" s="118" customFormat="1"/>
    <row r="12767" s="118" customFormat="1"/>
    <row r="12768" s="118" customFormat="1"/>
    <row r="12769" s="118" customFormat="1"/>
    <row r="12770" s="118" customFormat="1"/>
    <row r="12771" s="118" customFormat="1"/>
    <row r="12772" s="118" customFormat="1"/>
    <row r="12773" s="118" customFormat="1"/>
    <row r="12774" s="118" customFormat="1"/>
    <row r="12775" s="118" customFormat="1"/>
    <row r="12776" s="118" customFormat="1"/>
    <row r="12777" s="118" customFormat="1"/>
    <row r="12778" s="118" customFormat="1"/>
    <row r="12779" s="118" customFormat="1"/>
    <row r="12780" s="118" customFormat="1"/>
    <row r="12781" s="118" customFormat="1"/>
    <row r="12782" s="118" customFormat="1"/>
    <row r="12783" s="118" customFormat="1"/>
    <row r="12784" s="118" customFormat="1"/>
    <row r="12785" s="118" customFormat="1"/>
    <row r="12786" s="118" customFormat="1"/>
    <row r="12787" s="118" customFormat="1"/>
    <row r="12788" s="118" customFormat="1"/>
    <row r="12789" s="118" customFormat="1"/>
    <row r="12790" s="118" customFormat="1"/>
    <row r="12791" s="118" customFormat="1"/>
    <row r="12792" s="118" customFormat="1"/>
    <row r="12793" s="118" customFormat="1"/>
    <row r="12794" s="118" customFormat="1"/>
    <row r="12795" s="118" customFormat="1"/>
    <row r="12796" s="118" customFormat="1"/>
    <row r="12797" s="118" customFormat="1"/>
    <row r="12798" s="118" customFormat="1"/>
    <row r="12799" s="118" customFormat="1"/>
    <row r="12800" s="118" customFormat="1"/>
    <row r="12801" s="118" customFormat="1"/>
    <row r="12802" s="118" customFormat="1"/>
    <row r="12803" s="118" customFormat="1"/>
    <row r="12804" s="118" customFormat="1"/>
    <row r="12805" s="118" customFormat="1"/>
    <row r="12806" s="118" customFormat="1"/>
    <row r="12807" s="118" customFormat="1"/>
    <row r="12808" s="118" customFormat="1"/>
    <row r="12809" s="118" customFormat="1"/>
    <row r="12810" s="118" customFormat="1"/>
    <row r="12811" s="118" customFormat="1"/>
    <row r="12812" s="118" customFormat="1"/>
    <row r="12813" s="118" customFormat="1"/>
    <row r="12814" s="118" customFormat="1"/>
    <row r="12815" s="118" customFormat="1"/>
    <row r="12816" s="118" customFormat="1"/>
    <row r="12817" s="118" customFormat="1"/>
    <row r="12818" s="118" customFormat="1"/>
    <row r="12819" s="118" customFormat="1"/>
    <row r="12820" s="118" customFormat="1"/>
    <row r="12821" s="118" customFormat="1"/>
    <row r="12822" s="118" customFormat="1"/>
    <row r="12823" s="118" customFormat="1"/>
    <row r="12824" s="118" customFormat="1"/>
    <row r="12825" s="118" customFormat="1"/>
    <row r="12826" s="118" customFormat="1"/>
    <row r="12827" s="118" customFormat="1"/>
    <row r="12828" s="118" customFormat="1"/>
    <row r="12829" s="118" customFormat="1"/>
    <row r="12830" s="118" customFormat="1"/>
    <row r="12831" s="118" customFormat="1"/>
    <row r="12832" s="118" customFormat="1"/>
    <row r="12833" s="118" customFormat="1"/>
    <row r="12834" s="118" customFormat="1"/>
    <row r="12835" s="118" customFormat="1"/>
    <row r="12836" s="118" customFormat="1"/>
    <row r="12837" s="118" customFormat="1"/>
    <row r="12838" s="118" customFormat="1"/>
    <row r="12839" s="118" customFormat="1"/>
    <row r="12840" s="118" customFormat="1"/>
    <row r="12841" s="118" customFormat="1"/>
    <row r="12842" s="118" customFormat="1"/>
    <row r="12843" s="118" customFormat="1"/>
    <row r="12844" s="118" customFormat="1"/>
    <row r="12845" s="118" customFormat="1"/>
    <row r="12846" s="118" customFormat="1"/>
    <row r="12847" s="118" customFormat="1"/>
    <row r="12848" s="118" customFormat="1"/>
    <row r="12849" s="118" customFormat="1"/>
    <row r="12850" s="118" customFormat="1"/>
    <row r="12851" s="118" customFormat="1"/>
    <row r="12852" s="118" customFormat="1"/>
    <row r="12853" s="118" customFormat="1"/>
    <row r="12854" s="118" customFormat="1"/>
    <row r="12855" s="118" customFormat="1"/>
    <row r="12856" s="118" customFormat="1"/>
    <row r="12857" s="118" customFormat="1"/>
    <row r="12858" s="118" customFormat="1"/>
    <row r="12859" s="118" customFormat="1"/>
    <row r="12860" s="118" customFormat="1"/>
    <row r="12861" s="118" customFormat="1"/>
    <row r="12862" s="118" customFormat="1"/>
    <row r="12863" s="118" customFormat="1"/>
    <row r="12864" s="118" customFormat="1"/>
    <row r="12865" s="118" customFormat="1"/>
    <row r="12866" s="118" customFormat="1"/>
    <row r="12867" s="118" customFormat="1"/>
    <row r="12868" s="118" customFormat="1"/>
    <row r="12869" s="118" customFormat="1"/>
    <row r="12870" s="118" customFormat="1"/>
    <row r="12871" s="118" customFormat="1"/>
    <row r="12872" s="118" customFormat="1"/>
    <row r="12873" s="118" customFormat="1"/>
    <row r="12874" s="118" customFormat="1"/>
    <row r="12875" s="118" customFormat="1"/>
    <row r="12876" s="118" customFormat="1"/>
    <row r="12877" s="118" customFormat="1"/>
    <row r="12878" s="118" customFormat="1"/>
    <row r="12879" s="118" customFormat="1"/>
    <row r="12880" s="118" customFormat="1"/>
    <row r="12881" s="118" customFormat="1"/>
    <row r="12882" s="118" customFormat="1"/>
    <row r="12883" s="118" customFormat="1"/>
    <row r="12884" s="118" customFormat="1"/>
    <row r="12885" s="118" customFormat="1"/>
    <row r="12886" s="118" customFormat="1"/>
    <row r="12887" s="118" customFormat="1"/>
    <row r="12888" s="118" customFormat="1"/>
    <row r="12889" s="118" customFormat="1"/>
    <row r="12890" s="118" customFormat="1"/>
    <row r="12891" s="118" customFormat="1"/>
    <row r="12892" s="118" customFormat="1"/>
    <row r="12893" s="118" customFormat="1"/>
    <row r="12894" s="118" customFormat="1"/>
    <row r="12895" s="118" customFormat="1"/>
    <row r="12896" s="118" customFormat="1"/>
    <row r="12897" s="118" customFormat="1"/>
    <row r="12898" s="118" customFormat="1"/>
    <row r="12899" s="118" customFormat="1"/>
    <row r="12900" s="118" customFormat="1"/>
    <row r="12901" s="118" customFormat="1"/>
    <row r="12902" s="118" customFormat="1"/>
    <row r="12903" s="118" customFormat="1"/>
    <row r="12904" s="118" customFormat="1"/>
    <row r="12905" s="118" customFormat="1"/>
    <row r="12906" s="118" customFormat="1"/>
    <row r="12907" s="118" customFormat="1"/>
    <row r="12908" s="118" customFormat="1"/>
    <row r="12909" s="118" customFormat="1"/>
    <row r="12910" s="118" customFormat="1"/>
    <row r="12911" s="118" customFormat="1"/>
    <row r="12912" s="118" customFormat="1"/>
    <row r="12913" s="118" customFormat="1"/>
    <row r="12914" s="118" customFormat="1"/>
    <row r="12915" s="118" customFormat="1"/>
    <row r="12916" s="118" customFormat="1"/>
    <row r="12917" s="118" customFormat="1"/>
    <row r="12918" s="118" customFormat="1"/>
    <row r="12919" s="118" customFormat="1"/>
    <row r="12920" s="118" customFormat="1"/>
    <row r="12921" s="118" customFormat="1"/>
    <row r="12922" s="118" customFormat="1"/>
    <row r="12923" s="118" customFormat="1"/>
    <row r="12924" s="118" customFormat="1"/>
    <row r="12925" s="118" customFormat="1"/>
    <row r="12926" s="118" customFormat="1"/>
    <row r="12927" s="118" customFormat="1"/>
    <row r="12928" s="118" customFormat="1"/>
    <row r="12929" s="118" customFormat="1"/>
    <row r="12930" s="118" customFormat="1"/>
    <row r="12931" s="118" customFormat="1"/>
    <row r="12932" s="118" customFormat="1"/>
    <row r="12933" s="118" customFormat="1"/>
    <row r="12934" s="118" customFormat="1"/>
    <row r="12935" s="118" customFormat="1"/>
    <row r="12936" s="118" customFormat="1"/>
    <row r="12937" s="118" customFormat="1"/>
    <row r="12938" s="118" customFormat="1"/>
    <row r="12939" s="118" customFormat="1"/>
    <row r="12940" s="118" customFormat="1"/>
    <row r="12941" s="118" customFormat="1"/>
    <row r="12942" s="118" customFormat="1"/>
    <row r="12943" s="118" customFormat="1"/>
    <row r="12944" s="118" customFormat="1"/>
    <row r="12945" s="118" customFormat="1"/>
    <row r="12946" s="118" customFormat="1"/>
    <row r="12947" s="118" customFormat="1"/>
    <row r="12948" s="118" customFormat="1"/>
    <row r="12949" s="118" customFormat="1"/>
    <row r="12950" s="118" customFormat="1"/>
    <row r="12951" s="118" customFormat="1"/>
    <row r="12952" s="118" customFormat="1"/>
    <row r="12953" s="118" customFormat="1"/>
    <row r="12954" s="118" customFormat="1"/>
    <row r="12955" s="118" customFormat="1"/>
    <row r="12956" s="118" customFormat="1"/>
    <row r="12957" s="118" customFormat="1"/>
    <row r="12958" s="118" customFormat="1"/>
    <row r="12959" s="118" customFormat="1"/>
    <row r="12960" s="118" customFormat="1"/>
    <row r="12961" s="118" customFormat="1"/>
    <row r="12962" s="118" customFormat="1"/>
    <row r="12963" s="118" customFormat="1"/>
    <row r="12964" s="118" customFormat="1"/>
    <row r="12965" s="118" customFormat="1"/>
    <row r="12966" s="118" customFormat="1"/>
    <row r="12967" s="118" customFormat="1"/>
    <row r="12968" s="118" customFormat="1"/>
    <row r="12969" s="118" customFormat="1"/>
    <row r="12970" s="118" customFormat="1"/>
    <row r="12971" s="118" customFormat="1"/>
    <row r="12972" s="118" customFormat="1"/>
    <row r="12973" s="118" customFormat="1"/>
    <row r="12974" s="118" customFormat="1"/>
    <row r="12975" s="118" customFormat="1"/>
    <row r="12976" s="118" customFormat="1"/>
    <row r="12977" s="118" customFormat="1"/>
    <row r="12978" s="118" customFormat="1"/>
    <row r="12979" s="118" customFormat="1"/>
    <row r="12980" s="118" customFormat="1"/>
    <row r="12981" s="118" customFormat="1"/>
    <row r="12982" s="118" customFormat="1"/>
    <row r="12983" s="118" customFormat="1"/>
    <row r="12984" s="118" customFormat="1"/>
    <row r="12985" s="118" customFormat="1"/>
    <row r="12986" s="118" customFormat="1"/>
    <row r="12987" s="118" customFormat="1"/>
    <row r="12988" s="118" customFormat="1"/>
    <row r="12989" s="118" customFormat="1"/>
    <row r="12990" s="118" customFormat="1"/>
    <row r="12991" s="118" customFormat="1"/>
    <row r="12992" s="118" customFormat="1"/>
    <row r="12993" s="118" customFormat="1"/>
    <row r="12994" s="118" customFormat="1"/>
    <row r="12995" s="118" customFormat="1"/>
    <row r="12996" s="118" customFormat="1"/>
    <row r="12997" s="118" customFormat="1"/>
    <row r="12998" s="118" customFormat="1"/>
    <row r="12999" s="118" customFormat="1"/>
    <row r="13000" s="118" customFormat="1"/>
    <row r="13001" s="118" customFormat="1"/>
    <row r="13002" s="118" customFormat="1"/>
    <row r="13003" s="118" customFormat="1"/>
    <row r="13004" s="118" customFormat="1"/>
    <row r="13005" s="118" customFormat="1"/>
    <row r="13006" s="118" customFormat="1"/>
    <row r="13007" s="118" customFormat="1"/>
    <row r="13008" s="118" customFormat="1"/>
    <row r="13009" s="118" customFormat="1"/>
    <row r="13010" s="118" customFormat="1"/>
    <row r="13011" s="118" customFormat="1"/>
    <row r="13012" s="118" customFormat="1"/>
    <row r="13013" s="118" customFormat="1"/>
    <row r="13014" s="118" customFormat="1"/>
    <row r="13015" s="118" customFormat="1"/>
    <row r="13016" s="118" customFormat="1"/>
    <row r="13017" s="118" customFormat="1"/>
    <row r="13018" s="118" customFormat="1"/>
    <row r="13019" s="118" customFormat="1"/>
    <row r="13020" s="118" customFormat="1"/>
    <row r="13021" s="118" customFormat="1"/>
    <row r="13022" s="118" customFormat="1"/>
    <row r="13023" s="118" customFormat="1"/>
    <row r="13024" s="118" customFormat="1"/>
    <row r="13025" s="118" customFormat="1"/>
    <row r="13026" s="118" customFormat="1"/>
    <row r="13027" s="118" customFormat="1"/>
    <row r="13028" s="118" customFormat="1"/>
    <row r="13029" s="118" customFormat="1"/>
    <row r="13030" s="118" customFormat="1"/>
    <row r="13031" s="118" customFormat="1"/>
    <row r="13032" s="118" customFormat="1"/>
    <row r="13033" s="118" customFormat="1"/>
    <row r="13034" s="118" customFormat="1"/>
    <row r="13035" s="118" customFormat="1"/>
    <row r="13036" s="118" customFormat="1"/>
    <row r="13037" s="118" customFormat="1"/>
    <row r="13038" s="118" customFormat="1"/>
    <row r="13039" s="118" customFormat="1"/>
    <row r="13040" s="118" customFormat="1"/>
    <row r="13041" s="118" customFormat="1"/>
    <row r="13042" s="118" customFormat="1"/>
    <row r="13043" s="118" customFormat="1"/>
    <row r="13044" s="118" customFormat="1"/>
    <row r="13045" s="118" customFormat="1"/>
    <row r="13046" s="118" customFormat="1"/>
    <row r="13047" s="118" customFormat="1"/>
    <row r="13048" s="118" customFormat="1"/>
    <row r="13049" s="118" customFormat="1"/>
    <row r="13050" s="118" customFormat="1"/>
    <row r="13051" s="118" customFormat="1"/>
    <row r="13052" s="118" customFormat="1"/>
    <row r="13053" s="118" customFormat="1"/>
    <row r="13054" s="118" customFormat="1"/>
    <row r="13055" s="118" customFormat="1"/>
    <row r="13056" s="118" customFormat="1"/>
    <row r="13057" s="118" customFormat="1"/>
    <row r="13058" s="118" customFormat="1"/>
    <row r="13059" s="118" customFormat="1"/>
    <row r="13060" s="118" customFormat="1"/>
    <row r="13061" s="118" customFormat="1"/>
    <row r="13062" s="118" customFormat="1"/>
    <row r="13063" s="118" customFormat="1"/>
    <row r="13064" s="118" customFormat="1"/>
    <row r="13065" s="118" customFormat="1"/>
    <row r="13066" s="118" customFormat="1"/>
    <row r="13067" s="118" customFormat="1"/>
    <row r="13068" s="118" customFormat="1"/>
    <row r="13069" s="118" customFormat="1"/>
    <row r="13070" s="118" customFormat="1"/>
    <row r="13071" s="118" customFormat="1"/>
    <row r="13072" s="118" customFormat="1"/>
    <row r="13073" s="118" customFormat="1"/>
    <row r="13074" s="118" customFormat="1"/>
    <row r="13075" s="118" customFormat="1"/>
    <row r="13076" s="118" customFormat="1"/>
    <row r="13077" s="118" customFormat="1"/>
    <row r="13078" s="118" customFormat="1"/>
    <row r="13079" s="118" customFormat="1"/>
    <row r="13080" s="118" customFormat="1"/>
    <row r="13081" s="118" customFormat="1"/>
    <row r="13082" s="118" customFormat="1"/>
    <row r="13083" s="118" customFormat="1"/>
    <row r="13084" s="118" customFormat="1"/>
    <row r="13085" s="118" customFormat="1"/>
    <row r="13086" s="118" customFormat="1"/>
    <row r="13087" s="118" customFormat="1"/>
    <row r="13088" s="118" customFormat="1"/>
    <row r="13089" s="118" customFormat="1"/>
    <row r="13090" s="118" customFormat="1"/>
    <row r="13091" s="118" customFormat="1"/>
    <row r="13092" s="118" customFormat="1"/>
    <row r="13093" s="118" customFormat="1"/>
    <row r="13094" s="118" customFormat="1"/>
    <row r="13095" s="118" customFormat="1"/>
    <row r="13096" s="118" customFormat="1"/>
    <row r="13097" s="118" customFormat="1"/>
    <row r="13098" s="118" customFormat="1"/>
    <row r="13099" s="118" customFormat="1"/>
    <row r="13100" s="118" customFormat="1"/>
    <row r="13101" s="118" customFormat="1"/>
    <row r="13102" s="118" customFormat="1"/>
    <row r="13103" s="118" customFormat="1"/>
    <row r="13104" s="118" customFormat="1"/>
    <row r="13105" s="118" customFormat="1"/>
    <row r="13106" s="118" customFormat="1"/>
    <row r="13107" s="118" customFormat="1"/>
    <row r="13108" s="118" customFormat="1"/>
    <row r="13109" s="118" customFormat="1"/>
    <row r="13110" s="118" customFormat="1"/>
    <row r="13111" s="118" customFormat="1"/>
    <row r="13112" s="118" customFormat="1"/>
    <row r="13113" s="118" customFormat="1"/>
    <row r="13114" s="118" customFormat="1"/>
    <row r="13115" s="118" customFormat="1"/>
    <row r="13116" s="118" customFormat="1"/>
    <row r="13117" s="118" customFormat="1"/>
    <row r="13118" s="118" customFormat="1"/>
    <row r="13119" s="118" customFormat="1"/>
    <row r="13120" s="118" customFormat="1"/>
    <row r="13121" s="118" customFormat="1"/>
    <row r="13122" s="118" customFormat="1"/>
    <row r="13123" s="118" customFormat="1"/>
    <row r="13124" s="118" customFormat="1"/>
    <row r="13125" s="118" customFormat="1"/>
    <row r="13126" s="118" customFormat="1"/>
    <row r="13127" s="118" customFormat="1"/>
    <row r="13128" s="118" customFormat="1"/>
    <row r="13129" s="118" customFormat="1"/>
    <row r="13130" s="118" customFormat="1"/>
    <row r="13131" s="118" customFormat="1"/>
    <row r="13132" s="118" customFormat="1"/>
    <row r="13133" s="118" customFormat="1"/>
    <row r="13134" s="118" customFormat="1"/>
    <row r="13135" s="118" customFormat="1"/>
    <row r="13136" s="118" customFormat="1"/>
    <row r="13137" s="118" customFormat="1"/>
    <row r="13138" s="118" customFormat="1"/>
    <row r="13139" s="118" customFormat="1"/>
    <row r="13140" s="118" customFormat="1"/>
    <row r="13141" s="118" customFormat="1"/>
    <row r="13142" s="118" customFormat="1"/>
    <row r="13143" s="118" customFormat="1"/>
    <row r="13144" s="118" customFormat="1"/>
    <row r="13145" s="118" customFormat="1"/>
    <row r="13146" s="118" customFormat="1"/>
    <row r="13147" s="118" customFormat="1"/>
    <row r="13148" s="118" customFormat="1"/>
    <row r="13149" s="118" customFormat="1"/>
    <row r="13150" s="118" customFormat="1"/>
    <row r="13151" s="118" customFormat="1"/>
    <row r="13152" s="118" customFormat="1"/>
    <row r="13153" s="118" customFormat="1"/>
    <row r="13154" s="118" customFormat="1"/>
    <row r="13155" s="118" customFormat="1"/>
    <row r="13156" s="118" customFormat="1"/>
    <row r="13157" s="118" customFormat="1"/>
    <row r="13158" s="118" customFormat="1"/>
    <row r="13159" s="118" customFormat="1"/>
    <row r="13160" s="118" customFormat="1"/>
    <row r="13161" s="118" customFormat="1"/>
    <row r="13162" s="118" customFormat="1"/>
    <row r="13163" s="118" customFormat="1"/>
    <row r="13164" s="118" customFormat="1"/>
    <row r="13165" s="118" customFormat="1"/>
    <row r="13166" s="118" customFormat="1"/>
    <row r="13167" s="118" customFormat="1"/>
    <row r="13168" s="118" customFormat="1"/>
    <row r="13169" s="118" customFormat="1"/>
    <row r="13170" s="118" customFormat="1"/>
    <row r="13171" s="118" customFormat="1"/>
    <row r="13172" s="118" customFormat="1"/>
    <row r="13173" s="118" customFormat="1"/>
    <row r="13174" s="118" customFormat="1"/>
    <row r="13175" s="118" customFormat="1"/>
    <row r="13176" s="118" customFormat="1"/>
    <row r="13177" s="118" customFormat="1"/>
    <row r="13178" s="118" customFormat="1"/>
    <row r="13179" s="118" customFormat="1"/>
    <row r="13180" s="118" customFormat="1"/>
    <row r="13181" s="118" customFormat="1"/>
    <row r="13182" s="118" customFormat="1"/>
    <row r="13183" s="118" customFormat="1"/>
    <row r="13184" s="118" customFormat="1"/>
    <row r="13185" s="118" customFormat="1"/>
    <row r="13186" s="118" customFormat="1"/>
    <row r="13187" s="118" customFormat="1"/>
    <row r="13188" s="118" customFormat="1"/>
    <row r="13189" s="118" customFormat="1"/>
    <row r="13190" s="118" customFormat="1"/>
    <row r="13191" s="118" customFormat="1"/>
    <row r="13192" s="118" customFormat="1"/>
    <row r="13193" s="118" customFormat="1"/>
    <row r="13194" s="118" customFormat="1"/>
    <row r="13195" s="118" customFormat="1"/>
    <row r="13196" s="118" customFormat="1"/>
    <row r="13197" s="118" customFormat="1"/>
    <row r="13198" s="118" customFormat="1"/>
    <row r="13199" s="118" customFormat="1"/>
    <row r="13200" s="118" customFormat="1"/>
    <row r="13201" s="118" customFormat="1"/>
    <row r="13202" s="118" customFormat="1"/>
    <row r="13203" s="118" customFormat="1"/>
    <row r="13204" s="118" customFormat="1"/>
    <row r="13205" s="118" customFormat="1"/>
    <row r="13206" s="118" customFormat="1"/>
    <row r="13207" s="118" customFormat="1"/>
    <row r="13208" s="118" customFormat="1"/>
    <row r="13209" s="118" customFormat="1"/>
    <row r="13210" s="118" customFormat="1"/>
    <row r="13211" s="118" customFormat="1"/>
    <row r="13212" s="118" customFormat="1"/>
    <row r="13213" s="118" customFormat="1"/>
    <row r="13214" s="118" customFormat="1"/>
    <row r="13215" s="118" customFormat="1"/>
    <row r="13216" s="118" customFormat="1"/>
    <row r="13217" s="118" customFormat="1"/>
    <row r="13218" s="118" customFormat="1"/>
    <row r="13219" s="118" customFormat="1"/>
    <row r="13220" s="118" customFormat="1"/>
    <row r="13221" s="118" customFormat="1"/>
    <row r="13222" s="118" customFormat="1"/>
    <row r="13223" s="118" customFormat="1"/>
    <row r="13224" s="118" customFormat="1"/>
    <row r="13225" s="118" customFormat="1"/>
    <row r="13226" s="118" customFormat="1"/>
    <row r="13227" s="118" customFormat="1"/>
    <row r="13228" s="118" customFormat="1"/>
    <row r="13229" s="118" customFormat="1"/>
    <row r="13230" s="118" customFormat="1"/>
    <row r="13231" s="118" customFormat="1"/>
    <row r="13232" s="118" customFormat="1"/>
    <row r="13233" s="118" customFormat="1"/>
    <row r="13234" s="118" customFormat="1"/>
    <row r="13235" s="118" customFormat="1"/>
    <row r="13236" s="118" customFormat="1"/>
    <row r="13237" s="118" customFormat="1"/>
    <row r="13238" s="118" customFormat="1"/>
    <row r="13239" s="118" customFormat="1"/>
    <row r="13240" s="118" customFormat="1"/>
    <row r="13241" s="118" customFormat="1"/>
    <row r="13242" s="118" customFormat="1"/>
    <row r="13243" s="118" customFormat="1"/>
    <row r="13244" s="118" customFormat="1"/>
    <row r="13245" s="118" customFormat="1"/>
    <row r="13246" s="118" customFormat="1"/>
    <row r="13247" s="118" customFormat="1"/>
    <row r="13248" s="118" customFormat="1"/>
    <row r="13249" s="118" customFormat="1"/>
    <row r="13250" s="118" customFormat="1"/>
    <row r="13251" s="118" customFormat="1"/>
    <row r="13252" s="118" customFormat="1"/>
    <row r="13253" s="118" customFormat="1"/>
    <row r="13254" s="118" customFormat="1"/>
    <row r="13255" s="118" customFormat="1"/>
    <row r="13256" s="118" customFormat="1"/>
    <row r="13257" s="118" customFormat="1"/>
    <row r="13258" s="118" customFormat="1"/>
    <row r="13259" s="118" customFormat="1"/>
    <row r="13260" s="118" customFormat="1"/>
    <row r="13261" s="118" customFormat="1"/>
    <row r="13262" s="118" customFormat="1"/>
    <row r="13263" s="118" customFormat="1"/>
    <row r="13264" s="118" customFormat="1"/>
    <row r="13265" s="118" customFormat="1"/>
    <row r="13266" s="118" customFormat="1"/>
    <row r="13267" s="118" customFormat="1"/>
    <row r="13268" s="118" customFormat="1"/>
    <row r="13269" s="118" customFormat="1"/>
    <row r="13270" s="118" customFormat="1"/>
    <row r="13271" s="118" customFormat="1"/>
    <row r="13272" s="118" customFormat="1"/>
    <row r="13273" s="118" customFormat="1"/>
    <row r="13274" s="118" customFormat="1"/>
    <row r="13275" s="118" customFormat="1"/>
    <row r="13276" s="118" customFormat="1"/>
    <row r="13277" s="118" customFormat="1"/>
    <row r="13278" s="118" customFormat="1"/>
    <row r="13279" s="118" customFormat="1"/>
    <row r="13280" s="118" customFormat="1"/>
    <row r="13281" s="118" customFormat="1"/>
    <row r="13282" s="118" customFormat="1"/>
    <row r="13283" s="118" customFormat="1"/>
    <row r="13284" s="118" customFormat="1"/>
    <row r="13285" s="118" customFormat="1"/>
    <row r="13286" s="118" customFormat="1"/>
    <row r="13287" s="118" customFormat="1"/>
    <row r="13288" s="118" customFormat="1"/>
    <row r="13289" s="118" customFormat="1"/>
    <row r="13290" s="118" customFormat="1"/>
    <row r="13291" s="118" customFormat="1"/>
    <row r="13292" s="118" customFormat="1"/>
    <row r="13293" s="118" customFormat="1"/>
    <row r="13294" s="118" customFormat="1"/>
    <row r="13295" s="118" customFormat="1"/>
    <row r="13296" s="118" customFormat="1"/>
    <row r="13297" s="118" customFormat="1"/>
    <row r="13298" s="118" customFormat="1"/>
    <row r="13299" s="118" customFormat="1"/>
    <row r="13300" s="118" customFormat="1"/>
    <row r="13301" s="118" customFormat="1"/>
    <row r="13302" s="118" customFormat="1"/>
    <row r="13303" s="118" customFormat="1"/>
    <row r="13304" s="118" customFormat="1"/>
    <row r="13305" s="118" customFormat="1"/>
    <row r="13306" s="118" customFormat="1"/>
    <row r="13307" s="118" customFormat="1"/>
    <row r="13308" s="118" customFormat="1"/>
    <row r="13309" s="118" customFormat="1"/>
    <row r="13310" s="118" customFormat="1"/>
    <row r="13311" s="118" customFormat="1"/>
    <row r="13312" s="118" customFormat="1"/>
    <row r="13313" s="118" customFormat="1"/>
    <row r="13314" s="118" customFormat="1"/>
    <row r="13315" s="118" customFormat="1"/>
    <row r="13316" s="118" customFormat="1"/>
    <row r="13317" s="118" customFormat="1"/>
    <row r="13318" s="118" customFormat="1"/>
    <row r="13319" s="118" customFormat="1"/>
    <row r="13320" s="118" customFormat="1"/>
    <row r="13321" s="118" customFormat="1"/>
    <row r="13322" s="118" customFormat="1"/>
    <row r="13323" s="118" customFormat="1"/>
    <row r="13324" s="118" customFormat="1"/>
    <row r="13325" s="118" customFormat="1"/>
    <row r="13326" s="118" customFormat="1"/>
    <row r="13327" s="118" customFormat="1"/>
    <row r="13328" s="118" customFormat="1"/>
    <row r="13329" s="118" customFormat="1"/>
    <row r="13330" s="118" customFormat="1"/>
    <row r="13331" s="118" customFormat="1"/>
    <row r="13332" s="118" customFormat="1"/>
    <row r="13333" s="118" customFormat="1"/>
    <row r="13334" s="118" customFormat="1"/>
    <row r="13335" s="118" customFormat="1"/>
    <row r="13336" s="118" customFormat="1"/>
    <row r="13337" s="118" customFormat="1"/>
    <row r="13338" s="118" customFormat="1"/>
    <row r="13339" s="118" customFormat="1"/>
    <row r="13340" s="118" customFormat="1"/>
    <row r="13341" s="118" customFormat="1"/>
    <row r="13342" s="118" customFormat="1"/>
    <row r="13343" s="118" customFormat="1"/>
    <row r="13344" s="118" customFormat="1"/>
    <row r="13345" s="118" customFormat="1"/>
    <row r="13346" s="118" customFormat="1"/>
    <row r="13347" s="118" customFormat="1"/>
    <row r="13348" s="118" customFormat="1"/>
    <row r="13349" s="118" customFormat="1"/>
    <row r="13350" s="118" customFormat="1"/>
    <row r="13351" s="118" customFormat="1"/>
    <row r="13352" s="118" customFormat="1"/>
    <row r="13353" s="118" customFormat="1"/>
    <row r="13354" s="118" customFormat="1"/>
    <row r="13355" s="118" customFormat="1"/>
    <row r="13356" s="118" customFormat="1"/>
    <row r="13357" s="118" customFormat="1"/>
    <row r="13358" s="118" customFormat="1"/>
    <row r="13359" s="118" customFormat="1"/>
    <row r="13360" s="118" customFormat="1"/>
    <row r="13361" s="118" customFormat="1"/>
    <row r="13362" s="118" customFormat="1"/>
    <row r="13363" s="118" customFormat="1"/>
    <row r="13364" s="118" customFormat="1"/>
    <row r="13365" s="118" customFormat="1"/>
    <row r="13366" s="118" customFormat="1"/>
    <row r="13367" s="118" customFormat="1"/>
    <row r="13368" s="118" customFormat="1"/>
    <row r="13369" s="118" customFormat="1"/>
    <row r="13370" s="118" customFormat="1"/>
    <row r="13371" s="118" customFormat="1"/>
    <row r="13372" s="118" customFormat="1"/>
    <row r="13373" s="118" customFormat="1"/>
    <row r="13374" s="118" customFormat="1"/>
    <row r="13375" s="118" customFormat="1"/>
    <row r="13376" s="118" customFormat="1"/>
    <row r="13377" s="118" customFormat="1"/>
    <row r="13378" s="118" customFormat="1"/>
    <row r="13379" s="118" customFormat="1"/>
    <row r="13380" s="118" customFormat="1"/>
    <row r="13381" s="118" customFormat="1"/>
    <row r="13382" s="118" customFormat="1"/>
    <row r="13383" s="118" customFormat="1"/>
    <row r="13384" s="118" customFormat="1"/>
    <row r="13385" s="118" customFormat="1"/>
    <row r="13386" s="118" customFormat="1"/>
    <row r="13387" s="118" customFormat="1"/>
    <row r="13388" s="118" customFormat="1"/>
    <row r="13389" s="118" customFormat="1"/>
    <row r="13390" s="118" customFormat="1"/>
    <row r="13391" s="118" customFormat="1"/>
    <row r="13392" s="118" customFormat="1"/>
    <row r="13393" s="118" customFormat="1"/>
    <row r="13394" s="118" customFormat="1"/>
    <row r="13395" s="118" customFormat="1"/>
    <row r="13396" s="118" customFormat="1"/>
    <row r="13397" s="118" customFormat="1"/>
    <row r="13398" s="118" customFormat="1"/>
    <row r="13399" s="118" customFormat="1"/>
    <row r="13400" s="118" customFormat="1"/>
    <row r="13401" s="118" customFormat="1"/>
    <row r="13402" s="118" customFormat="1"/>
    <row r="13403" s="118" customFormat="1"/>
    <row r="13404" s="118" customFormat="1"/>
    <row r="13405" s="118" customFormat="1"/>
    <row r="13406" s="118" customFormat="1"/>
    <row r="13407" s="118" customFormat="1"/>
    <row r="13408" s="118" customFormat="1"/>
    <row r="13409" s="118" customFormat="1"/>
    <row r="13410" s="118" customFormat="1"/>
    <row r="13411" s="118" customFormat="1"/>
    <row r="13412" s="118" customFormat="1"/>
    <row r="13413" s="118" customFormat="1"/>
    <row r="13414" s="118" customFormat="1"/>
    <row r="13415" s="118" customFormat="1"/>
    <row r="13416" s="118" customFormat="1"/>
    <row r="13417" s="118" customFormat="1"/>
    <row r="13418" s="118" customFormat="1"/>
    <row r="13419" s="118" customFormat="1"/>
    <row r="13420" s="118" customFormat="1"/>
    <row r="13421" s="118" customFormat="1"/>
    <row r="13422" s="118" customFormat="1"/>
    <row r="13423" s="118" customFormat="1"/>
    <row r="13424" s="118" customFormat="1"/>
    <row r="13425" s="118" customFormat="1"/>
    <row r="13426" s="118" customFormat="1"/>
    <row r="13427" s="118" customFormat="1"/>
    <row r="13428" s="118" customFormat="1"/>
    <row r="13429" s="118" customFormat="1"/>
    <row r="13430" s="118" customFormat="1"/>
    <row r="13431" s="118" customFormat="1"/>
    <row r="13432" s="118" customFormat="1"/>
    <row r="13433" s="118" customFormat="1"/>
    <row r="13434" s="118" customFormat="1"/>
    <row r="13435" s="118" customFormat="1"/>
    <row r="13436" s="118" customFormat="1"/>
    <row r="13437" s="118" customFormat="1"/>
    <row r="13438" s="118" customFormat="1"/>
    <row r="13439" s="118" customFormat="1"/>
    <row r="13440" s="118" customFormat="1"/>
    <row r="13441" s="118" customFormat="1"/>
    <row r="13442" s="118" customFormat="1"/>
    <row r="13443" s="118" customFormat="1"/>
    <row r="13444" s="118" customFormat="1"/>
    <row r="13445" s="118" customFormat="1"/>
    <row r="13446" s="118" customFormat="1"/>
    <row r="13447" s="118" customFormat="1"/>
    <row r="13448" s="118" customFormat="1"/>
    <row r="13449" s="118" customFormat="1"/>
    <row r="13450" s="118" customFormat="1"/>
    <row r="13451" s="118" customFormat="1"/>
    <row r="13452" s="118" customFormat="1"/>
    <row r="13453" s="118" customFormat="1"/>
    <row r="13454" s="118" customFormat="1"/>
    <row r="13455" s="118" customFormat="1"/>
    <row r="13456" s="118" customFormat="1"/>
    <row r="13457" s="118" customFormat="1"/>
    <row r="13458" s="118" customFormat="1"/>
    <row r="13459" s="118" customFormat="1"/>
    <row r="13460" s="118" customFormat="1"/>
    <row r="13461" s="118" customFormat="1"/>
    <row r="13462" s="118" customFormat="1"/>
    <row r="13463" s="118" customFormat="1"/>
    <row r="13464" s="118" customFormat="1"/>
    <row r="13465" s="118" customFormat="1"/>
    <row r="13466" s="118" customFormat="1"/>
    <row r="13467" s="118" customFormat="1"/>
    <row r="13468" s="118" customFormat="1"/>
    <row r="13469" s="118" customFormat="1"/>
    <row r="13470" s="118" customFormat="1"/>
    <row r="13471" s="118" customFormat="1"/>
    <row r="13472" s="118" customFormat="1"/>
    <row r="13473" s="118" customFormat="1"/>
    <row r="13474" s="118" customFormat="1"/>
    <row r="13475" s="118" customFormat="1"/>
    <row r="13476" s="118" customFormat="1"/>
    <row r="13477" s="118" customFormat="1"/>
    <row r="13478" s="118" customFormat="1"/>
    <row r="13479" s="118" customFormat="1"/>
    <row r="13480" s="118" customFormat="1"/>
    <row r="13481" s="118" customFormat="1"/>
    <row r="13482" s="118" customFormat="1"/>
    <row r="13483" s="118" customFormat="1"/>
    <row r="13484" s="118" customFormat="1"/>
    <row r="13485" s="118" customFormat="1"/>
    <row r="13486" s="118" customFormat="1"/>
    <row r="13487" s="118" customFormat="1"/>
    <row r="13488" s="118" customFormat="1"/>
    <row r="13489" s="118" customFormat="1"/>
    <row r="13490" s="118" customFormat="1"/>
    <row r="13491" s="118" customFormat="1"/>
    <row r="13492" s="118" customFormat="1"/>
    <row r="13493" s="118" customFormat="1"/>
    <row r="13494" s="118" customFormat="1"/>
    <row r="13495" s="118" customFormat="1"/>
    <row r="13496" s="118" customFormat="1"/>
    <row r="13497" s="118" customFormat="1"/>
    <row r="13498" s="118" customFormat="1"/>
    <row r="13499" s="118" customFormat="1"/>
    <row r="13500" s="118" customFormat="1"/>
    <row r="13501" s="118" customFormat="1"/>
    <row r="13502" s="118" customFormat="1"/>
    <row r="13503" s="118" customFormat="1"/>
    <row r="13504" s="118" customFormat="1"/>
    <row r="13505" s="118" customFormat="1"/>
    <row r="13506" s="118" customFormat="1"/>
    <row r="13507" s="118" customFormat="1"/>
    <row r="13508" s="118" customFormat="1"/>
    <row r="13509" s="118" customFormat="1"/>
    <row r="13510" s="118" customFormat="1"/>
    <row r="13511" s="118" customFormat="1"/>
    <row r="13512" s="118" customFormat="1"/>
    <row r="13513" s="118" customFormat="1"/>
    <row r="13514" s="118" customFormat="1"/>
    <row r="13515" s="118" customFormat="1"/>
    <row r="13516" s="118" customFormat="1"/>
    <row r="13517" s="118" customFormat="1"/>
    <row r="13518" s="118" customFormat="1"/>
    <row r="13519" s="118" customFormat="1"/>
    <row r="13520" s="118" customFormat="1"/>
    <row r="13521" s="118" customFormat="1"/>
    <row r="13522" s="118" customFormat="1"/>
    <row r="13523" s="118" customFormat="1"/>
    <row r="13524" s="118" customFormat="1"/>
    <row r="13525" s="118" customFormat="1"/>
    <row r="13526" s="118" customFormat="1"/>
    <row r="13527" s="118" customFormat="1"/>
    <row r="13528" s="118" customFormat="1"/>
    <row r="13529" s="118" customFormat="1"/>
    <row r="13530" s="118" customFormat="1"/>
    <row r="13531" s="118" customFormat="1"/>
    <row r="13532" s="118" customFormat="1"/>
    <row r="13533" s="118" customFormat="1"/>
    <row r="13534" s="118" customFormat="1"/>
    <row r="13535" s="118" customFormat="1"/>
    <row r="13536" s="118" customFormat="1"/>
    <row r="13537" s="118" customFormat="1"/>
    <row r="13538" s="118" customFormat="1"/>
    <row r="13539" s="118" customFormat="1"/>
    <row r="13540" s="118" customFormat="1"/>
    <row r="13541" s="118" customFormat="1"/>
    <row r="13542" s="118" customFormat="1"/>
    <row r="13543" s="118" customFormat="1"/>
    <row r="13544" s="118" customFormat="1"/>
    <row r="13545" s="118" customFormat="1"/>
    <row r="13546" s="118" customFormat="1"/>
    <row r="13547" s="118" customFormat="1"/>
    <row r="13548" s="118" customFormat="1"/>
    <row r="13549" s="118" customFormat="1"/>
    <row r="13550" s="118" customFormat="1"/>
    <row r="13551" s="118" customFormat="1"/>
    <row r="13552" s="118" customFormat="1"/>
    <row r="13553" s="118" customFormat="1"/>
    <row r="13554" s="118" customFormat="1"/>
    <row r="13555" s="118" customFormat="1"/>
    <row r="13556" s="118" customFormat="1"/>
    <row r="13557" s="118" customFormat="1"/>
    <row r="13558" s="118" customFormat="1"/>
    <row r="13559" s="118" customFormat="1"/>
    <row r="13560" s="118" customFormat="1"/>
    <row r="13561" s="118" customFormat="1"/>
    <row r="13562" s="118" customFormat="1"/>
    <row r="13563" s="118" customFormat="1"/>
    <row r="13564" s="118" customFormat="1"/>
    <row r="13565" s="118" customFormat="1"/>
    <row r="13566" s="118" customFormat="1"/>
    <row r="13567" s="118" customFormat="1"/>
    <row r="13568" s="118" customFormat="1"/>
    <row r="13569" s="118" customFormat="1"/>
    <row r="13570" s="118" customFormat="1"/>
    <row r="13571" s="118" customFormat="1"/>
    <row r="13572" s="118" customFormat="1"/>
    <row r="13573" s="118" customFormat="1"/>
    <row r="13574" s="118" customFormat="1"/>
    <row r="13575" s="118" customFormat="1"/>
    <row r="13576" s="118" customFormat="1"/>
    <row r="13577" s="118" customFormat="1"/>
    <row r="13578" s="118" customFormat="1"/>
    <row r="13579" s="118" customFormat="1"/>
    <row r="13580" s="118" customFormat="1"/>
    <row r="13581" s="118" customFormat="1"/>
    <row r="13582" s="118" customFormat="1"/>
    <row r="13583" s="118" customFormat="1"/>
    <row r="13584" s="118" customFormat="1"/>
    <row r="13585" s="118" customFormat="1"/>
    <row r="13586" s="118" customFormat="1"/>
    <row r="13587" s="118" customFormat="1"/>
    <row r="13588" s="118" customFormat="1"/>
    <row r="13589" s="118" customFormat="1"/>
    <row r="13590" s="118" customFormat="1"/>
    <row r="13591" s="118" customFormat="1"/>
    <row r="13592" s="118" customFormat="1"/>
    <row r="13593" s="118" customFormat="1"/>
    <row r="13594" s="118" customFormat="1"/>
    <row r="13595" s="118" customFormat="1"/>
    <row r="13596" s="118" customFormat="1"/>
    <row r="13597" s="118" customFormat="1"/>
    <row r="13598" s="118" customFormat="1"/>
    <row r="13599" s="118" customFormat="1"/>
    <row r="13600" s="118" customFormat="1"/>
    <row r="13601" s="118" customFormat="1"/>
    <row r="13602" s="118" customFormat="1"/>
    <row r="13603" s="118" customFormat="1"/>
    <row r="13604" s="118" customFormat="1"/>
    <row r="13605" s="118" customFormat="1"/>
    <row r="13606" s="118" customFormat="1"/>
    <row r="13607" s="118" customFormat="1"/>
    <row r="13608" s="118" customFormat="1"/>
    <row r="13609" s="118" customFormat="1"/>
    <row r="13610" s="118" customFormat="1"/>
    <row r="13611" s="118" customFormat="1"/>
    <row r="13612" s="118" customFormat="1"/>
    <row r="13613" s="118" customFormat="1"/>
    <row r="13614" s="118" customFormat="1"/>
    <row r="13615" s="118" customFormat="1"/>
    <row r="13616" s="118" customFormat="1"/>
    <row r="13617" s="118" customFormat="1"/>
    <row r="13618" s="118" customFormat="1"/>
    <row r="13619" s="118" customFormat="1"/>
    <row r="13620" s="118" customFormat="1"/>
    <row r="13621" s="118" customFormat="1"/>
    <row r="13622" s="118" customFormat="1"/>
    <row r="13623" s="118" customFormat="1"/>
    <row r="13624" s="118" customFormat="1"/>
    <row r="13625" s="118" customFormat="1"/>
    <row r="13626" s="118" customFormat="1"/>
    <row r="13627" s="118" customFormat="1"/>
    <row r="13628" s="118" customFormat="1"/>
    <row r="13629" s="118" customFormat="1"/>
    <row r="13630" s="118" customFormat="1"/>
    <row r="13631" s="118" customFormat="1"/>
    <row r="13632" s="118" customFormat="1"/>
    <row r="13633" s="118" customFormat="1"/>
    <row r="13634" s="118" customFormat="1"/>
    <row r="13635" s="118" customFormat="1"/>
    <row r="13636" s="118" customFormat="1"/>
    <row r="13637" s="118" customFormat="1"/>
    <row r="13638" s="118" customFormat="1"/>
    <row r="13639" s="118" customFormat="1"/>
    <row r="13640" s="118" customFormat="1"/>
    <row r="13641" s="118" customFormat="1"/>
    <row r="13642" s="118" customFormat="1"/>
    <row r="13643" s="118" customFormat="1"/>
    <row r="13644" s="118" customFormat="1"/>
    <row r="13645" s="118" customFormat="1"/>
    <row r="13646" s="118" customFormat="1"/>
    <row r="13647" s="118" customFormat="1"/>
    <row r="13648" s="118" customFormat="1"/>
    <row r="13649" s="118" customFormat="1"/>
    <row r="13650" s="118" customFormat="1"/>
    <row r="13651" s="118" customFormat="1"/>
    <row r="13652" s="118" customFormat="1"/>
    <row r="13653" s="118" customFormat="1"/>
    <row r="13654" s="118" customFormat="1"/>
    <row r="13655" s="118" customFormat="1"/>
    <row r="13656" s="118" customFormat="1"/>
    <row r="13657" s="118" customFormat="1"/>
    <row r="13658" s="118" customFormat="1"/>
    <row r="13659" s="118" customFormat="1"/>
    <row r="13660" s="118" customFormat="1"/>
    <row r="13661" s="118" customFormat="1"/>
    <row r="13662" s="118" customFormat="1"/>
    <row r="13663" s="118" customFormat="1"/>
    <row r="13664" s="118" customFormat="1"/>
    <row r="13665" s="118" customFormat="1"/>
    <row r="13666" s="118" customFormat="1"/>
    <row r="13667" s="118" customFormat="1"/>
    <row r="13668" s="118" customFormat="1"/>
    <row r="13669" s="118" customFormat="1"/>
    <row r="13670" s="118" customFormat="1"/>
    <row r="13671" s="118" customFormat="1"/>
    <row r="13672" s="118" customFormat="1"/>
    <row r="13673" s="118" customFormat="1"/>
    <row r="13674" s="118" customFormat="1"/>
    <row r="13675" s="118" customFormat="1"/>
    <row r="13676" s="118" customFormat="1"/>
    <row r="13677" s="118" customFormat="1"/>
    <row r="13678" s="118" customFormat="1"/>
    <row r="13679" s="118" customFormat="1"/>
    <row r="13680" s="118" customFormat="1"/>
    <row r="13681" s="118" customFormat="1"/>
    <row r="13682" s="118" customFormat="1"/>
    <row r="13683" s="118" customFormat="1"/>
    <row r="13684" s="118" customFormat="1"/>
    <row r="13685" s="118" customFormat="1"/>
    <row r="13686" s="118" customFormat="1"/>
    <row r="13687" s="118" customFormat="1"/>
    <row r="13688" s="118" customFormat="1"/>
    <row r="13689" s="118" customFormat="1"/>
    <row r="13690" s="118" customFormat="1"/>
    <row r="13691" s="118" customFormat="1"/>
    <row r="13692" s="118" customFormat="1"/>
    <row r="13693" s="118" customFormat="1"/>
    <row r="13694" s="118" customFormat="1"/>
    <row r="13695" s="118" customFormat="1"/>
    <row r="13696" s="118" customFormat="1"/>
    <row r="13697" s="118" customFormat="1"/>
    <row r="13698" s="118" customFormat="1"/>
    <row r="13699" s="118" customFormat="1"/>
    <row r="13700" s="118" customFormat="1"/>
    <row r="13701" s="118" customFormat="1"/>
    <row r="13702" s="118" customFormat="1"/>
    <row r="13703" s="118" customFormat="1"/>
    <row r="13704" s="118" customFormat="1"/>
    <row r="13705" s="118" customFormat="1"/>
    <row r="13706" s="118" customFormat="1"/>
    <row r="13707" s="118" customFormat="1"/>
    <row r="13708" s="118" customFormat="1"/>
    <row r="13709" s="118" customFormat="1"/>
    <row r="13710" s="118" customFormat="1"/>
    <row r="13711" s="118" customFormat="1"/>
    <row r="13712" s="118" customFormat="1"/>
    <row r="13713" s="118" customFormat="1"/>
    <row r="13714" s="118" customFormat="1"/>
    <row r="13715" s="118" customFormat="1"/>
    <row r="13716" s="118" customFormat="1"/>
    <row r="13717" s="118" customFormat="1"/>
    <row r="13718" s="118" customFormat="1"/>
    <row r="13719" s="118" customFormat="1"/>
    <row r="13720" s="118" customFormat="1"/>
    <row r="13721" s="118" customFormat="1"/>
    <row r="13722" s="118" customFormat="1"/>
    <row r="13723" s="118" customFormat="1"/>
    <row r="13724" s="118" customFormat="1"/>
    <row r="13725" s="118" customFormat="1"/>
    <row r="13726" s="118" customFormat="1"/>
    <row r="13727" s="118" customFormat="1"/>
    <row r="13728" s="118" customFormat="1"/>
    <row r="13729" s="118" customFormat="1"/>
    <row r="13730" s="118" customFormat="1"/>
    <row r="13731" s="118" customFormat="1"/>
    <row r="13732" s="118" customFormat="1"/>
    <row r="13733" s="118" customFormat="1"/>
    <row r="13734" s="118" customFormat="1"/>
    <row r="13735" s="118" customFormat="1"/>
    <row r="13736" s="118" customFormat="1"/>
    <row r="13737" s="118" customFormat="1"/>
    <row r="13738" s="118" customFormat="1"/>
    <row r="13739" s="118" customFormat="1"/>
    <row r="13740" s="118" customFormat="1"/>
    <row r="13741" s="118" customFormat="1"/>
    <row r="13742" s="118" customFormat="1"/>
    <row r="13743" s="118" customFormat="1"/>
    <row r="13744" s="118" customFormat="1"/>
    <row r="13745" s="118" customFormat="1"/>
    <row r="13746" s="118" customFormat="1"/>
    <row r="13747" s="118" customFormat="1"/>
    <row r="13748" s="118" customFormat="1"/>
    <row r="13749" s="118" customFormat="1"/>
    <row r="13750" s="118" customFormat="1"/>
    <row r="13751" s="118" customFormat="1"/>
    <row r="13752" s="118" customFormat="1"/>
    <row r="13753" s="118" customFormat="1"/>
    <row r="13754" s="118" customFormat="1"/>
    <row r="13755" s="118" customFormat="1"/>
    <row r="13756" s="118" customFormat="1"/>
    <row r="13757" s="118" customFormat="1"/>
    <row r="13758" s="118" customFormat="1"/>
    <row r="13759" s="118" customFormat="1"/>
    <row r="13760" s="118" customFormat="1"/>
    <row r="13761" s="118" customFormat="1"/>
    <row r="13762" s="118" customFormat="1"/>
    <row r="13763" s="118" customFormat="1"/>
    <row r="13764" s="118" customFormat="1"/>
    <row r="13765" s="118" customFormat="1"/>
    <row r="13766" s="118" customFormat="1"/>
    <row r="13767" s="118" customFormat="1"/>
    <row r="13768" s="118" customFormat="1"/>
    <row r="13769" s="118" customFormat="1"/>
    <row r="13770" s="118" customFormat="1"/>
    <row r="13771" s="118" customFormat="1"/>
    <row r="13772" s="118" customFormat="1"/>
    <row r="13773" s="118" customFormat="1"/>
    <row r="13774" s="118" customFormat="1"/>
    <row r="13775" s="118" customFormat="1"/>
    <row r="13776" s="118" customFormat="1"/>
    <row r="13777" s="118" customFormat="1"/>
    <row r="13778" s="118" customFormat="1"/>
    <row r="13779" s="118" customFormat="1"/>
    <row r="13780" s="118" customFormat="1"/>
    <row r="13781" s="118" customFormat="1"/>
    <row r="13782" s="118" customFormat="1"/>
    <row r="13783" s="118" customFormat="1"/>
    <row r="13784" s="118" customFormat="1"/>
    <row r="13785" s="118" customFormat="1"/>
    <row r="13786" s="118" customFormat="1"/>
    <row r="13787" s="118" customFormat="1"/>
    <row r="13788" s="118" customFormat="1"/>
    <row r="13789" s="118" customFormat="1"/>
    <row r="13790" s="118" customFormat="1"/>
    <row r="13791" s="118" customFormat="1"/>
    <row r="13792" s="118" customFormat="1"/>
    <row r="13793" s="118" customFormat="1"/>
    <row r="13794" s="118" customFormat="1"/>
    <row r="13795" s="118" customFormat="1"/>
    <row r="13796" s="118" customFormat="1"/>
    <row r="13797" s="118" customFormat="1"/>
    <row r="13798" s="118" customFormat="1"/>
    <row r="13799" s="118" customFormat="1"/>
    <row r="13800" s="118" customFormat="1"/>
    <row r="13801" s="118" customFormat="1"/>
    <row r="13802" s="118" customFormat="1"/>
    <row r="13803" s="118" customFormat="1"/>
    <row r="13804" s="118" customFormat="1"/>
    <row r="13805" s="118" customFormat="1"/>
    <row r="13806" s="118" customFormat="1"/>
    <row r="13807" s="118" customFormat="1"/>
    <row r="13808" s="118" customFormat="1"/>
    <row r="13809" s="118" customFormat="1"/>
    <row r="13810" s="118" customFormat="1"/>
    <row r="13811" s="118" customFormat="1"/>
    <row r="13812" s="118" customFormat="1"/>
    <row r="13813" s="118" customFormat="1"/>
    <row r="13814" s="118" customFormat="1"/>
    <row r="13815" s="118" customFormat="1"/>
    <row r="13816" s="118" customFormat="1"/>
    <row r="13817" s="118" customFormat="1"/>
    <row r="13818" s="118" customFormat="1"/>
    <row r="13819" s="118" customFormat="1"/>
    <row r="13820" s="118" customFormat="1"/>
    <row r="13821" s="118" customFormat="1"/>
    <row r="13822" s="118" customFormat="1"/>
    <row r="13823" s="118" customFormat="1"/>
    <row r="13824" s="118" customFormat="1"/>
    <row r="13825" s="118" customFormat="1"/>
    <row r="13826" s="118" customFormat="1"/>
    <row r="13827" s="118" customFormat="1"/>
    <row r="13828" s="118" customFormat="1"/>
    <row r="13829" s="118" customFormat="1"/>
    <row r="13830" s="118" customFormat="1"/>
    <row r="13831" s="118" customFormat="1"/>
    <row r="13832" s="118" customFormat="1"/>
    <row r="13833" s="118" customFormat="1"/>
    <row r="13834" s="118" customFormat="1"/>
    <row r="13835" s="118" customFormat="1"/>
    <row r="13836" s="118" customFormat="1"/>
    <row r="13837" s="118" customFormat="1"/>
    <row r="13838" s="118" customFormat="1"/>
    <row r="13839" s="118" customFormat="1"/>
    <row r="13840" s="118" customFormat="1"/>
    <row r="13841" s="118" customFormat="1"/>
    <row r="13842" s="118" customFormat="1"/>
    <row r="13843" s="118" customFormat="1"/>
    <row r="13844" s="118" customFormat="1"/>
    <row r="13845" s="118" customFormat="1"/>
    <row r="13846" s="118" customFormat="1"/>
    <row r="13847" s="118" customFormat="1"/>
    <row r="13848" s="118" customFormat="1"/>
    <row r="13849" s="118" customFormat="1"/>
    <row r="13850" s="118" customFormat="1"/>
    <row r="13851" s="118" customFormat="1"/>
    <row r="13852" s="118" customFormat="1"/>
    <row r="13853" s="118" customFormat="1"/>
    <row r="13854" s="118" customFormat="1"/>
    <row r="13855" s="118" customFormat="1"/>
    <row r="13856" s="118" customFormat="1"/>
    <row r="13857" s="118" customFormat="1"/>
    <row r="13858" s="118" customFormat="1"/>
    <row r="13859" s="118" customFormat="1"/>
    <row r="13860" s="118" customFormat="1"/>
    <row r="13861" s="118" customFormat="1"/>
    <row r="13862" s="118" customFormat="1"/>
    <row r="13863" s="118" customFormat="1"/>
    <row r="13864" s="118" customFormat="1"/>
    <row r="13865" s="118" customFormat="1"/>
    <row r="13866" s="118" customFormat="1"/>
    <row r="13867" s="118" customFormat="1"/>
    <row r="13868" s="118" customFormat="1"/>
    <row r="13869" s="118" customFormat="1"/>
    <row r="13870" s="118" customFormat="1"/>
    <row r="13871" s="118" customFormat="1"/>
    <row r="13872" s="118" customFormat="1"/>
    <row r="13873" s="118" customFormat="1"/>
    <row r="13874" s="118" customFormat="1"/>
    <row r="13875" s="118" customFormat="1"/>
    <row r="13876" s="118" customFormat="1"/>
    <row r="13877" s="118" customFormat="1"/>
    <row r="13878" s="118" customFormat="1"/>
    <row r="13879" s="118" customFormat="1"/>
    <row r="13880" s="118" customFormat="1"/>
    <row r="13881" s="118" customFormat="1"/>
    <row r="13882" s="118" customFormat="1"/>
    <row r="13883" s="118" customFormat="1"/>
    <row r="13884" s="118" customFormat="1"/>
    <row r="13885" s="118" customFormat="1"/>
    <row r="13886" s="118" customFormat="1"/>
    <row r="13887" s="118" customFormat="1"/>
    <row r="13888" s="118" customFormat="1"/>
    <row r="13889" s="118" customFormat="1"/>
    <row r="13890" s="118" customFormat="1"/>
    <row r="13891" s="118" customFormat="1"/>
    <row r="13892" s="118" customFormat="1"/>
    <row r="13893" s="118" customFormat="1"/>
    <row r="13894" s="118" customFormat="1"/>
    <row r="13895" s="118" customFormat="1"/>
    <row r="13896" s="118" customFormat="1"/>
    <row r="13897" s="118" customFormat="1"/>
    <row r="13898" s="118" customFormat="1"/>
    <row r="13899" s="118" customFormat="1"/>
    <row r="13900" s="118" customFormat="1"/>
    <row r="13901" s="118" customFormat="1"/>
    <row r="13902" s="118" customFormat="1"/>
    <row r="13903" s="118" customFormat="1"/>
    <row r="13904" s="118" customFormat="1"/>
    <row r="13905" s="118" customFormat="1"/>
    <row r="13906" s="118" customFormat="1"/>
    <row r="13907" s="118" customFormat="1"/>
    <row r="13908" s="118" customFormat="1"/>
    <row r="13909" s="118" customFormat="1"/>
    <row r="13910" s="118" customFormat="1"/>
    <row r="13911" s="118" customFormat="1"/>
    <row r="13912" s="118" customFormat="1"/>
    <row r="13913" s="118" customFormat="1"/>
    <row r="13914" s="118" customFormat="1"/>
    <row r="13915" s="118" customFormat="1"/>
    <row r="13916" s="118" customFormat="1"/>
    <row r="13917" s="118" customFormat="1"/>
    <row r="13918" s="118" customFormat="1"/>
    <row r="13919" s="118" customFormat="1"/>
    <row r="13920" s="118" customFormat="1"/>
    <row r="13921" s="118" customFormat="1"/>
    <row r="13922" s="118" customFormat="1"/>
    <row r="13923" s="118" customFormat="1"/>
    <row r="13924" s="118" customFormat="1"/>
    <row r="13925" s="118" customFormat="1"/>
    <row r="13926" s="118" customFormat="1"/>
    <row r="13927" s="118" customFormat="1"/>
    <row r="13928" s="118" customFormat="1"/>
    <row r="13929" s="118" customFormat="1"/>
    <row r="13930" s="118" customFormat="1"/>
    <row r="13931" s="118" customFormat="1"/>
    <row r="13932" s="118" customFormat="1"/>
    <row r="13933" s="118" customFormat="1"/>
    <row r="13934" s="118" customFormat="1"/>
    <row r="13935" s="118" customFormat="1"/>
    <row r="13936" s="118" customFormat="1"/>
    <row r="13937" s="118" customFormat="1"/>
    <row r="13938" s="118" customFormat="1"/>
    <row r="13939" s="118" customFormat="1"/>
    <row r="13940" s="118" customFormat="1"/>
    <row r="13941" s="118" customFormat="1"/>
    <row r="13942" s="118" customFormat="1"/>
    <row r="13943" s="118" customFormat="1"/>
    <row r="13944" s="118" customFormat="1"/>
    <row r="13945" s="118" customFormat="1"/>
    <row r="13946" s="118" customFormat="1"/>
    <row r="13947" s="118" customFormat="1"/>
    <row r="13948" s="118" customFormat="1"/>
    <row r="13949" s="118" customFormat="1"/>
    <row r="13950" s="118" customFormat="1"/>
    <row r="13951" s="118" customFormat="1"/>
    <row r="13952" s="118" customFormat="1"/>
    <row r="13953" s="118" customFormat="1"/>
    <row r="13954" s="118" customFormat="1"/>
    <row r="13955" s="118" customFormat="1"/>
    <row r="13956" s="118" customFormat="1"/>
    <row r="13957" s="118" customFormat="1"/>
    <row r="13958" s="118" customFormat="1"/>
    <row r="13959" s="118" customFormat="1"/>
    <row r="13960" s="118" customFormat="1"/>
    <row r="13961" s="118" customFormat="1"/>
    <row r="13962" s="118" customFormat="1"/>
    <row r="13963" s="118" customFormat="1"/>
    <row r="13964" s="118" customFormat="1"/>
    <row r="13965" s="118" customFormat="1"/>
    <row r="13966" s="118" customFormat="1"/>
    <row r="13967" s="118" customFormat="1"/>
    <row r="13968" s="118" customFormat="1"/>
    <row r="13969" s="118" customFormat="1"/>
    <row r="13970" s="118" customFormat="1"/>
    <row r="13971" s="118" customFormat="1"/>
    <row r="13972" s="118" customFormat="1"/>
    <row r="13973" s="118" customFormat="1"/>
    <row r="13974" s="118" customFormat="1"/>
    <row r="13975" s="118" customFormat="1"/>
    <row r="13976" s="118" customFormat="1"/>
    <row r="13977" s="118" customFormat="1"/>
    <row r="13978" s="118" customFormat="1"/>
    <row r="13979" s="118" customFormat="1"/>
    <row r="13980" s="118" customFormat="1"/>
    <row r="13981" s="118" customFormat="1"/>
    <row r="13982" s="118" customFormat="1"/>
    <row r="13983" s="118" customFormat="1"/>
    <row r="13984" s="118" customFormat="1"/>
    <row r="13985" s="118" customFormat="1"/>
    <row r="13986" s="118" customFormat="1"/>
    <row r="13987" s="118" customFormat="1"/>
    <row r="13988" s="118" customFormat="1"/>
    <row r="13989" s="118" customFormat="1"/>
    <row r="13990" s="118" customFormat="1"/>
    <row r="13991" s="118" customFormat="1"/>
    <row r="13992" s="118" customFormat="1"/>
    <row r="13993" s="118" customFormat="1"/>
    <row r="13994" s="118" customFormat="1"/>
    <row r="13995" s="118" customFormat="1"/>
    <row r="13996" s="118" customFormat="1"/>
    <row r="13997" s="118" customFormat="1"/>
    <row r="13998" s="118" customFormat="1"/>
    <row r="13999" s="118" customFormat="1"/>
    <row r="14000" s="118" customFormat="1"/>
    <row r="14001" s="118" customFormat="1"/>
    <row r="14002" s="118" customFormat="1"/>
    <row r="14003" s="118" customFormat="1"/>
    <row r="14004" s="118" customFormat="1"/>
    <row r="14005" s="118" customFormat="1"/>
    <row r="14006" s="118" customFormat="1"/>
    <row r="14007" s="118" customFormat="1"/>
    <row r="14008" s="118" customFormat="1"/>
    <row r="14009" s="118" customFormat="1"/>
    <row r="14010" s="118" customFormat="1"/>
    <row r="14011" s="118" customFormat="1"/>
    <row r="14012" s="118" customFormat="1"/>
    <row r="14013" s="118" customFormat="1"/>
    <row r="14014" s="118" customFormat="1"/>
    <row r="14015" s="118" customFormat="1"/>
    <row r="14016" s="118" customFormat="1"/>
    <row r="14017" s="118" customFormat="1"/>
    <row r="14018" s="118" customFormat="1"/>
    <row r="14019" s="118" customFormat="1"/>
    <row r="14020" s="118" customFormat="1"/>
    <row r="14021" s="118" customFormat="1"/>
    <row r="14022" s="118" customFormat="1"/>
    <row r="14023" s="118" customFormat="1"/>
    <row r="14024" s="118" customFormat="1"/>
    <row r="14025" s="118" customFormat="1"/>
    <row r="14026" s="118" customFormat="1"/>
    <row r="14027" s="118" customFormat="1"/>
    <row r="14028" s="118" customFormat="1"/>
    <row r="14029" s="118" customFormat="1"/>
    <row r="14030" s="118" customFormat="1"/>
    <row r="14031" s="118" customFormat="1"/>
    <row r="14032" s="118" customFormat="1"/>
    <row r="14033" s="118" customFormat="1"/>
    <row r="14034" s="118" customFormat="1"/>
    <row r="14035" s="118" customFormat="1"/>
    <row r="14036" s="118" customFormat="1"/>
    <row r="14037" s="118" customFormat="1"/>
    <row r="14038" s="118" customFormat="1"/>
    <row r="14039" s="118" customFormat="1"/>
    <row r="14040" s="118" customFormat="1"/>
    <row r="14041" s="118" customFormat="1"/>
    <row r="14042" s="118" customFormat="1"/>
    <row r="14043" s="118" customFormat="1"/>
    <row r="14044" s="118" customFormat="1"/>
    <row r="14045" s="118" customFormat="1"/>
    <row r="14046" s="118" customFormat="1"/>
    <row r="14047" s="118" customFormat="1"/>
    <row r="14048" s="118" customFormat="1"/>
    <row r="14049" s="118" customFormat="1"/>
    <row r="14050" s="118" customFormat="1"/>
    <row r="14051" s="118" customFormat="1"/>
    <row r="14052" s="118" customFormat="1"/>
    <row r="14053" s="118" customFormat="1"/>
    <row r="14054" s="118" customFormat="1"/>
    <row r="14055" s="118" customFormat="1"/>
    <row r="14056" s="118" customFormat="1"/>
    <row r="14057" s="118" customFormat="1"/>
    <row r="14058" s="118" customFormat="1"/>
    <row r="14059" s="118" customFormat="1"/>
    <row r="14060" s="118" customFormat="1"/>
    <row r="14061" s="118" customFormat="1"/>
    <row r="14062" s="118" customFormat="1"/>
    <row r="14063" s="118" customFormat="1"/>
    <row r="14064" s="118" customFormat="1"/>
    <row r="14065" s="118" customFormat="1"/>
    <row r="14066" s="118" customFormat="1"/>
    <row r="14067" s="118" customFormat="1"/>
    <row r="14068" s="118" customFormat="1"/>
    <row r="14069" s="118" customFormat="1"/>
    <row r="14070" s="118" customFormat="1"/>
    <row r="14071" s="118" customFormat="1"/>
    <row r="14072" s="118" customFormat="1"/>
    <row r="14073" s="118" customFormat="1"/>
    <row r="14074" s="118" customFormat="1"/>
    <row r="14075" s="118" customFormat="1"/>
    <row r="14076" s="118" customFormat="1"/>
    <row r="14077" s="118" customFormat="1"/>
    <row r="14078" s="118" customFormat="1"/>
    <row r="14079" s="118" customFormat="1"/>
    <row r="14080" s="118" customFormat="1"/>
    <row r="14081" s="118" customFormat="1"/>
    <row r="14082" s="118" customFormat="1"/>
    <row r="14083" s="118" customFormat="1"/>
    <row r="14084" s="118" customFormat="1"/>
    <row r="14085" s="118" customFormat="1"/>
    <row r="14086" s="118" customFormat="1"/>
    <row r="14087" s="118" customFormat="1"/>
    <row r="14088" s="118" customFormat="1"/>
    <row r="14089" s="118" customFormat="1"/>
    <row r="14090" s="118" customFormat="1"/>
    <row r="14091" s="118" customFormat="1"/>
    <row r="14092" s="118" customFormat="1"/>
    <row r="14093" s="118" customFormat="1"/>
    <row r="14094" s="118" customFormat="1"/>
    <row r="14095" s="118" customFormat="1"/>
    <row r="14096" s="118" customFormat="1"/>
    <row r="14097" s="118" customFormat="1"/>
    <row r="14098" s="118" customFormat="1"/>
    <row r="14099" s="118" customFormat="1"/>
    <row r="14100" s="118" customFormat="1"/>
    <row r="14101" s="118" customFormat="1"/>
    <row r="14102" s="118" customFormat="1"/>
    <row r="14103" s="118" customFormat="1"/>
    <row r="14104" s="118" customFormat="1"/>
    <row r="14105" s="118" customFormat="1"/>
    <row r="14106" s="118" customFormat="1"/>
    <row r="14107" s="118" customFormat="1"/>
    <row r="14108" s="118" customFormat="1"/>
    <row r="14109" s="118" customFormat="1"/>
    <row r="14110" s="118" customFormat="1"/>
    <row r="14111" s="118" customFormat="1"/>
    <row r="14112" s="118" customFormat="1"/>
    <row r="14113" s="118" customFormat="1"/>
    <row r="14114" s="118" customFormat="1"/>
    <row r="14115" s="118" customFormat="1"/>
    <row r="14116" s="118" customFormat="1"/>
    <row r="14117" s="118" customFormat="1"/>
    <row r="14118" s="118" customFormat="1"/>
    <row r="14119" s="118" customFormat="1"/>
    <row r="14120" s="118" customFormat="1"/>
    <row r="14121" s="118" customFormat="1"/>
    <row r="14122" s="118" customFormat="1"/>
    <row r="14123" s="118" customFormat="1"/>
    <row r="14124" s="118" customFormat="1"/>
    <row r="14125" s="118" customFormat="1"/>
    <row r="14126" s="118" customFormat="1"/>
    <row r="14127" s="118" customFormat="1"/>
    <row r="14128" s="118" customFormat="1"/>
    <row r="14129" s="118" customFormat="1"/>
    <row r="14130" s="118" customFormat="1"/>
    <row r="14131" s="118" customFormat="1"/>
    <row r="14132" s="118" customFormat="1"/>
    <row r="14133" s="118" customFormat="1"/>
    <row r="14134" s="118" customFormat="1"/>
    <row r="14135" s="118" customFormat="1"/>
    <row r="14136" s="118" customFormat="1"/>
    <row r="14137" s="118" customFormat="1"/>
    <row r="14138" s="118" customFormat="1"/>
    <row r="14139" s="118" customFormat="1"/>
    <row r="14140" s="118" customFormat="1"/>
    <row r="14141" s="118" customFormat="1"/>
    <row r="14142" s="118" customFormat="1"/>
    <row r="14143" s="118" customFormat="1"/>
    <row r="14144" s="118" customFormat="1"/>
    <row r="14145" s="118" customFormat="1"/>
    <row r="14146" s="118" customFormat="1"/>
    <row r="14147" s="118" customFormat="1"/>
    <row r="14148" s="118" customFormat="1"/>
    <row r="14149" s="118" customFormat="1"/>
    <row r="14150" s="118" customFormat="1"/>
    <row r="14151" s="118" customFormat="1"/>
    <row r="14152" s="118" customFormat="1"/>
    <row r="14153" s="118" customFormat="1"/>
    <row r="14154" s="118" customFormat="1"/>
    <row r="14155" s="118" customFormat="1"/>
    <row r="14156" s="118" customFormat="1"/>
    <row r="14157" s="118" customFormat="1"/>
    <row r="14158" s="118" customFormat="1"/>
    <row r="14159" s="118" customFormat="1"/>
    <row r="14160" s="118" customFormat="1"/>
    <row r="14161" s="118" customFormat="1"/>
    <row r="14162" s="118" customFormat="1"/>
    <row r="14163" s="118" customFormat="1"/>
    <row r="14164" s="118" customFormat="1"/>
    <row r="14165" s="118" customFormat="1"/>
    <row r="14166" s="118" customFormat="1"/>
    <row r="14167" s="118" customFormat="1"/>
    <row r="14168" s="118" customFormat="1"/>
    <row r="14169" s="118" customFormat="1"/>
    <row r="14170" s="118" customFormat="1"/>
    <row r="14171" s="118" customFormat="1"/>
    <row r="14172" s="118" customFormat="1"/>
    <row r="14173" s="118" customFormat="1"/>
    <row r="14174" s="118" customFormat="1"/>
    <row r="14175" s="118" customFormat="1"/>
    <row r="14176" s="118" customFormat="1"/>
    <row r="14177" s="118" customFormat="1"/>
    <row r="14178" s="118" customFormat="1"/>
    <row r="14179" s="118" customFormat="1"/>
    <row r="14180" s="118" customFormat="1"/>
    <row r="14181" s="118" customFormat="1"/>
    <row r="14182" s="118" customFormat="1"/>
    <row r="14183" s="118" customFormat="1"/>
    <row r="14184" s="118" customFormat="1"/>
    <row r="14185" s="118" customFormat="1"/>
    <row r="14186" s="118" customFormat="1"/>
    <row r="14187" s="118" customFormat="1"/>
    <row r="14188" s="118" customFormat="1"/>
    <row r="14189" s="118" customFormat="1"/>
    <row r="14190" s="118" customFormat="1"/>
    <row r="14191" s="118" customFormat="1"/>
    <row r="14192" s="118" customFormat="1"/>
    <row r="14193" s="118" customFormat="1"/>
    <row r="14194" s="118" customFormat="1"/>
    <row r="14195" s="118" customFormat="1"/>
    <row r="14196" s="118" customFormat="1"/>
    <row r="14197" s="118" customFormat="1"/>
    <row r="14198" s="118" customFormat="1"/>
    <row r="14199" s="118" customFormat="1"/>
    <row r="14200" s="118" customFormat="1"/>
    <row r="14201" s="118" customFormat="1"/>
    <row r="14202" s="118" customFormat="1"/>
    <row r="14203" s="118" customFormat="1"/>
    <row r="14204" s="118" customFormat="1"/>
    <row r="14205" s="118" customFormat="1"/>
    <row r="14206" s="118" customFormat="1"/>
    <row r="14207" s="118" customFormat="1"/>
    <row r="14208" s="118" customFormat="1"/>
    <row r="14209" s="118" customFormat="1"/>
    <row r="14210" s="118" customFormat="1"/>
    <row r="14211" s="118" customFormat="1"/>
    <row r="14212" s="118" customFormat="1"/>
    <row r="14213" s="118" customFormat="1"/>
    <row r="14214" s="118" customFormat="1"/>
    <row r="14215" s="118" customFormat="1"/>
    <row r="14216" s="118" customFormat="1"/>
    <row r="14217" s="118" customFormat="1"/>
    <row r="14218" s="118" customFormat="1"/>
    <row r="14219" s="118" customFormat="1"/>
    <row r="14220" s="118" customFormat="1"/>
    <row r="14221" s="118" customFormat="1"/>
    <row r="14222" s="118" customFormat="1"/>
    <row r="14223" s="118" customFormat="1"/>
    <row r="14224" s="118" customFormat="1"/>
    <row r="14225" s="118" customFormat="1"/>
    <row r="14226" s="118" customFormat="1"/>
    <row r="14227" s="118" customFormat="1"/>
    <row r="14228" s="118" customFormat="1"/>
    <row r="14229" s="118" customFormat="1"/>
    <row r="14230" s="118" customFormat="1"/>
    <row r="14231" s="118" customFormat="1"/>
    <row r="14232" s="118" customFormat="1"/>
    <row r="14233" s="118" customFormat="1"/>
    <row r="14234" s="118" customFormat="1"/>
    <row r="14235" s="118" customFormat="1"/>
    <row r="14236" s="118" customFormat="1"/>
    <row r="14237" s="118" customFormat="1"/>
    <row r="14238" s="118" customFormat="1"/>
    <row r="14239" s="118" customFormat="1"/>
    <row r="14240" s="118" customFormat="1"/>
    <row r="14241" s="118" customFormat="1"/>
    <row r="14242" s="118" customFormat="1"/>
    <row r="14243" s="118" customFormat="1"/>
    <row r="14244" s="118" customFormat="1"/>
    <row r="14245" s="118" customFormat="1"/>
    <row r="14246" s="118" customFormat="1"/>
    <row r="14247" s="118" customFormat="1"/>
    <row r="14248" s="118" customFormat="1"/>
    <row r="14249" s="118" customFormat="1"/>
    <row r="14250" s="118" customFormat="1"/>
    <row r="14251" s="118" customFormat="1"/>
    <row r="14252" s="118" customFormat="1"/>
    <row r="14253" s="118" customFormat="1"/>
    <row r="14254" s="118" customFormat="1"/>
    <row r="14255" s="118" customFormat="1"/>
    <row r="14256" s="118" customFormat="1"/>
    <row r="14257" s="118" customFormat="1"/>
    <row r="14258" s="118" customFormat="1"/>
    <row r="14259" s="118" customFormat="1"/>
    <row r="14260" s="118" customFormat="1"/>
    <row r="14261" s="118" customFormat="1"/>
    <row r="14262" s="118" customFormat="1"/>
    <row r="14263" s="118" customFormat="1"/>
    <row r="14264" s="118" customFormat="1"/>
    <row r="14265" s="118" customFormat="1"/>
    <row r="14266" s="118" customFormat="1"/>
    <row r="14267" s="118" customFormat="1"/>
    <row r="14268" s="118" customFormat="1"/>
    <row r="14269" s="118" customFormat="1"/>
    <row r="14270" s="118" customFormat="1"/>
    <row r="14271" s="118" customFormat="1"/>
    <row r="14272" s="118" customFormat="1"/>
    <row r="14273" s="118" customFormat="1"/>
    <row r="14274" s="118" customFormat="1"/>
    <row r="14275" s="118" customFormat="1"/>
    <row r="14276" s="118" customFormat="1"/>
    <row r="14277" s="118" customFormat="1"/>
    <row r="14278" s="118" customFormat="1"/>
    <row r="14279" s="118" customFormat="1"/>
    <row r="14280" s="118" customFormat="1"/>
    <row r="14281" s="118" customFormat="1"/>
    <row r="14282" s="118" customFormat="1"/>
    <row r="14283" s="118" customFormat="1"/>
    <row r="14284" s="118" customFormat="1"/>
    <row r="14285" s="118" customFormat="1"/>
    <row r="14286" s="118" customFormat="1"/>
    <row r="14287" s="118" customFormat="1"/>
    <row r="14288" s="118" customFormat="1"/>
    <row r="14289" s="118" customFormat="1"/>
    <row r="14290" s="118" customFormat="1"/>
    <row r="14291" s="118" customFormat="1"/>
    <row r="14292" s="118" customFormat="1"/>
    <row r="14293" s="118" customFormat="1"/>
    <row r="14294" s="118" customFormat="1"/>
    <row r="14295" s="118" customFormat="1"/>
    <row r="14296" s="118" customFormat="1"/>
    <row r="14297" s="118" customFormat="1"/>
    <row r="14298" s="118" customFormat="1"/>
    <row r="14299" s="118" customFormat="1"/>
    <row r="14300" s="118" customFormat="1"/>
    <row r="14301" s="118" customFormat="1"/>
    <row r="14302" s="118" customFormat="1"/>
    <row r="14303" s="118" customFormat="1"/>
    <row r="14304" s="118" customFormat="1"/>
    <row r="14305" s="118" customFormat="1"/>
    <row r="14306" s="118" customFormat="1"/>
    <row r="14307" s="118" customFormat="1"/>
    <row r="14308" s="118" customFormat="1"/>
    <row r="14309" s="118" customFormat="1"/>
    <row r="14310" s="118" customFormat="1"/>
    <row r="14311" s="118" customFormat="1"/>
    <row r="14312" s="118" customFormat="1"/>
    <row r="14313" s="118" customFormat="1"/>
    <row r="14314" s="118" customFormat="1"/>
    <row r="14315" s="118" customFormat="1"/>
    <row r="14316" s="118" customFormat="1"/>
    <row r="14317" s="118" customFormat="1"/>
    <row r="14318" s="118" customFormat="1"/>
    <row r="14319" s="118" customFormat="1"/>
    <row r="14320" s="118" customFormat="1"/>
    <row r="14321" s="118" customFormat="1"/>
    <row r="14322" s="118" customFormat="1"/>
    <row r="14323" s="118" customFormat="1"/>
    <row r="14324" s="118" customFormat="1"/>
    <row r="14325" s="118" customFormat="1"/>
    <row r="14326" s="118" customFormat="1"/>
    <row r="14327" s="118" customFormat="1"/>
    <row r="14328" s="118" customFormat="1"/>
    <row r="14329" s="118" customFormat="1"/>
    <row r="14330" s="118" customFormat="1"/>
    <row r="14331" s="118" customFormat="1"/>
    <row r="14332" s="118" customFormat="1"/>
    <row r="14333" s="118" customFormat="1"/>
    <row r="14334" s="118" customFormat="1"/>
    <row r="14335" s="118" customFormat="1"/>
    <row r="14336" s="118" customFormat="1"/>
    <row r="14337" s="118" customFormat="1"/>
    <row r="14338" s="118" customFormat="1"/>
    <row r="14339" s="118" customFormat="1"/>
    <row r="14340" s="118" customFormat="1"/>
    <row r="14341" s="118" customFormat="1"/>
    <row r="14342" s="118" customFormat="1"/>
    <row r="14343" s="118" customFormat="1"/>
    <row r="14344" s="118" customFormat="1"/>
    <row r="14345" s="118" customFormat="1"/>
    <row r="14346" s="118" customFormat="1"/>
    <row r="14347" s="118" customFormat="1"/>
    <row r="14348" s="118" customFormat="1"/>
    <row r="14349" s="118" customFormat="1"/>
    <row r="14350" s="118" customFormat="1"/>
    <row r="14351" s="118" customFormat="1"/>
    <row r="14352" s="118" customFormat="1"/>
    <row r="14353" s="118" customFormat="1"/>
    <row r="14354" s="118" customFormat="1"/>
    <row r="14355" s="118" customFormat="1"/>
    <row r="14356" s="118" customFormat="1"/>
    <row r="14357" s="118" customFormat="1"/>
    <row r="14358" s="118" customFormat="1"/>
    <row r="14359" s="118" customFormat="1"/>
    <row r="14360" s="118" customFormat="1"/>
    <row r="14361" s="118" customFormat="1"/>
    <row r="14362" s="118" customFormat="1"/>
    <row r="14363" s="118" customFormat="1"/>
    <row r="14364" s="118" customFormat="1"/>
    <row r="14365" s="118" customFormat="1"/>
    <row r="14366" s="118" customFormat="1"/>
    <row r="14367" s="118" customFormat="1"/>
    <row r="14368" s="118" customFormat="1"/>
    <row r="14369" s="118" customFormat="1"/>
    <row r="14370" s="118" customFormat="1"/>
    <row r="14371" s="118" customFormat="1"/>
    <row r="14372" s="118" customFormat="1"/>
    <row r="14373" s="118" customFormat="1"/>
    <row r="14374" s="118" customFormat="1"/>
    <row r="14375" s="118" customFormat="1"/>
    <row r="14376" s="118" customFormat="1"/>
    <row r="14377" s="118" customFormat="1"/>
    <row r="14378" s="118" customFormat="1"/>
    <row r="14379" s="118" customFormat="1"/>
    <row r="14380" s="118" customFormat="1"/>
    <row r="14381" s="118" customFormat="1"/>
    <row r="14382" s="118" customFormat="1"/>
    <row r="14383" s="118" customFormat="1"/>
    <row r="14384" s="118" customFormat="1"/>
    <row r="14385" s="118" customFormat="1"/>
    <row r="14386" s="118" customFormat="1"/>
    <row r="14387" s="118" customFormat="1"/>
    <row r="14388" s="118" customFormat="1"/>
    <row r="14389" s="118" customFormat="1"/>
    <row r="14390" s="118" customFormat="1"/>
    <row r="14391" s="118" customFormat="1"/>
    <row r="14392" s="118" customFormat="1"/>
    <row r="14393" s="118" customFormat="1"/>
    <row r="14394" s="118" customFormat="1"/>
    <row r="14395" s="118" customFormat="1"/>
    <row r="14396" s="118" customFormat="1"/>
    <row r="14397" s="118" customFormat="1"/>
    <row r="14398" s="118" customFormat="1"/>
    <row r="14399" s="118" customFormat="1"/>
    <row r="14400" s="118" customFormat="1"/>
    <row r="14401" s="118" customFormat="1"/>
    <row r="14402" s="118" customFormat="1"/>
    <row r="14403" s="118" customFormat="1"/>
    <row r="14404" s="118" customFormat="1"/>
    <row r="14405" s="118" customFormat="1"/>
    <row r="14406" s="118" customFormat="1"/>
    <row r="14407" s="118" customFormat="1"/>
    <row r="14408" s="118" customFormat="1"/>
    <row r="14409" s="118" customFormat="1"/>
    <row r="14410" s="118" customFormat="1"/>
    <row r="14411" s="118" customFormat="1"/>
    <row r="14412" s="118" customFormat="1"/>
    <row r="14413" s="118" customFormat="1"/>
    <row r="14414" s="118" customFormat="1"/>
    <row r="14415" s="118" customFormat="1"/>
    <row r="14416" s="118" customFormat="1"/>
    <row r="14417" s="118" customFormat="1"/>
    <row r="14418" s="118" customFormat="1"/>
    <row r="14419" s="118" customFormat="1"/>
    <row r="14420" s="118" customFormat="1"/>
    <row r="14421" s="118" customFormat="1"/>
    <row r="14422" s="118" customFormat="1"/>
    <row r="14423" s="118" customFormat="1"/>
    <row r="14424" s="118" customFormat="1"/>
    <row r="14425" s="118" customFormat="1"/>
    <row r="14426" s="118" customFormat="1"/>
    <row r="14427" s="118" customFormat="1"/>
    <row r="14428" s="118" customFormat="1"/>
    <row r="14429" s="118" customFormat="1"/>
    <row r="14430" s="118" customFormat="1"/>
    <row r="14431" s="118" customFormat="1"/>
    <row r="14432" s="118" customFormat="1"/>
    <row r="14433" s="118" customFormat="1"/>
    <row r="14434" s="118" customFormat="1"/>
    <row r="14435" s="118" customFormat="1"/>
    <row r="14436" s="118" customFormat="1"/>
    <row r="14437" s="118" customFormat="1"/>
    <row r="14438" s="118" customFormat="1"/>
    <row r="14439" s="118" customFormat="1"/>
    <row r="14440" s="118" customFormat="1"/>
    <row r="14441" s="118" customFormat="1"/>
    <row r="14442" s="118" customFormat="1"/>
    <row r="14443" s="118" customFormat="1"/>
    <row r="14444" s="118" customFormat="1"/>
    <row r="14445" s="118" customFormat="1"/>
    <row r="14446" s="118" customFormat="1"/>
    <row r="14447" s="118" customFormat="1"/>
    <row r="14448" s="118" customFormat="1"/>
    <row r="14449" s="118" customFormat="1"/>
    <row r="14450" s="118" customFormat="1"/>
    <row r="14451" s="118" customFormat="1"/>
    <row r="14452" s="118" customFormat="1"/>
    <row r="14453" s="118" customFormat="1"/>
    <row r="14454" s="118" customFormat="1"/>
    <row r="14455" s="118" customFormat="1"/>
    <row r="14456" s="118" customFormat="1"/>
    <row r="14457" s="118" customFormat="1"/>
    <row r="14458" s="118" customFormat="1"/>
    <row r="14459" s="118" customFormat="1"/>
    <row r="14460" s="118" customFormat="1"/>
    <row r="14461" s="118" customFormat="1"/>
    <row r="14462" s="118" customFormat="1"/>
    <row r="14463" s="118" customFormat="1"/>
    <row r="14464" s="118" customFormat="1"/>
    <row r="14465" s="118" customFormat="1"/>
    <row r="14466" s="118" customFormat="1"/>
    <row r="14467" s="118" customFormat="1"/>
    <row r="14468" s="118" customFormat="1"/>
    <row r="14469" s="118" customFormat="1"/>
    <row r="14470" s="118" customFormat="1"/>
    <row r="14471" s="118" customFormat="1"/>
    <row r="14472" s="118" customFormat="1"/>
    <row r="14473" s="118" customFormat="1"/>
    <row r="14474" s="118" customFormat="1"/>
    <row r="14475" s="118" customFormat="1"/>
    <row r="14476" s="118" customFormat="1"/>
    <row r="14477" s="118" customFormat="1"/>
    <row r="14478" s="118" customFormat="1"/>
    <row r="14479" s="118" customFormat="1"/>
    <row r="14480" s="118" customFormat="1"/>
    <row r="14481" s="118" customFormat="1"/>
    <row r="14482" s="118" customFormat="1"/>
    <row r="14483" s="118" customFormat="1"/>
    <row r="14484" s="118" customFormat="1"/>
    <row r="14485" s="118" customFormat="1"/>
    <row r="14486" s="118" customFormat="1"/>
    <row r="14487" s="118" customFormat="1"/>
    <row r="14488" s="118" customFormat="1"/>
    <row r="14489" s="118" customFormat="1"/>
    <row r="14490" s="118" customFormat="1"/>
    <row r="14491" s="118" customFormat="1"/>
    <row r="14492" s="118" customFormat="1"/>
    <row r="14493" s="118" customFormat="1"/>
    <row r="14494" s="118" customFormat="1"/>
    <row r="14495" s="118" customFormat="1"/>
    <row r="14496" s="118" customFormat="1"/>
    <row r="14497" s="118" customFormat="1"/>
    <row r="14498" s="118" customFormat="1"/>
    <row r="14499" s="118" customFormat="1"/>
    <row r="14500" s="118" customFormat="1"/>
    <row r="14501" s="118" customFormat="1"/>
    <row r="14502" s="118" customFormat="1"/>
    <row r="14503" s="118" customFormat="1"/>
    <row r="14504" s="118" customFormat="1"/>
    <row r="14505" s="118" customFormat="1"/>
    <row r="14506" s="118" customFormat="1"/>
    <row r="14507" s="118" customFormat="1"/>
    <row r="14508" s="118" customFormat="1"/>
    <row r="14509" s="118" customFormat="1"/>
    <row r="14510" s="118" customFormat="1"/>
    <row r="14511" s="118" customFormat="1"/>
    <row r="14512" s="118" customFormat="1"/>
    <row r="14513" s="118" customFormat="1"/>
    <row r="14514" s="118" customFormat="1"/>
    <row r="14515" s="118" customFormat="1"/>
    <row r="14516" s="118" customFormat="1"/>
    <row r="14517" s="118" customFormat="1"/>
    <row r="14518" s="118" customFormat="1"/>
    <row r="14519" s="118" customFormat="1"/>
    <row r="14520" s="118" customFormat="1"/>
    <row r="14521" s="118" customFormat="1"/>
    <row r="14522" s="118" customFormat="1"/>
    <row r="14523" s="118" customFormat="1"/>
    <row r="14524" s="118" customFormat="1"/>
    <row r="14525" s="118" customFormat="1"/>
    <row r="14526" s="118" customFormat="1"/>
    <row r="14527" s="118" customFormat="1"/>
    <row r="14528" s="118" customFormat="1"/>
    <row r="14529" s="118" customFormat="1"/>
    <row r="14530" s="118" customFormat="1"/>
    <row r="14531" s="118" customFormat="1"/>
    <row r="14532" s="118" customFormat="1"/>
    <row r="14533" s="118" customFormat="1"/>
    <row r="14534" s="118" customFormat="1"/>
    <row r="14535" s="118" customFormat="1"/>
    <row r="14536" s="118" customFormat="1"/>
    <row r="14537" s="118" customFormat="1"/>
    <row r="14538" s="118" customFormat="1"/>
    <row r="14539" s="118" customFormat="1"/>
    <row r="14540" s="118" customFormat="1"/>
    <row r="14541" s="118" customFormat="1"/>
    <row r="14542" s="118" customFormat="1"/>
    <row r="14543" s="118" customFormat="1"/>
    <row r="14544" s="118" customFormat="1"/>
    <row r="14545" s="118" customFormat="1"/>
    <row r="14546" s="118" customFormat="1"/>
    <row r="14547" s="118" customFormat="1"/>
    <row r="14548" s="118" customFormat="1"/>
    <row r="14549" s="118" customFormat="1"/>
    <row r="14550" s="118" customFormat="1"/>
    <row r="14551" s="118" customFormat="1"/>
    <row r="14552" s="118" customFormat="1"/>
    <row r="14553" s="118" customFormat="1"/>
    <row r="14554" s="118" customFormat="1"/>
    <row r="14555" s="118" customFormat="1"/>
    <row r="14556" s="118" customFormat="1"/>
    <row r="14557" s="118" customFormat="1"/>
    <row r="14558" s="118" customFormat="1"/>
    <row r="14559" s="118" customFormat="1"/>
    <row r="14560" s="118" customFormat="1"/>
    <row r="14561" s="118" customFormat="1"/>
    <row r="14562" s="118" customFormat="1"/>
    <row r="14563" s="118" customFormat="1"/>
    <row r="14564" s="118" customFormat="1"/>
    <row r="14565" s="118" customFormat="1"/>
    <row r="14566" s="118" customFormat="1"/>
    <row r="14567" s="118" customFormat="1"/>
    <row r="14568" s="118" customFormat="1"/>
    <row r="14569" s="118" customFormat="1"/>
    <row r="14570" s="118" customFormat="1"/>
    <row r="14571" s="118" customFormat="1"/>
    <row r="14572" s="118" customFormat="1"/>
    <row r="14573" s="118" customFormat="1"/>
    <row r="14574" s="118" customFormat="1"/>
    <row r="14575" s="118" customFormat="1"/>
    <row r="14576" s="118" customFormat="1"/>
    <row r="14577" s="118" customFormat="1"/>
    <row r="14578" s="118" customFormat="1"/>
    <row r="14579" s="118" customFormat="1"/>
    <row r="14580" s="118" customFormat="1"/>
    <row r="14581" s="118" customFormat="1"/>
    <row r="14582" s="118" customFormat="1"/>
    <row r="14583" s="118" customFormat="1"/>
    <row r="14584" s="118" customFormat="1"/>
    <row r="14585" s="118" customFormat="1"/>
    <row r="14586" s="118" customFormat="1"/>
    <row r="14587" s="118" customFormat="1"/>
    <row r="14588" s="118" customFormat="1"/>
    <row r="14589" s="118" customFormat="1"/>
    <row r="14590" s="118" customFormat="1"/>
    <row r="14591" s="118" customFormat="1"/>
    <row r="14592" s="118" customFormat="1"/>
    <row r="14593" s="118" customFormat="1"/>
    <row r="14594" s="118" customFormat="1"/>
    <row r="14595" s="118" customFormat="1"/>
    <row r="14596" s="118" customFormat="1"/>
    <row r="14597" s="118" customFormat="1"/>
    <row r="14598" s="118" customFormat="1"/>
    <row r="14599" s="118" customFormat="1"/>
    <row r="14600" s="118" customFormat="1"/>
    <row r="14601" s="118" customFormat="1"/>
    <row r="14602" s="118" customFormat="1"/>
    <row r="14603" s="118" customFormat="1"/>
    <row r="14604" s="118" customFormat="1"/>
    <row r="14605" s="118" customFormat="1"/>
    <row r="14606" s="118" customFormat="1"/>
    <row r="14607" s="118" customFormat="1"/>
    <row r="14608" s="118" customFormat="1"/>
    <row r="14609" s="118" customFormat="1"/>
    <row r="14610" s="118" customFormat="1"/>
    <row r="14611" s="118" customFormat="1"/>
    <row r="14612" s="118" customFormat="1"/>
    <row r="14613" s="118" customFormat="1"/>
    <row r="14614" s="118" customFormat="1"/>
    <row r="14615" s="118" customFormat="1"/>
    <row r="14616" s="118" customFormat="1"/>
    <row r="14617" s="118" customFormat="1"/>
    <row r="14618" s="118" customFormat="1"/>
    <row r="14619" s="118" customFormat="1"/>
    <row r="14620" s="118" customFormat="1"/>
    <row r="14621" s="118" customFormat="1"/>
    <row r="14622" s="118" customFormat="1"/>
    <row r="14623" s="118" customFormat="1"/>
    <row r="14624" s="118" customFormat="1"/>
    <row r="14625" s="118" customFormat="1"/>
    <row r="14626" s="118" customFormat="1"/>
    <row r="14627" s="118" customFormat="1"/>
    <row r="14628" s="118" customFormat="1"/>
    <row r="14629" s="118" customFormat="1"/>
    <row r="14630" s="118" customFormat="1"/>
    <row r="14631" s="118" customFormat="1"/>
    <row r="14632" s="118" customFormat="1"/>
    <row r="14633" s="118" customFormat="1"/>
    <row r="14634" s="118" customFormat="1"/>
    <row r="14635" s="118" customFormat="1"/>
    <row r="14636" s="118" customFormat="1"/>
    <row r="14637" s="118" customFormat="1"/>
    <row r="14638" s="118" customFormat="1"/>
    <row r="14639" s="118" customFormat="1"/>
    <row r="14640" s="118" customFormat="1"/>
    <row r="14641" s="118" customFormat="1"/>
    <row r="14642" s="118" customFormat="1"/>
    <row r="14643" s="118" customFormat="1"/>
    <row r="14644" s="118" customFormat="1"/>
    <row r="14645" s="118" customFormat="1"/>
    <row r="14646" s="118" customFormat="1"/>
    <row r="14647" s="118" customFormat="1"/>
    <row r="14648" s="118" customFormat="1"/>
    <row r="14649" s="118" customFormat="1"/>
    <row r="14650" s="118" customFormat="1"/>
    <row r="14651" s="118" customFormat="1"/>
    <row r="14652" s="118" customFormat="1"/>
    <row r="14653" s="118" customFormat="1"/>
    <row r="14654" s="118" customFormat="1"/>
    <row r="14655" s="118" customFormat="1"/>
    <row r="14656" s="118" customFormat="1"/>
    <row r="14657" s="118" customFormat="1"/>
    <row r="14658" s="118" customFormat="1"/>
    <row r="14659" s="118" customFormat="1"/>
    <row r="14660" s="118" customFormat="1"/>
    <row r="14661" s="118" customFormat="1"/>
    <row r="14662" s="118" customFormat="1"/>
    <row r="14663" s="118" customFormat="1"/>
    <row r="14664" s="118" customFormat="1"/>
    <row r="14665" s="118" customFormat="1"/>
    <row r="14666" s="118" customFormat="1"/>
    <row r="14667" s="118" customFormat="1"/>
    <row r="14668" s="118" customFormat="1"/>
    <row r="14669" s="118" customFormat="1"/>
    <row r="14670" s="118" customFormat="1"/>
    <row r="14671" s="118" customFormat="1"/>
    <row r="14672" s="118" customFormat="1"/>
    <row r="14673" s="118" customFormat="1"/>
    <row r="14674" s="118" customFormat="1"/>
    <row r="14675" s="118" customFormat="1"/>
    <row r="14676" s="118" customFormat="1"/>
    <row r="14677" s="118" customFormat="1"/>
    <row r="14678" s="118" customFormat="1"/>
    <row r="14679" s="118" customFormat="1"/>
    <row r="14680" s="118" customFormat="1"/>
    <row r="14681" s="118" customFormat="1"/>
    <row r="14682" s="118" customFormat="1"/>
    <row r="14683" s="118" customFormat="1"/>
    <row r="14684" s="118" customFormat="1"/>
    <row r="14685" s="118" customFormat="1"/>
    <row r="14686" s="118" customFormat="1"/>
    <row r="14687" s="118" customFormat="1"/>
    <row r="14688" s="118" customFormat="1"/>
    <row r="14689" s="118" customFormat="1"/>
    <row r="14690" s="118" customFormat="1"/>
    <row r="14691" s="118" customFormat="1"/>
    <row r="14692" s="118" customFormat="1"/>
    <row r="14693" s="118" customFormat="1"/>
    <row r="14694" s="118" customFormat="1"/>
    <row r="14695" s="118" customFormat="1"/>
    <row r="14696" s="118" customFormat="1"/>
    <row r="14697" s="118" customFormat="1"/>
    <row r="14698" s="118" customFormat="1"/>
    <row r="14699" s="118" customFormat="1"/>
    <row r="14700" s="118" customFormat="1"/>
    <row r="14701" s="118" customFormat="1"/>
    <row r="14702" s="118" customFormat="1"/>
    <row r="14703" s="118" customFormat="1"/>
    <row r="14704" s="118" customFormat="1"/>
    <row r="14705" s="118" customFormat="1"/>
    <row r="14706" s="118" customFormat="1"/>
    <row r="14707" s="118" customFormat="1"/>
    <row r="14708" s="118" customFormat="1"/>
    <row r="14709" s="118" customFormat="1"/>
    <row r="14710" s="118" customFormat="1"/>
    <row r="14711" s="118" customFormat="1"/>
    <row r="14712" s="118" customFormat="1"/>
    <row r="14713" s="118" customFormat="1"/>
    <row r="14714" s="118" customFormat="1"/>
    <row r="14715" s="118" customFormat="1"/>
    <row r="14716" s="118" customFormat="1"/>
    <row r="14717" s="118" customFormat="1"/>
    <row r="14718" s="118" customFormat="1"/>
    <row r="14719" s="118" customFormat="1"/>
    <row r="14720" s="118" customFormat="1"/>
    <row r="14721" s="118" customFormat="1"/>
    <row r="14722" s="118" customFormat="1"/>
    <row r="14723" s="118" customFormat="1"/>
    <row r="14724" s="118" customFormat="1"/>
    <row r="14725" s="118" customFormat="1"/>
    <row r="14726" s="118" customFormat="1"/>
    <row r="14727" s="118" customFormat="1"/>
    <row r="14728" s="118" customFormat="1"/>
    <row r="14729" s="118" customFormat="1"/>
    <row r="14730" s="118" customFormat="1"/>
    <row r="14731" s="118" customFormat="1"/>
    <row r="14732" s="118" customFormat="1"/>
    <row r="14733" s="118" customFormat="1"/>
    <row r="14734" s="118" customFormat="1"/>
    <row r="14735" s="118" customFormat="1"/>
    <row r="14736" s="118" customFormat="1"/>
    <row r="14737" s="118" customFormat="1"/>
    <row r="14738" s="118" customFormat="1"/>
    <row r="14739" s="118" customFormat="1"/>
    <row r="14740" s="118" customFormat="1"/>
    <row r="14741" s="118" customFormat="1"/>
    <row r="14742" s="118" customFormat="1"/>
    <row r="14743" s="118" customFormat="1"/>
    <row r="14744" s="118" customFormat="1"/>
    <row r="14745" s="118" customFormat="1"/>
    <row r="14746" s="118" customFormat="1"/>
    <row r="14747" s="118" customFormat="1"/>
    <row r="14748" s="118" customFormat="1"/>
    <row r="14749" s="118" customFormat="1"/>
    <row r="14750" s="118" customFormat="1"/>
    <row r="14751" s="118" customFormat="1"/>
    <row r="14752" s="118" customFormat="1"/>
    <row r="14753" s="118" customFormat="1"/>
    <row r="14754" s="118" customFormat="1"/>
    <row r="14755" s="118" customFormat="1"/>
    <row r="14756" s="118" customFormat="1"/>
    <row r="14757" s="118" customFormat="1"/>
    <row r="14758" s="118" customFormat="1"/>
    <row r="14759" s="118" customFormat="1"/>
    <row r="14760" s="118" customFormat="1"/>
    <row r="14761" s="118" customFormat="1"/>
    <row r="14762" s="118" customFormat="1"/>
    <row r="14763" s="118" customFormat="1"/>
    <row r="14764" s="118" customFormat="1"/>
    <row r="14765" s="118" customFormat="1"/>
    <row r="14766" s="118" customFormat="1"/>
    <row r="14767" s="118" customFormat="1"/>
    <row r="14768" s="118" customFormat="1"/>
    <row r="14769" s="118" customFormat="1"/>
    <row r="14770" s="118" customFormat="1"/>
    <row r="14771" s="118" customFormat="1"/>
    <row r="14772" s="118" customFormat="1"/>
    <row r="14773" s="118" customFormat="1"/>
    <row r="14774" s="118" customFormat="1"/>
    <row r="14775" s="118" customFormat="1"/>
    <row r="14776" s="118" customFormat="1"/>
    <row r="14777" s="118" customFormat="1"/>
    <row r="14778" s="118" customFormat="1"/>
    <row r="14779" s="118" customFormat="1"/>
    <row r="14780" s="118" customFormat="1"/>
    <row r="14781" s="118" customFormat="1"/>
    <row r="14782" s="118" customFormat="1"/>
    <row r="14783" s="118" customFormat="1"/>
    <row r="14784" s="118" customFormat="1"/>
    <row r="14785" s="118" customFormat="1"/>
    <row r="14786" s="118" customFormat="1"/>
    <row r="14787" s="118" customFormat="1"/>
    <row r="14788" s="118" customFormat="1"/>
    <row r="14789" s="118" customFormat="1"/>
    <row r="14790" s="118" customFormat="1"/>
    <row r="14791" s="118" customFormat="1"/>
    <row r="14792" s="118" customFormat="1"/>
    <row r="14793" s="118" customFormat="1"/>
    <row r="14794" s="118" customFormat="1"/>
    <row r="14795" s="118" customFormat="1"/>
    <row r="14796" s="118" customFormat="1"/>
    <row r="14797" s="118" customFormat="1"/>
    <row r="14798" s="118" customFormat="1"/>
    <row r="14799" s="118" customFormat="1"/>
    <row r="14800" s="118" customFormat="1"/>
    <row r="14801" s="118" customFormat="1"/>
    <row r="14802" s="118" customFormat="1"/>
    <row r="14803" s="118" customFormat="1"/>
    <row r="14804" s="118" customFormat="1"/>
    <row r="14805" s="118" customFormat="1"/>
    <row r="14806" s="118" customFormat="1"/>
    <row r="14807" s="118" customFormat="1"/>
    <row r="14808" s="118" customFormat="1"/>
    <row r="14809" s="118" customFormat="1"/>
    <row r="14810" s="118" customFormat="1"/>
    <row r="14811" s="118" customFormat="1"/>
    <row r="14812" s="118" customFormat="1"/>
    <row r="14813" s="118" customFormat="1"/>
    <row r="14814" s="118" customFormat="1"/>
    <row r="14815" s="118" customFormat="1"/>
    <row r="14816" s="118" customFormat="1"/>
    <row r="14817" s="118" customFormat="1"/>
    <row r="14818" s="118" customFormat="1"/>
    <row r="14819" s="118" customFormat="1"/>
    <row r="14820" s="118" customFormat="1"/>
    <row r="14821" s="118" customFormat="1"/>
    <row r="14822" s="118" customFormat="1"/>
    <row r="14823" s="118" customFormat="1"/>
    <row r="14824" s="118" customFormat="1"/>
    <row r="14825" s="118" customFormat="1"/>
    <row r="14826" s="118" customFormat="1"/>
    <row r="14827" s="118" customFormat="1"/>
    <row r="14828" s="118" customFormat="1"/>
    <row r="14829" s="118" customFormat="1"/>
    <row r="14830" s="118" customFormat="1"/>
    <row r="14831" s="118" customFormat="1"/>
    <row r="14832" s="118" customFormat="1"/>
    <row r="14833" s="118" customFormat="1"/>
    <row r="14834" s="118" customFormat="1"/>
    <row r="14835" s="118" customFormat="1"/>
    <row r="14836" s="118" customFormat="1"/>
    <row r="14837" s="118" customFormat="1"/>
    <row r="14838" s="118" customFormat="1"/>
    <row r="14839" s="118" customFormat="1"/>
    <row r="14840" s="118" customFormat="1"/>
    <row r="14841" s="118" customFormat="1"/>
    <row r="14842" s="118" customFormat="1"/>
    <row r="14843" s="118" customFormat="1"/>
    <row r="14844" s="118" customFormat="1"/>
    <row r="14845" s="118" customFormat="1"/>
    <row r="14846" s="118" customFormat="1"/>
    <row r="14847" s="118" customFormat="1"/>
    <row r="14848" s="118" customFormat="1"/>
    <row r="14849" s="118" customFormat="1"/>
    <row r="14850" s="118" customFormat="1"/>
    <row r="14851" s="118" customFormat="1"/>
    <row r="14852" s="118" customFormat="1"/>
    <row r="14853" s="118" customFormat="1"/>
    <row r="14854" s="118" customFormat="1"/>
    <row r="14855" s="118" customFormat="1"/>
    <row r="14856" s="118" customFormat="1"/>
    <row r="14857" s="118" customFormat="1"/>
    <row r="14858" s="118" customFormat="1"/>
    <row r="14859" s="118" customFormat="1"/>
    <row r="14860" s="118" customFormat="1"/>
    <row r="14861" s="118" customFormat="1"/>
    <row r="14862" s="118" customFormat="1"/>
    <row r="14863" s="118" customFormat="1"/>
    <row r="14864" s="118" customFormat="1"/>
    <row r="14865" s="118" customFormat="1"/>
    <row r="14866" s="118" customFormat="1"/>
    <row r="14867" s="118" customFormat="1"/>
    <row r="14868" s="118" customFormat="1"/>
    <row r="14869" s="118" customFormat="1"/>
    <row r="14870" s="118" customFormat="1"/>
    <row r="14871" s="118" customFormat="1"/>
    <row r="14872" s="118" customFormat="1"/>
    <row r="14873" s="118" customFormat="1"/>
    <row r="14874" s="118" customFormat="1"/>
    <row r="14875" s="118" customFormat="1"/>
    <row r="14876" s="118" customFormat="1"/>
    <row r="14877" s="118" customFormat="1"/>
    <row r="14878" s="118" customFormat="1"/>
    <row r="14879" s="118" customFormat="1"/>
    <row r="14880" s="118" customFormat="1"/>
    <row r="14881" s="118" customFormat="1"/>
    <row r="14882" s="118" customFormat="1"/>
    <row r="14883" s="118" customFormat="1"/>
    <row r="14884" s="118" customFormat="1"/>
    <row r="14885" s="118" customFormat="1"/>
    <row r="14886" s="118" customFormat="1"/>
    <row r="14887" s="118" customFormat="1"/>
    <row r="14888" s="118" customFormat="1"/>
    <row r="14889" s="118" customFormat="1"/>
    <row r="14890" s="118" customFormat="1"/>
    <row r="14891" s="118" customFormat="1"/>
    <row r="14892" s="118" customFormat="1"/>
    <row r="14893" s="118" customFormat="1"/>
    <row r="14894" s="118" customFormat="1"/>
    <row r="14895" s="118" customFormat="1"/>
    <row r="14896" s="118" customFormat="1"/>
    <row r="14897" s="118" customFormat="1"/>
    <row r="14898" s="118" customFormat="1"/>
    <row r="14899" s="118" customFormat="1"/>
    <row r="14900" s="118" customFormat="1"/>
    <row r="14901" s="118" customFormat="1"/>
    <row r="14902" s="118" customFormat="1"/>
    <row r="14903" s="118" customFormat="1"/>
    <row r="14904" s="118" customFormat="1"/>
    <row r="14905" s="118" customFormat="1"/>
    <row r="14906" s="118" customFormat="1"/>
    <row r="14907" s="118" customFormat="1"/>
    <row r="14908" s="118" customFormat="1"/>
    <row r="14909" s="118" customFormat="1"/>
    <row r="14910" s="118" customFormat="1"/>
    <row r="14911" s="118" customFormat="1"/>
    <row r="14912" s="118" customFormat="1"/>
    <row r="14913" s="118" customFormat="1"/>
    <row r="14914" s="118" customFormat="1"/>
    <row r="14915" s="118" customFormat="1"/>
    <row r="14916" s="118" customFormat="1"/>
    <row r="14917" s="118" customFormat="1"/>
    <row r="14918" s="118" customFormat="1"/>
    <row r="14919" s="118" customFormat="1"/>
    <row r="14920" s="118" customFormat="1"/>
    <row r="14921" s="118" customFormat="1"/>
    <row r="14922" s="118" customFormat="1"/>
    <row r="14923" s="118" customFormat="1"/>
    <row r="14924" s="118" customFormat="1"/>
    <row r="14925" s="118" customFormat="1"/>
    <row r="14926" s="118" customFormat="1"/>
    <row r="14927" s="118" customFormat="1"/>
    <row r="14928" s="118" customFormat="1"/>
    <row r="14929" s="118" customFormat="1"/>
    <row r="14930" s="118" customFormat="1"/>
    <row r="14931" s="118" customFormat="1"/>
    <row r="14932" s="118" customFormat="1"/>
    <row r="14933" s="118" customFormat="1"/>
    <row r="14934" s="118" customFormat="1"/>
    <row r="14935" s="118" customFormat="1"/>
    <row r="14936" s="118" customFormat="1"/>
    <row r="14937" s="118" customFormat="1"/>
    <row r="14938" s="118" customFormat="1"/>
    <row r="14939" s="118" customFormat="1"/>
    <row r="14940" s="118" customFormat="1"/>
    <row r="14941" s="118" customFormat="1"/>
    <row r="14942" s="118" customFormat="1"/>
    <row r="14943" s="118" customFormat="1"/>
    <row r="14944" s="118" customFormat="1"/>
    <row r="14945" s="118" customFormat="1"/>
    <row r="14946" s="118" customFormat="1"/>
    <row r="14947" s="118" customFormat="1"/>
    <row r="14948" s="118" customFormat="1"/>
    <row r="14949" s="118" customFormat="1"/>
    <row r="14950" s="118" customFormat="1"/>
    <row r="14951" s="118" customFormat="1"/>
    <row r="14952" s="118" customFormat="1"/>
    <row r="14953" s="118" customFormat="1"/>
    <row r="14954" s="118" customFormat="1"/>
    <row r="14955" s="118" customFormat="1"/>
    <row r="14956" s="118" customFormat="1"/>
    <row r="14957" s="118" customFormat="1"/>
    <row r="14958" s="118" customFormat="1"/>
    <row r="14959" s="118" customFormat="1"/>
    <row r="14960" s="118" customFormat="1"/>
    <row r="14961" s="118" customFormat="1"/>
    <row r="14962" s="118" customFormat="1"/>
    <row r="14963" s="118" customFormat="1"/>
    <row r="14964" s="118" customFormat="1"/>
    <row r="14965" s="118" customFormat="1"/>
    <row r="14966" s="118" customFormat="1"/>
    <row r="14967" s="118" customFormat="1"/>
    <row r="14968" s="118" customFormat="1"/>
    <row r="14969" s="118" customFormat="1"/>
    <row r="14970" s="118" customFormat="1"/>
    <row r="14971" s="118" customFormat="1"/>
    <row r="14972" s="118" customFormat="1"/>
    <row r="14973" s="118" customFormat="1"/>
    <row r="14974" s="118" customFormat="1"/>
    <row r="14975" s="118" customFormat="1"/>
    <row r="14976" s="118" customFormat="1"/>
    <row r="14977" s="118" customFormat="1"/>
    <row r="14978" s="118" customFormat="1"/>
    <row r="14979" s="118" customFormat="1"/>
    <row r="14980" s="118" customFormat="1"/>
    <row r="14981" s="118" customFormat="1"/>
    <row r="14982" s="118" customFormat="1"/>
    <row r="14983" s="118" customFormat="1"/>
    <row r="14984" s="118" customFormat="1"/>
    <row r="14985" s="118" customFormat="1"/>
    <row r="14986" s="118" customFormat="1"/>
    <row r="14987" s="118" customFormat="1"/>
    <row r="14988" s="118" customFormat="1"/>
    <row r="14989" s="118" customFormat="1"/>
    <row r="14990" s="118" customFormat="1"/>
    <row r="14991" s="118" customFormat="1"/>
    <row r="14992" s="118" customFormat="1"/>
    <row r="14993" s="118" customFormat="1"/>
    <row r="14994" s="118" customFormat="1"/>
    <row r="14995" s="118" customFormat="1"/>
    <row r="14996" s="118" customFormat="1"/>
    <row r="14997" s="118" customFormat="1"/>
    <row r="14998" s="118" customFormat="1"/>
    <row r="14999" s="118" customFormat="1"/>
    <row r="15000" s="118" customFormat="1"/>
    <row r="15001" s="118" customFormat="1"/>
    <row r="15002" s="118" customFormat="1"/>
    <row r="15003" s="118" customFormat="1"/>
    <row r="15004" s="118" customFormat="1"/>
    <row r="15005" s="118" customFormat="1"/>
    <row r="15006" s="118" customFormat="1"/>
    <row r="15007" s="118" customFormat="1"/>
    <row r="15008" s="118" customFormat="1"/>
    <row r="15009" s="118" customFormat="1"/>
    <row r="15010" s="118" customFormat="1"/>
    <row r="15011" s="118" customFormat="1"/>
    <row r="15012" s="118" customFormat="1"/>
    <row r="15013" s="118" customFormat="1"/>
    <row r="15014" s="118" customFormat="1"/>
    <row r="15015" s="118" customFormat="1"/>
    <row r="15016" s="118" customFormat="1"/>
    <row r="15017" s="118" customFormat="1"/>
    <row r="15018" s="118" customFormat="1"/>
    <row r="15019" s="118" customFormat="1"/>
    <row r="15020" s="118" customFormat="1"/>
    <row r="15021" s="118" customFormat="1"/>
    <row r="15022" s="118" customFormat="1"/>
    <row r="15023" s="118" customFormat="1"/>
    <row r="15024" s="118" customFormat="1"/>
    <row r="15025" s="118" customFormat="1"/>
    <row r="15026" s="118" customFormat="1"/>
    <row r="15027" s="118" customFormat="1"/>
    <row r="15028" s="118" customFormat="1"/>
    <row r="15029" s="118" customFormat="1"/>
    <row r="15030" s="118" customFormat="1"/>
    <row r="15031" s="118" customFormat="1"/>
    <row r="15032" s="118" customFormat="1"/>
    <row r="15033" s="118" customFormat="1"/>
    <row r="15034" s="118" customFormat="1"/>
    <row r="15035" s="118" customFormat="1"/>
    <row r="15036" s="118" customFormat="1"/>
    <row r="15037" s="118" customFormat="1"/>
    <row r="15038" s="118" customFormat="1"/>
    <row r="15039" s="118" customFormat="1"/>
    <row r="15040" s="118" customFormat="1"/>
    <row r="15041" s="118" customFormat="1"/>
    <row r="15042" s="118" customFormat="1"/>
    <row r="15043" s="118" customFormat="1"/>
    <row r="15044" s="118" customFormat="1"/>
    <row r="15045" s="118" customFormat="1"/>
    <row r="15046" s="118" customFormat="1"/>
    <row r="15047" s="118" customFormat="1"/>
    <row r="15048" s="118" customFormat="1"/>
    <row r="15049" s="118" customFormat="1"/>
    <row r="15050" s="118" customFormat="1"/>
    <row r="15051" s="118" customFormat="1"/>
    <row r="15052" s="118" customFormat="1"/>
    <row r="15053" s="118" customFormat="1"/>
    <row r="15054" s="118" customFormat="1"/>
    <row r="15055" s="118" customFormat="1"/>
    <row r="15056" s="118" customFormat="1"/>
    <row r="15057" s="118" customFormat="1"/>
    <row r="15058" s="118" customFormat="1"/>
    <row r="15059" s="118" customFormat="1"/>
    <row r="15060" s="118" customFormat="1"/>
    <row r="15061" s="118" customFormat="1"/>
    <row r="15062" s="118" customFormat="1"/>
    <row r="15063" s="118" customFormat="1"/>
    <row r="15064" s="118" customFormat="1"/>
    <row r="15065" s="118" customFormat="1"/>
    <row r="15066" s="118" customFormat="1"/>
    <row r="15067" s="118" customFormat="1"/>
    <row r="15068" s="118" customFormat="1"/>
    <row r="15069" s="118" customFormat="1"/>
    <row r="15070" s="118" customFormat="1"/>
    <row r="15071" s="118" customFormat="1"/>
    <row r="15072" s="118" customFormat="1"/>
    <row r="15073" s="118" customFormat="1"/>
    <row r="15074" s="118" customFormat="1"/>
    <row r="15075" s="118" customFormat="1"/>
    <row r="15076" s="118" customFormat="1"/>
    <row r="15077" s="118" customFormat="1"/>
    <row r="15078" s="118" customFormat="1"/>
    <row r="15079" s="118" customFormat="1"/>
    <row r="15080" s="118" customFormat="1"/>
    <row r="15081" s="118" customFormat="1"/>
    <row r="15082" s="118" customFormat="1"/>
    <row r="15083" s="118" customFormat="1"/>
    <row r="15084" s="118" customFormat="1"/>
    <row r="15085" s="118" customFormat="1"/>
    <row r="15086" s="118" customFormat="1"/>
    <row r="15087" s="118" customFormat="1"/>
    <row r="15088" s="118" customFormat="1"/>
    <row r="15089" s="118" customFormat="1"/>
    <row r="15090" s="118" customFormat="1"/>
    <row r="15091" s="118" customFormat="1"/>
    <row r="15092" s="118" customFormat="1"/>
    <row r="15093" s="118" customFormat="1"/>
    <row r="15094" s="118" customFormat="1"/>
    <row r="15095" s="118" customFormat="1"/>
    <row r="15096" s="118" customFormat="1"/>
    <row r="15097" s="118" customFormat="1"/>
    <row r="15098" s="118" customFormat="1"/>
    <row r="15099" s="118" customFormat="1"/>
    <row r="15100" s="118" customFormat="1"/>
    <row r="15101" s="118" customFormat="1"/>
    <row r="15102" s="118" customFormat="1"/>
    <row r="15103" s="118" customFormat="1"/>
    <row r="15104" s="118" customFormat="1"/>
    <row r="15105" s="118" customFormat="1"/>
    <row r="15106" s="118" customFormat="1"/>
    <row r="15107" s="118" customFormat="1"/>
    <row r="15108" s="118" customFormat="1"/>
    <row r="15109" s="118" customFormat="1"/>
    <row r="15110" s="118" customFormat="1"/>
    <row r="15111" s="118" customFormat="1"/>
    <row r="15112" s="118" customFormat="1"/>
    <row r="15113" s="118" customFormat="1"/>
    <row r="15114" s="118" customFormat="1"/>
    <row r="15115" s="118" customFormat="1"/>
    <row r="15116" s="118" customFormat="1"/>
    <row r="15117" s="118" customFormat="1"/>
    <row r="15118" s="118" customFormat="1"/>
    <row r="15119" s="118" customFormat="1"/>
    <row r="15120" s="118" customFormat="1"/>
    <row r="15121" s="118" customFormat="1"/>
    <row r="15122" s="118" customFormat="1"/>
    <row r="15123" s="118" customFormat="1"/>
    <row r="15124" s="118" customFormat="1"/>
    <row r="15125" s="118" customFormat="1"/>
    <row r="15126" s="118" customFormat="1"/>
    <row r="15127" s="118" customFormat="1"/>
    <row r="15128" s="118" customFormat="1"/>
    <row r="15129" s="118" customFormat="1"/>
    <row r="15130" s="118" customFormat="1"/>
    <row r="15131" s="118" customFormat="1"/>
    <row r="15132" s="118" customFormat="1"/>
    <row r="15133" s="118" customFormat="1"/>
    <row r="15134" s="118" customFormat="1"/>
    <row r="15135" s="118" customFormat="1"/>
    <row r="15136" s="118" customFormat="1"/>
    <row r="15137" s="118" customFormat="1"/>
    <row r="15138" s="118" customFormat="1"/>
    <row r="15139" s="118" customFormat="1"/>
    <row r="15140" s="118" customFormat="1"/>
    <row r="15141" s="118" customFormat="1"/>
    <row r="15142" s="118" customFormat="1"/>
    <row r="15143" s="118" customFormat="1"/>
    <row r="15144" s="118" customFormat="1"/>
    <row r="15145" s="118" customFormat="1"/>
    <row r="15146" s="118" customFormat="1"/>
    <row r="15147" s="118" customFormat="1"/>
    <row r="15148" s="118" customFormat="1"/>
    <row r="15149" s="118" customFormat="1"/>
    <row r="15150" s="118" customFormat="1"/>
    <row r="15151" s="118" customFormat="1"/>
    <row r="15152" s="118" customFormat="1"/>
    <row r="15153" s="118" customFormat="1"/>
    <row r="15154" s="118" customFormat="1"/>
    <row r="15155" s="118" customFormat="1"/>
    <row r="15156" s="118" customFormat="1"/>
    <row r="15157" s="118" customFormat="1"/>
    <row r="15158" s="118" customFormat="1"/>
    <row r="15159" s="118" customFormat="1"/>
    <row r="15160" s="118" customFormat="1"/>
    <row r="15161" s="118" customFormat="1"/>
    <row r="15162" s="118" customFormat="1"/>
    <row r="15163" s="118" customFormat="1"/>
    <row r="15164" s="118" customFormat="1"/>
    <row r="15165" s="118" customFormat="1"/>
    <row r="15166" s="118" customFormat="1"/>
    <row r="15167" s="118" customFormat="1"/>
    <row r="15168" s="118" customFormat="1"/>
    <row r="15169" s="118" customFormat="1"/>
    <row r="15170" s="118" customFormat="1"/>
    <row r="15171" s="118" customFormat="1"/>
    <row r="15172" s="118" customFormat="1"/>
    <row r="15173" s="118" customFormat="1"/>
    <row r="15174" s="118" customFormat="1"/>
    <row r="15175" s="118" customFormat="1"/>
    <row r="15176" s="118" customFormat="1"/>
    <row r="15177" s="118" customFormat="1"/>
    <row r="15178" s="118" customFormat="1"/>
    <row r="15179" s="118" customFormat="1"/>
    <row r="15180" s="118" customFormat="1"/>
    <row r="15181" s="118" customFormat="1"/>
    <row r="15182" s="118" customFormat="1"/>
    <row r="15183" s="118" customFormat="1"/>
    <row r="15184" s="118" customFormat="1"/>
    <row r="15185" s="118" customFormat="1"/>
    <row r="15186" s="118" customFormat="1"/>
    <row r="15187" s="118" customFormat="1"/>
    <row r="15188" s="118" customFormat="1"/>
    <row r="15189" s="118" customFormat="1"/>
    <row r="15190" s="118" customFormat="1"/>
    <row r="15191" s="118" customFormat="1"/>
    <row r="15192" s="118" customFormat="1"/>
    <row r="15193" s="118" customFormat="1"/>
    <row r="15194" s="118" customFormat="1"/>
    <row r="15195" s="118" customFormat="1"/>
    <row r="15196" s="118" customFormat="1"/>
    <row r="15197" s="118" customFormat="1"/>
    <row r="15198" s="118" customFormat="1"/>
    <row r="15199" s="118" customFormat="1"/>
    <row r="15200" s="118" customFormat="1"/>
    <row r="15201" s="118" customFormat="1"/>
    <row r="15202" s="118" customFormat="1"/>
    <row r="15203" s="118" customFormat="1"/>
    <row r="15204" s="118" customFormat="1"/>
    <row r="15205" s="118" customFormat="1"/>
    <row r="15206" s="118" customFormat="1"/>
    <row r="15207" s="118" customFormat="1"/>
    <row r="15208" s="118" customFormat="1"/>
    <row r="15209" s="118" customFormat="1"/>
    <row r="15210" s="118" customFormat="1"/>
    <row r="15211" s="118" customFormat="1"/>
    <row r="15212" s="118" customFormat="1"/>
    <row r="15213" s="118" customFormat="1"/>
    <row r="15214" s="118" customFormat="1"/>
    <row r="15215" s="118" customFormat="1"/>
    <row r="15216" s="118" customFormat="1"/>
    <row r="15217" s="118" customFormat="1"/>
    <row r="15218" s="118" customFormat="1"/>
    <row r="15219" s="118" customFormat="1"/>
    <row r="15220" s="118" customFormat="1"/>
    <row r="15221" s="118" customFormat="1"/>
    <row r="15222" s="118" customFormat="1"/>
    <row r="15223" s="118" customFormat="1"/>
    <row r="15224" s="118" customFormat="1"/>
    <row r="15225" s="118" customFormat="1"/>
    <row r="15226" s="118" customFormat="1"/>
    <row r="15227" s="118" customFormat="1"/>
    <row r="15228" s="118" customFormat="1"/>
    <row r="15229" s="118" customFormat="1"/>
    <row r="15230" s="118" customFormat="1"/>
    <row r="15231" s="118" customFormat="1"/>
    <row r="15232" s="118" customFormat="1"/>
    <row r="15233" s="118" customFormat="1"/>
    <row r="15234" s="118" customFormat="1"/>
    <row r="15235" s="118" customFormat="1"/>
    <row r="15236" s="118" customFormat="1"/>
    <row r="15237" s="118" customFormat="1"/>
    <row r="15238" s="118" customFormat="1"/>
    <row r="15239" s="118" customFormat="1"/>
    <row r="15240" s="118" customFormat="1"/>
    <row r="15241" s="118" customFormat="1"/>
    <row r="15242" s="118" customFormat="1"/>
    <row r="15243" s="118" customFormat="1"/>
    <row r="15244" s="118" customFormat="1"/>
    <row r="15245" s="118" customFormat="1"/>
    <row r="15246" s="118" customFormat="1"/>
    <row r="15247" s="118" customFormat="1"/>
    <row r="15248" s="118" customFormat="1"/>
    <row r="15249" s="118" customFormat="1"/>
    <row r="15250" s="118" customFormat="1"/>
    <row r="15251" s="118" customFormat="1"/>
    <row r="15252" s="118" customFormat="1"/>
    <row r="15253" s="118" customFormat="1"/>
    <row r="15254" s="118" customFormat="1"/>
    <row r="15255" s="118" customFormat="1"/>
    <row r="15256" s="118" customFormat="1"/>
    <row r="15257" s="118" customFormat="1"/>
    <row r="15258" s="118" customFormat="1"/>
    <row r="15259" s="118" customFormat="1"/>
    <row r="15260" s="118" customFormat="1"/>
    <row r="15261" s="118" customFormat="1"/>
    <row r="15262" s="118" customFormat="1"/>
    <row r="15263" s="118" customFormat="1"/>
    <row r="15264" s="118" customFormat="1"/>
    <row r="15265" s="118" customFormat="1"/>
    <row r="15266" s="118" customFormat="1"/>
    <row r="15267" s="118" customFormat="1"/>
    <row r="15268" s="118" customFormat="1"/>
    <row r="15269" s="118" customFormat="1"/>
    <row r="15270" s="118" customFormat="1"/>
    <row r="15271" s="118" customFormat="1"/>
    <row r="15272" s="118" customFormat="1"/>
    <row r="15273" s="118" customFormat="1"/>
    <row r="15274" s="118" customFormat="1"/>
    <row r="15275" s="118" customFormat="1"/>
    <row r="15276" s="118" customFormat="1"/>
    <row r="15277" s="118" customFormat="1"/>
    <row r="15278" s="118" customFormat="1"/>
    <row r="15279" s="118" customFormat="1"/>
    <row r="15280" s="118" customFormat="1"/>
    <row r="15281" s="118" customFormat="1"/>
    <row r="15282" s="118" customFormat="1"/>
    <row r="15283" s="118" customFormat="1"/>
    <row r="15284" s="118" customFormat="1"/>
    <row r="15285" s="118" customFormat="1"/>
    <row r="15286" s="118" customFormat="1"/>
    <row r="15287" s="118" customFormat="1"/>
    <row r="15288" s="118" customFormat="1"/>
    <row r="15289" s="118" customFormat="1"/>
    <row r="15290" s="118" customFormat="1"/>
    <row r="15291" s="118" customFormat="1"/>
    <row r="15292" s="118" customFormat="1"/>
    <row r="15293" s="118" customFormat="1"/>
    <row r="15294" s="118" customFormat="1"/>
    <row r="15295" s="118" customFormat="1"/>
    <row r="15296" s="118" customFormat="1"/>
    <row r="15297" s="118" customFormat="1"/>
    <row r="15298" s="118" customFormat="1"/>
    <row r="15299" s="118" customFormat="1"/>
    <row r="15300" s="118" customFormat="1"/>
    <row r="15301" s="118" customFormat="1"/>
    <row r="15302" s="118" customFormat="1"/>
    <row r="15303" s="118" customFormat="1"/>
    <row r="15304" s="118" customFormat="1"/>
    <row r="15305" s="118" customFormat="1"/>
    <row r="15306" s="118" customFormat="1"/>
    <row r="15307" s="118" customFormat="1"/>
    <row r="15308" s="118" customFormat="1"/>
    <row r="15309" s="118" customFormat="1"/>
    <row r="15310" s="118" customFormat="1"/>
    <row r="15311" s="118" customFormat="1"/>
    <row r="15312" s="118" customFormat="1"/>
    <row r="15313" s="118" customFormat="1"/>
    <row r="15314" s="118" customFormat="1"/>
    <row r="15315" s="118" customFormat="1"/>
    <row r="15316" s="118" customFormat="1"/>
    <row r="15317" s="118" customFormat="1"/>
    <row r="15318" s="118" customFormat="1"/>
    <row r="15319" s="118" customFormat="1"/>
    <row r="15320" s="118" customFormat="1"/>
    <row r="15321" s="118" customFormat="1"/>
    <row r="15322" s="118" customFormat="1"/>
    <row r="15323" s="118" customFormat="1"/>
    <row r="15324" s="118" customFormat="1"/>
    <row r="15325" s="118" customFormat="1"/>
    <row r="15326" s="118" customFormat="1"/>
    <row r="15327" s="118" customFormat="1"/>
    <row r="15328" s="118" customFormat="1"/>
    <row r="15329" s="118" customFormat="1"/>
    <row r="15330" s="118" customFormat="1"/>
    <row r="15331" s="118" customFormat="1"/>
    <row r="15332" s="118" customFormat="1"/>
    <row r="15333" s="118" customFormat="1"/>
    <row r="15334" s="118" customFormat="1"/>
    <row r="15335" s="118" customFormat="1"/>
    <row r="15336" s="118" customFormat="1"/>
    <row r="15337" s="118" customFormat="1"/>
    <row r="15338" s="118" customFormat="1"/>
    <row r="15339" s="118" customFormat="1"/>
    <row r="15340" s="118" customFormat="1"/>
    <row r="15341" s="118" customFormat="1"/>
    <row r="15342" s="118" customFormat="1"/>
    <row r="15343" s="118" customFormat="1"/>
    <row r="15344" s="118" customFormat="1"/>
    <row r="15345" s="118" customFormat="1"/>
    <row r="15346" s="118" customFormat="1"/>
    <row r="15347" s="118" customFormat="1"/>
    <row r="15348" s="118" customFormat="1"/>
    <row r="15349" s="118" customFormat="1"/>
    <row r="15350" s="118" customFormat="1"/>
    <row r="15351" s="118" customFormat="1"/>
    <row r="15352" s="118" customFormat="1"/>
    <row r="15353" s="118" customFormat="1"/>
    <row r="15354" s="118" customFormat="1"/>
    <row r="15355" s="118" customFormat="1"/>
    <row r="15356" s="118" customFormat="1"/>
    <row r="15357" s="118" customFormat="1"/>
    <row r="15358" s="118" customFormat="1"/>
    <row r="15359" s="118" customFormat="1"/>
    <row r="15360" s="118" customFormat="1"/>
    <row r="15361" s="118" customFormat="1"/>
    <row r="15362" s="118" customFormat="1"/>
    <row r="15363" s="118" customFormat="1"/>
    <row r="15364" s="118" customFormat="1"/>
    <row r="15365" s="118" customFormat="1"/>
    <row r="15366" s="118" customFormat="1"/>
    <row r="15367" s="118" customFormat="1"/>
    <row r="15368" s="118" customFormat="1"/>
    <row r="15369" s="118" customFormat="1"/>
    <row r="15370" s="118" customFormat="1"/>
    <row r="15371" s="118" customFormat="1"/>
    <row r="15372" s="118" customFormat="1"/>
    <row r="15373" s="118" customFormat="1"/>
    <row r="15374" s="118" customFormat="1"/>
    <row r="15375" s="118" customFormat="1"/>
    <row r="15376" s="118" customFormat="1"/>
    <row r="15377" s="118" customFormat="1"/>
    <row r="15378" s="118" customFormat="1"/>
    <row r="15379" s="118" customFormat="1"/>
    <row r="15380" s="118" customFormat="1"/>
    <row r="15381" s="118" customFormat="1"/>
    <row r="15382" s="118" customFormat="1"/>
    <row r="15383" s="118" customFormat="1"/>
    <row r="15384" s="118" customFormat="1"/>
    <row r="15385" s="118" customFormat="1"/>
    <row r="15386" s="118" customFormat="1"/>
    <row r="15387" s="118" customFormat="1"/>
    <row r="15388" s="118" customFormat="1"/>
    <row r="15389" s="118" customFormat="1"/>
    <row r="15390" s="118" customFormat="1"/>
    <row r="15391" s="118" customFormat="1"/>
    <row r="15392" s="118" customFormat="1"/>
    <row r="15393" s="118" customFormat="1"/>
    <row r="15394" s="118" customFormat="1"/>
    <row r="15395" s="118" customFormat="1"/>
    <row r="15396" s="118" customFormat="1"/>
    <row r="15397" s="118" customFormat="1"/>
    <row r="15398" s="118" customFormat="1"/>
    <row r="15399" s="118" customFormat="1"/>
    <row r="15400" s="118" customFormat="1"/>
    <row r="15401" s="118" customFormat="1"/>
    <row r="15402" s="118" customFormat="1"/>
    <row r="15403" s="118" customFormat="1"/>
    <row r="15404" s="118" customFormat="1"/>
    <row r="15405" s="118" customFormat="1"/>
    <row r="15406" s="118" customFormat="1"/>
    <row r="15407" s="118" customFormat="1"/>
    <row r="15408" s="118" customFormat="1"/>
    <row r="15409" s="118" customFormat="1"/>
    <row r="15410" s="118" customFormat="1"/>
    <row r="15411" s="118" customFormat="1"/>
    <row r="15412" s="118" customFormat="1"/>
    <row r="15413" s="118" customFormat="1"/>
    <row r="15414" s="118" customFormat="1"/>
    <row r="15415" s="118" customFormat="1"/>
    <row r="15416" s="118" customFormat="1"/>
    <row r="15417" s="118" customFormat="1"/>
    <row r="15418" s="118" customFormat="1"/>
    <row r="15419" s="118" customFormat="1"/>
    <row r="15420" s="118" customFormat="1"/>
    <row r="15421" s="118" customFormat="1"/>
    <row r="15422" s="118" customFormat="1"/>
    <row r="15423" s="118" customFormat="1"/>
    <row r="15424" s="118" customFormat="1"/>
    <row r="15425" s="118" customFormat="1"/>
    <row r="15426" s="118" customFormat="1"/>
    <row r="15427" s="118" customFormat="1"/>
    <row r="15428" s="118" customFormat="1"/>
    <row r="15429" s="118" customFormat="1"/>
    <row r="15430" s="118" customFormat="1"/>
    <row r="15431" s="118" customFormat="1"/>
    <row r="15432" s="118" customFormat="1"/>
    <row r="15433" s="118" customFormat="1"/>
    <row r="15434" s="118" customFormat="1"/>
    <row r="15435" s="118" customFormat="1"/>
    <row r="15436" s="118" customFormat="1"/>
    <row r="15437" s="118" customFormat="1"/>
    <row r="15438" s="118" customFormat="1"/>
    <row r="15439" s="118" customFormat="1"/>
    <row r="15440" s="118" customFormat="1"/>
    <row r="15441" s="118" customFormat="1"/>
    <row r="15442" s="118" customFormat="1"/>
    <row r="15443" s="118" customFormat="1"/>
    <row r="15444" s="118" customFormat="1"/>
    <row r="15445" s="118" customFormat="1"/>
    <row r="15446" s="118" customFormat="1"/>
    <row r="15447" s="118" customFormat="1"/>
    <row r="15448" s="118" customFormat="1"/>
    <row r="15449" s="118" customFormat="1"/>
    <row r="15450" s="118" customFormat="1"/>
    <row r="15451" s="118" customFormat="1"/>
    <row r="15452" s="118" customFormat="1"/>
    <row r="15453" s="118" customFormat="1"/>
    <row r="15454" s="118" customFormat="1"/>
    <row r="15455" s="118" customFormat="1"/>
    <row r="15456" s="118" customFormat="1"/>
    <row r="15457" s="118" customFormat="1"/>
    <row r="15458" s="118" customFormat="1"/>
    <row r="15459" s="118" customFormat="1"/>
    <row r="15460" s="118" customFormat="1"/>
    <row r="15461" s="118" customFormat="1"/>
    <row r="15462" s="118" customFormat="1"/>
    <row r="15463" s="118" customFormat="1"/>
    <row r="15464" s="118" customFormat="1"/>
    <row r="15465" s="118" customFormat="1"/>
    <row r="15466" s="118" customFormat="1"/>
    <row r="15467" s="118" customFormat="1"/>
    <row r="15468" s="118" customFormat="1"/>
    <row r="15469" s="118" customFormat="1"/>
    <row r="15470" s="118" customFormat="1"/>
    <row r="15471" s="118" customFormat="1"/>
    <row r="15472" s="118" customFormat="1"/>
    <row r="15473" s="118" customFormat="1"/>
    <row r="15474" s="118" customFormat="1"/>
    <row r="15475" s="118" customFormat="1"/>
    <row r="15476" s="118" customFormat="1"/>
    <row r="15477" s="118" customFormat="1"/>
    <row r="15478" s="118" customFormat="1"/>
    <row r="15479" s="118" customFormat="1"/>
    <row r="15480" s="118" customFormat="1"/>
    <row r="15481" s="118" customFormat="1"/>
    <row r="15482" s="118" customFormat="1"/>
    <row r="15483" s="118" customFormat="1"/>
    <row r="15484" s="118" customFormat="1"/>
    <row r="15485" s="118" customFormat="1"/>
    <row r="15486" s="118" customFormat="1"/>
    <row r="15487" s="118" customFormat="1"/>
    <row r="15488" s="118" customFormat="1"/>
    <row r="15489" s="118" customFormat="1"/>
    <row r="15490" s="118" customFormat="1"/>
    <row r="15491" s="118" customFormat="1"/>
    <row r="15492" s="118" customFormat="1"/>
    <row r="15493" s="118" customFormat="1"/>
    <row r="15494" s="118" customFormat="1"/>
    <row r="15495" s="118" customFormat="1"/>
    <row r="15496" s="118" customFormat="1"/>
    <row r="15497" s="118" customFormat="1"/>
    <row r="15498" s="118" customFormat="1"/>
    <row r="15499" s="118" customFormat="1"/>
    <row r="15500" s="118" customFormat="1"/>
    <row r="15501" s="118" customFormat="1"/>
    <row r="15502" s="118" customFormat="1"/>
  </sheetData>
  <mergeCells count="3">
    <mergeCell ref="AL204:AM204"/>
    <mergeCell ref="EA26:EB27"/>
    <mergeCell ref="ED26:EE27"/>
  </mergeCells>
  <phoneticPr fontId="0" type="noConversion"/>
  <conditionalFormatting sqref="EA28:EE28 EB34:EB45 EB7:EB25">
    <cfRule type="expression" dxfId="15" priority="1" stopIfTrue="1">
      <formula>$U$207="TAM"</formula>
    </cfRule>
  </conditionalFormatting>
  <conditionalFormatting sqref="H233:O247 DP90:DW91 DP62:DW77">
    <cfRule type="expression" dxfId="14" priority="2" stopIfTrue="1">
      <formula>$U$207="SUS"</formula>
    </cfRule>
  </conditionalFormatting>
  <conditionalFormatting sqref="DP78:DW89">
    <cfRule type="expression" dxfId="13" priority="3" stopIfTrue="1">
      <formula>$EA$83="SUS"</formula>
    </cfRule>
  </conditionalFormatting>
  <conditionalFormatting sqref="EA46:EE50 EA29:EE33">
    <cfRule type="expression" dxfId="12" priority="4" stopIfTrue="1">
      <formula>$EA$83="TAM"</formula>
    </cfRule>
  </conditionalFormatting>
  <pageMargins left="0.75" right="0.75" top="1" bottom="1" header="0.5" footer="0.5"/>
  <pageSetup orientation="portrait" horizontalDpi="4294967292" verticalDpi="429496729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tabColor indexed="42"/>
  </sheetPr>
  <dimension ref="A1:FD15436"/>
  <sheetViews>
    <sheetView workbookViewId="0">
      <pane ySplit="6" topLeftCell="A122" activePane="bottomLeft" state="frozenSplit"/>
      <selection pane="bottomLeft" activeCell="A800" sqref="A800"/>
    </sheetView>
  </sheetViews>
  <sheetFormatPr defaultColWidth="8.69140625" defaultRowHeight="13.5"/>
  <cols>
    <col min="1" max="1" width="4.84375" style="622" customWidth="1"/>
    <col min="2" max="2" width="5.69140625" style="622" customWidth="1"/>
    <col min="3" max="3" width="48.3828125" style="622" customWidth="1"/>
    <col min="4" max="4" width="6.3828125" style="622" customWidth="1"/>
    <col min="5" max="49" width="4" style="622" customWidth="1"/>
    <col min="50" max="69" width="4.3828125" style="622" customWidth="1"/>
    <col min="70" max="71" width="4" style="622" customWidth="1"/>
    <col min="72" max="72" width="8.3828125" style="622" customWidth="1"/>
    <col min="73" max="94" width="4.3828125" style="622" customWidth="1"/>
    <col min="95" max="95" width="9.3828125" style="622" customWidth="1"/>
    <col min="96" max="118" width="4" style="622" customWidth="1"/>
    <col min="119" max="119" width="52.3828125" style="622" customWidth="1"/>
    <col min="120" max="120" width="5.3828125" style="622" customWidth="1"/>
    <col min="121" max="129" width="4" style="622" customWidth="1"/>
    <col min="130" max="130" width="58.84375" style="622" customWidth="1"/>
    <col min="131" max="135" width="4.69140625" style="622" customWidth="1"/>
    <col min="136" max="139" width="4" style="622" customWidth="1"/>
    <col min="140" max="160" width="4.3828125" style="622" customWidth="1"/>
    <col min="161" max="16384" width="8.69140625" style="622"/>
  </cols>
  <sheetData>
    <row r="1" spans="1:160" s="525" customFormat="1" ht="23">
      <c r="A1" s="524" t="str">
        <f>Admin!D81</f>
        <v>Usability Datalogger v5.1.1</v>
      </c>
      <c r="C1" s="526"/>
      <c r="D1" s="527"/>
      <c r="E1" s="527"/>
      <c r="G1" s="528"/>
    </row>
    <row r="2" spans="1:160" s="525" customFormat="1">
      <c r="C2" s="529"/>
      <c r="D2" s="494"/>
      <c r="E2" s="494"/>
      <c r="F2" s="494"/>
      <c r="G2" s="530"/>
      <c r="H2" s="531"/>
      <c r="I2" s="531"/>
      <c r="J2" s="531"/>
      <c r="K2" s="531"/>
      <c r="L2" s="531"/>
      <c r="M2" s="531"/>
      <c r="N2" s="531"/>
      <c r="O2" s="531"/>
      <c r="P2" s="531"/>
      <c r="Q2" s="531"/>
      <c r="R2" s="531"/>
      <c r="S2" s="531"/>
      <c r="T2" s="531"/>
      <c r="U2" s="531"/>
      <c r="V2" s="531"/>
    </row>
    <row r="3" spans="1:160" s="525" customFormat="1" ht="15">
      <c r="B3" s="258" t="s">
        <v>13</v>
      </c>
      <c r="D3" s="494"/>
      <c r="E3" s="494"/>
      <c r="F3" s="494"/>
      <c r="G3" s="530"/>
      <c r="H3" s="531"/>
      <c r="I3" s="531"/>
      <c r="J3" s="531"/>
      <c r="K3" s="531"/>
      <c r="L3" s="531"/>
      <c r="M3" s="531"/>
      <c r="N3" s="531"/>
      <c r="O3" s="531"/>
      <c r="P3" s="531"/>
      <c r="Q3" s="531"/>
      <c r="R3" s="531"/>
      <c r="S3" s="531"/>
      <c r="T3" s="531"/>
      <c r="U3" s="531"/>
      <c r="V3" s="531"/>
    </row>
    <row r="4" spans="1:160" s="525" customFormat="1">
      <c r="B4" s="532" t="s">
        <v>116</v>
      </c>
      <c r="D4" s="494"/>
      <c r="E4" s="494"/>
      <c r="F4" s="494"/>
      <c r="G4" s="530"/>
      <c r="H4" s="531"/>
      <c r="I4" s="531"/>
      <c r="J4" s="531"/>
      <c r="K4" s="531"/>
      <c r="L4" s="531"/>
      <c r="M4" s="531"/>
      <c r="N4" s="531"/>
      <c r="O4" s="531"/>
      <c r="P4" s="531"/>
      <c r="Q4" s="531"/>
      <c r="R4" s="531"/>
      <c r="S4" s="531"/>
      <c r="T4" s="531"/>
      <c r="U4" s="531"/>
      <c r="V4" s="531"/>
    </row>
    <row r="5" spans="1:160" s="525" customFormat="1">
      <c r="B5" s="532" t="s">
        <v>268</v>
      </c>
      <c r="D5" s="494"/>
      <c r="E5" s="494"/>
      <c r="F5" s="494"/>
      <c r="G5" s="530"/>
      <c r="H5" s="531"/>
      <c r="I5" s="531"/>
      <c r="J5" s="531"/>
      <c r="K5" s="531"/>
      <c r="L5" s="531"/>
      <c r="M5" s="531"/>
      <c r="N5" s="531"/>
      <c r="O5" s="531"/>
      <c r="P5" s="531"/>
      <c r="Q5" s="531"/>
      <c r="R5" s="531"/>
      <c r="S5" s="531"/>
      <c r="T5" s="531"/>
      <c r="U5" s="531"/>
      <c r="V5" s="531"/>
    </row>
    <row r="6" spans="1:160" s="533" customFormat="1" ht="12.75" customHeight="1" thickBot="1">
      <c r="C6" s="534"/>
      <c r="D6" s="535"/>
      <c r="E6" s="535"/>
      <c r="F6" s="535"/>
      <c r="G6" s="536"/>
      <c r="DN6" s="537"/>
      <c r="DO6" s="537"/>
      <c r="DP6" s="537"/>
      <c r="DQ6" s="537"/>
      <c r="DR6" s="537"/>
      <c r="DS6" s="537"/>
      <c r="DT6" s="537"/>
      <c r="DU6" s="537"/>
      <c r="DV6" s="537"/>
      <c r="DW6" s="537"/>
      <c r="DX6" s="537"/>
      <c r="DY6" s="537"/>
      <c r="DZ6" s="537"/>
      <c r="EA6" s="537"/>
      <c r="EB6" s="537"/>
      <c r="EC6" s="537"/>
      <c r="ED6" s="537"/>
      <c r="EE6" s="537"/>
      <c r="EF6" s="537"/>
      <c r="EG6" s="537"/>
    </row>
    <row r="7" spans="1:160" s="11" customFormat="1">
      <c r="X7" s="538"/>
      <c r="AU7" s="12"/>
      <c r="BR7" s="12"/>
      <c r="BS7" s="12"/>
      <c r="CM7" s="12"/>
      <c r="CN7" s="12"/>
      <c r="CO7" s="12"/>
      <c r="CP7" s="538"/>
      <c r="DL7" s="12"/>
      <c r="DM7" s="12"/>
      <c r="DN7" s="12"/>
      <c r="DO7" s="12"/>
      <c r="DP7" s="12"/>
      <c r="DQ7" s="12"/>
      <c r="DR7" s="12"/>
      <c r="DS7" s="12"/>
      <c r="DT7" s="12"/>
      <c r="DU7" s="12"/>
      <c r="DV7" s="12"/>
      <c r="DW7" s="12"/>
      <c r="DX7" s="12"/>
      <c r="DY7" s="12"/>
      <c r="DZ7" s="539"/>
      <c r="EA7" s="12"/>
      <c r="EB7" s="540"/>
      <c r="EC7" s="12"/>
      <c r="ED7" s="12"/>
      <c r="EE7" s="12"/>
      <c r="EF7" s="12"/>
      <c r="EG7" s="12"/>
      <c r="EH7" s="538"/>
    </row>
    <row r="8" spans="1:160" s="11" customFormat="1">
      <c r="A8" s="300" t="b">
        <v>1</v>
      </c>
      <c r="B8" s="541" t="s">
        <v>83</v>
      </c>
      <c r="C8" s="542"/>
      <c r="D8" s="543" t="s">
        <v>78</v>
      </c>
      <c r="U8" s="544"/>
      <c r="V8" s="544"/>
      <c r="W8" s="544"/>
      <c r="X8" s="544"/>
      <c r="Y8" s="544"/>
      <c r="AA8" s="544"/>
      <c r="AB8" s="544"/>
      <c r="AD8" s="544"/>
      <c r="AE8" s="544"/>
      <c r="AF8" s="544"/>
      <c r="AG8" s="544"/>
      <c r="AH8" s="544"/>
      <c r="AI8" s="544"/>
      <c r="AJ8" s="544"/>
      <c r="AK8" s="544"/>
      <c r="AL8" s="544"/>
      <c r="AM8" s="544"/>
      <c r="AN8" s="544"/>
      <c r="AO8" s="231"/>
      <c r="AU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DL8" s="12"/>
      <c r="DM8" s="12"/>
      <c r="DN8" s="12"/>
      <c r="DO8" s="12"/>
      <c r="DP8" s="12"/>
      <c r="DQ8" s="545"/>
      <c r="DR8" s="12"/>
      <c r="DS8" s="546"/>
      <c r="DT8" s="12"/>
      <c r="DU8" s="12"/>
      <c r="DV8" s="12"/>
      <c r="DW8" s="12"/>
      <c r="DX8" s="12"/>
      <c r="DY8" s="12"/>
      <c r="DZ8" s="12"/>
      <c r="EA8" s="12"/>
      <c r="EB8" s="12"/>
      <c r="EC8" s="12"/>
      <c r="ED8" s="12"/>
      <c r="EE8" s="12"/>
      <c r="EF8" s="12"/>
      <c r="EG8" s="12"/>
      <c r="EH8" s="12"/>
    </row>
    <row r="9" spans="1:160" s="11" customFormat="1">
      <c r="U9" s="547"/>
      <c r="V9" s="547"/>
      <c r="W9" s="547"/>
      <c r="X9" s="547"/>
      <c r="Y9" s="547"/>
      <c r="Z9" s="547"/>
      <c r="AA9" s="547"/>
      <c r="AB9" s="547"/>
      <c r="AD9" s="547"/>
      <c r="AE9" s="547"/>
      <c r="AF9" s="547"/>
      <c r="AG9" s="547"/>
      <c r="AH9" s="547"/>
      <c r="AI9" s="547"/>
      <c r="AJ9" s="547"/>
      <c r="AK9" s="476"/>
      <c r="AL9" s="547"/>
      <c r="AM9" s="547"/>
      <c r="AN9" s="547"/>
      <c r="AO9" s="231"/>
      <c r="AU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DL9" s="12"/>
      <c r="DM9" s="12"/>
      <c r="DN9" s="12"/>
      <c r="DO9" s="12"/>
      <c r="DP9" s="12"/>
      <c r="DQ9" s="12"/>
      <c r="DR9" s="12"/>
      <c r="DS9" s="12"/>
      <c r="DT9" s="12"/>
      <c r="DU9" s="12"/>
      <c r="DV9" s="12"/>
      <c r="DW9" s="12"/>
      <c r="DX9" s="12"/>
      <c r="DY9" s="12"/>
      <c r="DZ9" s="510"/>
      <c r="EA9" s="933"/>
      <c r="EB9" s="934"/>
      <c r="EC9" s="12"/>
      <c r="ED9" s="935"/>
      <c r="EE9" s="936"/>
      <c r="EF9" s="12"/>
      <c r="EG9" s="12"/>
      <c r="EH9" s="12"/>
      <c r="EJ9" s="548"/>
      <c r="EK9" s="549"/>
      <c r="EL9" s="549"/>
      <c r="EM9" s="12"/>
      <c r="EN9" s="550"/>
      <c r="EO9" s="549"/>
      <c r="EP9" s="549"/>
      <c r="EQ9" s="549"/>
      <c r="ER9" s="549"/>
      <c r="ES9" s="549"/>
      <c r="ET9" s="549"/>
      <c r="EU9" s="549"/>
      <c r="EV9" s="549"/>
      <c r="EW9" s="549"/>
      <c r="EX9" s="549"/>
      <c r="EY9" s="549"/>
      <c r="EZ9" s="549"/>
      <c r="FA9" s="549"/>
      <c r="FB9" s="549"/>
      <c r="FC9" s="549"/>
      <c r="FD9" s="549"/>
    </row>
    <row r="10" spans="1:160" s="11" customFormat="1">
      <c r="B10" s="12"/>
      <c r="C10" s="12"/>
      <c r="D10" s="12"/>
      <c r="E10" s="12"/>
      <c r="F10" s="12"/>
      <c r="G10" s="12"/>
      <c r="H10" s="12"/>
      <c r="I10" s="12"/>
      <c r="J10" s="12"/>
      <c r="K10" s="12"/>
      <c r="L10" s="12"/>
      <c r="M10" s="12"/>
      <c r="N10" s="12"/>
      <c r="O10" s="12"/>
      <c r="P10" s="12"/>
      <c r="Q10" s="12"/>
      <c r="R10" s="12"/>
      <c r="S10" s="12"/>
      <c r="T10" s="551"/>
      <c r="U10" s="501"/>
      <c r="V10" s="501"/>
      <c r="W10" s="501"/>
      <c r="X10" s="501"/>
      <c r="Y10" s="501"/>
      <c r="Z10" s="501"/>
      <c r="AA10" s="501"/>
      <c r="AB10" s="501"/>
      <c r="AC10" s="501"/>
      <c r="AD10" s="501"/>
      <c r="AE10" s="501"/>
      <c r="AF10" s="501"/>
      <c r="AG10" s="501"/>
      <c r="AH10" s="501"/>
      <c r="AI10" s="501"/>
      <c r="AJ10" s="501"/>
      <c r="AK10" s="501"/>
      <c r="AL10" s="501"/>
      <c r="AM10" s="501"/>
      <c r="AN10" s="501"/>
      <c r="AU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DL10" s="12"/>
      <c r="DM10" s="12"/>
      <c r="DN10" s="12"/>
      <c r="DO10" s="12"/>
      <c r="DP10" s="12"/>
      <c r="DQ10" s="12"/>
      <c r="DR10" s="12"/>
      <c r="DS10" s="12"/>
      <c r="DT10" s="12"/>
      <c r="DU10" s="12"/>
      <c r="DV10" s="12"/>
      <c r="DW10" s="12"/>
      <c r="DX10" s="12"/>
      <c r="DY10" s="12"/>
      <c r="DZ10" s="12"/>
      <c r="EA10" s="934"/>
      <c r="EB10" s="934"/>
      <c r="EC10" s="229"/>
      <c r="ED10" s="936"/>
      <c r="EE10" s="936"/>
      <c r="EF10" s="12"/>
      <c r="EG10" s="12"/>
      <c r="EH10" s="12"/>
      <c r="EJ10" s="552"/>
      <c r="EK10" s="553"/>
      <c r="EL10" s="553"/>
      <c r="EM10" s="553"/>
      <c r="EN10" s="553"/>
      <c r="EO10" s="553"/>
      <c r="EP10" s="553"/>
      <c r="EQ10" s="553"/>
      <c r="ER10" s="553"/>
      <c r="ES10" s="553"/>
      <c r="ET10" s="553"/>
      <c r="EU10" s="553"/>
      <c r="EV10" s="553"/>
      <c r="EW10" s="553"/>
      <c r="EX10" s="553"/>
      <c r="EY10" s="553"/>
      <c r="EZ10" s="553"/>
      <c r="FA10" s="553"/>
      <c r="FB10" s="553"/>
      <c r="FC10" s="553"/>
      <c r="FD10" s="553"/>
    </row>
    <row r="11" spans="1:160" s="11" customFormat="1">
      <c r="T11" s="551"/>
      <c r="U11" s="501"/>
      <c r="V11" s="501"/>
      <c r="W11" s="501"/>
      <c r="X11" s="501"/>
      <c r="Y11" s="501"/>
      <c r="Z11" s="501"/>
      <c r="AA11" s="501"/>
      <c r="AB11" s="501"/>
      <c r="AC11" s="501"/>
      <c r="AD11" s="501"/>
      <c r="AE11" s="501"/>
      <c r="AF11" s="501"/>
      <c r="AG11" s="501"/>
      <c r="AH11" s="501"/>
      <c r="AI11" s="501"/>
      <c r="AJ11" s="501"/>
      <c r="AK11" s="501"/>
      <c r="AL11" s="501"/>
      <c r="AM11" s="501"/>
      <c r="AN11" s="501"/>
      <c r="AU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DL11" s="12"/>
      <c r="DM11" s="12"/>
      <c r="DN11" s="12"/>
      <c r="DO11" s="12"/>
      <c r="DP11" s="12"/>
      <c r="DQ11" s="12"/>
      <c r="DR11" s="12"/>
      <c r="DS11" s="12"/>
      <c r="DT11" s="12"/>
      <c r="DU11" s="12"/>
      <c r="DV11" s="12"/>
      <c r="DW11" s="12"/>
      <c r="DX11" s="12"/>
      <c r="DY11" s="12"/>
      <c r="DZ11" s="12"/>
      <c r="EA11" s="241"/>
      <c r="EB11" s="241"/>
      <c r="EC11" s="241"/>
      <c r="ED11" s="241"/>
      <c r="EE11" s="241"/>
      <c r="EF11" s="12"/>
      <c r="EG11" s="12"/>
      <c r="EH11" s="12"/>
      <c r="EJ11" s="552"/>
      <c r="EK11" s="547"/>
      <c r="EL11" s="547"/>
      <c r="EM11" s="547"/>
      <c r="EN11" s="547"/>
      <c r="EO11" s="547"/>
      <c r="EP11" s="547"/>
      <c r="EQ11" s="547"/>
      <c r="ER11" s="547"/>
      <c r="ES11" s="547"/>
      <c r="ET11" s="547"/>
      <c r="EU11" s="547"/>
      <c r="EV11" s="547"/>
      <c r="EW11" s="547"/>
      <c r="EX11" s="547"/>
      <c r="EY11" s="547"/>
      <c r="EZ11" s="547"/>
      <c r="FA11" s="547"/>
      <c r="FB11" s="547"/>
      <c r="FC11" s="547"/>
      <c r="FD11" s="547"/>
    </row>
    <row r="12" spans="1:160" s="11" customFormat="1">
      <c r="T12" s="551"/>
      <c r="U12" s="501"/>
      <c r="V12" s="501"/>
      <c r="W12" s="501"/>
      <c r="X12" s="501"/>
      <c r="Y12" s="501"/>
      <c r="Z12" s="501"/>
      <c r="AA12" s="501"/>
      <c r="AB12" s="501"/>
      <c r="AC12" s="501"/>
      <c r="AD12" s="501"/>
      <c r="AE12" s="501"/>
      <c r="AF12" s="501"/>
      <c r="AG12" s="501"/>
      <c r="AH12" s="501"/>
      <c r="AI12" s="501"/>
      <c r="AJ12" s="501"/>
      <c r="AK12" s="501"/>
      <c r="AL12" s="501"/>
      <c r="AM12" s="501"/>
      <c r="AN12" s="501"/>
      <c r="AU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DL12" s="12"/>
      <c r="DM12" s="12"/>
      <c r="DN12" s="12"/>
      <c r="DO12" s="12"/>
      <c r="DP12" s="12"/>
      <c r="DQ12" s="12"/>
      <c r="DR12" s="12"/>
      <c r="DS12" s="12"/>
      <c r="DT12" s="12"/>
      <c r="DU12" s="12"/>
      <c r="DV12" s="12"/>
      <c r="DW12" s="12"/>
      <c r="DX12" s="12"/>
      <c r="DY12" s="12"/>
      <c r="DZ12" s="554"/>
      <c r="EA12" s="555"/>
      <c r="EB12" s="555"/>
      <c r="EC12" s="555"/>
      <c r="ED12" s="555"/>
      <c r="EE12" s="555"/>
      <c r="EF12" s="12"/>
      <c r="EG12" s="12"/>
      <c r="EH12" s="12"/>
      <c r="EJ12" s="556"/>
      <c r="EK12" s="509"/>
      <c r="EL12" s="509"/>
      <c r="EM12" s="509"/>
      <c r="EN12" s="509"/>
      <c r="EO12" s="509"/>
      <c r="EP12" s="509"/>
      <c r="EQ12" s="509"/>
      <c r="ER12" s="509"/>
      <c r="ES12" s="509"/>
      <c r="ET12" s="509"/>
      <c r="EU12" s="509"/>
      <c r="EV12" s="509"/>
      <c r="EW12" s="509"/>
      <c r="EX12" s="509"/>
      <c r="EY12" s="509"/>
      <c r="EZ12" s="509"/>
      <c r="FA12" s="509"/>
      <c r="FB12" s="509"/>
      <c r="FC12" s="509"/>
      <c r="FD12" s="509"/>
    </row>
    <row r="13" spans="1:160" s="11" customFormat="1">
      <c r="T13" s="551"/>
      <c r="U13" s="501"/>
      <c r="V13" s="501"/>
      <c r="W13" s="501"/>
      <c r="X13" s="501"/>
      <c r="Y13" s="501"/>
      <c r="Z13" s="501"/>
      <c r="AA13" s="501"/>
      <c r="AB13" s="501"/>
      <c r="AC13" s="501"/>
      <c r="AD13" s="501"/>
      <c r="AE13" s="501"/>
      <c r="AF13" s="501"/>
      <c r="AG13" s="501"/>
      <c r="AH13" s="501"/>
      <c r="AI13" s="501"/>
      <c r="AJ13" s="501"/>
      <c r="AK13" s="501"/>
      <c r="AL13" s="501"/>
      <c r="AM13" s="501"/>
      <c r="AN13" s="501"/>
      <c r="AU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DL13" s="12"/>
      <c r="DM13" s="12"/>
      <c r="DN13" s="12"/>
      <c r="DO13" s="12"/>
      <c r="DP13" s="12"/>
      <c r="DQ13" s="12"/>
      <c r="DR13" s="12"/>
      <c r="DS13" s="12"/>
      <c r="DT13" s="12"/>
      <c r="DU13" s="12"/>
      <c r="DV13" s="12"/>
      <c r="DW13" s="12"/>
      <c r="DX13" s="12"/>
      <c r="DY13" s="12"/>
      <c r="DZ13" s="554"/>
      <c r="EA13" s="555"/>
      <c r="EB13" s="555"/>
      <c r="EC13" s="555"/>
      <c r="ED13" s="555"/>
      <c r="EE13" s="555"/>
      <c r="EF13" s="12"/>
      <c r="EG13" s="12"/>
      <c r="EH13" s="12"/>
      <c r="EJ13" s="556"/>
      <c r="EK13" s="509"/>
      <c r="EL13" s="509"/>
      <c r="EM13" s="509"/>
      <c r="EN13" s="509"/>
      <c r="EO13" s="509"/>
      <c r="EP13" s="509"/>
      <c r="EQ13" s="509"/>
      <c r="ER13" s="509"/>
      <c r="ES13" s="509"/>
      <c r="ET13" s="509"/>
      <c r="EU13" s="509"/>
      <c r="EV13" s="509"/>
      <c r="EW13" s="509"/>
      <c r="EX13" s="509"/>
      <c r="EY13" s="509"/>
      <c r="EZ13" s="509"/>
      <c r="FA13" s="509"/>
      <c r="FB13" s="509"/>
      <c r="FC13" s="509"/>
      <c r="FD13" s="509"/>
    </row>
    <row r="14" spans="1:160" s="11" customFormat="1">
      <c r="T14" s="551"/>
      <c r="U14" s="501"/>
      <c r="V14" s="501"/>
      <c r="W14" s="501"/>
      <c r="X14" s="501"/>
      <c r="Y14" s="501"/>
      <c r="Z14" s="501"/>
      <c r="AA14" s="501"/>
      <c r="AB14" s="501"/>
      <c r="AC14" s="501"/>
      <c r="AD14" s="501"/>
      <c r="AE14" s="501"/>
      <c r="AF14" s="501"/>
      <c r="AG14" s="501"/>
      <c r="AH14" s="501"/>
      <c r="AI14" s="501"/>
      <c r="AJ14" s="501"/>
      <c r="AK14" s="501"/>
      <c r="AL14" s="501"/>
      <c r="AM14" s="501"/>
      <c r="AN14" s="501"/>
      <c r="AU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DL14" s="12"/>
      <c r="DM14" s="12"/>
      <c r="DN14" s="12"/>
      <c r="DO14" s="12"/>
      <c r="DP14" s="12"/>
      <c r="DQ14" s="12"/>
      <c r="DR14" s="12"/>
      <c r="DS14" s="12"/>
      <c r="DT14" s="12"/>
      <c r="DU14" s="12"/>
      <c r="DV14" s="12"/>
      <c r="DW14" s="12"/>
      <c r="DX14" s="12"/>
      <c r="DY14" s="12"/>
      <c r="DZ14" s="554"/>
      <c r="EA14" s="555"/>
      <c r="EB14" s="555"/>
      <c r="EC14" s="555"/>
      <c r="ED14" s="555"/>
      <c r="EE14" s="555"/>
      <c r="EF14" s="12"/>
      <c r="EG14" s="12"/>
      <c r="EH14" s="12"/>
      <c r="EJ14" s="556"/>
      <c r="EK14" s="509"/>
      <c r="EL14" s="509"/>
      <c r="EM14" s="509"/>
      <c r="EN14" s="509"/>
      <c r="EO14" s="509"/>
      <c r="EP14" s="509"/>
      <c r="EQ14" s="509"/>
      <c r="ER14" s="509"/>
      <c r="ES14" s="509"/>
      <c r="ET14" s="509"/>
      <c r="EU14" s="509"/>
      <c r="EV14" s="509"/>
      <c r="EW14" s="509"/>
      <c r="EX14" s="509"/>
      <c r="EY14" s="509"/>
      <c r="EZ14" s="509"/>
      <c r="FA14" s="509"/>
      <c r="FB14" s="509"/>
      <c r="FC14" s="509"/>
      <c r="FD14" s="509"/>
    </row>
    <row r="15" spans="1:160" s="11" customFormat="1">
      <c r="T15" s="557"/>
      <c r="U15" s="557"/>
      <c r="V15" s="557"/>
      <c r="W15" s="549"/>
      <c r="X15" s="549"/>
      <c r="Y15" s="557"/>
      <c r="Z15" s="557"/>
      <c r="AA15" s="557"/>
      <c r="AB15" s="557"/>
      <c r="AC15" s="557"/>
      <c r="AD15" s="557"/>
      <c r="AE15" s="557"/>
      <c r="AF15" s="557"/>
      <c r="AG15" s="557"/>
      <c r="AH15" s="557"/>
      <c r="AI15" s="557"/>
      <c r="AJ15" s="557"/>
      <c r="AK15" s="557"/>
      <c r="AL15" s="557"/>
      <c r="AM15" s="557"/>
      <c r="AN15" s="557"/>
      <c r="AU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DL15" s="12"/>
      <c r="DM15" s="12"/>
      <c r="DN15" s="12"/>
      <c r="DO15" s="12"/>
      <c r="DP15" s="12"/>
      <c r="DQ15" s="12"/>
      <c r="DR15" s="12"/>
      <c r="DS15" s="12"/>
      <c r="DT15" s="12"/>
      <c r="DU15" s="12"/>
      <c r="DV15" s="12"/>
      <c r="DW15" s="12"/>
      <c r="DX15" s="12"/>
      <c r="DY15" s="12"/>
      <c r="DZ15" s="554"/>
      <c r="EA15" s="555"/>
      <c r="EB15" s="555"/>
      <c r="EC15" s="555"/>
      <c r="ED15" s="555"/>
      <c r="EE15" s="555"/>
      <c r="EF15" s="12"/>
      <c r="EG15" s="12"/>
      <c r="EH15" s="12"/>
      <c r="EJ15" s="556"/>
      <c r="EK15" s="509"/>
      <c r="EL15" s="509"/>
      <c r="EM15" s="509"/>
      <c r="EN15" s="509"/>
      <c r="EO15" s="509"/>
      <c r="EP15" s="509"/>
      <c r="EQ15" s="509"/>
      <c r="ER15" s="509"/>
      <c r="ES15" s="509"/>
      <c r="ET15" s="509"/>
      <c r="EU15" s="509"/>
      <c r="EV15" s="509"/>
      <c r="EW15" s="509"/>
      <c r="EX15" s="509"/>
      <c r="EY15" s="509"/>
      <c r="EZ15" s="509"/>
      <c r="FA15" s="509"/>
      <c r="FB15" s="509"/>
      <c r="FC15" s="509"/>
      <c r="FD15" s="509"/>
    </row>
    <row r="16" spans="1:160" s="11" customFormat="1">
      <c r="S16" s="12"/>
      <c r="T16" s="558"/>
      <c r="U16" s="549"/>
      <c r="V16" s="549"/>
      <c r="W16" s="549"/>
      <c r="X16" s="549"/>
      <c r="Y16" s="549"/>
      <c r="Z16" s="549"/>
      <c r="AA16" s="549"/>
      <c r="AB16" s="549"/>
      <c r="AC16" s="549"/>
      <c r="AD16" s="549"/>
      <c r="AE16" s="557"/>
      <c r="AF16" s="557"/>
      <c r="AG16" s="557"/>
      <c r="AH16" s="557"/>
      <c r="AI16" s="557"/>
      <c r="AJ16" s="557"/>
      <c r="AK16" s="557"/>
      <c r="AL16" s="557"/>
      <c r="AM16" s="557"/>
      <c r="AN16" s="557"/>
      <c r="AU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DL16" s="12"/>
      <c r="DM16" s="12"/>
      <c r="DN16" s="12"/>
      <c r="DO16" s="12"/>
      <c r="DP16" s="12"/>
      <c r="DQ16" s="12"/>
      <c r="DR16" s="12"/>
      <c r="DS16" s="12"/>
      <c r="DT16" s="12"/>
      <c r="DU16" s="12"/>
      <c r="DV16" s="12"/>
      <c r="DW16" s="12"/>
      <c r="DX16" s="12"/>
      <c r="DY16" s="12"/>
      <c r="DZ16" s="554"/>
      <c r="EA16" s="555"/>
      <c r="EB16" s="555"/>
      <c r="EC16" s="555"/>
      <c r="ED16" s="555"/>
      <c r="EE16" s="555"/>
      <c r="EF16" s="12"/>
      <c r="EG16" s="12"/>
      <c r="EH16" s="12"/>
      <c r="EJ16" s="556"/>
      <c r="EK16" s="509"/>
      <c r="EL16" s="509"/>
      <c r="EM16" s="509"/>
      <c r="EN16" s="509"/>
      <c r="EO16" s="509"/>
      <c r="EP16" s="509"/>
      <c r="EQ16" s="509"/>
      <c r="ER16" s="509"/>
      <c r="ES16" s="509"/>
      <c r="ET16" s="509"/>
      <c r="EU16" s="509"/>
      <c r="EV16" s="509"/>
      <c r="EW16" s="509"/>
      <c r="EX16" s="509"/>
      <c r="EY16" s="509"/>
      <c r="EZ16" s="509"/>
      <c r="FA16" s="509"/>
      <c r="FB16" s="509"/>
      <c r="FC16" s="509"/>
      <c r="FD16" s="509"/>
    </row>
    <row r="17" spans="1:138" s="11" customFormat="1">
      <c r="T17" s="559"/>
      <c r="U17" s="559"/>
      <c r="V17" s="549"/>
      <c r="W17" s="549"/>
      <c r="X17" s="549"/>
      <c r="Y17" s="549"/>
      <c r="Z17" s="549"/>
      <c r="AA17" s="549"/>
      <c r="AB17" s="549"/>
      <c r="AC17" s="549"/>
      <c r="AD17" s="549"/>
      <c r="AE17" s="557"/>
      <c r="AF17" s="557"/>
      <c r="AG17" s="557"/>
      <c r="AH17" s="557"/>
      <c r="AI17" s="557"/>
      <c r="AJ17" s="557"/>
      <c r="AK17" s="557"/>
      <c r="AL17" s="557"/>
      <c r="AM17" s="557"/>
      <c r="AN17" s="557"/>
      <c r="AU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DL17" s="12"/>
      <c r="DM17" s="12"/>
      <c r="DN17" s="12"/>
      <c r="DO17" s="12"/>
      <c r="DP17" s="12"/>
      <c r="DQ17" s="12"/>
      <c r="DR17" s="12"/>
      <c r="DS17" s="12"/>
      <c r="DT17" s="12"/>
      <c r="DU17" s="12"/>
      <c r="DV17" s="12"/>
      <c r="DW17" s="12"/>
      <c r="DX17" s="12"/>
      <c r="DY17" s="12"/>
      <c r="DZ17" s="554"/>
      <c r="EA17" s="555"/>
      <c r="EB17" s="555"/>
      <c r="EC17" s="555"/>
      <c r="ED17" s="555"/>
      <c r="EE17" s="555"/>
      <c r="EF17" s="12"/>
      <c r="EG17" s="12"/>
      <c r="EH17" s="12"/>
    </row>
    <row r="18" spans="1:138" s="11" customFormat="1">
      <c r="T18" s="559"/>
      <c r="U18" s="559"/>
      <c r="V18" s="549"/>
      <c r="W18" s="549"/>
      <c r="X18" s="549"/>
      <c r="Y18" s="549"/>
      <c r="Z18" s="549"/>
      <c r="AA18" s="549"/>
      <c r="AB18" s="549"/>
      <c r="AC18" s="549"/>
      <c r="AD18" s="549"/>
      <c r="AE18" s="557"/>
      <c r="AF18" s="557"/>
      <c r="AG18" s="557"/>
      <c r="AH18" s="557"/>
      <c r="AI18" s="557"/>
      <c r="AJ18" s="557"/>
      <c r="AK18" s="557"/>
      <c r="AL18" s="557"/>
      <c r="AM18" s="557"/>
      <c r="AN18" s="557"/>
      <c r="AU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DL18" s="12"/>
      <c r="DM18" s="12"/>
      <c r="DN18" s="12"/>
      <c r="DO18" s="12"/>
      <c r="DP18" s="12"/>
      <c r="DQ18" s="12"/>
      <c r="DR18" s="12"/>
      <c r="DS18" s="12"/>
      <c r="DT18" s="12"/>
      <c r="DU18" s="12"/>
      <c r="DV18" s="12"/>
      <c r="DW18" s="12"/>
      <c r="DX18" s="12"/>
      <c r="DY18" s="12"/>
      <c r="DZ18" s="554"/>
      <c r="EA18" s="555"/>
      <c r="EB18" s="555"/>
      <c r="EC18" s="555"/>
      <c r="ED18" s="555"/>
      <c r="EE18" s="555"/>
      <c r="EF18" s="12"/>
      <c r="EG18" s="12"/>
      <c r="EH18" s="12"/>
    </row>
    <row r="19" spans="1:138" s="11" customFormat="1">
      <c r="T19" s="559"/>
      <c r="U19" s="559"/>
      <c r="V19" s="549"/>
      <c r="W19" s="549"/>
      <c r="X19" s="549"/>
      <c r="Y19" s="549"/>
      <c r="Z19" s="549"/>
      <c r="AA19" s="549"/>
      <c r="AB19" s="549"/>
      <c r="AC19" s="549"/>
      <c r="AD19" s="549"/>
      <c r="AE19" s="557"/>
      <c r="AF19" s="557"/>
      <c r="AG19" s="557"/>
      <c r="AH19" s="557"/>
      <c r="AI19" s="557"/>
      <c r="AJ19" s="557"/>
      <c r="AK19" s="557"/>
      <c r="AL19" s="557"/>
      <c r="AM19" s="557"/>
      <c r="AN19" s="557"/>
      <c r="AU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DL19" s="12"/>
      <c r="DM19" s="12"/>
      <c r="DN19" s="12"/>
      <c r="DO19" s="12"/>
      <c r="DP19" s="12"/>
      <c r="DQ19" s="12"/>
      <c r="DR19" s="12"/>
      <c r="DS19" s="12"/>
      <c r="DT19" s="12"/>
      <c r="DU19" s="12"/>
      <c r="DV19" s="12"/>
      <c r="DW19" s="12"/>
      <c r="DX19" s="12"/>
      <c r="DY19" s="12"/>
      <c r="DZ19" s="554"/>
      <c r="EA19" s="555"/>
      <c r="EB19" s="555"/>
      <c r="EC19" s="555"/>
      <c r="ED19" s="555"/>
      <c r="EE19" s="555"/>
      <c r="EF19" s="12"/>
      <c r="EG19" s="12"/>
      <c r="EH19" s="12"/>
    </row>
    <row r="20" spans="1:138" s="11" customFormat="1">
      <c r="T20" s="559"/>
      <c r="U20" s="559"/>
      <c r="V20" s="549"/>
      <c r="W20" s="549"/>
      <c r="X20" s="549"/>
      <c r="Y20" s="549"/>
      <c r="Z20" s="549"/>
      <c r="AA20" s="549"/>
      <c r="AB20" s="549"/>
      <c r="AC20" s="549"/>
      <c r="AD20" s="549"/>
      <c r="AE20" s="557"/>
      <c r="AF20" s="557"/>
      <c r="AG20" s="557"/>
      <c r="AH20" s="557"/>
      <c r="AI20" s="557"/>
      <c r="AJ20" s="557"/>
      <c r="AK20" s="557"/>
      <c r="AL20" s="557"/>
      <c r="AM20" s="557"/>
      <c r="AN20" s="557"/>
      <c r="AU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DL20" s="12"/>
      <c r="DM20" s="12"/>
      <c r="DN20" s="12"/>
      <c r="DO20" s="12"/>
      <c r="DP20" s="12"/>
      <c r="DQ20" s="12"/>
      <c r="DR20" s="12"/>
      <c r="DS20" s="12"/>
      <c r="DT20" s="12"/>
      <c r="DU20" s="12"/>
      <c r="DV20" s="12"/>
      <c r="DW20" s="12"/>
      <c r="DX20" s="12"/>
      <c r="DY20" s="12"/>
      <c r="DZ20" s="554"/>
      <c r="EA20" s="555"/>
      <c r="EB20" s="555"/>
      <c r="EC20" s="555"/>
      <c r="ED20" s="555"/>
      <c r="EE20" s="555"/>
      <c r="EF20" s="12"/>
      <c r="EG20" s="12"/>
      <c r="EH20" s="12"/>
    </row>
    <row r="21" spans="1:138" s="11" customFormat="1">
      <c r="T21" s="559"/>
      <c r="U21" s="559"/>
      <c r="V21" s="549"/>
      <c r="W21" s="549"/>
      <c r="X21" s="549"/>
      <c r="Y21" s="549"/>
      <c r="Z21" s="549"/>
      <c r="AA21" s="549"/>
      <c r="AB21" s="549"/>
      <c r="AC21" s="549"/>
      <c r="AD21" s="549"/>
      <c r="AE21" s="557"/>
      <c r="AF21" s="557"/>
      <c r="AG21" s="557"/>
      <c r="AH21" s="557"/>
      <c r="AI21" s="557"/>
      <c r="AJ21" s="557"/>
      <c r="AK21" s="557"/>
      <c r="AL21" s="557"/>
      <c r="AM21" s="557"/>
      <c r="AN21" s="557"/>
      <c r="AU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DL21" s="12"/>
      <c r="DM21" s="12"/>
      <c r="DN21" s="12"/>
      <c r="DO21" s="12"/>
      <c r="DP21" s="12"/>
      <c r="DQ21" s="12"/>
      <c r="DR21" s="12"/>
      <c r="DS21" s="12"/>
      <c r="DT21" s="12"/>
      <c r="DU21" s="12"/>
      <c r="DV21" s="12"/>
      <c r="DW21" s="12"/>
      <c r="DX21" s="12"/>
      <c r="DY21" s="12"/>
      <c r="DZ21" s="554"/>
      <c r="EA21" s="555"/>
      <c r="EB21" s="555"/>
      <c r="EC21" s="555"/>
      <c r="ED21" s="555"/>
      <c r="EE21" s="555"/>
      <c r="EF21" s="12"/>
      <c r="EG21" s="12"/>
      <c r="EH21" s="12"/>
    </row>
    <row r="22" spans="1:138" s="11" customFormat="1">
      <c r="T22" s="559"/>
      <c r="U22" s="559"/>
      <c r="V22" s="549"/>
      <c r="W22" s="549"/>
      <c r="X22" s="549"/>
      <c r="Y22" s="549"/>
      <c r="Z22" s="549"/>
      <c r="AA22" s="549"/>
      <c r="AB22" s="549"/>
      <c r="AC22" s="549"/>
      <c r="AD22" s="549"/>
      <c r="AE22" s="557"/>
      <c r="AF22" s="557"/>
      <c r="AG22" s="557"/>
      <c r="AH22" s="557"/>
      <c r="AI22" s="557"/>
      <c r="AJ22" s="557"/>
      <c r="AK22" s="557"/>
      <c r="AL22" s="557"/>
      <c r="AM22" s="557"/>
      <c r="AN22" s="557"/>
      <c r="AU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DL22" s="12"/>
      <c r="DM22" s="12"/>
      <c r="DN22" s="12"/>
      <c r="DO22" s="12"/>
      <c r="DP22" s="12"/>
      <c r="DQ22" s="12"/>
      <c r="DR22" s="12"/>
      <c r="DS22" s="12"/>
      <c r="DT22" s="12"/>
      <c r="DU22" s="12"/>
      <c r="DV22" s="12"/>
      <c r="DW22" s="12"/>
      <c r="DX22" s="12"/>
      <c r="DY22" s="12"/>
      <c r="DZ22" s="554"/>
      <c r="EA22" s="555"/>
      <c r="EB22" s="555"/>
      <c r="EC22" s="555"/>
      <c r="ED22" s="555"/>
      <c r="EE22" s="555"/>
      <c r="EF22" s="12"/>
      <c r="EG22" s="12"/>
      <c r="EH22" s="12"/>
    </row>
    <row r="23" spans="1:138" s="11" customFormat="1">
      <c r="W23" s="12"/>
      <c r="X23" s="12"/>
      <c r="AA23" s="557"/>
      <c r="AB23" s="557"/>
      <c r="AC23" s="557"/>
      <c r="AD23" s="557"/>
      <c r="AE23" s="557"/>
      <c r="AF23" s="557"/>
      <c r="AG23" s="557"/>
      <c r="AH23" s="557"/>
      <c r="AI23" s="557"/>
      <c r="AJ23" s="557"/>
      <c r="AK23" s="557"/>
      <c r="AL23" s="557"/>
      <c r="AM23" s="557"/>
      <c r="AN23" s="557"/>
      <c r="AU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DL23" s="12"/>
      <c r="DM23" s="12"/>
      <c r="DN23" s="12"/>
      <c r="DO23" s="12"/>
      <c r="DP23" s="554"/>
      <c r="DQ23" s="241"/>
      <c r="DR23" s="241"/>
      <c r="DS23" s="241"/>
      <c r="DT23" s="241"/>
      <c r="DU23" s="241"/>
      <c r="DV23" s="241"/>
      <c r="DW23" s="241"/>
      <c r="DX23" s="12"/>
      <c r="DY23" s="12"/>
      <c r="DZ23" s="560"/>
      <c r="EA23" s="561"/>
      <c r="EB23" s="561"/>
      <c r="EC23" s="561"/>
      <c r="ED23" s="561"/>
      <c r="EE23" s="561"/>
      <c r="EF23" s="501"/>
      <c r="EG23" s="12"/>
      <c r="EH23" s="12"/>
    </row>
    <row r="24" spans="1:138" s="11" customFormat="1">
      <c r="T24" s="557"/>
      <c r="U24" s="557"/>
      <c r="V24" s="557"/>
      <c r="W24" s="549"/>
      <c r="X24" s="549"/>
      <c r="Y24" s="557"/>
      <c r="Z24" s="557"/>
      <c r="AA24" s="557"/>
      <c r="AB24" s="557"/>
      <c r="AC24" s="557"/>
      <c r="AD24" s="557"/>
      <c r="AE24" s="557"/>
      <c r="AF24" s="557"/>
      <c r="AG24" s="557"/>
      <c r="AH24" s="557"/>
      <c r="AI24" s="557"/>
      <c r="AJ24" s="557"/>
      <c r="AK24" s="557"/>
      <c r="AL24" s="557"/>
      <c r="AM24" s="557"/>
      <c r="AN24" s="557"/>
      <c r="AU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DL24" s="12"/>
      <c r="DM24" s="12"/>
      <c r="DN24" s="12"/>
      <c r="DO24" s="562"/>
      <c r="DP24" s="563"/>
      <c r="DQ24" s="555"/>
      <c r="DR24" s="555"/>
      <c r="DS24" s="555"/>
      <c r="DT24" s="555"/>
      <c r="DU24" s="555"/>
      <c r="DV24" s="555"/>
      <c r="DW24" s="555"/>
      <c r="DX24" s="12"/>
      <c r="DY24" s="12"/>
      <c r="DZ24" s="560"/>
      <c r="EA24" s="561"/>
      <c r="EB24" s="561"/>
      <c r="EC24" s="561"/>
      <c r="ED24" s="561"/>
      <c r="EE24" s="561"/>
      <c r="EF24" s="501"/>
      <c r="EG24" s="12"/>
      <c r="EH24" s="12"/>
    </row>
    <row r="25" spans="1:138" s="11" customFormat="1">
      <c r="U25" s="476"/>
      <c r="V25" s="557"/>
      <c r="W25" s="549"/>
      <c r="X25" s="549"/>
      <c r="Y25" s="557"/>
      <c r="Z25" s="557"/>
      <c r="AA25" s="557"/>
      <c r="AB25" s="557"/>
      <c r="AC25" s="557"/>
      <c r="AD25" s="557"/>
      <c r="AE25" s="557"/>
      <c r="AF25" s="557"/>
      <c r="AG25" s="557"/>
      <c r="AH25" s="557"/>
      <c r="AI25" s="557"/>
      <c r="AJ25" s="557"/>
      <c r="AK25" s="557"/>
      <c r="AL25" s="476"/>
      <c r="AM25" s="557"/>
      <c r="AN25" s="557"/>
      <c r="AU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DL25" s="12"/>
      <c r="DM25" s="12"/>
      <c r="DN25" s="12"/>
      <c r="DO25" s="562"/>
      <c r="DP25" s="563"/>
      <c r="DQ25" s="555"/>
      <c r="DR25" s="555"/>
      <c r="DS25" s="555"/>
      <c r="DT25" s="555"/>
      <c r="DU25" s="555"/>
      <c r="DV25" s="555"/>
      <c r="DW25" s="555"/>
      <c r="DX25" s="12"/>
      <c r="DY25" s="12"/>
      <c r="DZ25" s="560"/>
      <c r="EA25" s="561"/>
      <c r="EB25" s="561"/>
      <c r="EC25" s="561"/>
      <c r="ED25" s="561"/>
      <c r="EE25" s="561"/>
      <c r="EF25" s="501"/>
      <c r="EG25" s="12"/>
      <c r="EH25" s="12"/>
    </row>
    <row r="26" spans="1:138" s="11" customFormat="1">
      <c r="B26" s="12"/>
      <c r="C26" s="12"/>
      <c r="D26" s="12"/>
      <c r="E26" s="12"/>
      <c r="F26" s="12"/>
      <c r="G26" s="12"/>
      <c r="H26" s="12"/>
      <c r="I26" s="12"/>
      <c r="J26" s="12"/>
      <c r="K26" s="12"/>
      <c r="L26" s="12"/>
      <c r="M26" s="12"/>
      <c r="N26" s="12"/>
      <c r="O26" s="12"/>
      <c r="P26" s="12"/>
      <c r="Q26" s="12"/>
      <c r="R26" s="12"/>
      <c r="S26" s="12"/>
      <c r="T26" s="549"/>
      <c r="U26" s="549"/>
      <c r="V26" s="549"/>
      <c r="W26" s="549"/>
      <c r="X26" s="549"/>
      <c r="Y26" s="549"/>
      <c r="Z26" s="549"/>
      <c r="AA26" s="549"/>
      <c r="AB26" s="549"/>
      <c r="AC26" s="549"/>
      <c r="AD26" s="549"/>
      <c r="AE26" s="549"/>
      <c r="AF26" s="549"/>
      <c r="AG26" s="549"/>
      <c r="AH26" s="549"/>
      <c r="AI26" s="549"/>
      <c r="AJ26" s="549"/>
      <c r="AK26" s="549"/>
      <c r="AL26" s="549"/>
      <c r="AM26" s="557"/>
      <c r="AN26" s="557"/>
      <c r="AU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DL26" s="12"/>
      <c r="DM26" s="12"/>
      <c r="DN26" s="12"/>
      <c r="DO26" s="562"/>
      <c r="DP26" s="563"/>
      <c r="DQ26" s="555"/>
      <c r="DR26" s="555"/>
      <c r="DS26" s="555"/>
      <c r="DT26" s="555"/>
      <c r="DU26" s="555"/>
      <c r="DV26" s="555"/>
      <c r="DW26" s="555"/>
      <c r="DX26" s="12"/>
      <c r="DY26" s="12"/>
      <c r="DZ26" s="560"/>
      <c r="EA26" s="561"/>
      <c r="EB26" s="561"/>
      <c r="EC26" s="561"/>
      <c r="ED26" s="561"/>
      <c r="EE26" s="561"/>
      <c r="EF26" s="501"/>
      <c r="EG26" s="12"/>
      <c r="EH26" s="12"/>
    </row>
    <row r="27" spans="1:138" s="11" customFormat="1">
      <c r="T27" s="557"/>
      <c r="U27" s="557"/>
      <c r="V27" s="557"/>
      <c r="W27" s="549"/>
      <c r="X27" s="549"/>
      <c r="Y27" s="557"/>
      <c r="Z27" s="557"/>
      <c r="AA27" s="557"/>
      <c r="AB27" s="557"/>
      <c r="AC27" s="557"/>
      <c r="AD27" s="557"/>
      <c r="AE27" s="557"/>
      <c r="AF27" s="557"/>
      <c r="AG27" s="557"/>
      <c r="AH27" s="557"/>
      <c r="AI27" s="557"/>
      <c r="AJ27" s="557"/>
      <c r="AK27" s="557"/>
      <c r="AL27" s="557"/>
      <c r="AM27" s="557"/>
      <c r="AN27" s="557"/>
      <c r="AU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DL27" s="12"/>
      <c r="DM27" s="12"/>
      <c r="DN27" s="12"/>
      <c r="DO27" s="562"/>
      <c r="DP27" s="563"/>
      <c r="DQ27" s="555"/>
      <c r="DR27" s="555"/>
      <c r="DS27" s="555"/>
      <c r="DT27" s="555"/>
      <c r="DU27" s="555"/>
      <c r="DV27" s="555"/>
      <c r="DW27" s="555"/>
      <c r="DX27" s="12"/>
      <c r="DY27" s="12"/>
      <c r="DZ27" s="12"/>
      <c r="EA27" s="12"/>
      <c r="EB27" s="12"/>
      <c r="EC27" s="12"/>
      <c r="ED27" s="12"/>
      <c r="EE27" s="12"/>
      <c r="EF27" s="12"/>
      <c r="EG27" s="12"/>
      <c r="EH27" s="12"/>
    </row>
    <row r="28" spans="1:138" s="11" customFormat="1">
      <c r="T28" s="557"/>
      <c r="U28" s="557"/>
      <c r="V28" s="557"/>
      <c r="W28" s="549"/>
      <c r="X28" s="549"/>
      <c r="Y28" s="557"/>
      <c r="Z28" s="557"/>
      <c r="AA28" s="557"/>
      <c r="AB28" s="557"/>
      <c r="AC28" s="557"/>
      <c r="AD28" s="557"/>
      <c r="AE28" s="557"/>
      <c r="AF28" s="557"/>
      <c r="AG28" s="557"/>
      <c r="AH28" s="557"/>
      <c r="AI28" s="557"/>
      <c r="AJ28" s="557"/>
      <c r="AK28" s="557"/>
      <c r="AL28" s="557"/>
      <c r="AM28" s="557"/>
      <c r="AN28" s="557"/>
      <c r="AU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DL28" s="12"/>
      <c r="DM28" s="12"/>
      <c r="DN28" s="12"/>
      <c r="DO28" s="562"/>
      <c r="DP28" s="563"/>
      <c r="DQ28" s="555"/>
      <c r="DR28" s="555"/>
      <c r="DS28" s="555"/>
      <c r="DT28" s="555"/>
      <c r="DU28" s="555"/>
      <c r="DV28" s="555"/>
      <c r="DW28" s="555"/>
      <c r="DX28" s="12"/>
      <c r="DY28" s="12"/>
      <c r="DZ28" s="12"/>
      <c r="EA28" s="12"/>
      <c r="EB28" s="12"/>
      <c r="EC28" s="12"/>
      <c r="ED28" s="12"/>
      <c r="EE28" s="12"/>
      <c r="EF28" s="12"/>
      <c r="EG28" s="12"/>
      <c r="EH28" s="12"/>
    </row>
    <row r="29" spans="1:138" s="11" customFormat="1">
      <c r="T29" s="557"/>
      <c r="U29" s="557"/>
      <c r="V29" s="557"/>
      <c r="W29" s="549"/>
      <c r="X29" s="549"/>
      <c r="Y29" s="557"/>
      <c r="Z29" s="557"/>
      <c r="AA29" s="557"/>
      <c r="AB29" s="557"/>
      <c r="AC29" s="557"/>
      <c r="AD29" s="557"/>
      <c r="AE29" s="557"/>
      <c r="AF29" s="557"/>
      <c r="AG29" s="557"/>
      <c r="AH29" s="557"/>
      <c r="AI29" s="557"/>
      <c r="AJ29" s="557"/>
      <c r="AK29" s="557"/>
      <c r="AL29" s="557"/>
      <c r="AM29" s="557"/>
      <c r="AN29" s="557"/>
      <c r="AU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DL29" s="12"/>
      <c r="DM29" s="12"/>
      <c r="DN29" s="12"/>
      <c r="DO29" s="562"/>
      <c r="DP29" s="563"/>
      <c r="DQ29" s="555"/>
      <c r="DR29" s="555"/>
      <c r="DS29" s="555"/>
      <c r="DT29" s="555"/>
      <c r="DU29" s="555"/>
      <c r="DV29" s="555"/>
      <c r="DW29" s="555"/>
      <c r="DX29" s="12"/>
      <c r="DY29" s="12"/>
      <c r="DZ29" s="564"/>
      <c r="EA29" s="12"/>
      <c r="EB29" s="12"/>
      <c r="EC29" s="12"/>
      <c r="ED29" s="12"/>
      <c r="EE29" s="12"/>
      <c r="EF29" s="12"/>
      <c r="EG29" s="12"/>
      <c r="EH29" s="12"/>
    </row>
    <row r="30" spans="1:138" s="11" customFormat="1" ht="13.5" customHeight="1">
      <c r="T30" s="557"/>
      <c r="U30" s="557"/>
      <c r="V30" s="557"/>
      <c r="W30" s="549"/>
      <c r="X30" s="549"/>
      <c r="Y30" s="557"/>
      <c r="Z30" s="557"/>
      <c r="AA30" s="557"/>
      <c r="AB30" s="557"/>
      <c r="AC30" s="557"/>
      <c r="AD30" s="557"/>
      <c r="AE30" s="557"/>
      <c r="AF30" s="557"/>
      <c r="AG30" s="557"/>
      <c r="AH30" s="557"/>
      <c r="AI30" s="557"/>
      <c r="AJ30" s="557"/>
      <c r="AK30" s="557"/>
      <c r="AL30" s="557"/>
      <c r="AM30" s="557"/>
      <c r="AN30" s="557"/>
      <c r="AU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DL30" s="12"/>
      <c r="DM30" s="12"/>
      <c r="DN30" s="12"/>
      <c r="DO30" s="562"/>
      <c r="DP30" s="563"/>
      <c r="DQ30" s="555"/>
      <c r="DR30" s="555"/>
      <c r="DS30" s="555"/>
      <c r="DT30" s="555"/>
      <c r="DU30" s="555"/>
      <c r="DV30" s="555"/>
      <c r="DW30" s="555"/>
      <c r="DX30" s="12"/>
      <c r="DY30" s="12"/>
      <c r="DZ30" s="12"/>
      <c r="EA30" s="12"/>
      <c r="EB30" s="12"/>
      <c r="EC30" s="12"/>
      <c r="ED30" s="12"/>
      <c r="EE30" s="12"/>
      <c r="EF30" s="12"/>
      <c r="EG30" s="12"/>
    </row>
    <row r="31" spans="1:138" s="11" customFormat="1" ht="13.5" customHeight="1">
      <c r="A31" s="300" t="b">
        <v>0</v>
      </c>
      <c r="B31" s="541" t="s">
        <v>82</v>
      </c>
      <c r="D31" s="543" t="s">
        <v>78</v>
      </c>
      <c r="J31" s="476"/>
      <c r="T31" s="548"/>
      <c r="U31" s="302"/>
      <c r="V31" s="302"/>
      <c r="W31" s="302"/>
      <c r="X31" s="302"/>
      <c r="Y31" s="302"/>
      <c r="Z31" s="302"/>
      <c r="AA31" s="302"/>
      <c r="AB31" s="302"/>
      <c r="AD31" s="302"/>
      <c r="AE31" s="302"/>
      <c r="AF31" s="302"/>
      <c r="AG31" s="302"/>
      <c r="AH31" s="302"/>
      <c r="AI31" s="302"/>
      <c r="AJ31" s="302"/>
      <c r="AK31" s="302"/>
      <c r="AL31" s="302"/>
      <c r="AM31" s="302"/>
      <c r="AN31" s="302"/>
      <c r="AU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DL31" s="12"/>
      <c r="DM31" s="12"/>
      <c r="DN31" s="12"/>
      <c r="DO31" s="562"/>
      <c r="DP31" s="563"/>
      <c r="DQ31" s="555"/>
      <c r="DR31" s="555"/>
      <c r="DS31" s="555"/>
      <c r="DT31" s="555"/>
      <c r="DU31" s="555"/>
      <c r="DV31" s="555"/>
      <c r="DW31" s="555"/>
      <c r="DX31" s="12"/>
      <c r="DY31" s="12"/>
      <c r="DZ31" s="12"/>
      <c r="EA31" s="12"/>
      <c r="EB31" s="12"/>
      <c r="EC31" s="12"/>
      <c r="ED31" s="12"/>
      <c r="EE31" s="12"/>
      <c r="EF31" s="12"/>
      <c r="EG31" s="12"/>
    </row>
    <row r="32" spans="1:138" s="11" customFormat="1" hidden="1">
      <c r="A32" s="300"/>
      <c r="T32" s="302"/>
      <c r="U32" s="544"/>
      <c r="V32" s="544"/>
      <c r="W32" s="544"/>
      <c r="X32" s="544"/>
      <c r="Y32" s="544"/>
      <c r="Z32" s="544"/>
      <c r="AA32" s="544"/>
      <c r="AB32" s="544"/>
      <c r="AC32" s="544"/>
      <c r="AD32" s="544"/>
      <c r="AE32" s="544"/>
      <c r="AF32" s="544"/>
      <c r="AG32" s="544"/>
      <c r="AH32" s="544"/>
      <c r="AI32" s="544"/>
      <c r="AJ32" s="544"/>
      <c r="AK32" s="544"/>
      <c r="AL32" s="544"/>
      <c r="AM32" s="544"/>
      <c r="AN32" s="544"/>
      <c r="AU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DL32" s="12"/>
      <c r="DM32" s="12"/>
      <c r="DN32" s="12"/>
      <c r="DO32" s="562"/>
      <c r="DP32" s="563"/>
      <c r="DQ32" s="555"/>
      <c r="DR32" s="555"/>
      <c r="DS32" s="555"/>
      <c r="DT32" s="555"/>
      <c r="DU32" s="555"/>
      <c r="DV32" s="555"/>
      <c r="DW32" s="555"/>
      <c r="DX32" s="12"/>
      <c r="DY32" s="12"/>
      <c r="DZ32" s="12"/>
      <c r="EA32" s="12"/>
      <c r="EB32" s="12"/>
      <c r="EC32" s="12"/>
      <c r="ED32" s="12"/>
      <c r="EE32" s="12"/>
      <c r="EF32" s="12"/>
      <c r="EG32" s="12"/>
    </row>
    <row r="33" spans="1:137" s="11" customFormat="1" hidden="1">
      <c r="A33" s="300"/>
      <c r="T33" s="302"/>
      <c r="U33" s="547"/>
      <c r="V33" s="547"/>
      <c r="W33" s="547"/>
      <c r="X33" s="547"/>
      <c r="Y33" s="547"/>
      <c r="Z33" s="547"/>
      <c r="AA33" s="547"/>
      <c r="AB33" s="547"/>
      <c r="AC33" s="547"/>
      <c r="AD33" s="547"/>
      <c r="AE33" s="547"/>
      <c r="AF33" s="547"/>
      <c r="AG33" s="547"/>
      <c r="AH33" s="547"/>
      <c r="AI33" s="547"/>
      <c r="AJ33" s="547"/>
      <c r="AK33" s="547"/>
      <c r="AL33" s="547"/>
      <c r="AM33" s="547"/>
      <c r="AN33" s="547"/>
      <c r="AU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DL33" s="12"/>
      <c r="DM33" s="12"/>
      <c r="DN33" s="12"/>
      <c r="DO33" s="562"/>
      <c r="DP33" s="563"/>
      <c r="DQ33" s="555"/>
      <c r="DR33" s="555"/>
      <c r="DS33" s="555"/>
      <c r="DT33" s="555"/>
      <c r="DU33" s="555"/>
      <c r="DV33" s="555"/>
      <c r="DW33" s="555"/>
      <c r="DX33" s="12"/>
      <c r="DY33" s="12"/>
      <c r="DZ33" s="12"/>
      <c r="EA33" s="12"/>
      <c r="EB33" s="12"/>
      <c r="EC33" s="12"/>
      <c r="ED33" s="12"/>
      <c r="EE33" s="12"/>
      <c r="EF33" s="12"/>
      <c r="EG33" s="12"/>
    </row>
    <row r="34" spans="1:137" s="11" customFormat="1" hidden="1">
      <c r="A34" s="300"/>
      <c r="T34" s="551"/>
      <c r="U34" s="501"/>
      <c r="V34" s="501"/>
      <c r="W34" s="501"/>
      <c r="X34" s="501"/>
      <c r="Y34" s="501"/>
      <c r="Z34" s="501"/>
      <c r="AA34" s="501"/>
      <c r="AB34" s="501"/>
      <c r="AC34" s="501"/>
      <c r="AD34" s="501"/>
      <c r="AE34" s="501"/>
      <c r="AF34" s="501"/>
      <c r="AG34" s="501"/>
      <c r="AH34" s="501"/>
      <c r="AI34" s="501"/>
      <c r="AJ34" s="501"/>
      <c r="AK34" s="501"/>
      <c r="AL34" s="501"/>
      <c r="AM34" s="501"/>
      <c r="AN34" s="501"/>
      <c r="AU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DL34" s="12"/>
      <c r="DM34" s="12"/>
      <c r="DN34" s="12"/>
      <c r="DO34" s="554"/>
      <c r="DP34" s="565"/>
      <c r="DQ34" s="566"/>
      <c r="DR34" s="566"/>
      <c r="DS34" s="566"/>
      <c r="DT34" s="566"/>
      <c r="DU34" s="566"/>
      <c r="DV34" s="566"/>
      <c r="DW34" s="566"/>
      <c r="DX34" s="12"/>
      <c r="DY34" s="12"/>
      <c r="DZ34" s="12"/>
      <c r="EA34" s="12"/>
      <c r="EB34" s="12"/>
      <c r="EC34" s="12"/>
      <c r="ED34" s="12"/>
      <c r="EE34" s="12"/>
      <c r="EF34" s="12"/>
      <c r="EG34" s="12"/>
    </row>
    <row r="35" spans="1:137" s="11" customFormat="1" hidden="1">
      <c r="A35" s="300"/>
      <c r="T35" s="559"/>
      <c r="U35" s="501"/>
      <c r="V35" s="501"/>
      <c r="W35" s="501"/>
      <c r="X35" s="501"/>
      <c r="Y35" s="501"/>
      <c r="Z35" s="501"/>
      <c r="AA35" s="501"/>
      <c r="AB35" s="501"/>
      <c r="AC35" s="501"/>
      <c r="AD35" s="501"/>
      <c r="AE35" s="501"/>
      <c r="AF35" s="501"/>
      <c r="AG35" s="501"/>
      <c r="AH35" s="501"/>
      <c r="AI35" s="501"/>
      <c r="AJ35" s="501"/>
      <c r="AK35" s="501"/>
      <c r="AL35" s="501"/>
      <c r="AM35" s="501"/>
      <c r="AN35" s="501"/>
      <c r="AU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DL35" s="12"/>
      <c r="DM35" s="12"/>
      <c r="DN35" s="12"/>
      <c r="DO35" s="554"/>
      <c r="DP35" s="565"/>
      <c r="DQ35" s="566"/>
      <c r="DR35" s="566"/>
      <c r="DS35" s="566"/>
      <c r="DT35" s="566"/>
      <c r="DU35" s="566"/>
      <c r="DV35" s="566"/>
      <c r="DW35" s="566"/>
      <c r="DX35" s="12"/>
      <c r="DY35" s="12"/>
      <c r="DZ35" s="12"/>
      <c r="EA35" s="12"/>
      <c r="EB35" s="12"/>
      <c r="EC35" s="12"/>
      <c r="ED35" s="12"/>
      <c r="EE35" s="12"/>
      <c r="EF35" s="12"/>
      <c r="EG35" s="12"/>
    </row>
    <row r="36" spans="1:137" s="11" customFormat="1" hidden="1">
      <c r="A36" s="300"/>
      <c r="T36" s="557"/>
      <c r="U36" s="557"/>
      <c r="V36" s="557"/>
      <c r="W36" s="549"/>
      <c r="X36" s="549"/>
      <c r="Y36" s="557"/>
      <c r="Z36" s="557"/>
      <c r="AA36" s="557"/>
      <c r="AB36" s="557"/>
      <c r="AC36" s="557"/>
      <c r="AD36" s="557"/>
      <c r="AE36" s="557"/>
      <c r="AF36" s="557"/>
      <c r="AG36" s="557"/>
      <c r="AH36" s="557"/>
      <c r="AI36" s="557"/>
      <c r="AJ36" s="557"/>
      <c r="AK36" s="557"/>
      <c r="AL36" s="557"/>
      <c r="AM36" s="557"/>
      <c r="AN36" s="557"/>
      <c r="AU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DL36" s="12"/>
      <c r="DM36" s="12"/>
      <c r="DN36" s="12"/>
      <c r="DO36" s="12"/>
      <c r="DP36" s="12"/>
      <c r="DQ36" s="12"/>
      <c r="DR36" s="12"/>
      <c r="DS36" s="12"/>
      <c r="DT36" s="12"/>
      <c r="DU36" s="12"/>
      <c r="DV36" s="12"/>
      <c r="DW36" s="12"/>
      <c r="DX36" s="12"/>
      <c r="DY36" s="12"/>
      <c r="DZ36" s="12"/>
      <c r="EA36" s="12"/>
      <c r="EB36" s="12"/>
      <c r="EC36" s="12"/>
      <c r="ED36" s="12"/>
      <c r="EE36" s="12"/>
      <c r="EF36" s="12"/>
      <c r="EG36" s="12"/>
    </row>
    <row r="37" spans="1:137" s="11" customFormat="1" hidden="1">
      <c r="A37" s="300"/>
      <c r="T37" s="558"/>
      <c r="U37" s="549"/>
      <c r="V37" s="549"/>
      <c r="W37" s="549"/>
      <c r="X37" s="549"/>
      <c r="Y37" s="549"/>
      <c r="Z37" s="549"/>
      <c r="AA37" s="549"/>
      <c r="AB37" s="549"/>
      <c r="AC37" s="549"/>
      <c r="AD37" s="549"/>
      <c r="AE37" s="557"/>
      <c r="AF37" s="557"/>
      <c r="AG37" s="557"/>
      <c r="AH37" s="557"/>
      <c r="AI37" s="557"/>
      <c r="AJ37" s="557"/>
      <c r="AK37" s="557"/>
      <c r="AL37" s="557"/>
      <c r="AM37" s="557"/>
      <c r="AN37" s="557"/>
      <c r="AU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DL37" s="12"/>
      <c r="DM37" s="12"/>
      <c r="DN37" s="12"/>
      <c r="DO37" s="12"/>
      <c r="DP37" s="12"/>
      <c r="DQ37" s="12"/>
      <c r="DR37" s="12"/>
      <c r="DS37" s="12"/>
      <c r="DT37" s="12"/>
      <c r="DU37" s="12"/>
      <c r="DV37" s="12"/>
      <c r="DW37" s="12"/>
      <c r="DX37" s="12"/>
      <c r="DY37" s="12"/>
      <c r="DZ37" s="12"/>
      <c r="EA37" s="12"/>
      <c r="EB37" s="12"/>
      <c r="EC37" s="12"/>
      <c r="ED37" s="12"/>
      <c r="EE37" s="12"/>
      <c r="EF37" s="12"/>
      <c r="EG37" s="12"/>
    </row>
    <row r="38" spans="1:137" s="11" customFormat="1" hidden="1">
      <c r="A38" s="300"/>
      <c r="T38" s="567"/>
      <c r="U38" s="559"/>
      <c r="V38" s="549"/>
      <c r="W38" s="568"/>
      <c r="X38" s="501"/>
      <c r="Y38" s="501"/>
      <c r="Z38" s="501"/>
      <c r="AA38" s="501"/>
      <c r="AB38" s="501"/>
      <c r="AC38" s="501"/>
      <c r="AD38" s="501"/>
      <c r="AE38" s="501"/>
      <c r="AF38" s="501"/>
      <c r="AG38" s="501"/>
      <c r="AH38" s="501"/>
      <c r="AI38" s="501"/>
      <c r="AJ38" s="501"/>
      <c r="AK38" s="501"/>
      <c r="AL38" s="501"/>
      <c r="AM38" s="501"/>
      <c r="AN38" s="501"/>
      <c r="AU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DL38" s="12"/>
      <c r="DM38" s="12"/>
      <c r="DN38" s="12"/>
      <c r="DO38" s="12"/>
      <c r="DP38" s="12"/>
      <c r="DQ38" s="12"/>
      <c r="DR38" s="12"/>
      <c r="DS38" s="12"/>
      <c r="DT38" s="12"/>
      <c r="DU38" s="12"/>
      <c r="DV38" s="12"/>
      <c r="DW38" s="12"/>
      <c r="DX38" s="12"/>
      <c r="DY38" s="12"/>
      <c r="DZ38" s="12"/>
      <c r="EA38" s="12"/>
      <c r="EB38" s="12"/>
      <c r="EC38" s="12"/>
      <c r="ED38" s="12"/>
      <c r="EE38" s="12"/>
      <c r="EF38" s="12"/>
      <c r="EG38" s="12"/>
    </row>
    <row r="39" spans="1:137" s="11" customFormat="1" hidden="1">
      <c r="A39" s="300"/>
      <c r="T39" s="567"/>
      <c r="U39" s="559"/>
      <c r="V39" s="549"/>
      <c r="W39" s="568"/>
      <c r="X39" s="501"/>
      <c r="Y39" s="501"/>
      <c r="Z39" s="501"/>
      <c r="AA39" s="501"/>
      <c r="AB39" s="501"/>
      <c r="AC39" s="501"/>
      <c r="AD39" s="501"/>
      <c r="AE39" s="501"/>
      <c r="AF39" s="501"/>
      <c r="AG39" s="501"/>
      <c r="AH39" s="501"/>
      <c r="AI39" s="501"/>
      <c r="AJ39" s="501"/>
      <c r="AK39" s="501"/>
      <c r="AL39" s="501"/>
      <c r="AM39" s="501"/>
      <c r="AN39" s="501"/>
      <c r="AU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DL39" s="12"/>
      <c r="DM39" s="12"/>
      <c r="DN39" s="12"/>
      <c r="DO39" s="12"/>
      <c r="DP39" s="569"/>
      <c r="DQ39" s="12"/>
      <c r="DR39" s="570"/>
      <c r="DS39" s="12"/>
      <c r="DT39" s="12"/>
      <c r="DU39" s="12"/>
      <c r="DV39" s="12"/>
      <c r="DW39" s="12"/>
      <c r="DX39" s="12"/>
      <c r="DY39" s="12"/>
      <c r="DZ39" s="12"/>
      <c r="EA39" s="12"/>
      <c r="EB39" s="12"/>
      <c r="EC39" s="12"/>
      <c r="ED39" s="12"/>
      <c r="EE39" s="12"/>
      <c r="EF39" s="12"/>
      <c r="EG39" s="12"/>
    </row>
    <row r="40" spans="1:137" s="11" customFormat="1" hidden="1">
      <c r="A40" s="300"/>
      <c r="T40" s="567"/>
      <c r="U40" s="559"/>
      <c r="V40" s="549"/>
      <c r="W40" s="568"/>
      <c r="X40" s="501"/>
      <c r="Y40" s="501"/>
      <c r="Z40" s="501"/>
      <c r="AA40" s="501"/>
      <c r="AB40" s="501"/>
      <c r="AC40" s="501"/>
      <c r="AD40" s="501"/>
      <c r="AE40" s="501"/>
      <c r="AF40" s="501"/>
      <c r="AG40" s="501"/>
      <c r="AH40" s="501"/>
      <c r="AI40" s="501"/>
      <c r="AJ40" s="501"/>
      <c r="AK40" s="501"/>
      <c r="AL40" s="501"/>
      <c r="AM40" s="501"/>
      <c r="AN40" s="501"/>
      <c r="AU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DL40" s="12"/>
      <c r="DM40" s="12"/>
      <c r="DN40" s="12"/>
      <c r="DO40" s="571"/>
      <c r="DP40" s="405"/>
      <c r="DQ40" s="12"/>
      <c r="DR40" s="12"/>
      <c r="DS40" s="12"/>
      <c r="DT40" s="12"/>
      <c r="DU40" s="12"/>
      <c r="DV40" s="12"/>
      <c r="DW40" s="12"/>
      <c r="DX40" s="12"/>
      <c r="DY40" s="12"/>
      <c r="DZ40" s="12"/>
      <c r="EA40" s="12"/>
      <c r="EB40" s="12"/>
      <c r="EC40" s="12"/>
      <c r="ED40" s="12"/>
      <c r="EE40" s="12"/>
      <c r="EF40" s="12"/>
      <c r="EG40" s="12"/>
    </row>
    <row r="41" spans="1:137" s="11" customFormat="1" hidden="1">
      <c r="A41" s="300"/>
      <c r="T41" s="567"/>
      <c r="U41" s="559"/>
      <c r="V41" s="549"/>
      <c r="W41" s="568"/>
      <c r="X41" s="501"/>
      <c r="Y41" s="501"/>
      <c r="Z41" s="501"/>
      <c r="AA41" s="501"/>
      <c r="AB41" s="501"/>
      <c r="AC41" s="501"/>
      <c r="AD41" s="501"/>
      <c r="AE41" s="501"/>
      <c r="AF41" s="501"/>
      <c r="AG41" s="501"/>
      <c r="AH41" s="501"/>
      <c r="AI41" s="501"/>
      <c r="AJ41" s="501"/>
      <c r="AK41" s="501"/>
      <c r="AL41" s="501"/>
      <c r="AM41" s="501"/>
      <c r="AN41" s="501"/>
      <c r="AU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DL41" s="12"/>
      <c r="DM41" s="12"/>
      <c r="DN41" s="12"/>
      <c r="DO41" s="571"/>
      <c r="DP41" s="405"/>
      <c r="DQ41" s="12"/>
      <c r="DR41" s="12"/>
      <c r="DS41" s="12"/>
      <c r="DT41" s="12"/>
      <c r="DU41" s="12"/>
      <c r="DV41" s="12"/>
      <c r="DW41" s="12"/>
      <c r="DX41" s="12"/>
      <c r="DY41" s="12"/>
      <c r="DZ41" s="12"/>
      <c r="EA41" s="12"/>
      <c r="EB41" s="12"/>
      <c r="EC41" s="12"/>
      <c r="ED41" s="12"/>
      <c r="EE41" s="12"/>
      <c r="EF41" s="12"/>
      <c r="EG41" s="12"/>
    </row>
    <row r="42" spans="1:137" s="11" customFormat="1" hidden="1">
      <c r="A42" s="300"/>
      <c r="T42" s="567"/>
      <c r="U42" s="559"/>
      <c r="V42" s="549"/>
      <c r="W42" s="568"/>
      <c r="X42" s="501"/>
      <c r="Y42" s="501"/>
      <c r="Z42" s="501"/>
      <c r="AA42" s="501"/>
      <c r="AB42" s="501"/>
      <c r="AC42" s="501"/>
      <c r="AD42" s="501"/>
      <c r="AE42" s="501"/>
      <c r="AF42" s="501"/>
      <c r="AG42" s="501"/>
      <c r="AH42" s="501"/>
      <c r="AI42" s="501"/>
      <c r="AJ42" s="501"/>
      <c r="AK42" s="501"/>
      <c r="AL42" s="501"/>
      <c r="AM42" s="501"/>
      <c r="AN42" s="501"/>
      <c r="AU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DL42" s="12"/>
      <c r="DM42" s="12"/>
      <c r="DN42" s="12"/>
      <c r="DO42" s="539"/>
      <c r="DP42" s="549"/>
      <c r="DQ42" s="12"/>
      <c r="DR42" s="12"/>
      <c r="DS42" s="12"/>
      <c r="DT42" s="12"/>
      <c r="DU42" s="12"/>
      <c r="DV42" s="12"/>
      <c r="DW42" s="12"/>
      <c r="DX42" s="12"/>
      <c r="DY42" s="12"/>
      <c r="DZ42" s="12"/>
      <c r="EA42" s="12"/>
      <c r="EB42" s="12"/>
      <c r="EC42" s="12"/>
      <c r="ED42" s="12"/>
      <c r="EE42" s="12"/>
      <c r="EF42" s="12"/>
      <c r="EG42" s="12"/>
    </row>
    <row r="43" spans="1:137" s="11" customFormat="1" hidden="1">
      <c r="A43" s="300"/>
      <c r="T43" s="572"/>
      <c r="U43" s="229"/>
      <c r="V43" s="229"/>
      <c r="W43" s="229"/>
      <c r="X43" s="229"/>
      <c r="Y43" s="229"/>
      <c r="Z43" s="229"/>
      <c r="AA43" s="229"/>
      <c r="AB43" s="229"/>
      <c r="AC43" s="229"/>
      <c r="AD43" s="229"/>
      <c r="AE43" s="229"/>
      <c r="AF43" s="229"/>
      <c r="AG43" s="229"/>
      <c r="AH43" s="229"/>
      <c r="AI43" s="229"/>
      <c r="AJ43" s="229"/>
      <c r="AK43" s="229"/>
      <c r="AL43" s="229"/>
      <c r="AM43" s="229"/>
      <c r="AN43" s="229"/>
      <c r="AU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DL43" s="12"/>
      <c r="DM43" s="12"/>
      <c r="DN43" s="12"/>
      <c r="DO43" s="12"/>
      <c r="DP43" s="12"/>
      <c r="DQ43" s="12"/>
      <c r="DR43" s="12"/>
      <c r="DS43" s="12"/>
      <c r="DT43" s="12"/>
      <c r="DU43" s="12"/>
      <c r="DV43" s="12"/>
      <c r="DW43" s="12"/>
      <c r="DX43" s="12"/>
      <c r="DY43" s="12"/>
      <c r="DZ43" s="12"/>
      <c r="EA43" s="12"/>
      <c r="EB43" s="12"/>
      <c r="EC43" s="12"/>
      <c r="ED43" s="12"/>
      <c r="EE43" s="12"/>
      <c r="EF43" s="12"/>
      <c r="EG43" s="12"/>
    </row>
    <row r="44" spans="1:137" s="11" customFormat="1" hidden="1">
      <c r="A44" s="300"/>
      <c r="T44" s="572"/>
      <c r="U44" s="229"/>
      <c r="V44" s="229"/>
      <c r="W44" s="229"/>
      <c r="X44" s="229"/>
      <c r="Y44" s="229"/>
      <c r="Z44" s="229"/>
      <c r="AA44" s="229"/>
      <c r="AB44" s="229"/>
      <c r="AC44" s="229"/>
      <c r="AD44" s="229"/>
      <c r="AE44" s="229"/>
      <c r="AF44" s="229"/>
      <c r="AG44" s="229"/>
      <c r="AH44" s="229"/>
      <c r="AI44" s="229"/>
      <c r="AJ44" s="229"/>
      <c r="AK44" s="229"/>
      <c r="AL44" s="229"/>
      <c r="AM44" s="229"/>
      <c r="AN44" s="229"/>
      <c r="AU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DL44" s="12"/>
      <c r="DM44" s="12"/>
      <c r="DN44" s="12"/>
      <c r="DO44" s="569"/>
      <c r="DP44" s="573"/>
      <c r="DQ44" s="549"/>
      <c r="DR44" s="549"/>
      <c r="DS44" s="549"/>
      <c r="DT44" s="549"/>
      <c r="DU44" s="549"/>
      <c r="DV44" s="549"/>
      <c r="DW44" s="549"/>
      <c r="DX44" s="549"/>
      <c r="DY44" s="12"/>
      <c r="DZ44" s="12"/>
      <c r="EA44" s="12"/>
      <c r="EB44" s="12"/>
      <c r="EC44" s="12"/>
      <c r="ED44" s="12"/>
      <c r="EE44" s="12"/>
      <c r="EF44" s="12"/>
      <c r="EG44" s="12"/>
    </row>
    <row r="45" spans="1:137" s="11" customFormat="1" hidden="1">
      <c r="A45" s="300"/>
      <c r="T45" s="572"/>
      <c r="U45" s="229"/>
      <c r="V45" s="229"/>
      <c r="W45" s="229"/>
      <c r="X45" s="229"/>
      <c r="Y45" s="229"/>
      <c r="Z45" s="229"/>
      <c r="AA45" s="229"/>
      <c r="AB45" s="229"/>
      <c r="AC45" s="229"/>
      <c r="AD45" s="229"/>
      <c r="AE45" s="229"/>
      <c r="AF45" s="229"/>
      <c r="AG45" s="229"/>
      <c r="AH45" s="229"/>
      <c r="AI45" s="229"/>
      <c r="AJ45" s="229"/>
      <c r="AK45" s="229"/>
      <c r="AL45" s="229"/>
      <c r="AM45" s="229"/>
      <c r="AN45" s="229"/>
      <c r="AU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DL45" s="12"/>
      <c r="DM45" s="12"/>
      <c r="DN45" s="12"/>
      <c r="DO45" s="574"/>
      <c r="DP45" s="575"/>
      <c r="DQ45" s="575"/>
      <c r="DR45" s="575"/>
      <c r="DS45" s="575"/>
      <c r="DT45" s="575"/>
      <c r="DU45" s="575"/>
      <c r="DV45" s="575"/>
      <c r="DW45" s="544"/>
      <c r="DX45" s="12"/>
      <c r="DY45" s="12"/>
      <c r="DZ45" s="12"/>
      <c r="EA45" s="12"/>
      <c r="EB45" s="12"/>
      <c r="EC45" s="12"/>
      <c r="ED45" s="12"/>
      <c r="EE45" s="12"/>
      <c r="EF45" s="12"/>
      <c r="EG45" s="12"/>
    </row>
    <row r="46" spans="1:137" s="11" customFormat="1" hidden="1">
      <c r="A46" s="300"/>
      <c r="T46" s="572"/>
      <c r="U46" s="229"/>
      <c r="V46" s="229"/>
      <c r="W46" s="229"/>
      <c r="X46" s="229"/>
      <c r="Y46" s="229"/>
      <c r="Z46" s="229"/>
      <c r="AA46" s="229"/>
      <c r="AB46" s="229"/>
      <c r="AC46" s="229"/>
      <c r="AD46" s="229"/>
      <c r="AE46" s="229"/>
      <c r="AF46" s="229"/>
      <c r="AG46" s="229"/>
      <c r="AH46" s="229"/>
      <c r="AI46" s="229"/>
      <c r="AJ46" s="229"/>
      <c r="AK46" s="229"/>
      <c r="AL46" s="229"/>
      <c r="AM46" s="229"/>
      <c r="AN46" s="229"/>
      <c r="AU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DL46" s="12"/>
      <c r="DM46" s="12"/>
      <c r="DN46" s="302"/>
      <c r="DO46" s="576"/>
      <c r="DP46" s="561"/>
      <c r="DQ46" s="561"/>
      <c r="DR46" s="561"/>
      <c r="DS46" s="561"/>
      <c r="DT46" s="561"/>
      <c r="DU46" s="561"/>
      <c r="DV46" s="561"/>
      <c r="DW46" s="501"/>
      <c r="DX46" s="12"/>
      <c r="DY46" s="12"/>
      <c r="DZ46" s="12"/>
      <c r="EA46" s="12"/>
      <c r="EB46" s="12"/>
      <c r="EC46" s="12"/>
      <c r="ED46" s="12"/>
      <c r="EE46" s="12"/>
      <c r="EF46" s="12"/>
      <c r="EG46" s="12"/>
    </row>
    <row r="47" spans="1:137" s="11" customFormat="1" hidden="1">
      <c r="A47" s="300"/>
      <c r="T47" s="572"/>
      <c r="U47" s="229"/>
      <c r="V47" s="229"/>
      <c r="W47" s="229"/>
      <c r="X47" s="229"/>
      <c r="Y47" s="229"/>
      <c r="Z47" s="229"/>
      <c r="AA47" s="229"/>
      <c r="AB47" s="229"/>
      <c r="AC47" s="229"/>
      <c r="AD47" s="229"/>
      <c r="AE47" s="229"/>
      <c r="AF47" s="229"/>
      <c r="AG47" s="229"/>
      <c r="AH47" s="229"/>
      <c r="AI47" s="229"/>
      <c r="AJ47" s="229"/>
      <c r="AK47" s="229"/>
      <c r="AL47" s="229"/>
      <c r="AM47" s="229"/>
      <c r="AN47" s="229"/>
      <c r="AU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DL47" s="12"/>
      <c r="DM47" s="12"/>
      <c r="DN47" s="302"/>
      <c r="DO47" s="576"/>
      <c r="DP47" s="561"/>
      <c r="DQ47" s="561"/>
      <c r="DR47" s="561"/>
      <c r="DS47" s="561"/>
      <c r="DT47" s="561"/>
      <c r="DU47" s="561"/>
      <c r="DV47" s="561"/>
      <c r="DW47" s="501"/>
      <c r="DX47" s="12"/>
      <c r="DY47" s="12"/>
      <c r="DZ47" s="12"/>
      <c r="EA47" s="12"/>
      <c r="EB47" s="12"/>
      <c r="EC47" s="12"/>
      <c r="ED47" s="12"/>
      <c r="EE47" s="12"/>
      <c r="EF47" s="12"/>
      <c r="EG47" s="12"/>
    </row>
    <row r="48" spans="1:137" s="11" customFormat="1" hidden="1">
      <c r="A48" s="300"/>
      <c r="T48" s="572"/>
      <c r="U48" s="229"/>
      <c r="V48" s="229"/>
      <c r="W48" s="229"/>
      <c r="X48" s="229"/>
      <c r="Y48" s="229"/>
      <c r="Z48" s="229"/>
      <c r="AA48" s="229"/>
      <c r="AB48" s="229"/>
      <c r="AC48" s="229"/>
      <c r="AD48" s="229"/>
      <c r="AE48" s="229"/>
      <c r="AF48" s="229"/>
      <c r="AG48" s="229"/>
      <c r="AH48" s="229"/>
      <c r="AI48" s="229"/>
      <c r="AJ48" s="229"/>
      <c r="AK48" s="229"/>
      <c r="AL48" s="229"/>
      <c r="AM48" s="229"/>
      <c r="AN48" s="229"/>
      <c r="AU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DL48" s="12"/>
      <c r="DM48" s="12"/>
      <c r="DN48" s="302"/>
      <c r="DO48" s="576"/>
      <c r="DP48" s="561"/>
      <c r="DQ48" s="561"/>
      <c r="DR48" s="561"/>
      <c r="DS48" s="561"/>
      <c r="DT48" s="561"/>
      <c r="DU48" s="561"/>
      <c r="DV48" s="561"/>
      <c r="DW48" s="501"/>
      <c r="DX48" s="12"/>
      <c r="DY48" s="12"/>
      <c r="DZ48" s="12"/>
      <c r="EA48" s="12"/>
      <c r="EB48" s="12"/>
      <c r="EC48" s="12"/>
      <c r="ED48" s="12"/>
      <c r="EE48" s="12"/>
      <c r="EF48" s="12"/>
      <c r="EG48" s="12"/>
    </row>
    <row r="49" spans="1:137" s="11" customFormat="1" hidden="1">
      <c r="A49" s="300"/>
      <c r="W49" s="12"/>
      <c r="X49" s="12"/>
      <c r="AU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DL49" s="12"/>
      <c r="DM49" s="12"/>
      <c r="DN49" s="302"/>
      <c r="DO49" s="576"/>
      <c r="DP49" s="561"/>
      <c r="DQ49" s="561"/>
      <c r="DR49" s="561"/>
      <c r="DS49" s="561"/>
      <c r="DT49" s="561"/>
      <c r="DU49" s="561"/>
      <c r="DV49" s="561"/>
      <c r="DW49" s="501"/>
      <c r="DX49" s="12"/>
      <c r="DY49" s="12"/>
      <c r="DZ49" s="12"/>
      <c r="EA49" s="12"/>
      <c r="EB49" s="12"/>
      <c r="EC49" s="12"/>
      <c r="ED49" s="12"/>
      <c r="EE49" s="12"/>
      <c r="EF49" s="12"/>
      <c r="EG49" s="12"/>
    </row>
    <row r="50" spans="1:137" s="11" customFormat="1" hidden="1">
      <c r="A50" s="300"/>
      <c r="W50" s="12"/>
      <c r="X50" s="12"/>
      <c r="AU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DL50" s="12"/>
      <c r="DM50" s="12"/>
      <c r="DN50" s="302"/>
      <c r="DO50" s="576"/>
      <c r="DP50" s="561"/>
      <c r="DQ50" s="561"/>
      <c r="DR50" s="561"/>
      <c r="DS50" s="561"/>
      <c r="DT50" s="561"/>
      <c r="DU50" s="561"/>
      <c r="DV50" s="561"/>
      <c r="DW50" s="501"/>
      <c r="DX50" s="12"/>
      <c r="DY50" s="12"/>
      <c r="DZ50" s="12"/>
      <c r="EA50" s="12"/>
      <c r="EB50" s="12"/>
      <c r="EC50" s="12"/>
      <c r="ED50" s="12"/>
      <c r="EE50" s="12"/>
      <c r="EF50" s="12"/>
      <c r="EG50" s="12"/>
    </row>
    <row r="51" spans="1:137" s="11" customFormat="1" hidden="1">
      <c r="A51" s="300"/>
      <c r="W51" s="12"/>
      <c r="X51" s="12"/>
      <c r="AU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DL51" s="12"/>
      <c r="DM51" s="12"/>
      <c r="DN51" s="302"/>
      <c r="DO51" s="576"/>
      <c r="DP51" s="561"/>
      <c r="DQ51" s="561"/>
      <c r="DR51" s="561"/>
      <c r="DS51" s="561"/>
      <c r="DT51" s="561"/>
      <c r="DU51" s="561"/>
      <c r="DV51" s="561"/>
      <c r="DW51" s="501"/>
      <c r="DX51" s="12"/>
      <c r="DY51" s="12"/>
      <c r="DZ51" s="12"/>
      <c r="EA51" s="12"/>
      <c r="EB51" s="12"/>
      <c r="EC51" s="12"/>
      <c r="ED51" s="12"/>
      <c r="EE51" s="12"/>
      <c r="EF51" s="12"/>
      <c r="EG51" s="12"/>
    </row>
    <row r="52" spans="1:137" s="11" customFormat="1" hidden="1">
      <c r="A52" s="300"/>
      <c r="R52" s="520" t="s">
        <v>130</v>
      </c>
      <c r="W52" s="12"/>
      <c r="X52" s="12"/>
      <c r="AU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DL52" s="12"/>
      <c r="DM52" s="12"/>
      <c r="DN52" s="302"/>
      <c r="DO52" s="576"/>
      <c r="DP52" s="561"/>
      <c r="DQ52" s="561"/>
      <c r="DR52" s="561"/>
      <c r="DS52" s="561"/>
      <c r="DT52" s="561"/>
      <c r="DU52" s="561"/>
      <c r="DV52" s="561"/>
      <c r="DW52" s="501"/>
      <c r="DX52" s="12"/>
      <c r="DY52" s="12"/>
      <c r="DZ52" s="12"/>
      <c r="EA52" s="12"/>
      <c r="EB52" s="12"/>
      <c r="EC52" s="12"/>
      <c r="ED52" s="12"/>
      <c r="EE52" s="12"/>
      <c r="EF52" s="12"/>
      <c r="EG52" s="12"/>
    </row>
    <row r="53" spans="1:137" s="11" customFormat="1" ht="13.5" customHeight="1">
      <c r="A53" s="300"/>
      <c r="W53" s="12"/>
      <c r="X53" s="12"/>
      <c r="AU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DL53" s="12"/>
      <c r="DM53" s="12"/>
      <c r="DN53" s="302"/>
      <c r="DO53" s="576"/>
      <c r="DP53" s="561"/>
      <c r="DQ53" s="561"/>
      <c r="DR53" s="561"/>
      <c r="DS53" s="561"/>
      <c r="DT53" s="561"/>
      <c r="DU53" s="561"/>
      <c r="DV53" s="561"/>
      <c r="DW53" s="501"/>
      <c r="DX53" s="12"/>
      <c r="DY53" s="12"/>
      <c r="DZ53" s="12"/>
      <c r="EA53" s="12"/>
      <c r="EB53" s="12"/>
      <c r="EC53" s="12"/>
      <c r="ED53" s="12"/>
      <c r="EE53" s="12"/>
      <c r="EF53" s="12"/>
      <c r="EG53" s="12"/>
    </row>
    <row r="54" spans="1:137" s="11" customFormat="1" ht="13.5" customHeight="1">
      <c r="A54" s="300" t="b">
        <v>0</v>
      </c>
      <c r="B54" s="541" t="s">
        <v>81</v>
      </c>
      <c r="D54" s="543" t="s">
        <v>78</v>
      </c>
      <c r="W54" s="12"/>
      <c r="X54" s="12"/>
      <c r="AU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DL54" s="12"/>
      <c r="DM54" s="12"/>
      <c r="DN54" s="302"/>
      <c r="DO54" s="576"/>
      <c r="DP54" s="561"/>
      <c r="DQ54" s="561"/>
      <c r="DR54" s="561"/>
      <c r="DS54" s="561"/>
      <c r="DT54" s="561"/>
      <c r="DU54" s="561"/>
      <c r="DV54" s="561"/>
      <c r="DW54" s="501"/>
      <c r="DX54" s="12"/>
      <c r="DY54" s="12"/>
      <c r="DZ54" s="12"/>
      <c r="EA54" s="12"/>
      <c r="EB54" s="12"/>
      <c r="EC54" s="12"/>
      <c r="ED54" s="12"/>
      <c r="EE54" s="12"/>
      <c r="EF54" s="12"/>
      <c r="EG54" s="12"/>
    </row>
    <row r="55" spans="1:137" s="11" customFormat="1" hidden="1">
      <c r="A55" s="300"/>
      <c r="W55" s="12"/>
      <c r="X55" s="12"/>
      <c r="AU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DL55" s="12"/>
      <c r="DM55" s="12"/>
      <c r="DN55" s="302"/>
      <c r="DO55" s="576"/>
      <c r="DP55" s="561"/>
      <c r="DQ55" s="561"/>
      <c r="DR55" s="561"/>
      <c r="DS55" s="561"/>
      <c r="DT55" s="561"/>
      <c r="DU55" s="561"/>
      <c r="DV55" s="561"/>
      <c r="DW55" s="501"/>
      <c r="DX55" s="12"/>
      <c r="DY55" s="12"/>
      <c r="DZ55" s="12"/>
      <c r="EA55" s="12"/>
      <c r="EB55" s="12"/>
      <c r="EC55" s="12"/>
      <c r="ED55" s="12"/>
      <c r="EE55" s="12"/>
      <c r="EF55" s="12"/>
      <c r="EG55" s="12"/>
    </row>
    <row r="56" spans="1:137" s="11" customFormat="1" hidden="1">
      <c r="A56" s="300"/>
      <c r="W56" s="12"/>
      <c r="X56" s="12"/>
      <c r="AU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DL56" s="12"/>
      <c r="DM56" s="12"/>
      <c r="DN56" s="302"/>
      <c r="DO56" s="576"/>
      <c r="DP56" s="561"/>
      <c r="DQ56" s="561"/>
      <c r="DR56" s="561"/>
      <c r="DS56" s="561"/>
      <c r="DT56" s="561"/>
      <c r="DU56" s="561"/>
      <c r="DV56" s="561"/>
      <c r="DW56" s="501"/>
      <c r="DX56" s="12"/>
      <c r="DY56" s="12"/>
      <c r="DZ56" s="12"/>
      <c r="EA56" s="12"/>
      <c r="EB56" s="12"/>
      <c r="EC56" s="12"/>
      <c r="ED56" s="12"/>
      <c r="EE56" s="12"/>
      <c r="EF56" s="12"/>
      <c r="EG56" s="12"/>
    </row>
    <row r="57" spans="1:137" s="11" customFormat="1" hidden="1">
      <c r="A57" s="300"/>
      <c r="W57" s="12"/>
      <c r="X57" s="12"/>
      <c r="AU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DL57" s="12"/>
      <c r="DM57" s="12"/>
      <c r="DN57" s="302"/>
      <c r="DO57" s="576"/>
      <c r="DP57" s="561"/>
      <c r="DQ57" s="561"/>
      <c r="DR57" s="561"/>
      <c r="DS57" s="561"/>
      <c r="DT57" s="561"/>
      <c r="DU57" s="561"/>
      <c r="DV57" s="561"/>
      <c r="DW57" s="501"/>
      <c r="DX57" s="12"/>
      <c r="DY57" s="12"/>
      <c r="DZ57" s="12"/>
      <c r="EA57" s="12"/>
      <c r="EB57" s="12"/>
      <c r="EC57" s="12"/>
      <c r="ED57" s="12"/>
      <c r="EE57" s="12"/>
      <c r="EF57" s="12"/>
      <c r="EG57" s="12"/>
    </row>
    <row r="58" spans="1:137" s="11" customFormat="1" hidden="1">
      <c r="A58" s="300"/>
      <c r="W58" s="12"/>
      <c r="X58" s="12"/>
      <c r="AU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DL58" s="12"/>
      <c r="DM58" s="12"/>
      <c r="DN58" s="302"/>
      <c r="DO58" s="576"/>
      <c r="DP58" s="561"/>
      <c r="DQ58" s="561"/>
      <c r="DR58" s="561"/>
      <c r="DS58" s="561"/>
      <c r="DT58" s="561"/>
      <c r="DU58" s="561"/>
      <c r="DV58" s="561"/>
      <c r="DW58" s="501"/>
      <c r="DX58" s="12"/>
      <c r="DY58" s="12"/>
      <c r="DZ58" s="12"/>
      <c r="EA58" s="12"/>
      <c r="EB58" s="12"/>
      <c r="EC58" s="12"/>
      <c r="ED58" s="12"/>
      <c r="EE58" s="12"/>
      <c r="EF58" s="12"/>
      <c r="EG58" s="12"/>
    </row>
    <row r="59" spans="1:137" s="11" customFormat="1" hidden="1">
      <c r="A59" s="300"/>
      <c r="W59" s="12"/>
      <c r="X59" s="12"/>
      <c r="AU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DL59" s="12"/>
      <c r="DM59" s="12"/>
      <c r="DN59" s="302"/>
      <c r="DO59" s="576"/>
      <c r="DP59" s="561"/>
      <c r="DQ59" s="561"/>
      <c r="DR59" s="561"/>
      <c r="DS59" s="561"/>
      <c r="DT59" s="561"/>
      <c r="DU59" s="561"/>
      <c r="DV59" s="561"/>
      <c r="DW59" s="501"/>
      <c r="DX59" s="12"/>
      <c r="DY59" s="12"/>
      <c r="DZ59" s="12"/>
      <c r="EA59" s="12"/>
      <c r="EB59" s="12"/>
      <c r="EC59" s="12"/>
      <c r="ED59" s="12"/>
      <c r="EE59" s="12"/>
      <c r="EF59" s="12"/>
      <c r="EG59" s="12"/>
    </row>
    <row r="60" spans="1:137" s="11" customFormat="1" hidden="1">
      <c r="A60" s="300"/>
      <c r="W60" s="12"/>
      <c r="X60" s="12"/>
      <c r="AU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DL60" s="12"/>
      <c r="DM60" s="12"/>
      <c r="DN60" s="302"/>
      <c r="DO60" s="576"/>
      <c r="DP60" s="561"/>
      <c r="DQ60" s="561"/>
      <c r="DR60" s="561"/>
      <c r="DS60" s="561"/>
      <c r="DT60" s="561"/>
      <c r="DU60" s="561"/>
      <c r="DV60" s="561"/>
      <c r="DW60" s="501"/>
      <c r="DX60" s="12"/>
      <c r="DY60" s="12"/>
      <c r="DZ60" s="12"/>
      <c r="EA60" s="12"/>
      <c r="EB60" s="12"/>
      <c r="EC60" s="12"/>
      <c r="ED60" s="12"/>
      <c r="EE60" s="12"/>
      <c r="EF60" s="12"/>
      <c r="EG60" s="12"/>
    </row>
    <row r="61" spans="1:137" s="11" customFormat="1" hidden="1">
      <c r="A61" s="300"/>
      <c r="W61" s="12"/>
      <c r="X61" s="12"/>
      <c r="AU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DL61" s="12"/>
      <c r="DM61" s="12"/>
      <c r="DN61" s="302"/>
      <c r="DO61" s="576"/>
      <c r="DP61" s="561"/>
      <c r="DQ61" s="561"/>
      <c r="DR61" s="561"/>
      <c r="DS61" s="561"/>
      <c r="DT61" s="561"/>
      <c r="DU61" s="561"/>
      <c r="DV61" s="561"/>
      <c r="DW61" s="501"/>
      <c r="DX61" s="12"/>
      <c r="DY61" s="12"/>
      <c r="DZ61" s="12"/>
      <c r="EA61" s="12"/>
      <c r="EB61" s="12"/>
      <c r="EC61" s="12"/>
      <c r="ED61" s="12"/>
      <c r="EE61" s="12"/>
      <c r="EF61" s="12"/>
      <c r="EG61" s="12"/>
    </row>
    <row r="62" spans="1:137" s="11" customFormat="1" hidden="1">
      <c r="A62" s="300"/>
      <c r="W62" s="12"/>
      <c r="X62" s="12"/>
      <c r="AU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DL62" s="12"/>
      <c r="DM62" s="12"/>
      <c r="DN62" s="302"/>
      <c r="DO62" s="576"/>
      <c r="DP62" s="561"/>
      <c r="DQ62" s="561"/>
      <c r="DR62" s="561"/>
      <c r="DS62" s="561"/>
      <c r="DT62" s="561"/>
      <c r="DU62" s="561"/>
      <c r="DV62" s="561"/>
      <c r="DW62" s="501"/>
      <c r="DX62" s="12"/>
      <c r="DY62" s="12"/>
      <c r="DZ62" s="12"/>
      <c r="EA62" s="12"/>
      <c r="EB62" s="12"/>
      <c r="EC62" s="12"/>
      <c r="ED62" s="12"/>
      <c r="EE62" s="12"/>
      <c r="EF62" s="12"/>
      <c r="EG62" s="12"/>
    </row>
    <row r="63" spans="1:137" s="11" customFormat="1" hidden="1">
      <c r="A63" s="300"/>
      <c r="W63" s="12"/>
      <c r="X63" s="12"/>
      <c r="AU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DL63" s="12"/>
      <c r="DM63" s="12"/>
      <c r="DN63" s="302"/>
      <c r="DO63" s="576"/>
      <c r="DP63" s="561"/>
      <c r="DQ63" s="561"/>
      <c r="DR63" s="561"/>
      <c r="DS63" s="561"/>
      <c r="DT63" s="561"/>
      <c r="DU63" s="561"/>
      <c r="DV63" s="561"/>
      <c r="DW63" s="501"/>
      <c r="DX63" s="12"/>
      <c r="DY63" s="12"/>
      <c r="DZ63" s="12"/>
      <c r="EA63" s="12"/>
      <c r="EB63" s="12"/>
      <c r="EC63" s="12"/>
      <c r="ED63" s="12"/>
      <c r="EE63" s="12"/>
      <c r="EF63" s="12"/>
      <c r="EG63" s="12"/>
    </row>
    <row r="64" spans="1:137" s="11" customFormat="1" hidden="1">
      <c r="A64" s="300"/>
      <c r="W64" s="12"/>
      <c r="X64" s="12"/>
      <c r="AU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DL64" s="12"/>
      <c r="DM64" s="12"/>
      <c r="DN64" s="302"/>
      <c r="DO64" s="576"/>
      <c r="DP64" s="561"/>
      <c r="DQ64" s="561"/>
      <c r="DR64" s="561"/>
      <c r="DS64" s="561"/>
      <c r="DT64" s="561"/>
      <c r="DU64" s="561"/>
      <c r="DV64" s="561"/>
      <c r="DW64" s="501"/>
      <c r="DX64" s="12"/>
      <c r="DY64" s="12"/>
      <c r="DZ64" s="12"/>
      <c r="EA64" s="12"/>
      <c r="EB64" s="12"/>
      <c r="EC64" s="12"/>
      <c r="ED64" s="12"/>
      <c r="EE64" s="12"/>
      <c r="EF64" s="12"/>
      <c r="EG64" s="12"/>
    </row>
    <row r="65" spans="1:137" s="11" customFormat="1" hidden="1">
      <c r="A65" s="300"/>
      <c r="W65" s="12"/>
      <c r="X65" s="12"/>
      <c r="AU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DL65" s="12"/>
      <c r="DM65" s="12"/>
      <c r="DN65" s="302"/>
      <c r="DO65" s="576"/>
      <c r="DP65" s="561"/>
      <c r="DQ65" s="561"/>
      <c r="DR65" s="561"/>
      <c r="DS65" s="561"/>
      <c r="DT65" s="561"/>
      <c r="DU65" s="561"/>
      <c r="DV65" s="561"/>
      <c r="DW65" s="501"/>
      <c r="DX65" s="12"/>
      <c r="DY65" s="12"/>
      <c r="DZ65" s="12"/>
      <c r="EA65" s="12"/>
      <c r="EB65" s="12"/>
      <c r="EC65" s="12"/>
      <c r="ED65" s="12"/>
      <c r="EE65" s="12"/>
      <c r="EF65" s="12"/>
      <c r="EG65" s="12"/>
    </row>
    <row r="66" spans="1:137" s="11" customFormat="1" hidden="1">
      <c r="A66" s="300"/>
      <c r="W66" s="12"/>
      <c r="X66" s="12"/>
      <c r="AU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DL66" s="12"/>
      <c r="DM66" s="12"/>
      <c r="DN66" s="302"/>
      <c r="DO66" s="576"/>
      <c r="DP66" s="561"/>
      <c r="DQ66" s="561"/>
      <c r="DR66" s="561"/>
      <c r="DS66" s="561"/>
      <c r="DT66" s="561"/>
      <c r="DU66" s="561"/>
      <c r="DV66" s="561"/>
      <c r="DW66" s="501"/>
      <c r="DX66" s="12"/>
      <c r="DY66" s="12"/>
      <c r="DZ66" s="12"/>
      <c r="EA66" s="12"/>
      <c r="EB66" s="12"/>
      <c r="EC66" s="12"/>
      <c r="ED66" s="12"/>
      <c r="EE66" s="12"/>
      <c r="EF66" s="12"/>
      <c r="EG66" s="12"/>
    </row>
    <row r="67" spans="1:137" s="11" customFormat="1" hidden="1">
      <c r="A67" s="300"/>
      <c r="W67" s="12"/>
      <c r="X67" s="12"/>
      <c r="AU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DL67" s="12"/>
      <c r="DM67" s="12"/>
      <c r="DN67" s="302"/>
      <c r="DO67" s="576"/>
      <c r="DP67" s="561"/>
      <c r="DQ67" s="561"/>
      <c r="DR67" s="561"/>
      <c r="DS67" s="561"/>
      <c r="DT67" s="561"/>
      <c r="DU67" s="561"/>
      <c r="DV67" s="561"/>
      <c r="DW67" s="501"/>
      <c r="DX67" s="12"/>
      <c r="DY67" s="12"/>
      <c r="DZ67" s="12"/>
      <c r="EA67" s="12"/>
      <c r="EB67" s="12"/>
      <c r="EC67" s="12"/>
      <c r="ED67" s="12"/>
      <c r="EE67" s="12"/>
      <c r="EF67" s="12"/>
      <c r="EG67" s="12"/>
    </row>
    <row r="68" spans="1:137" s="11" customFormat="1" hidden="1">
      <c r="A68" s="300"/>
      <c r="W68" s="12"/>
      <c r="X68" s="12"/>
      <c r="AU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DL68" s="12"/>
      <c r="DM68" s="12"/>
      <c r="DN68" s="302"/>
      <c r="DO68" s="576"/>
      <c r="DP68" s="561"/>
      <c r="DQ68" s="561"/>
      <c r="DR68" s="561"/>
      <c r="DS68" s="561"/>
      <c r="DT68" s="561"/>
      <c r="DU68" s="561"/>
      <c r="DV68" s="561"/>
      <c r="DW68" s="501"/>
      <c r="DX68" s="12"/>
      <c r="DY68" s="12"/>
      <c r="DZ68" s="12"/>
      <c r="EA68" s="12"/>
      <c r="EB68" s="12"/>
      <c r="EC68" s="12"/>
      <c r="ED68" s="12"/>
      <c r="EE68" s="12"/>
      <c r="EF68" s="12"/>
      <c r="EG68" s="12"/>
    </row>
    <row r="69" spans="1:137" s="11" customFormat="1" hidden="1">
      <c r="A69" s="300"/>
      <c r="W69" s="12"/>
      <c r="X69" s="12"/>
      <c r="AU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DL69" s="12"/>
      <c r="DM69" s="12"/>
      <c r="DN69" s="302"/>
      <c r="DO69" s="576"/>
      <c r="DP69" s="561"/>
      <c r="DQ69" s="561"/>
      <c r="DR69" s="561"/>
      <c r="DS69" s="561"/>
      <c r="DT69" s="561"/>
      <c r="DU69" s="561"/>
      <c r="DV69" s="561"/>
      <c r="DW69" s="501"/>
      <c r="DX69" s="12"/>
      <c r="DY69" s="12"/>
      <c r="DZ69" s="12"/>
      <c r="EA69" s="12"/>
      <c r="EB69" s="12"/>
      <c r="EC69" s="12"/>
      <c r="ED69" s="12"/>
      <c r="EE69" s="12"/>
      <c r="EF69" s="12"/>
      <c r="EG69" s="12"/>
    </row>
    <row r="70" spans="1:137" s="11" customFormat="1" hidden="1">
      <c r="A70" s="300"/>
      <c r="W70" s="12"/>
      <c r="X70" s="12"/>
      <c r="AU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DL70" s="12"/>
      <c r="DM70" s="12"/>
      <c r="DN70" s="302"/>
      <c r="DO70" s="576"/>
      <c r="DP70" s="561"/>
      <c r="DQ70" s="561"/>
      <c r="DR70" s="561"/>
      <c r="DS70" s="561"/>
      <c r="DT70" s="561"/>
      <c r="DU70" s="561"/>
      <c r="DV70" s="561"/>
      <c r="DW70" s="501"/>
      <c r="DX70" s="12"/>
      <c r="DY70" s="12"/>
      <c r="DZ70" s="12"/>
      <c r="EA70" s="12"/>
      <c r="EB70" s="12"/>
      <c r="EC70" s="12"/>
      <c r="ED70" s="12"/>
      <c r="EE70" s="12"/>
      <c r="EF70" s="12"/>
      <c r="EG70" s="12"/>
    </row>
    <row r="71" spans="1:137" s="11" customFormat="1" hidden="1">
      <c r="A71" s="300"/>
      <c r="W71" s="12"/>
      <c r="X71" s="12"/>
      <c r="AU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DL71" s="12"/>
      <c r="DM71" s="12"/>
      <c r="DN71" s="302"/>
      <c r="DO71" s="576"/>
      <c r="DP71" s="561"/>
      <c r="DQ71" s="561"/>
      <c r="DR71" s="561"/>
      <c r="DS71" s="561"/>
      <c r="DT71" s="561"/>
      <c r="DU71" s="561"/>
      <c r="DV71" s="561"/>
      <c r="DW71" s="501"/>
      <c r="DX71" s="12"/>
      <c r="DY71" s="12"/>
      <c r="DZ71" s="12"/>
      <c r="EA71" s="12"/>
      <c r="EB71" s="12"/>
      <c r="EC71" s="12"/>
      <c r="ED71" s="12"/>
      <c r="EE71" s="12"/>
      <c r="EF71" s="12"/>
      <c r="EG71" s="12"/>
    </row>
    <row r="72" spans="1:137" s="11" customFormat="1" hidden="1">
      <c r="A72" s="300"/>
      <c r="W72" s="12"/>
      <c r="X72" s="12"/>
      <c r="AU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DL72" s="12"/>
      <c r="DM72" s="12"/>
      <c r="DN72" s="302"/>
      <c r="DO72" s="576"/>
      <c r="DP72" s="561"/>
      <c r="DQ72" s="561"/>
      <c r="DR72" s="561"/>
      <c r="DS72" s="561"/>
      <c r="DT72" s="561"/>
      <c r="DU72" s="561"/>
      <c r="DV72" s="561"/>
      <c r="DW72" s="501"/>
      <c r="DX72" s="12"/>
      <c r="DY72" s="12"/>
      <c r="DZ72" s="12"/>
      <c r="EA72" s="12"/>
      <c r="EB72" s="12"/>
      <c r="EC72" s="12"/>
      <c r="ED72" s="12"/>
      <c r="EE72" s="12"/>
      <c r="EF72" s="12"/>
      <c r="EG72" s="12"/>
    </row>
    <row r="73" spans="1:137" s="11" customFormat="1" hidden="1">
      <c r="A73" s="300"/>
      <c r="W73" s="12"/>
      <c r="X73" s="12"/>
      <c r="AU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DL73" s="12"/>
      <c r="DM73" s="12"/>
      <c r="DN73" s="302"/>
      <c r="DO73" s="576"/>
      <c r="DP73" s="561"/>
      <c r="DQ73" s="561"/>
      <c r="DR73" s="561"/>
      <c r="DS73" s="561"/>
      <c r="DT73" s="561"/>
      <c r="DU73" s="561"/>
      <c r="DV73" s="561"/>
      <c r="DW73" s="501"/>
      <c r="DX73" s="12"/>
      <c r="DY73" s="12"/>
      <c r="DZ73" s="12"/>
      <c r="EA73" s="12"/>
      <c r="EB73" s="12"/>
      <c r="EC73" s="12"/>
      <c r="ED73" s="12"/>
      <c r="EE73" s="12"/>
      <c r="EF73" s="12"/>
      <c r="EG73" s="12"/>
    </row>
    <row r="74" spans="1:137" s="11" customFormat="1" hidden="1">
      <c r="A74" s="300"/>
      <c r="W74" s="12"/>
      <c r="X74" s="12"/>
      <c r="AU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DL74" s="12"/>
      <c r="DM74" s="12"/>
      <c r="DN74" s="302"/>
      <c r="DO74" s="576"/>
      <c r="DP74" s="561"/>
      <c r="DQ74" s="561"/>
      <c r="DR74" s="561"/>
      <c r="DS74" s="561"/>
      <c r="DT74" s="561"/>
      <c r="DU74" s="561"/>
      <c r="DV74" s="561"/>
      <c r="DW74" s="501"/>
      <c r="DX74" s="12"/>
      <c r="DY74" s="12"/>
      <c r="DZ74" s="12"/>
      <c r="EA74" s="12"/>
      <c r="EB74" s="12"/>
      <c r="EC74" s="12"/>
      <c r="ED74" s="12"/>
      <c r="EE74" s="12"/>
      <c r="EF74" s="12"/>
      <c r="EG74" s="12"/>
    </row>
    <row r="75" spans="1:137" s="11" customFormat="1" hidden="1">
      <c r="A75" s="300"/>
      <c r="R75" s="520" t="s">
        <v>251</v>
      </c>
      <c r="W75" s="12"/>
      <c r="X75" s="12"/>
      <c r="AU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DL75" s="12"/>
      <c r="DM75" s="12"/>
      <c r="DN75" s="302"/>
      <c r="DO75" s="576"/>
      <c r="DP75" s="561"/>
      <c r="DQ75" s="561"/>
      <c r="DR75" s="561"/>
      <c r="DS75" s="561"/>
      <c r="DT75" s="561"/>
      <c r="DU75" s="561"/>
      <c r="DV75" s="561"/>
      <c r="DW75" s="501"/>
      <c r="DX75" s="12"/>
      <c r="DY75" s="12"/>
      <c r="DZ75" s="12"/>
      <c r="EA75" s="12"/>
      <c r="EB75" s="12"/>
      <c r="EC75" s="12"/>
      <c r="ED75" s="12"/>
      <c r="EE75" s="12"/>
      <c r="EF75" s="12"/>
      <c r="EG75" s="12"/>
    </row>
    <row r="76" spans="1:137" s="11" customFormat="1" ht="13.5" customHeight="1">
      <c r="A76" s="300"/>
      <c r="W76" s="12"/>
      <c r="X76" s="12"/>
      <c r="AU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DL76" s="12"/>
      <c r="DM76" s="12"/>
      <c r="DN76" s="302"/>
      <c r="DO76" s="576"/>
      <c r="DP76" s="561"/>
      <c r="DQ76" s="561"/>
      <c r="DR76" s="561"/>
      <c r="DS76" s="561"/>
      <c r="DT76" s="561"/>
      <c r="DU76" s="561"/>
      <c r="DV76" s="561"/>
      <c r="DW76" s="501"/>
      <c r="DX76" s="12"/>
      <c r="DY76" s="12"/>
      <c r="DZ76" s="12"/>
      <c r="EA76" s="12"/>
      <c r="EB76" s="12"/>
      <c r="EC76" s="12"/>
      <c r="ED76" s="12"/>
      <c r="EE76" s="12"/>
      <c r="EF76" s="12"/>
      <c r="EG76" s="12"/>
    </row>
    <row r="77" spans="1:137" s="11" customFormat="1" ht="13.5" customHeight="1">
      <c r="A77" s="300" t="b">
        <v>0</v>
      </c>
      <c r="B77" s="541" t="s">
        <v>315</v>
      </c>
      <c r="D77" s="543" t="s">
        <v>78</v>
      </c>
      <c r="W77" s="12"/>
      <c r="X77" s="12"/>
      <c r="AU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DL77" s="12"/>
      <c r="DM77" s="12"/>
      <c r="DN77" s="302"/>
      <c r="DO77" s="576"/>
      <c r="DP77" s="561"/>
      <c r="DQ77" s="561"/>
      <c r="DR77" s="561"/>
      <c r="DS77" s="561"/>
      <c r="DT77" s="561"/>
      <c r="DU77" s="561"/>
      <c r="DV77" s="561"/>
      <c r="DW77" s="501"/>
      <c r="DX77" s="12"/>
      <c r="DY77" s="12"/>
      <c r="DZ77" s="12"/>
      <c r="EA77" s="12"/>
      <c r="EB77" s="12"/>
      <c r="EC77" s="12"/>
      <c r="ED77" s="12"/>
      <c r="EE77" s="12"/>
      <c r="EF77" s="12"/>
      <c r="EG77" s="12"/>
    </row>
    <row r="78" spans="1:137" s="11" customFormat="1" hidden="1">
      <c r="A78" s="300"/>
      <c r="W78" s="12"/>
      <c r="X78" s="12"/>
      <c r="AU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DL78" s="12"/>
      <c r="DM78" s="12"/>
      <c r="DN78" s="302"/>
      <c r="DO78" s="576"/>
      <c r="DP78" s="561"/>
      <c r="DQ78" s="561"/>
      <c r="DR78" s="561"/>
      <c r="DS78" s="561"/>
      <c r="DT78" s="561"/>
      <c r="DU78" s="561"/>
      <c r="DV78" s="561"/>
      <c r="DW78" s="501"/>
      <c r="DX78" s="12"/>
      <c r="DY78" s="12"/>
      <c r="DZ78" s="12"/>
      <c r="EA78" s="12"/>
      <c r="EB78" s="12"/>
      <c r="EC78" s="12"/>
      <c r="ED78" s="12"/>
      <c r="EE78" s="12"/>
      <c r="EF78" s="12"/>
      <c r="EG78" s="12"/>
    </row>
    <row r="79" spans="1:137" s="11" customFormat="1" hidden="1">
      <c r="A79" s="300"/>
      <c r="W79" s="12"/>
      <c r="X79" s="12"/>
      <c r="AU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DL79" s="12"/>
      <c r="DM79" s="12"/>
      <c r="DN79" s="302"/>
      <c r="DO79" s="576"/>
      <c r="DP79" s="561"/>
      <c r="DQ79" s="561"/>
      <c r="DR79" s="561"/>
      <c r="DS79" s="561"/>
      <c r="DT79" s="561"/>
      <c r="DU79" s="561"/>
      <c r="DV79" s="561"/>
      <c r="DW79" s="501"/>
      <c r="DX79" s="12"/>
      <c r="DY79" s="12"/>
      <c r="DZ79" s="12"/>
      <c r="EA79" s="12"/>
      <c r="EB79" s="12"/>
      <c r="EC79" s="12"/>
      <c r="ED79" s="12"/>
      <c r="EE79" s="12"/>
      <c r="EF79" s="12"/>
      <c r="EG79" s="12"/>
    </row>
    <row r="80" spans="1:137" s="11" customFormat="1" hidden="1">
      <c r="A80" s="300"/>
      <c r="W80" s="12"/>
      <c r="X80" s="12"/>
      <c r="AU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DL80" s="12"/>
      <c r="DM80" s="12"/>
      <c r="DN80" s="302"/>
      <c r="DO80" s="576"/>
      <c r="DP80" s="561"/>
      <c r="DQ80" s="561"/>
      <c r="DR80" s="561"/>
      <c r="DS80" s="561"/>
      <c r="DT80" s="561"/>
      <c r="DU80" s="561"/>
      <c r="DV80" s="561"/>
      <c r="DW80" s="501"/>
      <c r="DX80" s="12"/>
      <c r="DY80" s="12"/>
      <c r="DZ80" s="12"/>
      <c r="EA80" s="12"/>
      <c r="EB80" s="12"/>
      <c r="EC80" s="12"/>
      <c r="ED80" s="12"/>
      <c r="EE80" s="12"/>
      <c r="EF80" s="12"/>
      <c r="EG80" s="12"/>
    </row>
    <row r="81" spans="1:137" s="11" customFormat="1" hidden="1">
      <c r="A81" s="300"/>
      <c r="W81" s="12"/>
      <c r="X81" s="12"/>
      <c r="AU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DL81" s="12"/>
      <c r="DM81" s="12"/>
      <c r="DN81" s="12"/>
      <c r="DO81" s="12"/>
      <c r="DP81" s="12"/>
      <c r="DQ81" s="12"/>
      <c r="DR81" s="12"/>
      <c r="DS81" s="12"/>
      <c r="DT81" s="12"/>
      <c r="DU81" s="12"/>
      <c r="DV81" s="12"/>
      <c r="DW81" s="12"/>
      <c r="DX81" s="12"/>
      <c r="DY81" s="12"/>
      <c r="DZ81" s="12"/>
      <c r="EA81" s="12"/>
      <c r="EB81" s="12"/>
      <c r="EC81" s="12"/>
      <c r="ED81" s="12"/>
      <c r="EE81" s="12"/>
      <c r="EF81" s="12"/>
      <c r="EG81" s="12"/>
    </row>
    <row r="82" spans="1:137" s="11" customFormat="1" hidden="1">
      <c r="A82" s="300"/>
      <c r="B82" s="12"/>
      <c r="C82" s="12"/>
      <c r="D82" s="12"/>
      <c r="E82" s="12"/>
      <c r="F82" s="12"/>
      <c r="G82" s="12"/>
      <c r="H82" s="12"/>
      <c r="I82" s="12"/>
      <c r="J82" s="12"/>
      <c r="K82" s="12"/>
      <c r="L82" s="12"/>
      <c r="M82" s="12"/>
      <c r="N82" s="12"/>
      <c r="O82" s="12"/>
      <c r="P82" s="12"/>
      <c r="Q82" s="12"/>
      <c r="R82" s="12"/>
      <c r="S82" s="12"/>
      <c r="T82" s="12"/>
      <c r="U82" s="12"/>
      <c r="V82" s="12"/>
      <c r="W82" s="12"/>
      <c r="X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549"/>
      <c r="DM82" s="577"/>
      <c r="DN82" s="549"/>
      <c r="DO82" s="549"/>
      <c r="DP82" s="12"/>
      <c r="DQ82" s="12"/>
      <c r="DR82" s="12"/>
      <c r="DS82" s="12"/>
      <c r="DT82" s="12"/>
      <c r="DU82" s="12"/>
      <c r="DV82" s="12"/>
      <c r="DW82" s="12"/>
      <c r="DX82" s="12"/>
      <c r="DY82" s="12"/>
      <c r="DZ82" s="12"/>
      <c r="EA82" s="12"/>
      <c r="EB82" s="12"/>
      <c r="EC82" s="12"/>
      <c r="ED82" s="12"/>
      <c r="EE82" s="12"/>
      <c r="EF82" s="12"/>
      <c r="EG82" s="12"/>
    </row>
    <row r="83" spans="1:137" s="11" customFormat="1" hidden="1">
      <c r="A83" s="300"/>
      <c r="B83" s="12"/>
      <c r="C83" s="12"/>
      <c r="D83" s="12"/>
      <c r="E83" s="12"/>
      <c r="F83" s="12"/>
      <c r="G83" s="12"/>
      <c r="H83" s="12"/>
      <c r="I83" s="12"/>
      <c r="J83" s="12"/>
      <c r="K83" s="12"/>
      <c r="L83" s="12"/>
      <c r="M83" s="12"/>
      <c r="N83" s="12"/>
      <c r="O83" s="12"/>
      <c r="P83" s="12"/>
      <c r="Q83" s="12"/>
      <c r="R83" s="12"/>
      <c r="S83" s="12"/>
      <c r="T83" s="12"/>
      <c r="U83" s="12"/>
      <c r="V83" s="12"/>
      <c r="W83" s="12"/>
      <c r="X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544"/>
      <c r="DM83" s="544"/>
      <c r="DN83" s="544"/>
      <c r="DO83" s="544"/>
      <c r="DP83" s="12"/>
      <c r="DQ83" s="12"/>
      <c r="DR83" s="12"/>
      <c r="DS83" s="12"/>
      <c r="DT83" s="12"/>
      <c r="DU83" s="12"/>
      <c r="DV83" s="12"/>
      <c r="DW83" s="12"/>
      <c r="DX83" s="12"/>
      <c r="DY83" s="12"/>
      <c r="DZ83" s="12"/>
      <c r="EA83" s="12"/>
      <c r="EB83" s="12"/>
      <c r="EC83" s="12"/>
      <c r="ED83" s="12"/>
      <c r="EE83" s="12"/>
      <c r="EF83" s="12"/>
      <c r="EG83" s="12"/>
    </row>
    <row r="84" spans="1:137" s="11" customFormat="1" hidden="1">
      <c r="A84" s="300"/>
      <c r="B84" s="12"/>
      <c r="C84" s="12"/>
      <c r="D84" s="12"/>
      <c r="E84" s="12"/>
      <c r="F84" s="12"/>
      <c r="G84" s="12"/>
      <c r="H84" s="12"/>
      <c r="I84" s="12"/>
      <c r="J84" s="12"/>
      <c r="K84" s="12"/>
      <c r="L84" s="12"/>
      <c r="M84" s="12"/>
      <c r="N84" s="12"/>
      <c r="O84" s="12"/>
      <c r="P84" s="12"/>
      <c r="Q84" s="12"/>
      <c r="R84" s="12"/>
      <c r="S84" s="12"/>
      <c r="T84" s="12"/>
      <c r="U84" s="12"/>
      <c r="V84" s="12"/>
      <c r="W84" s="12"/>
      <c r="X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547"/>
      <c r="DM84" s="547"/>
      <c r="DN84" s="547"/>
      <c r="DO84" s="547"/>
      <c r="DP84" s="12"/>
      <c r="DQ84" s="12"/>
      <c r="DR84" s="12"/>
      <c r="DS84" s="12"/>
      <c r="DT84" s="12"/>
      <c r="DU84" s="12"/>
      <c r="DV84" s="12"/>
      <c r="DW84" s="12"/>
      <c r="DX84" s="12"/>
      <c r="DY84" s="12"/>
      <c r="DZ84" s="12"/>
      <c r="EA84" s="12"/>
      <c r="EB84" s="12"/>
      <c r="EC84" s="12"/>
      <c r="ED84" s="12"/>
      <c r="EE84" s="12"/>
      <c r="EF84" s="12"/>
      <c r="EG84" s="12"/>
    </row>
    <row r="85" spans="1:137" s="11" customFormat="1" hidden="1">
      <c r="A85" s="300"/>
      <c r="B85" s="12"/>
      <c r="C85" s="12"/>
      <c r="D85" s="12"/>
      <c r="E85" s="12"/>
      <c r="F85" s="12"/>
      <c r="G85" s="12"/>
      <c r="H85" s="12"/>
      <c r="I85" s="12"/>
      <c r="J85" s="12"/>
      <c r="K85" s="12"/>
      <c r="L85" s="12"/>
      <c r="M85" s="12"/>
      <c r="N85" s="12"/>
      <c r="O85" s="12"/>
      <c r="P85" s="12"/>
      <c r="Q85" s="12"/>
      <c r="R85" s="12"/>
      <c r="S85" s="12"/>
      <c r="T85" s="12"/>
      <c r="U85" s="12"/>
      <c r="V85" s="12"/>
      <c r="W85" s="12"/>
      <c r="X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578"/>
      <c r="DM85" s="578"/>
      <c r="DN85" s="578"/>
      <c r="DO85" s="578"/>
      <c r="DP85" s="12"/>
      <c r="DQ85" s="12"/>
      <c r="DR85" s="12"/>
      <c r="DS85" s="12"/>
      <c r="DT85" s="12"/>
      <c r="DU85" s="12"/>
      <c r="DV85" s="12"/>
      <c r="DW85" s="12"/>
      <c r="DX85" s="12"/>
      <c r="DY85" s="12"/>
      <c r="DZ85" s="12"/>
      <c r="EA85" s="12"/>
      <c r="EB85" s="12"/>
      <c r="EC85" s="12"/>
      <c r="ED85" s="12"/>
      <c r="EE85" s="12"/>
      <c r="EF85" s="12"/>
      <c r="EG85" s="12"/>
    </row>
    <row r="86" spans="1:137" s="11" customFormat="1" hidden="1">
      <c r="A86" s="300"/>
      <c r="U86" s="12"/>
      <c r="V86" s="12"/>
      <c r="W86" s="12"/>
      <c r="X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578"/>
      <c r="DM86" s="578"/>
      <c r="DN86" s="578"/>
      <c r="DO86" s="578"/>
      <c r="DP86" s="12"/>
      <c r="DQ86" s="12"/>
      <c r="DR86" s="12"/>
      <c r="DS86" s="12"/>
      <c r="DT86" s="12"/>
      <c r="DU86" s="12"/>
      <c r="DV86" s="12"/>
      <c r="DW86" s="12"/>
      <c r="DX86" s="12"/>
      <c r="DY86" s="12"/>
      <c r="DZ86" s="12"/>
      <c r="EA86" s="12"/>
      <c r="EB86" s="12"/>
      <c r="EC86" s="12"/>
      <c r="ED86" s="12"/>
      <c r="EE86" s="12"/>
      <c r="EF86" s="12"/>
      <c r="EG86" s="12"/>
    </row>
    <row r="87" spans="1:137" s="11" customFormat="1" hidden="1">
      <c r="A87" s="300"/>
      <c r="T87" s="476"/>
      <c r="U87" s="12"/>
      <c r="V87" s="12"/>
      <c r="W87" s="12"/>
      <c r="X87" s="12"/>
      <c r="Z87" s="12"/>
      <c r="AA87" s="12"/>
      <c r="AB87" s="12"/>
      <c r="AC87" s="12"/>
      <c r="AD87" s="12"/>
      <c r="AE87" s="12"/>
      <c r="AF87" s="12"/>
      <c r="AG87" s="12"/>
      <c r="AH87" s="12"/>
      <c r="AI87" s="12"/>
      <c r="AJ87" s="12"/>
      <c r="AK87" s="12"/>
      <c r="AL87" s="476"/>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578"/>
      <c r="DM87" s="578"/>
      <c r="DN87" s="578"/>
      <c r="DO87" s="578"/>
      <c r="DP87" s="12"/>
      <c r="DQ87" s="12"/>
      <c r="DR87" s="12"/>
      <c r="DS87" s="12"/>
      <c r="DT87" s="12"/>
      <c r="DU87" s="12"/>
      <c r="DV87" s="12"/>
      <c r="DW87" s="12"/>
      <c r="DX87" s="12"/>
      <c r="DY87" s="12"/>
      <c r="DZ87" s="12"/>
      <c r="EA87" s="12"/>
      <c r="EB87" s="12"/>
      <c r="EC87" s="12"/>
      <c r="ED87" s="12"/>
      <c r="EE87" s="12"/>
      <c r="EF87" s="12"/>
      <c r="EG87" s="12"/>
    </row>
    <row r="88" spans="1:137" s="11" customFormat="1" hidden="1">
      <c r="A88" s="300"/>
      <c r="B88" s="12"/>
      <c r="C88" s="12"/>
      <c r="D88" s="12"/>
      <c r="E88" s="12"/>
      <c r="F88" s="12"/>
      <c r="G88" s="12"/>
      <c r="H88" s="12"/>
      <c r="I88" s="12"/>
      <c r="J88" s="12"/>
      <c r="K88" s="12"/>
      <c r="L88" s="12"/>
      <c r="M88" s="12"/>
      <c r="N88" s="12"/>
      <c r="O88" s="12"/>
      <c r="P88" s="12"/>
      <c r="Q88" s="12"/>
      <c r="R88" s="12"/>
      <c r="S88" s="12"/>
      <c r="T88" s="12"/>
      <c r="U88" s="12"/>
      <c r="V88" s="12"/>
      <c r="W88" s="12"/>
      <c r="X88" s="12"/>
      <c r="AU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DL88" s="12"/>
      <c r="DM88" s="12"/>
      <c r="DN88" s="12"/>
      <c r="DO88" s="12"/>
      <c r="DP88" s="12"/>
      <c r="DQ88" s="12"/>
      <c r="DR88" s="12"/>
      <c r="DS88" s="12"/>
      <c r="DT88" s="12"/>
      <c r="DU88" s="12"/>
      <c r="DV88" s="12"/>
      <c r="DW88" s="12"/>
      <c r="DX88" s="12"/>
      <c r="DY88" s="12"/>
      <c r="DZ88" s="12"/>
      <c r="EA88" s="12"/>
      <c r="EB88" s="12"/>
      <c r="EC88" s="12"/>
      <c r="ED88" s="12"/>
      <c r="EE88" s="12"/>
      <c r="EF88" s="12"/>
      <c r="EG88" s="12"/>
    </row>
    <row r="89" spans="1:137" s="11" customFormat="1" hidden="1">
      <c r="A89" s="300"/>
      <c r="B89" s="12"/>
      <c r="C89" s="12"/>
      <c r="D89" s="12"/>
      <c r="E89" s="12"/>
      <c r="F89" s="12"/>
      <c r="G89" s="12"/>
      <c r="H89" s="12"/>
      <c r="I89" s="12"/>
      <c r="J89" s="12"/>
      <c r="K89" s="12"/>
      <c r="L89" s="12"/>
      <c r="M89" s="12"/>
      <c r="N89" s="12"/>
      <c r="O89" s="12"/>
      <c r="P89" s="12"/>
      <c r="Q89" s="12"/>
      <c r="R89" s="12"/>
      <c r="S89" s="12"/>
      <c r="T89" s="12"/>
      <c r="U89" s="12"/>
      <c r="V89" s="12"/>
      <c r="W89" s="12"/>
      <c r="X89" s="12"/>
      <c r="AU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DL89" s="12"/>
      <c r="DM89" s="12"/>
      <c r="DN89" s="12"/>
      <c r="DO89" s="12"/>
      <c r="DP89" s="12"/>
      <c r="DQ89" s="12"/>
      <c r="DR89" s="12"/>
      <c r="DS89" s="12"/>
      <c r="DT89" s="12"/>
      <c r="DU89" s="12"/>
      <c r="DV89" s="12"/>
      <c r="DW89" s="12"/>
      <c r="DX89" s="12"/>
      <c r="DY89" s="12"/>
      <c r="DZ89" s="12"/>
      <c r="EA89" s="12"/>
      <c r="EB89" s="12"/>
      <c r="EC89" s="12"/>
      <c r="ED89" s="12"/>
      <c r="EE89" s="12"/>
      <c r="EF89" s="12"/>
      <c r="EG89" s="12"/>
    </row>
    <row r="90" spans="1:137" s="11" customFormat="1" hidden="1">
      <c r="A90" s="300"/>
      <c r="T90" s="579"/>
      <c r="U90" s="303"/>
      <c r="V90" s="303"/>
      <c r="W90" s="302"/>
      <c r="X90" s="302"/>
      <c r="Y90" s="303"/>
      <c r="Z90" s="303"/>
      <c r="AA90" s="303"/>
      <c r="AB90" s="303"/>
      <c r="AC90" s="303"/>
      <c r="AD90" s="303"/>
      <c r="AE90" s="303"/>
      <c r="AF90" s="303"/>
      <c r="AG90" s="303"/>
      <c r="AH90" s="303"/>
      <c r="AI90" s="303"/>
      <c r="AJ90" s="303"/>
      <c r="AK90" s="303"/>
      <c r="AL90" s="303"/>
      <c r="AM90" s="303"/>
      <c r="AN90" s="303"/>
      <c r="AU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DL90" s="12"/>
      <c r="DM90" s="12"/>
      <c r="DN90" s="12"/>
      <c r="DO90" s="12"/>
      <c r="DP90" s="12"/>
      <c r="DQ90" s="12"/>
      <c r="DR90" s="12"/>
      <c r="DS90" s="12"/>
      <c r="DT90" s="12"/>
      <c r="DU90" s="12"/>
      <c r="DV90" s="12"/>
      <c r="DW90" s="12"/>
      <c r="DX90" s="12"/>
      <c r="DY90" s="12"/>
      <c r="DZ90" s="12"/>
      <c r="EA90" s="12"/>
      <c r="EB90" s="12"/>
      <c r="EC90" s="12"/>
      <c r="ED90" s="12"/>
      <c r="EE90" s="12"/>
      <c r="EF90" s="12"/>
      <c r="EG90" s="12"/>
    </row>
    <row r="91" spans="1:137" s="11" customFormat="1" hidden="1">
      <c r="A91" s="580"/>
      <c r="B91" s="12"/>
      <c r="C91" s="12"/>
      <c r="D91" s="12"/>
      <c r="E91" s="12"/>
      <c r="F91" s="12"/>
      <c r="G91" s="12"/>
      <c r="H91" s="12"/>
      <c r="I91" s="12"/>
      <c r="J91" s="12"/>
      <c r="K91" s="12"/>
      <c r="L91" s="546"/>
      <c r="M91" s="12"/>
      <c r="N91" s="12"/>
      <c r="O91" s="12"/>
      <c r="P91" s="12"/>
      <c r="Q91" s="12"/>
      <c r="R91" s="12"/>
      <c r="S91" s="12"/>
      <c r="T91" s="548"/>
      <c r="U91" s="302"/>
      <c r="V91" s="302"/>
      <c r="W91" s="302"/>
      <c r="X91" s="302"/>
      <c r="Y91" s="302"/>
      <c r="Z91" s="302"/>
      <c r="AA91" s="302"/>
      <c r="AB91" s="302"/>
      <c r="AC91" s="302"/>
      <c r="AD91" s="302"/>
      <c r="AE91" s="302"/>
      <c r="AF91" s="302"/>
      <c r="AG91" s="302"/>
      <c r="AH91" s="302"/>
      <c r="AI91" s="302"/>
      <c r="AJ91" s="302"/>
      <c r="AK91" s="302"/>
      <c r="AL91" s="302"/>
      <c r="AM91" s="302"/>
      <c r="AN91" s="30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row>
    <row r="92" spans="1:137" s="11" customFormat="1" hidden="1">
      <c r="A92" s="300"/>
      <c r="T92" s="302"/>
      <c r="U92" s="544"/>
      <c r="V92" s="544"/>
      <c r="W92" s="544"/>
      <c r="X92" s="544"/>
      <c r="Y92" s="544"/>
      <c r="Z92" s="544"/>
      <c r="AA92" s="544"/>
      <c r="AB92" s="544"/>
      <c r="AC92" s="544"/>
      <c r="AD92" s="544"/>
      <c r="AE92" s="544"/>
      <c r="AF92" s="544"/>
      <c r="AG92" s="544"/>
      <c r="AH92" s="544"/>
      <c r="AI92" s="544"/>
      <c r="AJ92" s="544"/>
      <c r="AK92" s="544"/>
      <c r="AL92" s="544"/>
      <c r="AM92" s="544"/>
      <c r="AN92" s="544"/>
      <c r="DN92" s="12"/>
      <c r="DO92" s="12"/>
      <c r="DP92" s="12"/>
      <c r="DQ92" s="12"/>
      <c r="DR92" s="12"/>
      <c r="DS92" s="12"/>
      <c r="DT92" s="12"/>
      <c r="DU92" s="12"/>
      <c r="DV92" s="12"/>
      <c r="DW92" s="12"/>
      <c r="DX92" s="12"/>
      <c r="DY92" s="12"/>
      <c r="DZ92" s="12"/>
      <c r="EA92" s="12"/>
      <c r="EB92" s="12"/>
      <c r="EC92" s="12"/>
      <c r="ED92" s="12"/>
      <c r="EE92" s="12"/>
      <c r="EF92" s="12"/>
      <c r="EG92" s="12"/>
    </row>
    <row r="93" spans="1:137" s="11" customFormat="1" hidden="1">
      <c r="A93" s="300"/>
      <c r="T93" s="302"/>
      <c r="U93" s="547"/>
      <c r="V93" s="547"/>
      <c r="W93" s="547"/>
      <c r="X93" s="547"/>
      <c r="Y93" s="547"/>
      <c r="Z93" s="547"/>
      <c r="AA93" s="547"/>
      <c r="AB93" s="547"/>
      <c r="AC93" s="547"/>
      <c r="AD93" s="547"/>
      <c r="AE93" s="547"/>
      <c r="AF93" s="547"/>
      <c r="AG93" s="547"/>
      <c r="AH93" s="547"/>
      <c r="AI93" s="547"/>
      <c r="AJ93" s="547"/>
      <c r="AK93" s="547"/>
      <c r="AL93" s="547"/>
      <c r="AM93" s="547"/>
      <c r="AN93" s="547"/>
      <c r="DN93" s="12"/>
      <c r="DO93" s="12"/>
      <c r="DP93" s="12"/>
      <c r="DQ93" s="12"/>
      <c r="DR93" s="12"/>
      <c r="DS93" s="12"/>
      <c r="DT93" s="12"/>
      <c r="DU93" s="12"/>
      <c r="DV93" s="12"/>
      <c r="DW93" s="12"/>
      <c r="DX93" s="12"/>
      <c r="DY93" s="12"/>
      <c r="DZ93" s="12"/>
      <c r="EA93" s="12"/>
      <c r="EB93" s="12"/>
      <c r="EC93" s="12"/>
      <c r="ED93" s="12"/>
      <c r="EE93" s="12"/>
      <c r="EF93" s="12"/>
      <c r="EG93" s="12"/>
    </row>
    <row r="94" spans="1:137" s="11" customFormat="1" hidden="1">
      <c r="A94" s="300"/>
      <c r="T94" s="551"/>
      <c r="U94" s="581"/>
      <c r="V94" s="581"/>
      <c r="W94" s="581"/>
      <c r="X94" s="581"/>
      <c r="Y94" s="581"/>
      <c r="Z94" s="581"/>
      <c r="AA94" s="581"/>
      <c r="AB94" s="581"/>
      <c r="AC94" s="581"/>
      <c r="AD94" s="581"/>
      <c r="AE94" s="581"/>
      <c r="AF94" s="581"/>
      <c r="AG94" s="581"/>
      <c r="AH94" s="581"/>
      <c r="AI94" s="581"/>
      <c r="AJ94" s="581"/>
      <c r="AK94" s="581"/>
      <c r="AL94" s="581"/>
      <c r="AM94" s="581"/>
      <c r="AN94" s="581"/>
      <c r="DN94" s="12"/>
      <c r="DO94" s="12"/>
      <c r="DP94" s="12"/>
      <c r="DQ94" s="12"/>
      <c r="DR94" s="12"/>
      <c r="DS94" s="12"/>
      <c r="DT94" s="12"/>
      <c r="DU94" s="12"/>
      <c r="DV94" s="12"/>
      <c r="DW94" s="12"/>
      <c r="DX94" s="12"/>
      <c r="DY94" s="12"/>
      <c r="DZ94" s="12"/>
      <c r="EA94" s="12"/>
      <c r="EB94" s="12"/>
      <c r="EC94" s="12"/>
      <c r="ED94" s="12"/>
      <c r="EE94" s="12"/>
      <c r="EF94" s="12"/>
      <c r="EG94" s="12"/>
    </row>
    <row r="95" spans="1:137" s="11" customFormat="1" hidden="1">
      <c r="A95" s="300"/>
      <c r="T95" s="582"/>
      <c r="U95" s="581"/>
      <c r="V95" s="581"/>
      <c r="W95" s="581"/>
      <c r="X95" s="581"/>
      <c r="Y95" s="581"/>
      <c r="Z95" s="581"/>
      <c r="AA95" s="581"/>
      <c r="AB95" s="581"/>
      <c r="AC95" s="581"/>
      <c r="AD95" s="581"/>
      <c r="AE95" s="581"/>
      <c r="AF95" s="581"/>
      <c r="AG95" s="581"/>
      <c r="AH95" s="581"/>
      <c r="AI95" s="581"/>
      <c r="AJ95" s="581"/>
      <c r="AK95" s="581"/>
      <c r="AL95" s="581"/>
      <c r="AM95" s="581"/>
      <c r="AN95" s="581"/>
      <c r="DN95" s="12"/>
      <c r="DO95" s="12"/>
      <c r="DP95" s="12"/>
      <c r="DQ95" s="12"/>
      <c r="DR95" s="12"/>
      <c r="DS95" s="12"/>
      <c r="DT95" s="12"/>
      <c r="DU95" s="12"/>
      <c r="DV95" s="12"/>
      <c r="DW95" s="12"/>
      <c r="DX95" s="12"/>
      <c r="DY95" s="12"/>
      <c r="DZ95" s="12"/>
      <c r="EA95" s="12"/>
      <c r="EB95" s="12"/>
      <c r="EC95" s="12"/>
      <c r="ED95" s="12"/>
      <c r="EE95" s="12"/>
      <c r="EF95" s="12"/>
      <c r="EG95" s="12"/>
    </row>
    <row r="96" spans="1:137" s="11" customFormat="1" hidden="1">
      <c r="A96" s="300"/>
      <c r="T96" s="583"/>
      <c r="U96" s="581"/>
      <c r="V96" s="581"/>
      <c r="W96" s="581"/>
      <c r="X96" s="581"/>
      <c r="Y96" s="581"/>
      <c r="Z96" s="581"/>
      <c r="AA96" s="581"/>
      <c r="AB96" s="581"/>
      <c r="AC96" s="581"/>
      <c r="AD96" s="581"/>
      <c r="AE96" s="581"/>
      <c r="AF96" s="581"/>
      <c r="AG96" s="581"/>
      <c r="AH96" s="581"/>
      <c r="AI96" s="581"/>
      <c r="AJ96" s="581"/>
      <c r="AK96" s="581"/>
      <c r="AL96" s="581"/>
      <c r="AM96" s="581"/>
      <c r="AN96" s="581"/>
      <c r="DN96" s="12"/>
      <c r="DO96" s="12"/>
      <c r="DP96" s="12"/>
      <c r="DQ96" s="12"/>
      <c r="DR96" s="12"/>
      <c r="DS96" s="12"/>
      <c r="DT96" s="12"/>
      <c r="DU96" s="12"/>
      <c r="DV96" s="12"/>
      <c r="DW96" s="12"/>
      <c r="DX96" s="12"/>
      <c r="DY96" s="12"/>
      <c r="DZ96" s="12"/>
      <c r="EA96" s="12"/>
      <c r="EB96" s="12"/>
      <c r="EC96" s="12"/>
      <c r="ED96" s="12"/>
      <c r="EE96" s="12"/>
      <c r="EF96" s="12"/>
      <c r="EG96" s="12"/>
    </row>
    <row r="97" spans="1:137" s="11" customFormat="1" hidden="1">
      <c r="A97" s="300"/>
      <c r="T97" s="583"/>
      <c r="U97" s="581"/>
      <c r="V97" s="581"/>
      <c r="W97" s="581"/>
      <c r="X97" s="581"/>
      <c r="Y97" s="581"/>
      <c r="Z97" s="581"/>
      <c r="AA97" s="581"/>
      <c r="AB97" s="581"/>
      <c r="AC97" s="581"/>
      <c r="AD97" s="581"/>
      <c r="AE97" s="581"/>
      <c r="AF97" s="581"/>
      <c r="AG97" s="581"/>
      <c r="AH97" s="581"/>
      <c r="AI97" s="581"/>
      <c r="AJ97" s="581"/>
      <c r="AK97" s="581"/>
      <c r="AL97" s="581"/>
      <c r="AM97" s="581"/>
      <c r="AN97" s="581"/>
      <c r="DN97" s="12"/>
      <c r="DO97" s="12"/>
      <c r="DP97" s="12"/>
      <c r="DQ97" s="12"/>
      <c r="DR97" s="12"/>
      <c r="DS97" s="12"/>
      <c r="DT97" s="12"/>
      <c r="DU97" s="12"/>
      <c r="DV97" s="12"/>
      <c r="DW97" s="12"/>
      <c r="DX97" s="12"/>
      <c r="DY97" s="12"/>
      <c r="DZ97" s="12"/>
      <c r="EA97" s="12"/>
      <c r="EB97" s="12"/>
      <c r="EC97" s="12"/>
      <c r="ED97" s="12"/>
      <c r="EE97" s="12"/>
      <c r="EF97" s="12"/>
      <c r="EG97" s="12"/>
    </row>
    <row r="98" spans="1:137" s="11" customFormat="1" hidden="1">
      <c r="A98" s="300"/>
      <c r="R98" s="520" t="s">
        <v>34</v>
      </c>
      <c r="DN98" s="12"/>
      <c r="DO98" s="12"/>
      <c r="DP98" s="12"/>
      <c r="DQ98" s="12"/>
      <c r="DR98" s="12"/>
      <c r="DS98" s="12"/>
      <c r="DT98" s="12"/>
      <c r="DU98" s="12"/>
      <c r="DV98" s="12"/>
      <c r="DW98" s="12"/>
      <c r="DX98" s="12"/>
      <c r="DY98" s="12"/>
      <c r="DZ98" s="12"/>
      <c r="EA98" s="12"/>
      <c r="EB98" s="12"/>
      <c r="EC98" s="12"/>
      <c r="ED98" s="12"/>
      <c r="EE98" s="12"/>
      <c r="EF98" s="12"/>
      <c r="EG98" s="12"/>
    </row>
    <row r="99" spans="1:137" s="11" customFormat="1" ht="13.5" customHeight="1">
      <c r="A99" s="300"/>
      <c r="DN99" s="12"/>
      <c r="DO99" s="12"/>
      <c r="DP99" s="12"/>
      <c r="DQ99" s="12"/>
      <c r="DR99" s="12"/>
      <c r="DS99" s="12"/>
      <c r="DT99" s="12"/>
      <c r="DU99" s="12"/>
      <c r="DV99" s="12"/>
      <c r="DW99" s="12"/>
      <c r="DX99" s="12"/>
      <c r="DY99" s="12"/>
      <c r="DZ99" s="12"/>
      <c r="EA99" s="12"/>
      <c r="EB99" s="12"/>
      <c r="EC99" s="12"/>
      <c r="ED99" s="12"/>
      <c r="EE99" s="12"/>
      <c r="EF99" s="12"/>
      <c r="EG99" s="12"/>
    </row>
    <row r="100" spans="1:137" s="11" customFormat="1" ht="13.5" customHeight="1">
      <c r="A100" s="300" t="b">
        <v>0</v>
      </c>
      <c r="B100" s="541" t="s">
        <v>209</v>
      </c>
      <c r="D100" s="543" t="s">
        <v>78</v>
      </c>
    </row>
    <row r="101" spans="1:137" s="11" customFormat="1" hidden="1">
      <c r="A101" s="300"/>
    </row>
    <row r="102" spans="1:137" s="11" customFormat="1" hidden="1">
      <c r="A102" s="300"/>
    </row>
    <row r="103" spans="1:137" s="11" customFormat="1" hidden="1">
      <c r="A103" s="300"/>
    </row>
    <row r="104" spans="1:137" s="11" customFormat="1" hidden="1">
      <c r="A104" s="300"/>
    </row>
    <row r="105" spans="1:137" s="11" customFormat="1" hidden="1">
      <c r="A105" s="300"/>
    </row>
    <row r="106" spans="1:137" s="11" customFormat="1" hidden="1">
      <c r="A106" s="300"/>
    </row>
    <row r="107" spans="1:137" s="11" customFormat="1" hidden="1">
      <c r="A107" s="300"/>
    </row>
    <row r="108" spans="1:137" s="11" customFormat="1" hidden="1">
      <c r="A108" s="300"/>
    </row>
    <row r="109" spans="1:137" s="11" customFormat="1" hidden="1">
      <c r="A109" s="300"/>
    </row>
    <row r="110" spans="1:137" s="11" customFormat="1" hidden="1">
      <c r="A110" s="300"/>
    </row>
    <row r="111" spans="1:137" s="11" customFormat="1" hidden="1">
      <c r="A111" s="300"/>
    </row>
    <row r="112" spans="1:137" s="11" customFormat="1" hidden="1">
      <c r="A112" s="300"/>
    </row>
    <row r="113" spans="1:69" s="11" customFormat="1" hidden="1">
      <c r="A113" s="300"/>
    </row>
    <row r="114" spans="1:69" s="11" customFormat="1" hidden="1">
      <c r="A114" s="300"/>
    </row>
    <row r="115" spans="1:69" s="11" customFormat="1" hidden="1">
      <c r="A115" s="300"/>
    </row>
    <row r="116" spans="1:69" s="11" customFormat="1" hidden="1">
      <c r="A116" s="300"/>
    </row>
    <row r="117" spans="1:69" s="11" customFormat="1" hidden="1">
      <c r="A117" s="300"/>
    </row>
    <row r="118" spans="1:69" s="11" customFormat="1" hidden="1">
      <c r="A118" s="300"/>
    </row>
    <row r="119" spans="1:69" s="11" customFormat="1" hidden="1">
      <c r="A119" s="300"/>
    </row>
    <row r="120" spans="1:69" s="11" customFormat="1" hidden="1">
      <c r="A120" s="300"/>
    </row>
    <row r="121" spans="1:69" s="11" customFormat="1" hidden="1">
      <c r="A121" s="300"/>
      <c r="R121" s="520" t="s">
        <v>34</v>
      </c>
    </row>
    <row r="122" spans="1:69" s="11" customFormat="1" ht="13.5" customHeight="1">
      <c r="A122" s="300"/>
    </row>
    <row r="123" spans="1:69" s="11" customFormat="1" ht="13.5" customHeight="1">
      <c r="A123" s="300" t="b">
        <v>1</v>
      </c>
      <c r="B123" s="541" t="s">
        <v>208</v>
      </c>
      <c r="D123" s="543" t="s">
        <v>78</v>
      </c>
    </row>
    <row r="124" spans="1:69" s="11" customFormat="1">
      <c r="A124" s="300"/>
      <c r="T124" s="476"/>
    </row>
    <row r="125" spans="1:69" s="11" customFormat="1">
      <c r="A125" s="300"/>
    </row>
    <row r="126" spans="1:69" s="11" customFormat="1">
      <c r="A126" s="300"/>
      <c r="J126" s="476"/>
      <c r="L126" s="473"/>
      <c r="T126" s="558"/>
      <c r="U126" s="549"/>
      <c r="V126" s="549"/>
      <c r="W126" s="549"/>
      <c r="X126" s="549"/>
      <c r="Y126" s="549"/>
      <c r="Z126" s="549"/>
      <c r="AA126" s="549"/>
      <c r="AB126" s="549"/>
      <c r="AC126" s="549"/>
      <c r="AD126" s="549"/>
      <c r="AE126" s="549"/>
      <c r="AF126" s="549"/>
      <c r="AG126" s="549"/>
      <c r="AH126" s="549"/>
      <c r="AI126" s="549"/>
      <c r="AJ126" s="549"/>
      <c r="AK126" s="549"/>
      <c r="AL126" s="549"/>
      <c r="AM126" s="549"/>
      <c r="AN126" s="549"/>
    </row>
    <row r="127" spans="1:69" s="11" customFormat="1">
      <c r="T127" s="302"/>
      <c r="U127" s="544"/>
      <c r="V127" s="544"/>
      <c r="W127" s="544"/>
      <c r="X127" s="544"/>
      <c r="Y127" s="544"/>
      <c r="Z127" s="544"/>
      <c r="AA127" s="544"/>
      <c r="AB127" s="544"/>
      <c r="AC127" s="544"/>
      <c r="AD127" s="544"/>
      <c r="AE127" s="544"/>
      <c r="AF127" s="544"/>
      <c r="AG127" s="544"/>
      <c r="AH127" s="544"/>
      <c r="AI127" s="544"/>
      <c r="AJ127" s="544"/>
      <c r="AK127" s="544"/>
      <c r="AL127" s="544"/>
      <c r="AM127" s="544"/>
      <c r="AN127" s="544"/>
    </row>
    <row r="128" spans="1:69" s="11" customFormat="1">
      <c r="T128" s="302"/>
      <c r="U128" s="547"/>
      <c r="V128" s="547"/>
      <c r="W128" s="547"/>
      <c r="X128" s="547"/>
      <c r="Y128" s="547"/>
      <c r="Z128" s="547"/>
      <c r="AA128" s="547"/>
      <c r="AB128" s="547"/>
      <c r="AC128" s="547"/>
      <c r="AD128" s="547"/>
      <c r="AE128" s="547"/>
      <c r="AF128" s="547"/>
      <c r="AG128" s="547"/>
      <c r="AH128" s="547"/>
      <c r="AI128" s="547"/>
      <c r="AJ128" s="547"/>
      <c r="AK128" s="547"/>
      <c r="AL128" s="547"/>
      <c r="AM128" s="547"/>
      <c r="AN128" s="547"/>
      <c r="AW128" s="584"/>
      <c r="AX128" s="584"/>
      <c r="AY128" s="584"/>
      <c r="AZ128" s="584"/>
      <c r="BA128" s="584"/>
      <c r="BB128" s="584"/>
      <c r="BC128" s="584" t="s">
        <v>33</v>
      </c>
      <c r="BD128" s="584" t="s">
        <v>33</v>
      </c>
      <c r="BE128" s="584" t="s">
        <v>33</v>
      </c>
      <c r="BF128" s="584" t="s">
        <v>33</v>
      </c>
      <c r="BG128" s="584" t="s">
        <v>33</v>
      </c>
      <c r="BH128" s="584" t="s">
        <v>33</v>
      </c>
      <c r="BI128" s="584" t="s">
        <v>33</v>
      </c>
      <c r="BJ128" s="584" t="s">
        <v>33</v>
      </c>
      <c r="BK128" s="584" t="s">
        <v>33</v>
      </c>
      <c r="BL128" s="584" t="s">
        <v>33</v>
      </c>
      <c r="BM128" s="584" t="s">
        <v>33</v>
      </c>
      <c r="BN128" s="584" t="s">
        <v>33</v>
      </c>
      <c r="BO128" s="584" t="s">
        <v>33</v>
      </c>
      <c r="BP128" s="584" t="s">
        <v>33</v>
      </c>
      <c r="BQ128" s="584" t="s">
        <v>33</v>
      </c>
    </row>
    <row r="129" spans="20:69" s="11" customFormat="1">
      <c r="T129" s="551"/>
      <c r="U129" s="578"/>
      <c r="V129" s="578"/>
      <c r="W129" s="578"/>
      <c r="X129" s="578"/>
      <c r="Y129" s="578"/>
      <c r="Z129" s="578"/>
      <c r="AA129" s="578"/>
      <c r="AB129" s="578"/>
      <c r="AC129" s="578"/>
      <c r="AD129" s="578"/>
      <c r="AE129" s="578"/>
      <c r="AF129" s="578"/>
      <c r="AG129" s="578"/>
      <c r="AH129" s="578"/>
      <c r="AI129" s="578"/>
      <c r="AJ129" s="578"/>
      <c r="AK129" s="578"/>
      <c r="AL129" s="578"/>
      <c r="AM129" s="578"/>
      <c r="AN129" s="578"/>
      <c r="AW129" s="584"/>
      <c r="AX129" s="584"/>
      <c r="AY129" s="584"/>
      <c r="AZ129" s="584"/>
      <c r="BA129" s="584"/>
      <c r="BB129" s="584"/>
      <c r="BC129" s="584" t="s">
        <v>33</v>
      </c>
      <c r="BD129" s="584" t="s">
        <v>33</v>
      </c>
      <c r="BE129" s="584" t="s">
        <v>33</v>
      </c>
      <c r="BF129" s="584" t="s">
        <v>33</v>
      </c>
      <c r="BG129" s="584" t="s">
        <v>33</v>
      </c>
      <c r="BH129" s="584" t="s">
        <v>33</v>
      </c>
      <c r="BI129" s="584" t="s">
        <v>33</v>
      </c>
      <c r="BJ129" s="584" t="s">
        <v>33</v>
      </c>
      <c r="BK129" s="584" t="s">
        <v>33</v>
      </c>
      <c r="BL129" s="584" t="s">
        <v>33</v>
      </c>
      <c r="BM129" s="584" t="s">
        <v>33</v>
      </c>
      <c r="BN129" s="584" t="s">
        <v>33</v>
      </c>
      <c r="BO129" s="584" t="s">
        <v>33</v>
      </c>
      <c r="BP129" s="584" t="s">
        <v>33</v>
      </c>
      <c r="BQ129" s="584" t="s">
        <v>33</v>
      </c>
    </row>
    <row r="130" spans="20:69" s="11" customFormat="1">
      <c r="T130" s="551"/>
      <c r="U130" s="578"/>
      <c r="V130" s="578"/>
      <c r="W130" s="578"/>
      <c r="X130" s="578"/>
      <c r="Y130" s="578"/>
      <c r="Z130" s="578"/>
      <c r="AA130" s="578"/>
      <c r="AB130" s="578"/>
      <c r="AC130" s="578"/>
      <c r="AD130" s="578"/>
      <c r="AE130" s="578"/>
      <c r="AF130" s="578"/>
      <c r="AG130" s="578"/>
      <c r="AH130" s="578"/>
      <c r="AI130" s="578"/>
      <c r="AJ130" s="578"/>
      <c r="AK130" s="578"/>
      <c r="AL130" s="578"/>
      <c r="AM130" s="578"/>
      <c r="AN130" s="578"/>
      <c r="AW130" s="464"/>
      <c r="AX130" s="464"/>
      <c r="AY130" s="464"/>
      <c r="AZ130" s="464"/>
      <c r="BA130" s="464"/>
      <c r="BB130" s="584"/>
      <c r="BC130" s="584" t="s">
        <v>33</v>
      </c>
      <c r="BD130" s="584" t="s">
        <v>33</v>
      </c>
      <c r="BE130" s="584" t="s">
        <v>33</v>
      </c>
      <c r="BF130" s="584" t="s">
        <v>33</v>
      </c>
      <c r="BG130" s="584" t="s">
        <v>33</v>
      </c>
      <c r="BH130" s="584" t="s">
        <v>33</v>
      </c>
      <c r="BI130" s="584" t="s">
        <v>33</v>
      </c>
      <c r="BJ130" s="584" t="s">
        <v>33</v>
      </c>
      <c r="BK130" s="584" t="s">
        <v>33</v>
      </c>
      <c r="BL130" s="584" t="s">
        <v>33</v>
      </c>
      <c r="BM130" s="584" t="s">
        <v>33</v>
      </c>
      <c r="BN130" s="584" t="s">
        <v>33</v>
      </c>
      <c r="BO130" s="584" t="s">
        <v>33</v>
      </c>
      <c r="BP130" s="584" t="s">
        <v>33</v>
      </c>
      <c r="BQ130" s="584" t="s">
        <v>33</v>
      </c>
    </row>
    <row r="131" spans="20:69" s="11" customFormat="1">
      <c r="T131" s="551"/>
      <c r="U131" s="578"/>
      <c r="V131" s="578"/>
      <c r="W131" s="578"/>
      <c r="X131" s="578"/>
      <c r="Y131" s="578"/>
      <c r="Z131" s="578"/>
      <c r="AA131" s="578"/>
      <c r="AB131" s="578"/>
      <c r="AC131" s="578"/>
      <c r="AD131" s="578"/>
      <c r="AE131" s="578"/>
      <c r="AF131" s="578"/>
      <c r="AG131" s="578"/>
      <c r="AH131" s="578"/>
      <c r="AI131" s="578"/>
      <c r="AJ131" s="578"/>
      <c r="AK131" s="578"/>
      <c r="AL131" s="578"/>
      <c r="AM131" s="578"/>
      <c r="AN131" s="578"/>
      <c r="AW131" s="464"/>
      <c r="AX131" s="464"/>
      <c r="AY131" s="464"/>
      <c r="AZ131" s="464"/>
      <c r="BA131" s="464"/>
    </row>
    <row r="132" spans="20:69" s="11" customFormat="1">
      <c r="AW132" s="584"/>
      <c r="AX132" s="584"/>
      <c r="AY132" s="584"/>
      <c r="AZ132" s="584"/>
      <c r="BA132" s="584"/>
    </row>
    <row r="133" spans="20:69" s="11" customFormat="1"/>
    <row r="134" spans="20:69" s="11" customFormat="1">
      <c r="U134" s="578"/>
      <c r="V134" s="578"/>
      <c r="W134" s="578"/>
      <c r="AA134" s="231"/>
      <c r="AB134" s="231"/>
      <c r="AC134" s="231"/>
      <c r="AD134" s="231"/>
      <c r="AE134" s="231"/>
      <c r="AF134" s="231"/>
      <c r="AG134" s="231"/>
      <c r="AH134" s="231"/>
      <c r="AI134" s="231"/>
      <c r="AJ134" s="231"/>
      <c r="AK134" s="231"/>
      <c r="AL134" s="231"/>
      <c r="AM134" s="231"/>
      <c r="AN134" s="231"/>
      <c r="AO134" s="231"/>
      <c r="AP134" s="231"/>
      <c r="AQ134" s="231"/>
      <c r="AR134" s="231"/>
      <c r="AS134" s="231"/>
      <c r="AT134" s="231"/>
    </row>
    <row r="135" spans="20:69" s="11" customFormat="1">
      <c r="AA135" s="231"/>
      <c r="AB135" s="231"/>
      <c r="AC135" s="231"/>
      <c r="AD135" s="231"/>
      <c r="AE135" s="231"/>
      <c r="AF135" s="231"/>
      <c r="AG135" s="231"/>
      <c r="AH135" s="231"/>
      <c r="AI135" s="231"/>
      <c r="AJ135" s="231"/>
      <c r="AK135" s="231"/>
      <c r="AL135" s="231"/>
      <c r="AM135" s="231"/>
      <c r="AN135" s="231"/>
      <c r="AO135" s="231"/>
      <c r="AP135" s="231"/>
      <c r="AQ135" s="231"/>
      <c r="AR135" s="231"/>
      <c r="AS135" s="231"/>
      <c r="AT135" s="231"/>
    </row>
    <row r="136" spans="20:69" s="11" customFormat="1">
      <c r="AA136" s="231"/>
      <c r="AB136" s="231"/>
      <c r="AC136" s="231"/>
      <c r="AD136" s="231"/>
      <c r="AE136" s="231"/>
      <c r="AF136" s="231"/>
      <c r="AG136" s="231"/>
      <c r="AH136" s="231"/>
      <c r="AI136" s="231"/>
      <c r="AJ136" s="231"/>
      <c r="AK136" s="231"/>
      <c r="AL136" s="231"/>
      <c r="AM136" s="231"/>
      <c r="AN136" s="231"/>
      <c r="AO136" s="231"/>
      <c r="AP136" s="231"/>
      <c r="AQ136" s="231"/>
      <c r="AR136" s="231"/>
      <c r="AS136" s="231"/>
      <c r="AT136" s="231"/>
    </row>
    <row r="137" spans="20:69" s="11" customFormat="1">
      <c r="AA137" s="231"/>
      <c r="AB137" s="231"/>
      <c r="AC137" s="231"/>
      <c r="AD137" s="231"/>
      <c r="AE137" s="231"/>
      <c r="AF137" s="231"/>
      <c r="AG137" s="231"/>
      <c r="AH137" s="231"/>
      <c r="AI137" s="231"/>
      <c r="AJ137" s="231"/>
      <c r="AK137" s="231"/>
      <c r="AL137" s="231"/>
      <c r="AM137" s="231"/>
      <c r="AN137" s="231"/>
      <c r="AO137" s="231"/>
      <c r="AP137" s="231"/>
      <c r="AQ137" s="231"/>
      <c r="AR137" s="231"/>
      <c r="AS137" s="231"/>
      <c r="AT137" s="231"/>
    </row>
    <row r="138" spans="20:69" s="11" customFormat="1">
      <c r="AA138" s="231"/>
      <c r="AB138" s="231"/>
      <c r="AC138" s="231"/>
      <c r="AD138" s="231"/>
      <c r="AE138" s="231"/>
      <c r="AF138" s="231"/>
      <c r="AG138" s="231"/>
      <c r="AH138" s="231"/>
      <c r="AI138" s="231"/>
      <c r="AJ138" s="231"/>
      <c r="AK138" s="231"/>
      <c r="AL138" s="231"/>
      <c r="AM138" s="231"/>
      <c r="AN138" s="231"/>
      <c r="AO138" s="231"/>
      <c r="AP138" s="231"/>
      <c r="AQ138" s="231"/>
      <c r="AR138" s="231"/>
      <c r="AS138" s="231"/>
      <c r="AT138" s="231"/>
    </row>
    <row r="139" spans="20:69" s="11" customFormat="1">
      <c r="AA139" s="231"/>
      <c r="AB139" s="231"/>
      <c r="AC139" s="231"/>
      <c r="AD139" s="231"/>
      <c r="AE139" s="231"/>
      <c r="AF139" s="231"/>
      <c r="AG139" s="231"/>
      <c r="AH139" s="231"/>
      <c r="AI139" s="231"/>
      <c r="AJ139" s="231"/>
      <c r="AK139" s="231"/>
      <c r="AL139" s="231"/>
      <c r="AM139" s="231"/>
      <c r="AN139" s="231"/>
      <c r="AO139" s="231"/>
      <c r="AP139" s="231"/>
      <c r="AQ139" s="231"/>
      <c r="AR139" s="231"/>
      <c r="AS139" s="231"/>
      <c r="AT139" s="231"/>
    </row>
    <row r="140" spans="20:69" s="11" customFormat="1">
      <c r="AA140" s="231"/>
      <c r="AB140" s="231"/>
      <c r="AC140" s="231"/>
      <c r="AD140" s="231"/>
      <c r="AE140" s="231"/>
      <c r="AF140" s="231"/>
      <c r="AG140" s="231"/>
      <c r="AH140" s="231"/>
      <c r="AI140" s="231"/>
      <c r="AJ140" s="231"/>
      <c r="AK140" s="231"/>
      <c r="AL140" s="231"/>
      <c r="AM140" s="231"/>
      <c r="AN140" s="231"/>
      <c r="AO140" s="231"/>
      <c r="AP140" s="231"/>
      <c r="AQ140" s="231"/>
      <c r="AR140" s="231"/>
      <c r="AS140" s="231"/>
      <c r="AT140" s="231"/>
    </row>
    <row r="141" spans="20:69" s="11" customFormat="1"/>
    <row r="142" spans="20:69" s="11" customFormat="1"/>
    <row r="143" spans="20:69" s="11" customFormat="1"/>
    <row r="144" spans="20:69" s="11" customFormat="1"/>
    <row r="145" spans="1:33" s="11" customFormat="1" ht="13.5" customHeight="1"/>
    <row r="146" spans="1:33" s="11" customFormat="1" ht="13.5" customHeight="1">
      <c r="A146" s="300">
        <v>0</v>
      </c>
      <c r="B146" s="815" t="s">
        <v>207</v>
      </c>
      <c r="D146" s="543" t="s">
        <v>78</v>
      </c>
      <c r="T146" s="573"/>
      <c r="U146" s="557"/>
      <c r="V146" s="557"/>
      <c r="W146" s="557"/>
      <c r="X146" s="557"/>
      <c r="Y146" s="557"/>
      <c r="Z146" s="557"/>
      <c r="AA146" s="557"/>
      <c r="AB146" s="557"/>
      <c r="AC146" s="557"/>
      <c r="AD146" s="557"/>
      <c r="AE146" s="557"/>
      <c r="AF146" s="557"/>
      <c r="AG146" s="557"/>
    </row>
    <row r="147" spans="1:33" s="11" customFormat="1" hidden="1">
      <c r="A147" s="580"/>
      <c r="C147" s="12"/>
      <c r="D147" s="12"/>
      <c r="E147" s="585"/>
      <c r="F147" s="585"/>
      <c r="G147" s="554"/>
      <c r="J147" s="566"/>
      <c r="K147" s="566"/>
      <c r="L147" s="566"/>
      <c r="M147" s="566"/>
      <c r="N147" s="566"/>
      <c r="O147" s="566"/>
      <c r="P147" s="12"/>
      <c r="Q147" s="12"/>
      <c r="R147" s="12"/>
      <c r="S147" s="12"/>
      <c r="T147" s="12"/>
      <c r="U147" s="12"/>
      <c r="V147" s="12"/>
      <c r="W147" s="12"/>
      <c r="X147" s="12"/>
      <c r="Y147" s="12"/>
      <c r="Z147" s="12"/>
      <c r="AA147" s="12"/>
      <c r="AB147" s="12"/>
    </row>
    <row r="148" spans="1:33" s="11" customFormat="1" hidden="1">
      <c r="A148" s="580"/>
      <c r="B148" s="586" t="str">
        <f>IF(ISERROR(DataSum!X126),"",DataSum!X126)</f>
        <v/>
      </c>
      <c r="C148" s="518" t="s">
        <v>164</v>
      </c>
      <c r="G148" s="12"/>
      <c r="L148" s="566"/>
      <c r="M148" s="566"/>
      <c r="N148" s="566"/>
      <c r="O148" s="566"/>
      <c r="P148" s="12"/>
      <c r="Q148" s="12"/>
      <c r="R148" s="12"/>
      <c r="S148" s="12"/>
      <c r="T148" s="12"/>
      <c r="U148" s="12"/>
      <c r="V148" s="12"/>
      <c r="W148" s="12"/>
      <c r="X148" s="12"/>
      <c r="Y148" s="12"/>
      <c r="Z148" s="12"/>
      <c r="AA148" s="12"/>
      <c r="AB148" s="12"/>
    </row>
    <row r="149" spans="1:33" s="11" customFormat="1" hidden="1">
      <c r="A149" s="580"/>
      <c r="B149" s="587"/>
      <c r="L149" s="566"/>
      <c r="M149" s="566"/>
      <c r="N149" s="566"/>
      <c r="O149" s="566"/>
      <c r="P149" s="12"/>
      <c r="Q149" s="12"/>
      <c r="R149" s="12"/>
      <c r="S149" s="12"/>
      <c r="T149" s="12"/>
      <c r="U149" s="12"/>
      <c r="V149" s="12"/>
      <c r="W149" s="12"/>
      <c r="X149" s="12"/>
      <c r="Y149" s="12"/>
      <c r="Z149" s="12"/>
      <c r="AA149" s="12"/>
      <c r="AB149" s="12"/>
    </row>
    <row r="150" spans="1:33" s="11" customFormat="1" hidden="1">
      <c r="A150" s="499"/>
      <c r="B150" s="588" t="s">
        <v>183</v>
      </c>
      <c r="C150" s="589"/>
      <c r="D150" s="589"/>
      <c r="E150" s="589"/>
      <c r="F150" s="927" t="s">
        <v>181</v>
      </c>
      <c r="G150" s="928"/>
      <c r="H150" s="590"/>
      <c r="I150" s="930" t="s">
        <v>180</v>
      </c>
      <c r="J150" s="931"/>
      <c r="L150" s="566"/>
      <c r="M150" s="566"/>
      <c r="N150" s="566"/>
      <c r="O150" s="566"/>
      <c r="P150" s="12"/>
      <c r="Q150" s="12"/>
      <c r="R150" s="12"/>
      <c r="S150" s="12"/>
      <c r="T150" s="12"/>
      <c r="U150" s="12"/>
      <c r="V150" s="12"/>
      <c r="W150" s="12"/>
      <c r="X150" s="12"/>
      <c r="Y150" s="12"/>
      <c r="Z150" s="12"/>
      <c r="AA150" s="12"/>
      <c r="AB150" s="12"/>
    </row>
    <row r="151" spans="1:33" s="11" customFormat="1" hidden="1">
      <c r="A151" s="499"/>
      <c r="B151" s="591"/>
      <c r="C151" s="592"/>
      <c r="D151" s="592"/>
      <c r="E151" s="592"/>
      <c r="F151" s="929"/>
      <c r="G151" s="929"/>
      <c r="H151" s="593"/>
      <c r="I151" s="932"/>
      <c r="J151" s="932"/>
      <c r="L151" s="566"/>
      <c r="M151" s="566"/>
      <c r="N151" s="566"/>
      <c r="O151" s="566"/>
      <c r="P151" s="12"/>
      <c r="Q151" s="12"/>
      <c r="R151" s="12"/>
      <c r="S151" s="12"/>
      <c r="T151" s="12"/>
      <c r="U151" s="12"/>
      <c r="V151" s="12"/>
      <c r="W151" s="12"/>
      <c r="X151" s="12"/>
      <c r="Y151" s="12"/>
      <c r="Z151" s="12"/>
      <c r="AA151" s="12"/>
      <c r="AB151" s="12"/>
    </row>
    <row r="152" spans="1:33" s="11" customFormat="1" hidden="1">
      <c r="A152" s="499"/>
      <c r="B152" s="591"/>
      <c r="C152" s="592"/>
      <c r="D152" s="592"/>
      <c r="E152" s="592"/>
      <c r="F152" s="594">
        <v>1</v>
      </c>
      <c r="G152" s="594">
        <v>2</v>
      </c>
      <c r="H152" s="594">
        <v>3</v>
      </c>
      <c r="I152" s="594">
        <v>4</v>
      </c>
      <c r="J152" s="594">
        <v>5</v>
      </c>
      <c r="L152" s="566"/>
      <c r="M152" s="566"/>
      <c r="N152" s="566"/>
      <c r="O152" s="566"/>
      <c r="P152" s="12"/>
      <c r="Q152" s="12"/>
      <c r="R152" s="12"/>
      <c r="S152" s="12"/>
      <c r="T152" s="12"/>
      <c r="U152" s="12"/>
      <c r="V152" s="12"/>
      <c r="W152" s="12"/>
      <c r="X152" s="12"/>
      <c r="Y152" s="12"/>
      <c r="Z152" s="12"/>
      <c r="AA152" s="12"/>
      <c r="AB152" s="12"/>
    </row>
    <row r="153" spans="1:33" s="11" customFormat="1" hidden="1">
      <c r="A153" s="499">
        <v>1</v>
      </c>
      <c r="B153" s="595" t="str">
        <f>Admin!BV29</f>
        <v>I think I would like to use this software product frequently.</v>
      </c>
      <c r="C153" s="596"/>
      <c r="D153" s="596"/>
      <c r="E153" s="596"/>
      <c r="F153" s="800" t="str">
        <f>IF(F166="","",REPT("|",ABS(F166)*1))</f>
        <v/>
      </c>
      <c r="G153" s="800" t="str">
        <f>IF(G166="","",REPT("|",ABS(G166)*1))</f>
        <v/>
      </c>
      <c r="H153" s="800" t="str">
        <f>IF(H166="","",REPT("|",ABS(H166)*1))</f>
        <v/>
      </c>
      <c r="I153" s="800" t="str">
        <f>IF(I166="","",REPT("|",ABS(I166)*1))</f>
        <v/>
      </c>
      <c r="J153" s="800" t="str">
        <f>IF(J166="","",REPT("|",ABS(J166)*1))</f>
        <v/>
      </c>
      <c r="L153" s="566"/>
      <c r="M153" s="566"/>
      <c r="N153" s="566"/>
      <c r="O153" s="566"/>
      <c r="P153" s="12"/>
      <c r="Q153" s="12"/>
      <c r="R153" s="12"/>
      <c r="S153" s="12"/>
      <c r="T153" s="12"/>
      <c r="U153" s="12"/>
      <c r="V153" s="12"/>
      <c r="W153" s="12"/>
      <c r="X153" s="12"/>
      <c r="Y153" s="12"/>
      <c r="Z153" s="12"/>
      <c r="AA153" s="12"/>
      <c r="AB153" s="12"/>
    </row>
    <row r="154" spans="1:33" s="11" customFormat="1" hidden="1">
      <c r="A154" s="499">
        <v>2</v>
      </c>
      <c r="B154" s="595" t="str">
        <f>Admin!BV30</f>
        <v>I found the product unnecessarily complex.</v>
      </c>
      <c r="C154" s="596"/>
      <c r="D154" s="596"/>
      <c r="E154" s="596"/>
      <c r="F154" s="800" t="str">
        <f t="shared" ref="F154:J162" si="0">IF(F167="","",REPT("|",ABS(F167)*1))</f>
        <v/>
      </c>
      <c r="G154" s="800" t="str">
        <f t="shared" si="0"/>
        <v/>
      </c>
      <c r="H154" s="800" t="str">
        <f t="shared" si="0"/>
        <v/>
      </c>
      <c r="I154" s="800" t="str">
        <f t="shared" si="0"/>
        <v/>
      </c>
      <c r="J154" s="800" t="str">
        <f t="shared" si="0"/>
        <v/>
      </c>
      <c r="L154" s="566"/>
      <c r="M154" s="566"/>
      <c r="N154" s="566"/>
      <c r="O154" s="566"/>
      <c r="P154" s="12"/>
      <c r="Q154" s="12"/>
      <c r="R154" s="12"/>
      <c r="S154" s="12"/>
      <c r="T154" s="12"/>
      <c r="U154" s="12"/>
      <c r="V154" s="12"/>
      <c r="W154" s="12"/>
      <c r="X154" s="12"/>
      <c r="Y154" s="12"/>
      <c r="Z154" s="12"/>
      <c r="AA154" s="12"/>
      <c r="AB154" s="12"/>
    </row>
    <row r="155" spans="1:33" s="11" customFormat="1" hidden="1">
      <c r="A155" s="499">
        <v>3</v>
      </c>
      <c r="B155" s="595" t="str">
        <f>Admin!BV31</f>
        <v>I thought the product was easy to use.</v>
      </c>
      <c r="C155" s="596"/>
      <c r="D155" s="596"/>
      <c r="E155" s="596"/>
      <c r="F155" s="800" t="str">
        <f t="shared" si="0"/>
        <v/>
      </c>
      <c r="G155" s="800" t="str">
        <f t="shared" si="0"/>
        <v/>
      </c>
      <c r="H155" s="800" t="str">
        <f t="shared" si="0"/>
        <v/>
      </c>
      <c r="I155" s="800" t="str">
        <f t="shared" si="0"/>
        <v/>
      </c>
      <c r="J155" s="800" t="str">
        <f t="shared" si="0"/>
        <v/>
      </c>
      <c r="L155" s="566"/>
      <c r="M155" s="566"/>
      <c r="N155" s="566"/>
      <c r="O155" s="566"/>
      <c r="P155" s="12"/>
      <c r="Q155" s="12"/>
      <c r="R155" s="12"/>
      <c r="S155" s="12"/>
      <c r="T155" s="12"/>
      <c r="U155" s="12"/>
      <c r="V155" s="12"/>
      <c r="W155" s="12"/>
      <c r="X155" s="12"/>
      <c r="Y155" s="12"/>
      <c r="Z155" s="12"/>
      <c r="AA155" s="12"/>
      <c r="AB155" s="12"/>
    </row>
    <row r="156" spans="1:33" s="11" customFormat="1" hidden="1">
      <c r="A156" s="499">
        <v>4</v>
      </c>
      <c r="B156" s="595" t="str">
        <f>Admin!BV32</f>
        <v>I think I would need Tech Support to be able to use this product.</v>
      </c>
      <c r="C156" s="596"/>
      <c r="D156" s="596"/>
      <c r="E156" s="596"/>
      <c r="F156" s="800" t="str">
        <f t="shared" si="0"/>
        <v/>
      </c>
      <c r="G156" s="800" t="str">
        <f t="shared" si="0"/>
        <v/>
      </c>
      <c r="H156" s="800" t="str">
        <f t="shared" si="0"/>
        <v/>
      </c>
      <c r="I156" s="800" t="str">
        <f t="shared" si="0"/>
        <v/>
      </c>
      <c r="J156" s="800" t="str">
        <f t="shared" si="0"/>
        <v/>
      </c>
      <c r="L156" s="566"/>
      <c r="M156" s="566"/>
      <c r="N156" s="566"/>
      <c r="O156" s="566"/>
      <c r="P156" s="12"/>
      <c r="Q156" s="12"/>
      <c r="R156" s="12"/>
      <c r="S156" s="12"/>
      <c r="T156" s="12"/>
      <c r="U156" s="12"/>
      <c r="V156" s="12"/>
      <c r="W156" s="12"/>
      <c r="X156" s="12"/>
      <c r="Y156" s="12"/>
      <c r="Z156" s="12"/>
      <c r="AA156" s="12"/>
      <c r="AB156" s="12"/>
    </row>
    <row r="157" spans="1:33" s="11" customFormat="1" hidden="1">
      <c r="A157" s="499">
        <v>5</v>
      </c>
      <c r="B157" s="595" t="str">
        <f>Admin!BV33</f>
        <v>I found the various functions in this product were well integrated.</v>
      </c>
      <c r="C157" s="596"/>
      <c r="D157" s="596"/>
      <c r="E157" s="596"/>
      <c r="F157" s="800" t="str">
        <f t="shared" si="0"/>
        <v/>
      </c>
      <c r="G157" s="800" t="str">
        <f t="shared" si="0"/>
        <v/>
      </c>
      <c r="H157" s="800" t="str">
        <f t="shared" si="0"/>
        <v/>
      </c>
      <c r="I157" s="800" t="str">
        <f t="shared" si="0"/>
        <v/>
      </c>
      <c r="J157" s="800" t="str">
        <f t="shared" si="0"/>
        <v/>
      </c>
      <c r="L157" s="566"/>
      <c r="M157" s="566"/>
      <c r="N157" s="566"/>
      <c r="O157" s="566"/>
      <c r="P157" s="12"/>
      <c r="Q157" s="12"/>
      <c r="R157" s="12"/>
      <c r="S157" s="12"/>
      <c r="T157" s="12"/>
      <c r="U157" s="12"/>
      <c r="V157" s="12"/>
      <c r="W157" s="12"/>
      <c r="X157" s="12"/>
      <c r="Y157" s="12"/>
      <c r="Z157" s="12"/>
      <c r="AA157" s="12"/>
      <c r="AB157" s="12"/>
    </row>
    <row r="158" spans="1:33" s="11" customFormat="1" hidden="1">
      <c r="A158" s="499">
        <v>6</v>
      </c>
      <c r="B158" s="595" t="str">
        <f>Admin!BV34</f>
        <v>I thought there was too much inconsistency in this product.</v>
      </c>
      <c r="C158" s="596"/>
      <c r="D158" s="596"/>
      <c r="E158" s="596"/>
      <c r="F158" s="800" t="str">
        <f t="shared" si="0"/>
        <v/>
      </c>
      <c r="G158" s="800" t="str">
        <f t="shared" si="0"/>
        <v/>
      </c>
      <c r="H158" s="800" t="str">
        <f t="shared" si="0"/>
        <v/>
      </c>
      <c r="I158" s="800" t="str">
        <f t="shared" si="0"/>
        <v/>
      </c>
      <c r="J158" s="800" t="str">
        <f t="shared" si="0"/>
        <v/>
      </c>
      <c r="L158" s="566"/>
      <c r="M158" s="566"/>
      <c r="N158" s="566"/>
      <c r="O158" s="566"/>
      <c r="P158" s="12"/>
      <c r="Q158" s="12"/>
      <c r="R158" s="12"/>
      <c r="S158" s="12"/>
      <c r="T158" s="12"/>
      <c r="U158" s="12"/>
      <c r="V158" s="12"/>
      <c r="W158" s="12"/>
      <c r="X158" s="12"/>
      <c r="Y158" s="12"/>
      <c r="Z158" s="12"/>
      <c r="AA158" s="12"/>
      <c r="AB158" s="12"/>
    </row>
    <row r="159" spans="1:33" s="11" customFormat="1" hidden="1">
      <c r="A159" s="499">
        <v>7</v>
      </c>
      <c r="B159" s="595" t="str">
        <f>Admin!BV35</f>
        <v>I imagine that most people would learn to use this product very quickly.</v>
      </c>
      <c r="C159" s="596"/>
      <c r="D159" s="596"/>
      <c r="E159" s="596"/>
      <c r="F159" s="800" t="str">
        <f t="shared" si="0"/>
        <v/>
      </c>
      <c r="G159" s="800" t="str">
        <f t="shared" si="0"/>
        <v/>
      </c>
      <c r="H159" s="800" t="str">
        <f t="shared" si="0"/>
        <v/>
      </c>
      <c r="I159" s="800" t="str">
        <f t="shared" si="0"/>
        <v/>
      </c>
      <c r="J159" s="800" t="str">
        <f t="shared" si="0"/>
        <v/>
      </c>
      <c r="L159" s="566"/>
      <c r="M159" s="566"/>
      <c r="N159" s="566"/>
      <c r="O159" s="566"/>
      <c r="P159" s="12"/>
      <c r="Q159" s="12"/>
      <c r="R159" s="12"/>
      <c r="S159" s="12"/>
      <c r="T159" s="12"/>
      <c r="U159" s="12"/>
      <c r="V159" s="12"/>
      <c r="W159" s="12"/>
      <c r="X159" s="12"/>
      <c r="Y159" s="12"/>
      <c r="Z159" s="12"/>
      <c r="AA159" s="12"/>
      <c r="AB159" s="12"/>
    </row>
    <row r="160" spans="1:33" s="11" customFormat="1" hidden="1">
      <c r="A160" s="499">
        <v>8</v>
      </c>
      <c r="B160" s="595" t="str">
        <f>Admin!BV36</f>
        <v>I found the product very cumbersome to use.</v>
      </c>
      <c r="C160" s="596"/>
      <c r="D160" s="596"/>
      <c r="E160" s="596"/>
      <c r="F160" s="800" t="str">
        <f t="shared" si="0"/>
        <v/>
      </c>
      <c r="G160" s="800" t="str">
        <f t="shared" si="0"/>
        <v/>
      </c>
      <c r="H160" s="800" t="str">
        <f t="shared" si="0"/>
        <v/>
      </c>
      <c r="I160" s="800" t="str">
        <f t="shared" si="0"/>
        <v/>
      </c>
      <c r="J160" s="800" t="str">
        <f t="shared" si="0"/>
        <v/>
      </c>
      <c r="L160" s="566"/>
      <c r="M160" s="566"/>
      <c r="N160" s="566"/>
      <c r="O160" s="566"/>
      <c r="P160" s="12"/>
      <c r="Q160" s="12"/>
      <c r="R160" s="12"/>
      <c r="S160" s="12"/>
      <c r="T160" s="12"/>
      <c r="U160" s="12"/>
      <c r="V160" s="12"/>
      <c r="W160" s="12"/>
      <c r="X160" s="12"/>
      <c r="Y160" s="12"/>
      <c r="Z160" s="12"/>
      <c r="AA160" s="12"/>
      <c r="AB160" s="12"/>
    </row>
    <row r="161" spans="1:28" s="11" customFormat="1" hidden="1">
      <c r="A161" s="499">
        <v>9</v>
      </c>
      <c r="B161" s="595" t="str">
        <f>Admin!BV37</f>
        <v>I felt very confident using this product.</v>
      </c>
      <c r="C161" s="596"/>
      <c r="D161" s="596"/>
      <c r="E161" s="596"/>
      <c r="F161" s="800" t="str">
        <f t="shared" si="0"/>
        <v/>
      </c>
      <c r="G161" s="800" t="str">
        <f t="shared" si="0"/>
        <v/>
      </c>
      <c r="H161" s="800" t="str">
        <f t="shared" si="0"/>
        <v/>
      </c>
      <c r="I161" s="800" t="str">
        <f t="shared" si="0"/>
        <v/>
      </c>
      <c r="J161" s="800" t="str">
        <f t="shared" si="0"/>
        <v/>
      </c>
      <c r="L161" s="566"/>
      <c r="M161" s="566"/>
      <c r="N161" s="566"/>
      <c r="O161" s="566"/>
      <c r="P161" s="12"/>
      <c r="Q161" s="12"/>
      <c r="R161" s="12"/>
      <c r="S161" s="12"/>
      <c r="T161" s="12"/>
      <c r="U161" s="12"/>
      <c r="V161" s="12"/>
      <c r="W161" s="12"/>
      <c r="X161" s="12"/>
      <c r="Y161" s="12"/>
      <c r="Z161" s="12"/>
      <c r="AA161" s="12"/>
      <c r="AB161" s="12"/>
    </row>
    <row r="162" spans="1:28" s="11" customFormat="1" hidden="1">
      <c r="A162" s="499">
        <v>10</v>
      </c>
      <c r="B162" s="595" t="str">
        <f>Admin!BV38</f>
        <v>I need to learn a lot about this product before I could effectively use it.</v>
      </c>
      <c r="C162" s="596"/>
      <c r="D162" s="596"/>
      <c r="E162" s="596"/>
      <c r="F162" s="800" t="str">
        <f t="shared" si="0"/>
        <v/>
      </c>
      <c r="G162" s="800" t="str">
        <f t="shared" si="0"/>
        <v/>
      </c>
      <c r="H162" s="800" t="str">
        <f t="shared" si="0"/>
        <v/>
      </c>
      <c r="I162" s="800" t="str">
        <f t="shared" si="0"/>
        <v/>
      </c>
      <c r="J162" s="800" t="str">
        <f t="shared" si="0"/>
        <v/>
      </c>
      <c r="L162" s="566"/>
      <c r="M162" s="566"/>
      <c r="N162" s="566"/>
      <c r="O162" s="566"/>
      <c r="P162" s="12"/>
      <c r="Q162" s="12"/>
      <c r="R162" s="12"/>
      <c r="S162" s="12"/>
      <c r="T162" s="12"/>
      <c r="U162" s="12"/>
      <c r="V162" s="12"/>
      <c r="W162" s="12"/>
      <c r="X162" s="12"/>
      <c r="Y162" s="12"/>
      <c r="Z162" s="12"/>
      <c r="AA162" s="12"/>
      <c r="AB162" s="12"/>
    </row>
    <row r="163" spans="1:28" s="11" customFormat="1" hidden="1">
      <c r="A163" s="12"/>
      <c r="L163" s="566"/>
      <c r="M163" s="566"/>
      <c r="N163" s="566"/>
      <c r="O163" s="566"/>
      <c r="P163" s="12"/>
      <c r="Q163" s="12"/>
      <c r="R163" s="12"/>
      <c r="S163" s="12"/>
      <c r="T163" s="12"/>
      <c r="U163" s="12"/>
      <c r="V163" s="12"/>
      <c r="W163" s="12"/>
      <c r="X163" s="12"/>
      <c r="Y163" s="12"/>
      <c r="Z163" s="12"/>
      <c r="AA163" s="12"/>
      <c r="AB163" s="12"/>
    </row>
    <row r="164" spans="1:28" s="11" customFormat="1" hidden="1">
      <c r="A164" s="12"/>
      <c r="C164" s="564"/>
      <c r="F164" s="597" t="s">
        <v>205</v>
      </c>
      <c r="L164" s="566"/>
      <c r="M164" s="566"/>
      <c r="N164" s="566"/>
      <c r="O164" s="566"/>
      <c r="P164" s="12"/>
      <c r="Q164" s="12"/>
      <c r="R164" s="12"/>
      <c r="S164" s="12"/>
      <c r="T164" s="12"/>
      <c r="U164" s="12"/>
      <c r="V164" s="12"/>
      <c r="W164" s="12"/>
      <c r="X164" s="12"/>
      <c r="Y164" s="12"/>
      <c r="Z164" s="12"/>
      <c r="AA164" s="12"/>
      <c r="AB164" s="12"/>
    </row>
    <row r="165" spans="1:28" s="11" customFormat="1" hidden="1">
      <c r="C165" s="598"/>
      <c r="E165" s="599" t="s">
        <v>262</v>
      </c>
      <c r="F165" s="600">
        <v>1</v>
      </c>
      <c r="G165" s="600">
        <v>2</v>
      </c>
      <c r="H165" s="600">
        <v>3</v>
      </c>
      <c r="I165" s="600">
        <v>4</v>
      </c>
      <c r="J165" s="600">
        <v>5</v>
      </c>
      <c r="K165" s="601" t="s">
        <v>106</v>
      </c>
    </row>
    <row r="166" spans="1:28" s="11" customFormat="1" hidden="1">
      <c r="E166" s="560">
        <v>1</v>
      </c>
      <c r="F166" s="602" t="str">
        <f>IF(Admin!BY44="TAM","",COUNTIF(DataSum!$B$131:$W$131,1))</f>
        <v/>
      </c>
      <c r="G166" s="602" t="str">
        <f>IF(Admin!BY44="TAM","",COUNTIF(DataSum!$B$131:$W$131,2))</f>
        <v/>
      </c>
      <c r="H166" s="602" t="str">
        <f>IF(Admin!BY44="TAM","",COUNTIF(DataSum!$B$131:$W$131,3))</f>
        <v/>
      </c>
      <c r="I166" s="602" t="str">
        <f>IF(Admin!BY44="TAM","",COUNTIF(DataSum!$B$131:$W$131,4))</f>
        <v/>
      </c>
      <c r="J166" s="602" t="str">
        <f>IF(Admin!BY44="TAM","",COUNTIF(DataSum!$B$131:$W$131,5))</f>
        <v/>
      </c>
      <c r="K166" s="603" t="str">
        <f t="shared" ref="K166:K175" si="1">IF(SUM(F166:J166)=0,"",SUM(F166:J166))</f>
        <v/>
      </c>
    </row>
    <row r="167" spans="1:28" s="11" customFormat="1" hidden="1">
      <c r="A167" s="300"/>
      <c r="E167" s="560">
        <v>2</v>
      </c>
      <c r="F167" s="602" t="str">
        <f>IF(Admin!BY44="TAM","",COUNTIF(DataSum!$B$132:$W$132,1))</f>
        <v/>
      </c>
      <c r="G167" s="602" t="str">
        <f>IF(Admin!BY44="TAM","",COUNTIF(DataSum!$B$132:$W$132,2))</f>
        <v/>
      </c>
      <c r="H167" s="602" t="str">
        <f>IF(Admin!BY44="TAM","",COUNTIF(DataSum!$B$132:$W$132,3))</f>
        <v/>
      </c>
      <c r="I167" s="602" t="str">
        <f>IF(Admin!BY44="TAM","",COUNTIF(DataSum!$B$132:$W$132,4))</f>
        <v/>
      </c>
      <c r="J167" s="602" t="str">
        <f>IF(Admin!BY44="TAM","",COUNTIF(DataSum!$B$132:$W$132,5))</f>
        <v/>
      </c>
      <c r="K167" s="603" t="str">
        <f t="shared" si="1"/>
        <v/>
      </c>
    </row>
    <row r="168" spans="1:28" s="11" customFormat="1" hidden="1">
      <c r="A168" s="300"/>
      <c r="E168" s="560">
        <v>3</v>
      </c>
      <c r="F168" s="602" t="str">
        <f>IF(Admin!BY44="TAM","",COUNTIF(DataSum!$B$133:$W$133,1))</f>
        <v/>
      </c>
      <c r="G168" s="602" t="str">
        <f>IF(Admin!BY44="TAM","",COUNTIF(DataSum!$B$133:$W$133,2))</f>
        <v/>
      </c>
      <c r="H168" s="602" t="str">
        <f>IF(Admin!BY44="TAM","",COUNTIF(DataSum!$B$133:$W$133,3))</f>
        <v/>
      </c>
      <c r="I168" s="602" t="str">
        <f>IF(Admin!BY44="TAM","",COUNTIF(DataSum!$B$133:$W$133,4))</f>
        <v/>
      </c>
      <c r="J168" s="602" t="str">
        <f>IF(Admin!BY44="TAM","",COUNTIF(DataSum!$B$133:$W$133,5))</f>
        <v/>
      </c>
      <c r="K168" s="603" t="str">
        <f t="shared" si="1"/>
        <v/>
      </c>
    </row>
    <row r="169" spans="1:28" s="11" customFormat="1" hidden="1">
      <c r="A169" s="300"/>
      <c r="E169" s="560">
        <v>4</v>
      </c>
      <c r="F169" s="602" t="str">
        <f>IF(Admin!BY44="TAM","",COUNTIF(DataSum!$B$134:$W$134,1))</f>
        <v/>
      </c>
      <c r="G169" s="602" t="str">
        <f>IF(Admin!BY44="TAM","",COUNTIF(DataSum!$B$134:$W$134,2))</f>
        <v/>
      </c>
      <c r="H169" s="602" t="str">
        <f>IF(Admin!BY44="TAM","",COUNTIF(DataSum!$B$134:$W$134,3))</f>
        <v/>
      </c>
      <c r="I169" s="602" t="str">
        <f>IF(Admin!BY44="TAM","",COUNTIF(DataSum!$B$134:$W$134,4))</f>
        <v/>
      </c>
      <c r="J169" s="602" t="str">
        <f>IF(Admin!BY44="TAM","",COUNTIF(DataSum!$B$134:$W$134,5))</f>
        <v/>
      </c>
      <c r="K169" s="603" t="str">
        <f t="shared" si="1"/>
        <v/>
      </c>
    </row>
    <row r="170" spans="1:28" s="11" customFormat="1" hidden="1">
      <c r="A170" s="300"/>
      <c r="E170" s="560">
        <v>5</v>
      </c>
      <c r="F170" s="602" t="str">
        <f>IF(Admin!BY44="TAM","",COUNTIF(DataSum!$B$135:$W$135,1))</f>
        <v/>
      </c>
      <c r="G170" s="602" t="str">
        <f>IF(Admin!BY44="TAM","",COUNTIF(DataSum!$B$135:$W$135,2))</f>
        <v/>
      </c>
      <c r="H170" s="602" t="str">
        <f>IF(Admin!BY44="TAM","",COUNTIF(DataSum!$B$135:$W$135,3))</f>
        <v/>
      </c>
      <c r="I170" s="602" t="str">
        <f>IF(Admin!BY44="TAM","",COUNTIF(DataSum!$B$135:$W$135,4))</f>
        <v/>
      </c>
      <c r="J170" s="602" t="str">
        <f>IF(Admin!BY44="TAM","",COUNTIF(DataSum!$B$135:$W$135,5))</f>
        <v/>
      </c>
      <c r="K170" s="603" t="str">
        <f t="shared" si="1"/>
        <v/>
      </c>
    </row>
    <row r="171" spans="1:28" s="11" customFormat="1" hidden="1">
      <c r="A171" s="300"/>
      <c r="E171" s="560">
        <v>6</v>
      </c>
      <c r="F171" s="602" t="str">
        <f>IF(Admin!BY44="TAM","",COUNTIF(DataSum!$B$136:$W$136,1))</f>
        <v/>
      </c>
      <c r="G171" s="602" t="str">
        <f>IF(Admin!BY44="TAM","",COUNTIF(DataSum!$B$136:$W$136,2))</f>
        <v/>
      </c>
      <c r="H171" s="602" t="str">
        <f>IF(Admin!BY44="TAM","",COUNTIF(DataSum!$B$136:$W$136,3))</f>
        <v/>
      </c>
      <c r="I171" s="602" t="str">
        <f>IF(Admin!BY44="TAM","",COUNTIF(DataSum!$B$136:$W$136,4))</f>
        <v/>
      </c>
      <c r="J171" s="602" t="str">
        <f>IF(Admin!BY44="TAM","",COUNTIF(DataSum!$B$136:$W$136,5))</f>
        <v/>
      </c>
      <c r="K171" s="603" t="str">
        <f t="shared" si="1"/>
        <v/>
      </c>
    </row>
    <row r="172" spans="1:28" s="11" customFormat="1" hidden="1">
      <c r="A172" s="300"/>
      <c r="E172" s="560">
        <v>7</v>
      </c>
      <c r="F172" s="602" t="str">
        <f>IF(Admin!BY44="TAM","",COUNTIF(DataSum!$B$137:$W$137,1))</f>
        <v/>
      </c>
      <c r="G172" s="602" t="str">
        <f>IF(Admin!BY44="TAM","",COUNTIF(DataSum!$B$137:$W$137,2))</f>
        <v/>
      </c>
      <c r="H172" s="602" t="str">
        <f>IF(Admin!BY44="TAM","",COUNTIF(DataSum!$B$137:$W$137,3))</f>
        <v/>
      </c>
      <c r="I172" s="602" t="str">
        <f>IF(Admin!BY44="TAM","",COUNTIF(DataSum!$B$137:$W$137,4))</f>
        <v/>
      </c>
      <c r="J172" s="602" t="str">
        <f>IF(Admin!BY44="TAM","",COUNTIF(DataSum!$B$137:$W$137,5))</f>
        <v/>
      </c>
      <c r="K172" s="603" t="str">
        <f t="shared" si="1"/>
        <v/>
      </c>
    </row>
    <row r="173" spans="1:28" s="11" customFormat="1" hidden="1">
      <c r="A173" s="300"/>
      <c r="E173" s="560">
        <v>8</v>
      </c>
      <c r="F173" s="602" t="str">
        <f>IF(Admin!BY44="TAM","",COUNTIF(DataSum!$B$138:$W$138,1))</f>
        <v/>
      </c>
      <c r="G173" s="602" t="str">
        <f>IF(Admin!BY44="TAM","",COUNTIF(DataSum!$B$138:$W$138,2))</f>
        <v/>
      </c>
      <c r="H173" s="602" t="str">
        <f>IF(Admin!BY44="TAM","",COUNTIF(DataSum!$B$138:$W$138,3))</f>
        <v/>
      </c>
      <c r="I173" s="602" t="str">
        <f>IF(Admin!BY44="TAM","",COUNTIF(DataSum!$B$138:$W$138,4))</f>
        <v/>
      </c>
      <c r="J173" s="602" t="str">
        <f>IF(Admin!BY44="TAM","",COUNTIF(DataSum!$B$138:$W$138,5))</f>
        <v/>
      </c>
      <c r="K173" s="603" t="str">
        <f t="shared" si="1"/>
        <v/>
      </c>
    </row>
    <row r="174" spans="1:28" s="11" customFormat="1" hidden="1">
      <c r="A174" s="300"/>
      <c r="E174" s="560">
        <v>9</v>
      </c>
      <c r="F174" s="602" t="str">
        <f>IF(Admin!BY44="TAM","",COUNTIF(DataSum!$B$139:$W$139,1))</f>
        <v/>
      </c>
      <c r="G174" s="602" t="str">
        <f>IF(Admin!BY44="TAM","",COUNTIF(DataSum!$B$139:$W$139,2))</f>
        <v/>
      </c>
      <c r="H174" s="602" t="str">
        <f>IF(Admin!BY44="TAM","",COUNTIF(DataSum!$B$139:$W$139,3))</f>
        <v/>
      </c>
      <c r="I174" s="602" t="str">
        <f>IF(Admin!BY44="TAM","",COUNTIF(DataSum!$B$139:$W$139,4))</f>
        <v/>
      </c>
      <c r="J174" s="602" t="str">
        <f>IF(Admin!BY44="TAM","",COUNTIF(DataSum!$B$139:$W$139,5))</f>
        <v/>
      </c>
      <c r="K174" s="603" t="str">
        <f t="shared" si="1"/>
        <v/>
      </c>
    </row>
    <row r="175" spans="1:28" s="11" customFormat="1" hidden="1">
      <c r="A175" s="300"/>
      <c r="E175" s="560">
        <v>10</v>
      </c>
      <c r="F175" s="602" t="str">
        <f>IF(Admin!BY44="TAM","",COUNTIF(DataSum!$B$140:$W$140,1))</f>
        <v/>
      </c>
      <c r="G175" s="602" t="str">
        <f>IF(Admin!BY44="TAM","",COUNTIF(DataSum!$B$140:$W$140,2))</f>
        <v/>
      </c>
      <c r="H175" s="602" t="str">
        <f>IF(Admin!BY44="TAM","",COUNTIF(DataSum!$B$140:$W$140,3))</f>
        <v/>
      </c>
      <c r="I175" s="602" t="str">
        <f>IF(Admin!BY44="TAM","",COUNTIF(DataSum!$B$140:$W$140,4))</f>
        <v/>
      </c>
      <c r="J175" s="602" t="str">
        <f>IF(Admin!BY44="TAM","",COUNTIF(DataSum!$B$140:$W$140,5))</f>
        <v/>
      </c>
      <c r="K175" s="603" t="str">
        <f t="shared" si="1"/>
        <v/>
      </c>
    </row>
    <row r="176" spans="1:28" s="11" customFormat="1" ht="12.75" customHeight="1">
      <c r="A176" s="300"/>
    </row>
    <row r="177" spans="1:4" s="11" customFormat="1" ht="12.75" customHeight="1">
      <c r="A177" s="300" t="b">
        <v>0</v>
      </c>
      <c r="B177" s="890" t="s">
        <v>317</v>
      </c>
      <c r="C177" s="816"/>
      <c r="D177" s="543" t="s">
        <v>78</v>
      </c>
    </row>
    <row r="178" spans="1:4" s="11" customFormat="1" hidden="1">
      <c r="A178" s="300"/>
    </row>
    <row r="179" spans="1:4" s="11" customFormat="1" hidden="1"/>
    <row r="180" spans="1:4" s="11" customFormat="1" hidden="1"/>
    <row r="181" spans="1:4" s="11" customFormat="1" hidden="1"/>
    <row r="182" spans="1:4" s="11" customFormat="1" hidden="1"/>
    <row r="183" spans="1:4" s="11" customFormat="1" hidden="1"/>
    <row r="184" spans="1:4" s="11" customFormat="1" hidden="1"/>
    <row r="185" spans="1:4" s="11" customFormat="1" hidden="1"/>
    <row r="186" spans="1:4" s="11" customFormat="1" hidden="1"/>
    <row r="187" spans="1:4" s="11" customFormat="1" hidden="1"/>
    <row r="188" spans="1:4" s="11" customFormat="1" hidden="1"/>
    <row r="189" spans="1:4" s="11" customFormat="1" hidden="1"/>
    <row r="190" spans="1:4" s="11" customFormat="1" hidden="1"/>
    <row r="191" spans="1:4" s="11" customFormat="1" hidden="1"/>
    <row r="192" spans="1:4" s="11" customFormat="1" hidden="1"/>
    <row r="193" spans="2:12" s="11" customFormat="1" hidden="1"/>
    <row r="194" spans="2:12" s="11" customFormat="1" hidden="1"/>
    <row r="195" spans="2:12" s="11" customFormat="1" hidden="1"/>
    <row r="196" spans="2:12" s="11" customFormat="1" hidden="1">
      <c r="B196" s="817"/>
      <c r="C196" s="589"/>
      <c r="D196" s="589"/>
      <c r="E196" s="818"/>
      <c r="F196" s="699" t="s">
        <v>299</v>
      </c>
      <c r="G196" s="605"/>
      <c r="H196" s="605"/>
      <c r="I196" s="605"/>
      <c r="J196" s="605"/>
      <c r="K196" s="605"/>
      <c r="L196" s="606" t="s">
        <v>300</v>
      </c>
    </row>
    <row r="197" spans="2:12" s="11" customFormat="1" hidden="1">
      <c r="B197" s="819"/>
      <c r="C197" s="937" t="s">
        <v>216</v>
      </c>
      <c r="D197" s="938"/>
      <c r="E197" s="820" t="s">
        <v>280</v>
      </c>
      <c r="F197" s="698">
        <v>1</v>
      </c>
      <c r="G197" s="605">
        <v>2</v>
      </c>
      <c r="H197" s="605">
        <v>3</v>
      </c>
      <c r="I197" s="605">
        <v>4</v>
      </c>
      <c r="J197" s="605">
        <v>5</v>
      </c>
      <c r="K197" s="605">
        <v>6</v>
      </c>
      <c r="L197" s="698">
        <v>7</v>
      </c>
    </row>
    <row r="198" spans="2:12" s="11" customFormat="1" hidden="1">
      <c r="B198" s="604">
        <v>1</v>
      </c>
      <c r="C198" s="925" t="str">
        <f>Admin!BV12</f>
        <v>Using this product enables me to accomplish tasks more quickly.</v>
      </c>
      <c r="D198" s="926"/>
      <c r="E198" s="801" t="str">
        <f>IF(M215="","",(F215*$F$214+G215*$G$214+H215*$H$214+I215*$I$214+J215*$J$214+K215*$K$214+L215*$L$214)/M215)</f>
        <v/>
      </c>
      <c r="F198" s="800" t="str">
        <f t="shared" ref="F198:F207" si="2">IF(F215="","",REPT("|",ABS(F215)*1))</f>
        <v/>
      </c>
      <c r="G198" s="800" t="str">
        <f t="shared" ref="G198:L198" si="3">IF(G215="","",REPT("|",ABS(G215)*1))</f>
        <v/>
      </c>
      <c r="H198" s="800" t="str">
        <f t="shared" si="3"/>
        <v/>
      </c>
      <c r="I198" s="800" t="str">
        <f t="shared" si="3"/>
        <v/>
      </c>
      <c r="J198" s="800" t="str">
        <f t="shared" si="3"/>
        <v/>
      </c>
      <c r="K198" s="800" t="str">
        <f t="shared" si="3"/>
        <v/>
      </c>
      <c r="L198" s="800" t="str">
        <f t="shared" si="3"/>
        <v/>
      </c>
    </row>
    <row r="199" spans="2:12" s="11" customFormat="1" hidden="1">
      <c r="B199" s="604">
        <v>2</v>
      </c>
      <c r="C199" s="925" t="str">
        <f>Admin!BV13</f>
        <v>Using this product improves my current performance.</v>
      </c>
      <c r="D199" s="926"/>
      <c r="E199" s="801" t="str">
        <f t="shared" ref="E199:E209" si="4">IF(M216="","",(F216*$F$214+G216*$G$214+H216*$H$214+I216*$I$214+J216*$J$214+K216*$K$214+L216*$L$214)/M216)</f>
        <v/>
      </c>
      <c r="F199" s="800" t="str">
        <f t="shared" si="2"/>
        <v/>
      </c>
      <c r="G199" s="800" t="str">
        <f t="shared" ref="G199:L207" si="5">IF(G216="","",REPT("|",ABS(G216)*1))</f>
        <v/>
      </c>
      <c r="H199" s="800" t="str">
        <f t="shared" si="5"/>
        <v/>
      </c>
      <c r="I199" s="800" t="str">
        <f t="shared" si="5"/>
        <v/>
      </c>
      <c r="J199" s="800" t="str">
        <f t="shared" si="5"/>
        <v/>
      </c>
      <c r="K199" s="800" t="str">
        <f t="shared" si="5"/>
        <v/>
      </c>
      <c r="L199" s="800" t="str">
        <f t="shared" si="5"/>
        <v/>
      </c>
    </row>
    <row r="200" spans="2:12" s="11" customFormat="1" hidden="1">
      <c r="B200" s="604">
        <v>3</v>
      </c>
      <c r="C200" s="925" t="str">
        <f>Admin!BV14</f>
        <v>Using this product increases my productivity.</v>
      </c>
      <c r="D200" s="926"/>
      <c r="E200" s="801" t="str">
        <f t="shared" si="4"/>
        <v/>
      </c>
      <c r="F200" s="800" t="str">
        <f t="shared" si="2"/>
        <v/>
      </c>
      <c r="G200" s="800" t="str">
        <f t="shared" si="5"/>
        <v/>
      </c>
      <c r="H200" s="800" t="str">
        <f t="shared" si="5"/>
        <v/>
      </c>
      <c r="I200" s="800" t="str">
        <f t="shared" si="5"/>
        <v/>
      </c>
      <c r="J200" s="800" t="str">
        <f t="shared" si="5"/>
        <v/>
      </c>
      <c r="K200" s="800" t="str">
        <f t="shared" si="5"/>
        <v/>
      </c>
      <c r="L200" s="800" t="str">
        <f t="shared" si="5"/>
        <v/>
      </c>
    </row>
    <row r="201" spans="2:12" s="11" customFormat="1" hidden="1">
      <c r="B201" s="604">
        <v>4</v>
      </c>
      <c r="C201" s="925" t="str">
        <f>Admin!BV15</f>
        <v>Using this product makes me more effective.</v>
      </c>
      <c r="D201" s="926"/>
      <c r="E201" s="801" t="str">
        <f t="shared" si="4"/>
        <v/>
      </c>
      <c r="F201" s="800" t="str">
        <f t="shared" si="2"/>
        <v/>
      </c>
      <c r="G201" s="800" t="str">
        <f t="shared" si="5"/>
        <v/>
      </c>
      <c r="H201" s="800" t="str">
        <f t="shared" si="5"/>
        <v/>
      </c>
      <c r="I201" s="800" t="str">
        <f t="shared" si="5"/>
        <v/>
      </c>
      <c r="J201" s="800" t="str">
        <f t="shared" si="5"/>
        <v/>
      </c>
      <c r="K201" s="800" t="str">
        <f t="shared" si="5"/>
        <v/>
      </c>
      <c r="L201" s="800" t="str">
        <f t="shared" si="5"/>
        <v/>
      </c>
    </row>
    <row r="202" spans="2:12" s="11" customFormat="1" hidden="1">
      <c r="B202" s="604">
        <v>5</v>
      </c>
      <c r="C202" s="925" t="str">
        <f>Admin!BV16</f>
        <v>Using this product makes it easier to do my work.</v>
      </c>
      <c r="D202" s="926"/>
      <c r="E202" s="801" t="str">
        <f t="shared" si="4"/>
        <v/>
      </c>
      <c r="F202" s="800" t="str">
        <f t="shared" si="2"/>
        <v/>
      </c>
      <c r="G202" s="800" t="str">
        <f t="shared" si="5"/>
        <v/>
      </c>
      <c r="H202" s="800" t="str">
        <f t="shared" si="5"/>
        <v/>
      </c>
      <c r="I202" s="800" t="str">
        <f t="shared" si="5"/>
        <v/>
      </c>
      <c r="J202" s="800" t="str">
        <f t="shared" si="5"/>
        <v/>
      </c>
      <c r="K202" s="800" t="str">
        <f t="shared" si="5"/>
        <v/>
      </c>
      <c r="L202" s="800" t="str">
        <f t="shared" si="5"/>
        <v/>
      </c>
    </row>
    <row r="203" spans="2:12" s="11" customFormat="1" hidden="1">
      <c r="B203" s="604">
        <v>6</v>
      </c>
      <c r="C203" s="925" t="str">
        <f>Admin!BV17</f>
        <v>I find this product useful.</v>
      </c>
      <c r="D203" s="926"/>
      <c r="E203" s="801" t="str">
        <f t="shared" si="4"/>
        <v/>
      </c>
      <c r="F203" s="800" t="str">
        <f t="shared" si="2"/>
        <v/>
      </c>
      <c r="G203" s="800" t="str">
        <f t="shared" si="5"/>
        <v/>
      </c>
      <c r="H203" s="800" t="str">
        <f t="shared" si="5"/>
        <v/>
      </c>
      <c r="I203" s="800" t="str">
        <f t="shared" si="5"/>
        <v/>
      </c>
      <c r="J203" s="800" t="str">
        <f t="shared" si="5"/>
        <v/>
      </c>
      <c r="K203" s="800" t="str">
        <f t="shared" si="5"/>
        <v/>
      </c>
      <c r="L203" s="800" t="str">
        <f t="shared" si="5"/>
        <v/>
      </c>
    </row>
    <row r="204" spans="2:12" s="11" customFormat="1" hidden="1">
      <c r="B204" s="604">
        <v>7</v>
      </c>
      <c r="C204" s="925" t="str">
        <f>Admin!BV18</f>
        <v>Learning to operate this product was easy for me.</v>
      </c>
      <c r="D204" s="926"/>
      <c r="E204" s="801" t="str">
        <f t="shared" si="4"/>
        <v/>
      </c>
      <c r="F204" s="800" t="str">
        <f t="shared" si="2"/>
        <v/>
      </c>
      <c r="G204" s="800" t="str">
        <f t="shared" si="5"/>
        <v/>
      </c>
      <c r="H204" s="800" t="str">
        <f t="shared" si="5"/>
        <v/>
      </c>
      <c r="I204" s="800" t="str">
        <f t="shared" si="5"/>
        <v/>
      </c>
      <c r="J204" s="800" t="str">
        <f t="shared" si="5"/>
        <v/>
      </c>
      <c r="K204" s="800" t="str">
        <f t="shared" si="5"/>
        <v/>
      </c>
      <c r="L204" s="800" t="str">
        <f t="shared" si="5"/>
        <v/>
      </c>
    </row>
    <row r="205" spans="2:12" s="11" customFormat="1" hidden="1">
      <c r="B205" s="604">
        <v>8</v>
      </c>
      <c r="C205" s="925" t="str">
        <f>Admin!BV19</f>
        <v>I found it easy to get this product to do what I want it to do.</v>
      </c>
      <c r="D205" s="926"/>
      <c r="E205" s="801" t="str">
        <f t="shared" si="4"/>
        <v/>
      </c>
      <c r="F205" s="800" t="str">
        <f t="shared" si="2"/>
        <v/>
      </c>
      <c r="G205" s="800" t="str">
        <f t="shared" si="5"/>
        <v/>
      </c>
      <c r="H205" s="800" t="str">
        <f t="shared" si="5"/>
        <v/>
      </c>
      <c r="I205" s="800" t="str">
        <f t="shared" si="5"/>
        <v/>
      </c>
      <c r="J205" s="800" t="str">
        <f t="shared" si="5"/>
        <v/>
      </c>
      <c r="K205" s="800" t="str">
        <f t="shared" si="5"/>
        <v/>
      </c>
      <c r="L205" s="800" t="str">
        <f t="shared" si="5"/>
        <v/>
      </c>
    </row>
    <row r="206" spans="2:12" s="11" customFormat="1" hidden="1">
      <c r="B206" s="604">
        <v>9</v>
      </c>
      <c r="C206" s="925" t="str">
        <f>Admin!BV20</f>
        <v>My interaction with this product was clear and understandable.</v>
      </c>
      <c r="D206" s="926"/>
      <c r="E206" s="801" t="str">
        <f t="shared" si="4"/>
        <v/>
      </c>
      <c r="F206" s="800" t="str">
        <f t="shared" si="2"/>
        <v/>
      </c>
      <c r="G206" s="800" t="str">
        <f t="shared" si="5"/>
        <v/>
      </c>
      <c r="H206" s="800" t="str">
        <f t="shared" si="5"/>
        <v/>
      </c>
      <c r="I206" s="800" t="str">
        <f t="shared" si="5"/>
        <v/>
      </c>
      <c r="J206" s="800" t="str">
        <f t="shared" si="5"/>
        <v/>
      </c>
      <c r="K206" s="800" t="str">
        <f t="shared" si="5"/>
        <v/>
      </c>
      <c r="L206" s="800" t="str">
        <f t="shared" si="5"/>
        <v/>
      </c>
    </row>
    <row r="207" spans="2:12" s="11" customFormat="1" hidden="1">
      <c r="B207" s="604">
        <v>10</v>
      </c>
      <c r="C207" s="925" t="str">
        <f>Admin!BV21</f>
        <v>I found this product to be flexible to interact with.</v>
      </c>
      <c r="D207" s="926"/>
      <c r="E207" s="801" t="str">
        <f t="shared" si="4"/>
        <v/>
      </c>
      <c r="F207" s="800" t="str">
        <f t="shared" si="2"/>
        <v/>
      </c>
      <c r="G207" s="800" t="str">
        <f t="shared" si="5"/>
        <v/>
      </c>
      <c r="H207" s="800" t="str">
        <f t="shared" si="5"/>
        <v/>
      </c>
      <c r="I207" s="800" t="str">
        <f t="shared" si="5"/>
        <v/>
      </c>
      <c r="J207" s="800" t="str">
        <f t="shared" si="5"/>
        <v/>
      </c>
      <c r="K207" s="800" t="str">
        <f t="shared" si="5"/>
        <v/>
      </c>
      <c r="L207" s="800" t="str">
        <f t="shared" si="5"/>
        <v/>
      </c>
    </row>
    <row r="208" spans="2:12" s="11" customFormat="1" hidden="1">
      <c r="B208" s="604">
        <v>11</v>
      </c>
      <c r="C208" s="925" t="str">
        <f>Admin!BV22</f>
        <v>It was easy for me to become skillful at using the system.</v>
      </c>
      <c r="D208" s="926"/>
      <c r="E208" s="801" t="str">
        <f t="shared" si="4"/>
        <v/>
      </c>
      <c r="F208" s="800" t="str">
        <f t="shared" ref="F208:L208" si="6">IF(F225="","",REPT("|",ABS(F225)*1))</f>
        <v/>
      </c>
      <c r="G208" s="800" t="str">
        <f t="shared" si="6"/>
        <v/>
      </c>
      <c r="H208" s="800" t="str">
        <f t="shared" si="6"/>
        <v/>
      </c>
      <c r="I208" s="800" t="str">
        <f t="shared" si="6"/>
        <v/>
      </c>
      <c r="J208" s="800" t="str">
        <f t="shared" si="6"/>
        <v/>
      </c>
      <c r="K208" s="800" t="str">
        <f t="shared" si="6"/>
        <v/>
      </c>
      <c r="L208" s="800" t="str">
        <f t="shared" si="6"/>
        <v/>
      </c>
    </row>
    <row r="209" spans="2:17" s="11" customFormat="1" hidden="1">
      <c r="B209" s="604">
        <v>12</v>
      </c>
      <c r="C209" s="925" t="str">
        <f>Admin!BV23</f>
        <v>I found the system easy to use.</v>
      </c>
      <c r="D209" s="926"/>
      <c r="E209" s="801" t="str">
        <f t="shared" si="4"/>
        <v/>
      </c>
      <c r="F209" s="800" t="str">
        <f t="shared" ref="F209:L209" si="7">IF(F226="","",REPT("|",ABS(F226)*1))</f>
        <v/>
      </c>
      <c r="G209" s="800" t="str">
        <f t="shared" si="7"/>
        <v/>
      </c>
      <c r="H209" s="800" t="str">
        <f t="shared" si="7"/>
        <v/>
      </c>
      <c r="I209" s="800" t="str">
        <f t="shared" si="7"/>
        <v/>
      </c>
      <c r="J209" s="800" t="str">
        <f t="shared" si="7"/>
        <v/>
      </c>
      <c r="K209" s="800" t="str">
        <f t="shared" si="7"/>
        <v/>
      </c>
      <c r="L209" s="800" t="str">
        <f t="shared" si="7"/>
        <v/>
      </c>
    </row>
    <row r="210" spans="2:17" s="11" customFormat="1" hidden="1">
      <c r="B210" s="589"/>
      <c r="C210" s="589"/>
      <c r="D210" s="607" t="s">
        <v>192</v>
      </c>
      <c r="E210" s="696" t="e">
        <f>DataSum!X143</f>
        <v>#DIV/0!</v>
      </c>
      <c r="F210" s="608"/>
      <c r="G210" s="608"/>
      <c r="H210" s="608"/>
      <c r="I210" s="608"/>
      <c r="J210" s="608"/>
      <c r="K210" s="608"/>
      <c r="L210" s="608"/>
    </row>
    <row r="211" spans="2:17" s="11" customFormat="1" hidden="1">
      <c r="B211" s="592"/>
      <c r="C211" s="592"/>
      <c r="D211" s="609" t="s">
        <v>193</v>
      </c>
      <c r="E211" s="697" t="e">
        <f>DataSum!X144</f>
        <v>#DIV/0!</v>
      </c>
      <c r="F211" s="610"/>
      <c r="G211" s="610"/>
      <c r="H211" s="610"/>
      <c r="I211" s="610"/>
      <c r="J211" s="610"/>
      <c r="K211" s="610"/>
      <c r="L211" s="610"/>
    </row>
    <row r="212" spans="2:17" s="11" customFormat="1" hidden="1"/>
    <row r="213" spans="2:17" s="11" customFormat="1" hidden="1">
      <c r="B213" s="12"/>
      <c r="C213" s="611" t="s">
        <v>217</v>
      </c>
      <c r="D213" s="573"/>
      <c r="E213" s="557"/>
      <c r="F213" s="557"/>
      <c r="G213" s="557"/>
      <c r="H213" s="557"/>
      <c r="I213" s="557"/>
      <c r="J213" s="557"/>
      <c r="K213" s="557"/>
    </row>
    <row r="214" spans="2:17" s="11" customFormat="1" hidden="1">
      <c r="B214" s="612"/>
      <c r="C214" s="613"/>
      <c r="D214" s="613"/>
      <c r="E214" s="614" t="s">
        <v>191</v>
      </c>
      <c r="F214" s="615">
        <v>1</v>
      </c>
      <c r="G214" s="615">
        <v>2</v>
      </c>
      <c r="H214" s="615">
        <v>3</v>
      </c>
      <c r="I214" s="615">
        <v>4</v>
      </c>
      <c r="J214" s="615">
        <v>5</v>
      </c>
      <c r="K214" s="615">
        <v>6</v>
      </c>
      <c r="L214" s="615">
        <v>7</v>
      </c>
      <c r="M214" s="616" t="s">
        <v>106</v>
      </c>
      <c r="O214" s="821" t="s">
        <v>206</v>
      </c>
      <c r="P214" s="811"/>
      <c r="Q214" s="812"/>
    </row>
    <row r="215" spans="2:17" s="11" customFormat="1" hidden="1">
      <c r="B215" s="775">
        <v>1</v>
      </c>
      <c r="C215" s="923" t="str">
        <f>Admin!BV12</f>
        <v>Using this product enables me to accomplish tasks more quickly.</v>
      </c>
      <c r="D215" s="924"/>
      <c r="E215" s="617"/>
      <c r="F215" s="618">
        <f>IF(Admin!BY44="SUS","",COUNTIF(DataSum!$B$131:$W$131,F214))</f>
        <v>0</v>
      </c>
      <c r="G215" s="618">
        <f>IF(Admin!BY44="SUS","",COUNTIF(DataSum!$B$131:$W$131,G214))</f>
        <v>0</v>
      </c>
      <c r="H215" s="618">
        <f>IF(Admin!BY44="SUS","",COUNTIF(DataSum!$B$131:$W$131,H214))</f>
        <v>0</v>
      </c>
      <c r="I215" s="618">
        <f>IF(Admin!BY44="SUS","",COUNTIF(DataSum!$B$131:$W$131,I214))</f>
        <v>0</v>
      </c>
      <c r="J215" s="618">
        <f>IF(Admin!BY44="SUS","",COUNTIF(DataSum!$B$131:$W$131,J214))</f>
        <v>0</v>
      </c>
      <c r="K215" s="618">
        <f>IF(Admin!BY44="SUS","",COUNTIF(DataSum!$B$131:$W$131,K214))</f>
        <v>0</v>
      </c>
      <c r="L215" s="618">
        <f>IF(Admin!BY44="SUS","",COUNTIF(DataSum!$B$131:$W$131,L214))</f>
        <v>0</v>
      </c>
      <c r="M215" s="601" t="str">
        <f t="shared" ref="M215:M226" si="8">IF(SUM(F215:L215)=0,"",SUM(F215:L215))</f>
        <v/>
      </c>
      <c r="O215" s="822" t="str">
        <f>IF(Admin!D75="None","None",Admin!D18)</f>
        <v>None</v>
      </c>
      <c r="P215" s="813"/>
      <c r="Q215" s="814"/>
    </row>
    <row r="216" spans="2:17" s="11" customFormat="1" hidden="1">
      <c r="B216" s="775">
        <v>2</v>
      </c>
      <c r="C216" s="923" t="str">
        <f>Admin!BV13</f>
        <v>Using this product improves my current performance.</v>
      </c>
      <c r="D216" s="924"/>
      <c r="E216" s="617"/>
      <c r="F216" s="618">
        <f>IF(Admin!BY44="SUS","",COUNTIF(DataSum!$B$132:$W$132,F214))</f>
        <v>0</v>
      </c>
      <c r="G216" s="618">
        <f>IF(Admin!BY44="SUS","",COUNTIF(DataSum!$B$132:$W$132,G214))</f>
        <v>0</v>
      </c>
      <c r="H216" s="618">
        <f>IF(Admin!BY44="SUS","",COUNTIF(DataSum!$B$132:$W$132,H214))</f>
        <v>0</v>
      </c>
      <c r="I216" s="618">
        <f>IF(Admin!BY44="SUS","",COUNTIF(DataSum!$B$132:$W$132,I214))</f>
        <v>0</v>
      </c>
      <c r="J216" s="618">
        <f>IF(Admin!BY44="SUS","",COUNTIF(DataSum!$B$132:$W$132,J214))</f>
        <v>0</v>
      </c>
      <c r="K216" s="618">
        <f>IF(Admin!BY44="SUS","",COUNTIF(DataSum!$B$132:$W$132,K214))</f>
        <v>0</v>
      </c>
      <c r="L216" s="618">
        <f>IF(Admin!BY44="SUS","",COUNTIF(DataSum!$B$132:$W$132,L214))</f>
        <v>0</v>
      </c>
      <c r="M216" s="601" t="str">
        <f t="shared" si="8"/>
        <v/>
      </c>
    </row>
    <row r="217" spans="2:17" s="11" customFormat="1" hidden="1">
      <c r="B217" s="775">
        <v>3</v>
      </c>
      <c r="C217" s="923" t="str">
        <f>Admin!BV14</f>
        <v>Using this product increases my productivity.</v>
      </c>
      <c r="D217" s="924"/>
      <c r="E217" s="617"/>
      <c r="F217" s="618">
        <f>IF(Admin!BY44="SUS","",COUNTIF(DataSum!$B$133:$W$133,F214))</f>
        <v>0</v>
      </c>
      <c r="G217" s="618">
        <f>IF(Admin!BY44="SUS","",COUNTIF(DataSum!$B$133:$W$133,G214))</f>
        <v>0</v>
      </c>
      <c r="H217" s="618">
        <f>IF(Admin!BY44="SUS","",COUNTIF(DataSum!$B$133:$W$133,H214))</f>
        <v>0</v>
      </c>
      <c r="I217" s="618">
        <f>IF(Admin!BY44="SUS","",COUNTIF(DataSum!$B$133:$W$133,I214))</f>
        <v>0</v>
      </c>
      <c r="J217" s="618">
        <f>IF(Admin!BY44="SUS","",COUNTIF(DataSum!$B$133:$W$133,J214))</f>
        <v>0</v>
      </c>
      <c r="K217" s="618">
        <f>IF(Admin!BY44="SUS","",COUNTIF(DataSum!$B$133:$W$133,K214))</f>
        <v>0</v>
      </c>
      <c r="L217" s="618">
        <f>IF(Admin!BY44="SUS","",COUNTIF(DataSum!$B$133:$W$133,L214))</f>
        <v>0</v>
      </c>
      <c r="M217" s="601" t="str">
        <f t="shared" si="8"/>
        <v/>
      </c>
    </row>
    <row r="218" spans="2:17" s="11" customFormat="1" hidden="1">
      <c r="B218" s="775">
        <v>4</v>
      </c>
      <c r="C218" s="923" t="str">
        <f>Admin!BV15</f>
        <v>Using this product makes me more effective.</v>
      </c>
      <c r="D218" s="924"/>
      <c r="E218" s="617"/>
      <c r="F218" s="618">
        <f>IF(Admin!BY44="SUS","",COUNTIF(DataSum!$B$134:$W$134,F214))</f>
        <v>0</v>
      </c>
      <c r="G218" s="618">
        <f>IF(Admin!BY44="SUS","",COUNTIF(DataSum!$B$134:$W$134,G214))</f>
        <v>0</v>
      </c>
      <c r="H218" s="618">
        <f>IF(Admin!BY44="SUS","",COUNTIF(DataSum!$B$134:$W$134,H214))</f>
        <v>0</v>
      </c>
      <c r="I218" s="618">
        <f>IF(Admin!BY44="SUS","",COUNTIF(DataSum!$B$134:$W$134,I214))</f>
        <v>0</v>
      </c>
      <c r="J218" s="618">
        <f>IF(Admin!BY44="SUS","",COUNTIF(DataSum!$B$134:$W$134,J214))</f>
        <v>0</v>
      </c>
      <c r="K218" s="618">
        <f>IF(Admin!BY44="SUS","",COUNTIF(DataSum!$B$134:$W$134,K214))</f>
        <v>0</v>
      </c>
      <c r="L218" s="618">
        <f>IF(Admin!BY44="SUS","",COUNTIF(DataSum!$B$134:$W$134,L214))</f>
        <v>0</v>
      </c>
      <c r="M218" s="601" t="str">
        <f t="shared" si="8"/>
        <v/>
      </c>
    </row>
    <row r="219" spans="2:17" s="11" customFormat="1" hidden="1">
      <c r="B219" s="775">
        <v>5</v>
      </c>
      <c r="C219" s="923" t="str">
        <f>Admin!BV16</f>
        <v>Using this product makes it easier to do my work.</v>
      </c>
      <c r="D219" s="924"/>
      <c r="E219" s="617"/>
      <c r="F219" s="618">
        <f>IF(Admin!BY44="SUS","",COUNTIF(DataSum!$B$135:$W$135,F214))</f>
        <v>0</v>
      </c>
      <c r="G219" s="618">
        <f>IF(Admin!BY44="SUS","",COUNTIF(DataSum!$B$135:$W$135,G214))</f>
        <v>0</v>
      </c>
      <c r="H219" s="618">
        <f>IF(Admin!BY44="SUS","",COUNTIF(DataSum!$B$135:$W$135,H214))</f>
        <v>0</v>
      </c>
      <c r="I219" s="618">
        <f>IF(Admin!BY44="SUS","",COUNTIF(DataSum!$B$135:$W$135,I214))</f>
        <v>0</v>
      </c>
      <c r="J219" s="618">
        <f>IF(Admin!BY44="SUS","",COUNTIF(DataSum!$B$135:$W$135,J214))</f>
        <v>0</v>
      </c>
      <c r="K219" s="618">
        <f>IF(Admin!BY44="SUS","",COUNTIF(DataSum!$B$135:$W$135,K214))</f>
        <v>0</v>
      </c>
      <c r="L219" s="618">
        <f>IF(Admin!BY44="SUS","",COUNTIF(DataSum!$B$135:$W$135,L214))</f>
        <v>0</v>
      </c>
      <c r="M219" s="601" t="str">
        <f t="shared" si="8"/>
        <v/>
      </c>
    </row>
    <row r="220" spans="2:17" s="11" customFormat="1" hidden="1">
      <c r="B220" s="775">
        <v>6</v>
      </c>
      <c r="C220" s="923" t="str">
        <f>Admin!BV17</f>
        <v>I find this product useful.</v>
      </c>
      <c r="D220" s="924"/>
      <c r="E220" s="617"/>
      <c r="F220" s="618">
        <f>IF(Admin!BY44="SUS","",COUNTIF(DataSum!$B$136:$W$136,F214))</f>
        <v>0</v>
      </c>
      <c r="G220" s="618">
        <f>IF(Admin!BY44="SUS","",COUNTIF(DataSum!$B$136:$W$136,G214))</f>
        <v>0</v>
      </c>
      <c r="H220" s="618">
        <f>IF(Admin!BY44="SUS","",COUNTIF(DataSum!$B$136:$W$136,H214))</f>
        <v>0</v>
      </c>
      <c r="I220" s="618">
        <f>IF(Admin!BY44="SUS","",COUNTIF(DataSum!$B$136:$W$136,I214))</f>
        <v>0</v>
      </c>
      <c r="J220" s="618">
        <f>IF(Admin!BY44="SUS","",COUNTIF(DataSum!$B$136:$W$136,J214))</f>
        <v>0</v>
      </c>
      <c r="K220" s="618">
        <f>IF(Admin!BY44="SUS","",COUNTIF(DataSum!$B$136:$W$136,K214))</f>
        <v>0</v>
      </c>
      <c r="L220" s="618">
        <f>IF(Admin!BY44="SUS","",COUNTIF(DataSum!$B$136:$W$136,L214))</f>
        <v>0</v>
      </c>
      <c r="M220" s="601" t="str">
        <f t="shared" si="8"/>
        <v/>
      </c>
    </row>
    <row r="221" spans="2:17" s="11" customFormat="1" hidden="1">
      <c r="B221" s="775">
        <v>7</v>
      </c>
      <c r="C221" s="923" t="str">
        <f>Admin!BV18</f>
        <v>Learning to operate this product was easy for me.</v>
      </c>
      <c r="D221" s="924"/>
      <c r="E221" s="617"/>
      <c r="F221" s="618">
        <f>IF(Admin!BY44="SUS","",COUNTIF(DataSum!$B$137:$W$137,F214))</f>
        <v>0</v>
      </c>
      <c r="G221" s="618">
        <f>IF(Admin!BY44="SUS","",COUNTIF(DataSum!$B$137:$W$137,G214))</f>
        <v>0</v>
      </c>
      <c r="H221" s="618">
        <f>IF(Admin!BY44="SUS","",COUNTIF(DataSum!$B$137:$W$137,H214))</f>
        <v>0</v>
      </c>
      <c r="I221" s="618">
        <f>IF(Admin!BY44="SUS","",COUNTIF(DataSum!$B$137:$W$137,I214))</f>
        <v>0</v>
      </c>
      <c r="J221" s="618">
        <f>IF(Admin!BY44="SUS","",COUNTIF(DataSum!$B$137:$W$137,J214))</f>
        <v>0</v>
      </c>
      <c r="K221" s="618">
        <f>IF(Admin!BY44="SUS","",COUNTIF(DataSum!$B$137:$W$137,K214))</f>
        <v>0</v>
      </c>
      <c r="L221" s="618">
        <f>IF(Admin!BY44="SUS","",COUNTIF(DataSum!$B$137:$W$137,L214))</f>
        <v>0</v>
      </c>
      <c r="M221" s="601" t="str">
        <f t="shared" si="8"/>
        <v/>
      </c>
    </row>
    <row r="222" spans="2:17" s="11" customFormat="1" hidden="1">
      <c r="B222" s="775">
        <v>8</v>
      </c>
      <c r="C222" s="923" t="str">
        <f>Admin!BV19</f>
        <v>I found it easy to get this product to do what I want it to do.</v>
      </c>
      <c r="D222" s="924"/>
      <c r="E222" s="617"/>
      <c r="F222" s="618">
        <f>IF(Admin!BY44="SUS","",COUNTIF(DataSum!$B$138:$W$138,F214))</f>
        <v>0</v>
      </c>
      <c r="G222" s="618">
        <f>IF(Admin!BY44="SUS","",COUNTIF(DataSum!$B$138:$W$138,G214))</f>
        <v>0</v>
      </c>
      <c r="H222" s="618">
        <f>IF(Admin!BY44="SUS","",COUNTIF(DataSum!$B$138:$W$138,H214))</f>
        <v>0</v>
      </c>
      <c r="I222" s="618">
        <f>IF(Admin!BY44="SUS","",COUNTIF(DataSum!$B$138:$W$138,I214))</f>
        <v>0</v>
      </c>
      <c r="J222" s="618">
        <f>IF(Admin!BY44="SUS","",COUNTIF(DataSum!$B$138:$W$138,J214))</f>
        <v>0</v>
      </c>
      <c r="K222" s="618">
        <f>IF(Admin!BY44="SUS","",COUNTIF(DataSum!$B$138:$W$138,K214))</f>
        <v>0</v>
      </c>
      <c r="L222" s="618">
        <f>IF(Admin!BY44="SUS","",COUNTIF(DataSum!$B$138:$W$138,L214))</f>
        <v>0</v>
      </c>
      <c r="M222" s="601" t="str">
        <f t="shared" si="8"/>
        <v/>
      </c>
    </row>
    <row r="223" spans="2:17" s="11" customFormat="1" hidden="1">
      <c r="B223" s="775">
        <v>9</v>
      </c>
      <c r="C223" s="923" t="str">
        <f>Admin!BV20</f>
        <v>My interaction with this product was clear and understandable.</v>
      </c>
      <c r="D223" s="924"/>
      <c r="E223" s="617"/>
      <c r="F223" s="618">
        <f>IF(Admin!BY44="SUS","",COUNTIF(DataSum!$B$139:$W$139,F214))</f>
        <v>0</v>
      </c>
      <c r="G223" s="618">
        <f>IF(Admin!BY44="SUS","",COUNTIF(DataSum!$B$139:$W$139,G214))</f>
        <v>0</v>
      </c>
      <c r="H223" s="618">
        <f>IF(Admin!BY44="SUS","",COUNTIF(DataSum!$B$139:$W$139,H214))</f>
        <v>0</v>
      </c>
      <c r="I223" s="618">
        <f>IF(Admin!BY44="SUS","",COUNTIF(DataSum!$B$139:$W$139,I214))</f>
        <v>0</v>
      </c>
      <c r="J223" s="618">
        <f>IF(Admin!BY44="SUS","",COUNTIF(DataSum!$B$139:$W$139,J214))</f>
        <v>0</v>
      </c>
      <c r="K223" s="618">
        <f>IF(Admin!BY44="SUS","",COUNTIF(DataSum!$B$139:$W$139,K214))</f>
        <v>0</v>
      </c>
      <c r="L223" s="618">
        <f>IF(Admin!BY44="SUS","",COUNTIF(DataSum!$B$139:$W$139,L214))</f>
        <v>0</v>
      </c>
      <c r="M223" s="601" t="str">
        <f t="shared" si="8"/>
        <v/>
      </c>
    </row>
    <row r="224" spans="2:17" s="11" customFormat="1" hidden="1">
      <c r="B224" s="775">
        <v>10</v>
      </c>
      <c r="C224" s="923" t="str">
        <f>Admin!BV21</f>
        <v>I found this product to be flexible to interact with.</v>
      </c>
      <c r="D224" s="924"/>
      <c r="E224" s="617"/>
      <c r="F224" s="618">
        <f>IF(Admin!BY44="SUS","",COUNTIF(DataSum!$B$140:$W$140,F214))</f>
        <v>0</v>
      </c>
      <c r="G224" s="618">
        <f>IF(Admin!BY44="SUS","",COUNTIF(DataSum!$B$140:$W$140,G214))</f>
        <v>0</v>
      </c>
      <c r="H224" s="618">
        <f>IF(Admin!BY44="SUS","",COUNTIF(DataSum!$B$140:$W$140,H214))</f>
        <v>0</v>
      </c>
      <c r="I224" s="618">
        <f>IF(Admin!BY44="SUS","",COUNTIF(DataSum!$B$140:$W$140,I214))</f>
        <v>0</v>
      </c>
      <c r="J224" s="618">
        <f>IF(Admin!BY44="SUS","",COUNTIF(DataSum!$B$140:$W$140,J214))</f>
        <v>0</v>
      </c>
      <c r="K224" s="618">
        <f>IF(Admin!BY44="SUS","",COUNTIF(DataSum!$B$140:$W$140,K214))</f>
        <v>0</v>
      </c>
      <c r="L224" s="618">
        <f>IF(Admin!BY44="SUS","",COUNTIF(DataSum!$B$140:$W$140,L214))</f>
        <v>0</v>
      </c>
      <c r="M224" s="601" t="str">
        <f t="shared" si="8"/>
        <v/>
      </c>
    </row>
    <row r="225" spans="1:13" s="11" customFormat="1" hidden="1">
      <c r="B225" s="775">
        <v>11</v>
      </c>
      <c r="C225" s="923" t="str">
        <f>Admin!BV22</f>
        <v>It was easy for me to become skillful at using the system.</v>
      </c>
      <c r="D225" s="924"/>
      <c r="E225" s="617"/>
      <c r="F225" s="618">
        <f>IF(Admin!BY44="SUS","",COUNTIF(DataSum!$B$141:$W$141,F214))</f>
        <v>0</v>
      </c>
      <c r="G225" s="618">
        <f>IF(Admin!BY44="SUS","",COUNTIF(DataSum!$B$141:$W$141,G214))</f>
        <v>0</v>
      </c>
      <c r="H225" s="618">
        <f>IF(Admin!BY44="SUS","",COUNTIF(DataSum!$B$141:$W$141,H214))</f>
        <v>0</v>
      </c>
      <c r="I225" s="618">
        <f>IF(Admin!BY44="SUS","",COUNTIF(DataSum!$B$141:$W$141,I214))</f>
        <v>0</v>
      </c>
      <c r="J225" s="618">
        <f>IF(Admin!BY44="SUS","",COUNTIF(DataSum!$B$141:$W$141,J214))</f>
        <v>0</v>
      </c>
      <c r="K225" s="618">
        <f>IF(Admin!BY44="SUS","",COUNTIF(DataSum!$B$141:$W$141,K214))</f>
        <v>0</v>
      </c>
      <c r="L225" s="618">
        <f>IF(Admin!BY44="SUS","",COUNTIF(DataSum!$B$141:$W$141,L214))</f>
        <v>0</v>
      </c>
      <c r="M225" s="601" t="str">
        <f t="shared" si="8"/>
        <v/>
      </c>
    </row>
    <row r="226" spans="1:13" s="11" customFormat="1" hidden="1">
      <c r="B226" s="775">
        <v>12</v>
      </c>
      <c r="C226" s="923" t="str">
        <f>Admin!BV23</f>
        <v>I found the system easy to use.</v>
      </c>
      <c r="D226" s="924"/>
      <c r="E226" s="617"/>
      <c r="F226" s="618">
        <f>IF(Admin!BY44="SUS","",COUNTIF(DataSum!$B$142:$W$142,F214))</f>
        <v>0</v>
      </c>
      <c r="G226" s="618">
        <f>IF(Admin!BY44="SUS","",COUNTIF(DataSum!$B$142:$W$142,G214))</f>
        <v>0</v>
      </c>
      <c r="H226" s="618">
        <f>IF(Admin!BY44="SUS","",COUNTIF(DataSum!$B$142:$W$142,H214))</f>
        <v>0</v>
      </c>
      <c r="I226" s="618">
        <f>IF(Admin!BY44="SUS","",COUNTIF(DataSum!$B$142:$W$142,I214))</f>
        <v>0</v>
      </c>
      <c r="J226" s="618">
        <f>IF(Admin!BY44="SUS","",COUNTIF(DataSum!$B$142:$W$142,J214))</f>
        <v>0</v>
      </c>
      <c r="K226" s="618">
        <f>IF(Admin!BY44="SUS","",COUNTIF(DataSum!$B$142:$W$142,K214))</f>
        <v>0</v>
      </c>
      <c r="L226" s="618">
        <f>IF(Admin!BY44="SUS","",COUNTIF(DataSum!$B$142:$W$142,L214))</f>
        <v>0</v>
      </c>
      <c r="M226" s="601" t="str">
        <f t="shared" si="8"/>
        <v/>
      </c>
    </row>
    <row r="227" spans="1:13" s="11" customFormat="1" hidden="1"/>
    <row r="228" spans="1:13" s="11" customFormat="1" hidden="1"/>
    <row r="229" spans="1:13" s="11" customFormat="1" hidden="1"/>
    <row r="230" spans="1:13" s="11" customFormat="1" hidden="1"/>
    <row r="231" spans="1:13" s="11" customFormat="1" ht="12.75" customHeight="1">
      <c r="A231" s="619"/>
      <c r="B231" s="619"/>
      <c r="C231" s="619"/>
    </row>
    <row r="232" spans="1:13" s="11" customFormat="1" ht="12.75" customHeight="1"/>
    <row r="233" spans="1:13" s="11" customFormat="1" ht="12.75" customHeight="1">
      <c r="B233" s="472" t="s">
        <v>264</v>
      </c>
    </row>
    <row r="234" spans="1:13" s="11" customFormat="1" ht="12.75" customHeight="1"/>
    <row r="235" spans="1:13" s="11" customFormat="1" ht="12.75" customHeight="1">
      <c r="A235" s="620">
        <v>2</v>
      </c>
    </row>
    <row r="236" spans="1:13" s="11" customFormat="1" ht="12.75" customHeight="1"/>
    <row r="237" spans="1:13" s="11" customFormat="1" ht="12.75" customHeight="1"/>
    <row r="238" spans="1:13" s="11" customFormat="1" ht="12.75" customHeight="1"/>
    <row r="239" spans="1:13" s="11" customFormat="1" ht="12.75" customHeight="1">
      <c r="B239" s="695" t="s">
        <v>163</v>
      </c>
    </row>
    <row r="240" spans="1:13" s="11" customFormat="1" ht="12.75" customHeight="1">
      <c r="B240" s="477" t="s">
        <v>270</v>
      </c>
      <c r="D240" s="621"/>
    </row>
    <row r="241" spans="4:4" s="11" customFormat="1" ht="12.75" customHeight="1"/>
    <row r="242" spans="4:4" s="11" customFormat="1" ht="12.75" customHeight="1">
      <c r="D242" s="621"/>
    </row>
    <row r="243" spans="4:4" s="11" customFormat="1" ht="12.75" customHeight="1"/>
    <row r="244" spans="4:4" s="11" customFormat="1" ht="12.75" customHeight="1">
      <c r="D244" s="621"/>
    </row>
    <row r="245" spans="4:4" s="11" customFormat="1" ht="12.75" customHeight="1"/>
    <row r="246" spans="4:4" s="11" customFormat="1" ht="12.75" customHeight="1">
      <c r="D246" s="621"/>
    </row>
    <row r="247" spans="4:4" s="11" customFormat="1" ht="12.75" customHeight="1">
      <c r="D247" s="11" t="s">
        <v>158</v>
      </c>
    </row>
    <row r="248" spans="4:4" s="11" customFormat="1" ht="12.75" customHeight="1">
      <c r="D248" s="464"/>
    </row>
    <row r="249" spans="4:4" s="11" customFormat="1" ht="12.75" customHeight="1"/>
    <row r="250" spans="4:4" s="11" customFormat="1" ht="12.75" customHeight="1"/>
    <row r="251" spans="4:4" s="11" customFormat="1" ht="12.75" customHeight="1"/>
    <row r="252" spans="4:4" s="11" customFormat="1" ht="12.75" customHeight="1"/>
    <row r="253" spans="4:4" s="11" customFormat="1" ht="12.75" customHeight="1"/>
    <row r="254" spans="4:4" s="11" customFormat="1" ht="12.75" customHeight="1"/>
    <row r="255" spans="4:4" s="11" customFormat="1" ht="12.75" customHeight="1"/>
    <row r="256" spans="4:4" s="11" customFormat="1" ht="12.75" customHeight="1"/>
    <row r="257" s="11" customFormat="1" ht="12.75" customHeight="1"/>
    <row r="258" s="11" customFormat="1" ht="12.75" customHeight="1"/>
    <row r="259" s="11" customFormat="1" ht="12.75" customHeight="1"/>
    <row r="260" s="11" customFormat="1" ht="12.75" customHeight="1"/>
    <row r="261" s="11" customFormat="1" ht="12.75" customHeight="1"/>
    <row r="262" s="11" customFormat="1" ht="12.75" customHeight="1"/>
    <row r="263" s="11" customFormat="1" ht="12.75" customHeight="1"/>
    <row r="264" s="11" customFormat="1" ht="12.75" customHeight="1"/>
    <row r="265" s="11" customFormat="1" ht="12.75" customHeight="1"/>
    <row r="266" s="11" customFormat="1" ht="12.75" customHeight="1"/>
    <row r="267" s="11" customFormat="1" ht="12.75" customHeight="1"/>
    <row r="268" s="11" customFormat="1" ht="12.75" customHeight="1"/>
    <row r="269" s="11" customFormat="1" ht="12.75" customHeight="1"/>
    <row r="270" s="11" customFormat="1" ht="12.75" customHeight="1"/>
    <row r="271" s="11" customFormat="1" ht="12.75" customHeight="1"/>
    <row r="272" s="11" customFormat="1" ht="12.75" customHeight="1"/>
    <row r="273" s="11" customFormat="1" ht="12.75" customHeight="1"/>
    <row r="274" s="11" customFormat="1" ht="12.75" customHeight="1"/>
    <row r="275" s="11" customFormat="1" ht="12.75" customHeight="1"/>
    <row r="276" s="11" customFormat="1" ht="12.75" customHeight="1"/>
    <row r="277" s="11" customFormat="1" ht="12.75" customHeight="1"/>
    <row r="278" s="11" customFormat="1" ht="12.75" customHeight="1"/>
    <row r="279" s="11" customFormat="1" ht="12.75" customHeight="1"/>
    <row r="280" s="11" customFormat="1" ht="12.75" customHeight="1"/>
    <row r="281" s="11" customFormat="1" ht="12.75" customHeight="1"/>
    <row r="282" s="11" customFormat="1" ht="12.75" customHeight="1"/>
    <row r="283" s="11" customFormat="1" ht="12.75" customHeight="1"/>
    <row r="284" s="11" customFormat="1" ht="12.75" customHeight="1"/>
    <row r="285" s="11" customFormat="1" ht="12.75" customHeight="1"/>
    <row r="286" s="11" customFormat="1" ht="12.75" customHeight="1"/>
    <row r="287" s="11" customFormat="1" ht="12.75" customHeight="1"/>
    <row r="288" s="11" customFormat="1" ht="12.75" customHeight="1"/>
    <row r="289" s="11" customFormat="1" ht="12.75" customHeight="1"/>
    <row r="290" s="11" customFormat="1" ht="12.75" customHeight="1"/>
    <row r="291" s="11" customFormat="1" ht="12.75" customHeight="1"/>
    <row r="292" s="11" customFormat="1" ht="12.75" customHeight="1"/>
    <row r="293" s="11" customFormat="1" ht="12.75" customHeight="1"/>
    <row r="294" s="11" customFormat="1" ht="12.75" customHeight="1"/>
    <row r="295" s="11" customFormat="1" ht="12.75" customHeight="1"/>
    <row r="296" s="11" customFormat="1" ht="12.75" customHeight="1"/>
    <row r="297" s="11" customFormat="1" ht="12.75" customHeight="1"/>
    <row r="298" s="11" customFormat="1" ht="12.75" customHeight="1"/>
    <row r="299" s="11" customFormat="1" ht="12.75" customHeight="1"/>
    <row r="300" s="11" customFormat="1" ht="12.75" customHeight="1"/>
    <row r="301" s="11" customFormat="1" ht="12.75" customHeight="1"/>
    <row r="302" s="11" customFormat="1" ht="12.75" customHeight="1"/>
    <row r="303" s="11" customFormat="1" ht="12.75" customHeight="1"/>
    <row r="304" s="11" customFormat="1" ht="12.75" customHeight="1"/>
    <row r="305" s="11" customFormat="1" ht="12.75" customHeight="1"/>
    <row r="306" s="11" customFormat="1" ht="12.75" customHeight="1"/>
    <row r="307" s="11" customFormat="1" ht="12.75" customHeight="1"/>
    <row r="308" s="11" customFormat="1" ht="12.75" customHeight="1"/>
    <row r="309" s="11" customFormat="1" ht="12.75" customHeight="1"/>
    <row r="310" s="11" customFormat="1" ht="12.75" customHeight="1"/>
    <row r="311" s="11" customFormat="1" ht="12.75" customHeight="1"/>
    <row r="312" s="11" customFormat="1" ht="12.75" customHeight="1"/>
    <row r="313" s="11" customFormat="1" ht="12.75" customHeight="1"/>
    <row r="314" s="11" customFormat="1" ht="12.75" customHeight="1"/>
    <row r="315" s="11" customFormat="1" ht="12.75" customHeight="1"/>
    <row r="316" s="11" customFormat="1" ht="12.75" customHeight="1"/>
    <row r="317" s="11" customFormat="1" ht="12.75" customHeight="1"/>
    <row r="318" s="11" customFormat="1" ht="12.75" customHeight="1"/>
    <row r="319" s="11" customFormat="1" ht="12.75" customHeight="1"/>
    <row r="320" s="11" customFormat="1" ht="12.75" customHeight="1"/>
    <row r="321" s="11" customFormat="1" ht="12.75" customHeight="1"/>
    <row r="322" s="11" customFormat="1" ht="12.75" customHeight="1"/>
    <row r="323" s="11" customFormat="1" ht="12.75" customHeight="1"/>
    <row r="324" s="11" customFormat="1" ht="12.75" customHeight="1"/>
    <row r="325" s="11" customFormat="1" ht="12.75" customHeight="1"/>
    <row r="326" s="11" customFormat="1" ht="12.75" customHeight="1"/>
    <row r="327" s="11" customFormat="1" ht="12.75" customHeight="1"/>
    <row r="328" s="11" customFormat="1" ht="12.75" customHeight="1"/>
    <row r="329" s="11" customFormat="1" ht="12.75" customHeight="1"/>
    <row r="330" s="11" customFormat="1" ht="12.75" customHeight="1"/>
    <row r="331" s="11" customFormat="1" ht="12.75" customHeight="1"/>
    <row r="332" s="11" customFormat="1" ht="12.75" customHeight="1"/>
    <row r="333" s="11" customFormat="1" ht="12.75" customHeight="1"/>
    <row r="334" s="11" customFormat="1" ht="12.75" customHeight="1"/>
    <row r="335" s="11" customFormat="1" ht="12.75" customHeight="1"/>
    <row r="336" s="11" customFormat="1" ht="12.75" customHeight="1"/>
    <row r="337" s="11" customFormat="1" ht="12.75" customHeight="1"/>
    <row r="338" s="11" customFormat="1" ht="12.75" customHeight="1"/>
    <row r="339" s="11" customFormat="1" ht="12.75" customHeight="1"/>
    <row r="340" s="11" customFormat="1" ht="12.75" customHeight="1"/>
    <row r="341" s="11" customFormat="1" ht="12.75" customHeight="1"/>
    <row r="342" s="11" customFormat="1" ht="12.75" customHeight="1"/>
    <row r="343" s="11" customFormat="1" ht="12.75" customHeight="1"/>
    <row r="344" s="11" customFormat="1" ht="12.75" customHeight="1"/>
    <row r="345" s="11" customFormat="1" ht="12.75" customHeight="1"/>
    <row r="346" s="11" customFormat="1" ht="12.75" customHeight="1"/>
    <row r="347" s="11" customFormat="1" ht="12.75" customHeight="1"/>
    <row r="348" s="11" customFormat="1" ht="12.75" customHeight="1"/>
    <row r="349" s="11" customFormat="1" ht="12.75" customHeight="1"/>
    <row r="350" s="11" customFormat="1" ht="12.75" customHeight="1"/>
    <row r="351" s="11" customFormat="1" ht="12.75" customHeight="1"/>
    <row r="352" s="11" customFormat="1" ht="12.75" customHeight="1"/>
    <row r="353" s="11" customFormat="1" ht="12.75" customHeight="1"/>
    <row r="354" s="11" customFormat="1" ht="12.75" customHeight="1"/>
    <row r="355" s="11" customFormat="1" ht="12.75" customHeight="1"/>
    <row r="356" s="11" customFormat="1" ht="12.75" customHeight="1"/>
    <row r="357" s="11" customFormat="1" ht="12.75" customHeight="1"/>
    <row r="358" s="11" customFormat="1" ht="12.75" customHeight="1"/>
    <row r="359" s="11" customFormat="1" ht="12.75" customHeight="1"/>
    <row r="360" s="11" customFormat="1" ht="12.75" customHeight="1"/>
    <row r="361" s="11" customFormat="1" ht="12.75" customHeight="1"/>
    <row r="362" s="11" customFormat="1"/>
    <row r="363" s="11" customFormat="1"/>
    <row r="364" s="11" customFormat="1"/>
    <row r="365" s="11" customFormat="1"/>
    <row r="366" s="11" customFormat="1"/>
    <row r="367" s="11" customFormat="1"/>
    <row r="368" s="11" customFormat="1"/>
    <row r="369" s="11" customFormat="1"/>
    <row r="370" s="11" customFormat="1"/>
    <row r="371" s="11" customFormat="1"/>
    <row r="372" s="11" customFormat="1"/>
    <row r="373" s="11" customFormat="1"/>
    <row r="374" s="11" customFormat="1"/>
    <row r="375" s="11" customFormat="1"/>
    <row r="376" s="11" customFormat="1"/>
    <row r="377" s="11" customFormat="1"/>
    <row r="378" s="11" customFormat="1"/>
    <row r="379" s="11" customFormat="1"/>
    <row r="380" s="11" customFormat="1"/>
    <row r="381" s="11" customFormat="1"/>
    <row r="382" s="11" customFormat="1"/>
    <row r="383" s="11" customFormat="1"/>
    <row r="384" s="11" customFormat="1"/>
    <row r="385" s="11" customFormat="1"/>
    <row r="386" s="11" customFormat="1"/>
    <row r="387" s="11" customFormat="1"/>
    <row r="388" s="11" customFormat="1"/>
    <row r="389" s="11" customFormat="1"/>
    <row r="390" s="11" customFormat="1"/>
    <row r="391" s="11" customFormat="1"/>
    <row r="392" s="11" customFormat="1"/>
    <row r="393" s="11" customFormat="1"/>
    <row r="394" s="11" customFormat="1"/>
    <row r="395" s="11" customFormat="1"/>
    <row r="396" s="11" customFormat="1"/>
    <row r="397" s="11" customFormat="1"/>
    <row r="398" s="11" customFormat="1"/>
    <row r="399" s="11" customFormat="1"/>
    <row r="400" s="11" customFormat="1"/>
    <row r="401" s="11" customFormat="1"/>
    <row r="402" s="11" customFormat="1"/>
    <row r="403" s="11" customFormat="1"/>
    <row r="404" s="11" customFormat="1"/>
    <row r="405" s="11" customFormat="1"/>
    <row r="406" s="11" customFormat="1"/>
    <row r="407" s="11" customFormat="1"/>
    <row r="408" s="11" customFormat="1"/>
    <row r="409" s="11" customFormat="1"/>
    <row r="410" s="11" customFormat="1"/>
    <row r="411" s="11" customFormat="1"/>
    <row r="412" s="11" customFormat="1"/>
    <row r="413" s="11" customFormat="1"/>
    <row r="414" s="11" customFormat="1"/>
    <row r="415" s="11" customFormat="1"/>
    <row r="416" s="11" customFormat="1"/>
    <row r="417" s="11" customFormat="1"/>
    <row r="418" s="11" customFormat="1"/>
    <row r="419" s="11" customFormat="1"/>
    <row r="420" s="11" customFormat="1"/>
    <row r="421" s="11" customFormat="1"/>
    <row r="422" s="11" customFormat="1"/>
    <row r="423" s="11" customFormat="1"/>
    <row r="424" s="11" customFormat="1"/>
    <row r="425" s="11" customFormat="1"/>
    <row r="426" s="11" customFormat="1"/>
    <row r="427" s="11" customFormat="1"/>
    <row r="428" s="11" customFormat="1"/>
    <row r="429" s="11" customFormat="1"/>
    <row r="430" s="11" customFormat="1"/>
    <row r="431" s="11" customFormat="1"/>
    <row r="432" s="11" customFormat="1"/>
    <row r="433" s="11" customFormat="1"/>
    <row r="434" s="11" customFormat="1"/>
    <row r="435" s="11" customFormat="1"/>
    <row r="436" s="11" customFormat="1"/>
    <row r="437" s="11" customFormat="1"/>
    <row r="438" s="11" customFormat="1"/>
    <row r="439" s="11" customFormat="1"/>
    <row r="440" s="11" customFormat="1"/>
    <row r="441" s="11" customFormat="1"/>
    <row r="442" s="11" customFormat="1"/>
    <row r="443" s="11" customFormat="1"/>
    <row r="444" s="11" customFormat="1"/>
    <row r="445" s="11" customFormat="1"/>
    <row r="446" s="11" customFormat="1"/>
    <row r="447" s="11" customFormat="1"/>
    <row r="448" s="11" customFormat="1"/>
    <row r="449" s="11" customFormat="1"/>
    <row r="450" s="11" customFormat="1"/>
    <row r="451" s="11" customFormat="1"/>
    <row r="452" s="11" customFormat="1"/>
    <row r="453" s="11" customFormat="1"/>
    <row r="454" s="11" customFormat="1"/>
    <row r="455" s="11" customFormat="1"/>
    <row r="456" s="11" customFormat="1"/>
    <row r="457" s="11" customFormat="1"/>
    <row r="458" s="11" customFormat="1"/>
    <row r="459" s="11" customFormat="1"/>
    <row r="460" s="11" customFormat="1"/>
    <row r="461" s="11" customFormat="1"/>
    <row r="462" s="11" customFormat="1"/>
    <row r="463" s="11" customFormat="1"/>
    <row r="464" s="11" customFormat="1"/>
    <row r="465" s="11" customFormat="1"/>
    <row r="466" s="11" customFormat="1"/>
    <row r="467" s="11" customFormat="1"/>
    <row r="468" s="11" customFormat="1"/>
    <row r="469" s="11" customFormat="1"/>
    <row r="470" s="11" customFormat="1"/>
    <row r="471" s="11" customFormat="1"/>
    <row r="472" s="11" customFormat="1"/>
    <row r="473" s="11" customFormat="1"/>
    <row r="474" s="11" customFormat="1"/>
    <row r="475" s="11" customFormat="1"/>
    <row r="476" s="11" customFormat="1"/>
    <row r="477" s="11" customFormat="1"/>
    <row r="478" s="11" customFormat="1"/>
    <row r="479" s="11" customFormat="1"/>
    <row r="480" s="11" customFormat="1"/>
    <row r="481" s="11" customFormat="1"/>
    <row r="482" s="11" customFormat="1"/>
    <row r="483" s="11" customFormat="1"/>
    <row r="484" s="11" customFormat="1"/>
    <row r="485" s="11" customFormat="1"/>
    <row r="486" s="11" customFormat="1"/>
    <row r="487" s="11" customFormat="1"/>
    <row r="488" s="11" customFormat="1"/>
    <row r="489" s="11" customFormat="1"/>
    <row r="490" s="11" customFormat="1"/>
    <row r="491" s="11" customFormat="1"/>
    <row r="492" s="11" customFormat="1"/>
    <row r="493" s="11" customFormat="1"/>
    <row r="494" s="11" customFormat="1"/>
    <row r="495" s="11" customFormat="1"/>
    <row r="496" s="11" customFormat="1"/>
    <row r="497" s="11" customFormat="1"/>
    <row r="498" s="11" customFormat="1"/>
    <row r="499" s="11" customFormat="1"/>
    <row r="500" s="11" customFormat="1"/>
    <row r="501" s="11" customFormat="1"/>
    <row r="502" s="11" customFormat="1"/>
    <row r="503" s="11" customFormat="1"/>
    <row r="504" s="11" customFormat="1"/>
    <row r="505" s="11" customFormat="1"/>
    <row r="506" s="11" customFormat="1"/>
    <row r="507" s="11" customFormat="1"/>
    <row r="508" s="11" customFormat="1"/>
    <row r="509" s="11" customFormat="1"/>
    <row r="510" s="11" customFormat="1"/>
    <row r="511" s="11" customFormat="1"/>
    <row r="512" s="11" customFormat="1"/>
    <row r="513" s="11" customFormat="1"/>
    <row r="514" s="11" customFormat="1"/>
    <row r="515" s="11" customFormat="1"/>
    <row r="516" s="11" customFormat="1"/>
    <row r="517" s="11" customFormat="1"/>
    <row r="518" s="11" customFormat="1"/>
    <row r="519" s="11" customFormat="1"/>
    <row r="520" s="11" customFormat="1"/>
    <row r="521" s="11" customFormat="1"/>
    <row r="522" s="11" customFormat="1"/>
    <row r="523" s="11" customFormat="1"/>
    <row r="524" s="11" customFormat="1"/>
    <row r="525" s="11" customFormat="1"/>
    <row r="526" s="11" customFormat="1"/>
    <row r="527" s="11" customFormat="1"/>
    <row r="528" s="11" customFormat="1"/>
    <row r="529" s="11" customFormat="1"/>
    <row r="530" s="11" customFormat="1"/>
    <row r="531" s="11" customFormat="1"/>
    <row r="532" s="11" customFormat="1"/>
    <row r="533" s="11" customFormat="1"/>
    <row r="534" s="11" customFormat="1"/>
    <row r="535" s="11" customFormat="1"/>
    <row r="536" s="11" customFormat="1"/>
    <row r="537" s="11" customFormat="1"/>
    <row r="538" s="11" customFormat="1"/>
    <row r="539" s="11" customFormat="1"/>
    <row r="540" s="11" customFormat="1"/>
    <row r="541" s="11" customFormat="1"/>
    <row r="542" s="11" customFormat="1"/>
    <row r="543" s="11" customFormat="1"/>
    <row r="544" s="11" customFormat="1"/>
    <row r="545" s="11" customFormat="1"/>
    <row r="546" s="11" customFormat="1"/>
    <row r="547" s="11" customFormat="1"/>
    <row r="548" s="11" customFormat="1"/>
    <row r="549" s="11" customFormat="1"/>
    <row r="550" s="11" customFormat="1"/>
    <row r="551" s="11" customFormat="1"/>
    <row r="552" s="11" customFormat="1"/>
    <row r="553" s="11" customFormat="1"/>
    <row r="554" s="179" customFormat="1"/>
    <row r="555" s="179" customFormat="1"/>
    <row r="556" s="179" customFormat="1"/>
    <row r="557" s="179" customFormat="1"/>
    <row r="558" s="179" customFormat="1"/>
    <row r="559" s="179" customFormat="1"/>
    <row r="560" s="179" customFormat="1"/>
    <row r="561" s="179" customFormat="1"/>
    <row r="562" s="179" customFormat="1"/>
    <row r="563" s="179" customFormat="1"/>
    <row r="564" s="179" customFormat="1"/>
    <row r="565" s="179" customFormat="1"/>
    <row r="566" s="179" customFormat="1"/>
    <row r="567" s="179" customFormat="1"/>
    <row r="568" s="179" customFormat="1"/>
    <row r="569" s="179" customFormat="1"/>
    <row r="570" s="179" customFormat="1"/>
    <row r="571" s="179" customFormat="1"/>
    <row r="572" s="179" customFormat="1"/>
    <row r="573" s="179" customFormat="1"/>
    <row r="574" s="179" customFormat="1"/>
    <row r="575" s="179" customFormat="1"/>
    <row r="576" s="179" customFormat="1"/>
    <row r="577" s="179" customFormat="1"/>
    <row r="578" s="179" customFormat="1"/>
    <row r="579" s="179" customFormat="1"/>
    <row r="580" s="179" customFormat="1"/>
    <row r="581" s="179" customFormat="1"/>
    <row r="582" s="179" customFormat="1"/>
    <row r="583" s="179" customFormat="1"/>
    <row r="584" s="179" customFormat="1"/>
    <row r="585" s="179" customFormat="1"/>
    <row r="586" s="179" customFormat="1"/>
    <row r="587" s="179" customFormat="1"/>
    <row r="588" s="179" customFormat="1"/>
    <row r="589" s="179" customFormat="1"/>
    <row r="590" s="179" customFormat="1"/>
    <row r="591" s="179" customFormat="1"/>
    <row r="592" s="179" customFormat="1"/>
    <row r="593" s="179" customFormat="1"/>
    <row r="594" s="179" customFormat="1"/>
    <row r="595" s="179" customFormat="1"/>
    <row r="596" s="179" customFormat="1"/>
    <row r="597" s="179" customFormat="1"/>
    <row r="598" s="179" customFormat="1"/>
    <row r="599" s="179" customFormat="1"/>
    <row r="600" s="179" customFormat="1"/>
    <row r="601" s="179" customFormat="1"/>
    <row r="602" s="179" customFormat="1"/>
    <row r="603" s="179" customFormat="1"/>
    <row r="604" s="179" customFormat="1"/>
    <row r="605" s="179" customFormat="1"/>
    <row r="606" s="179" customFormat="1"/>
    <row r="607" s="179" customFormat="1"/>
    <row r="608" s="179" customFormat="1"/>
    <row r="609" s="179" customFormat="1"/>
    <row r="610" s="179" customFormat="1"/>
    <row r="611" s="179" customFormat="1"/>
    <row r="612" s="179" customFormat="1"/>
    <row r="613" s="179" customFormat="1"/>
    <row r="614" s="179" customFormat="1"/>
    <row r="615" s="179" customFormat="1"/>
    <row r="616" s="179" customFormat="1"/>
    <row r="617" s="179" customFormat="1"/>
    <row r="618" s="179" customFormat="1"/>
    <row r="619" s="179" customFormat="1"/>
    <row r="620" s="179" customFormat="1"/>
    <row r="621" s="179" customFormat="1"/>
    <row r="622" s="179" customFormat="1"/>
    <row r="623" s="179" customFormat="1"/>
    <row r="624" s="179" customFormat="1"/>
    <row r="625" s="179" customFormat="1"/>
    <row r="626" s="179" customFormat="1"/>
    <row r="627" s="179" customFormat="1"/>
    <row r="628" s="179" customFormat="1"/>
    <row r="629" s="179" customFormat="1"/>
    <row r="630" s="179" customFormat="1"/>
    <row r="631" s="179" customFormat="1"/>
    <row r="632" s="179" customFormat="1"/>
    <row r="633" s="179" customFormat="1"/>
    <row r="634" s="179" customFormat="1"/>
    <row r="635" s="179" customFormat="1"/>
    <row r="636" s="179" customFormat="1"/>
    <row r="637" s="179" customFormat="1"/>
    <row r="638" s="179" customFormat="1"/>
    <row r="639" s="179" customFormat="1"/>
    <row r="640" s="179" customFormat="1"/>
    <row r="641" s="179" customFormat="1"/>
    <row r="642" s="179" customFormat="1"/>
    <row r="643" s="179" customFormat="1"/>
    <row r="644" s="179" customFormat="1"/>
    <row r="645" s="179" customFormat="1"/>
    <row r="646" s="179" customFormat="1"/>
    <row r="647" s="179" customFormat="1"/>
    <row r="648" s="179" customFormat="1"/>
    <row r="649" s="179" customFormat="1"/>
    <row r="650" s="179" customFormat="1"/>
    <row r="651" s="179" customFormat="1"/>
    <row r="652" s="179" customFormat="1"/>
    <row r="653" s="179" customFormat="1"/>
    <row r="654" s="179" customFormat="1"/>
    <row r="655" s="179" customFormat="1"/>
    <row r="656" s="179" customFormat="1"/>
    <row r="657" s="179" customFormat="1"/>
    <row r="658" s="179" customFormat="1"/>
    <row r="659" s="179" customFormat="1"/>
    <row r="660" s="179" customFormat="1"/>
    <row r="661" s="179" customFormat="1"/>
    <row r="662" s="179" customFormat="1"/>
    <row r="663" s="179" customFormat="1"/>
    <row r="664" s="179" customFormat="1"/>
    <row r="665" s="179" customFormat="1"/>
    <row r="666" s="179" customFormat="1"/>
    <row r="667" s="179" customFormat="1"/>
    <row r="668" s="179" customFormat="1"/>
    <row r="669" s="179" customFormat="1"/>
    <row r="670" s="179" customFormat="1"/>
    <row r="671" s="179" customFormat="1"/>
    <row r="672" s="179" customFormat="1"/>
    <row r="673" s="179" customFormat="1"/>
    <row r="674" s="179" customFormat="1"/>
    <row r="675" s="179" customFormat="1"/>
    <row r="676" s="179" customFormat="1"/>
    <row r="677" s="179" customFormat="1"/>
    <row r="678" s="179" customFormat="1"/>
    <row r="679" s="179" customFormat="1"/>
    <row r="680" s="179" customFormat="1"/>
    <row r="681" s="179" customFormat="1"/>
    <row r="682" s="179" customFormat="1"/>
    <row r="683" s="179" customFormat="1"/>
    <row r="684" s="179" customFormat="1"/>
    <row r="685" s="179" customFormat="1"/>
    <row r="686" s="179" customFormat="1"/>
    <row r="687" s="179" customFormat="1"/>
    <row r="688" s="179" customFormat="1"/>
    <row r="689" s="179" customFormat="1"/>
    <row r="690" s="179" customFormat="1"/>
    <row r="691" s="179" customFormat="1"/>
    <row r="692" s="179" customFormat="1"/>
    <row r="693" s="179" customFormat="1"/>
    <row r="694" s="179" customFormat="1"/>
    <row r="695" s="179" customFormat="1"/>
    <row r="696" s="179" customFormat="1"/>
    <row r="697" s="179" customFormat="1"/>
    <row r="698" s="179" customFormat="1"/>
    <row r="699" s="179" customFormat="1"/>
    <row r="700" s="179" customFormat="1"/>
    <row r="701" s="179" customFormat="1"/>
    <row r="702" s="179" customFormat="1"/>
    <row r="703" s="179" customFormat="1"/>
    <row r="704" s="179" customFormat="1"/>
    <row r="705" s="179" customFormat="1"/>
    <row r="706" s="179" customFormat="1"/>
    <row r="707" s="179" customFormat="1"/>
    <row r="708" s="179" customFormat="1"/>
    <row r="709" s="179" customFormat="1"/>
    <row r="710" s="179" customFormat="1"/>
    <row r="711" s="179" customFormat="1"/>
    <row r="712" s="179" customFormat="1"/>
    <row r="713" s="179" customFormat="1"/>
    <row r="714" s="179" customFormat="1"/>
    <row r="715" s="179" customFormat="1"/>
    <row r="716" s="179" customFormat="1"/>
    <row r="717" s="179" customFormat="1"/>
    <row r="718" s="179" customFormat="1"/>
    <row r="719" s="179" customFormat="1"/>
    <row r="720" s="179" customFormat="1"/>
    <row r="721" s="179" customFormat="1"/>
    <row r="722" s="179" customFormat="1"/>
    <row r="723" s="179" customFormat="1"/>
    <row r="724" s="179" customFormat="1"/>
    <row r="725" s="179" customFormat="1"/>
    <row r="726" s="179" customFormat="1"/>
    <row r="727" s="179" customFormat="1"/>
    <row r="728" s="179" customFormat="1"/>
    <row r="729" s="179" customFormat="1"/>
    <row r="730" s="179" customFormat="1"/>
    <row r="731" s="179" customFormat="1"/>
    <row r="732" s="179" customFormat="1"/>
    <row r="733" s="179" customFormat="1"/>
    <row r="734" s="179" customFormat="1"/>
    <row r="735" s="179" customFormat="1"/>
    <row r="736" s="179" customFormat="1"/>
    <row r="737" s="179" customFormat="1"/>
    <row r="738" s="179" customFormat="1"/>
    <row r="739" s="179" customFormat="1"/>
    <row r="740" s="179" customFormat="1"/>
    <row r="741" s="179" customFormat="1"/>
    <row r="742" s="179" customFormat="1"/>
    <row r="743" s="179" customFormat="1"/>
    <row r="744" s="179" customFormat="1"/>
    <row r="745" s="179" customFormat="1"/>
    <row r="746" s="179" customFormat="1"/>
    <row r="747" s="179" customFormat="1"/>
    <row r="748" s="179" customFormat="1"/>
    <row r="749" s="179" customFormat="1"/>
    <row r="750" s="179" customFormat="1"/>
    <row r="751" s="179" customFormat="1"/>
    <row r="752" s="179" customFormat="1"/>
    <row r="753" s="179" customFormat="1"/>
    <row r="754" s="179" customFormat="1"/>
    <row r="755" s="179" customFormat="1"/>
    <row r="756" s="179" customFormat="1"/>
    <row r="757" s="179" customFormat="1"/>
    <row r="758" s="179" customFormat="1"/>
    <row r="759" s="179" customFormat="1"/>
    <row r="760" s="179" customFormat="1"/>
    <row r="761" s="179" customFormat="1"/>
    <row r="762" s="179" customFormat="1"/>
    <row r="763" s="179" customFormat="1"/>
    <row r="764" s="179" customFormat="1"/>
    <row r="765" s="179" customFormat="1"/>
    <row r="766" s="179" customFormat="1"/>
    <row r="767" s="179" customFormat="1"/>
    <row r="768" s="179" customFormat="1"/>
    <row r="769" s="179" customFormat="1"/>
    <row r="770" s="179" customFormat="1"/>
    <row r="771" s="179" customFormat="1"/>
    <row r="772" s="179" customFormat="1"/>
    <row r="773" s="179" customFormat="1"/>
    <row r="774" s="179" customFormat="1"/>
    <row r="775" s="179" customFormat="1"/>
    <row r="776" s="179" customFormat="1"/>
    <row r="777" s="179" customFormat="1"/>
    <row r="778" s="179" customFormat="1"/>
    <row r="779" s="179" customFormat="1"/>
    <row r="780" s="179" customFormat="1"/>
    <row r="781" s="179" customFormat="1"/>
    <row r="782" s="179" customFormat="1"/>
    <row r="783" s="179" customFormat="1"/>
    <row r="784" s="179" customFormat="1"/>
    <row r="785" s="179" customFormat="1"/>
    <row r="786" s="179" customFormat="1"/>
    <row r="787" s="179" customFormat="1"/>
    <row r="788" s="179" customFormat="1"/>
    <row r="789" s="179" customFormat="1"/>
    <row r="790" s="179" customFormat="1"/>
    <row r="791" s="179" customFormat="1"/>
    <row r="792" s="179" customFormat="1"/>
    <row r="793" s="179" customFormat="1"/>
    <row r="794" s="179" customFormat="1"/>
    <row r="795" s="179" customFormat="1"/>
    <row r="796" s="179" customFormat="1"/>
    <row r="797" s="179" customFormat="1"/>
    <row r="798" s="179" customFormat="1"/>
    <row r="799" s="179" customFormat="1"/>
    <row r="800" s="179" customFormat="1"/>
    <row r="801" s="179" customFormat="1"/>
    <row r="802" s="179" customFormat="1"/>
    <row r="803" s="179" customFormat="1"/>
    <row r="804" s="179" customFormat="1"/>
    <row r="805" s="179" customFormat="1"/>
    <row r="806" s="179" customFormat="1"/>
    <row r="807" s="179" customFormat="1"/>
    <row r="808" s="179" customFormat="1"/>
    <row r="809" s="179" customFormat="1"/>
    <row r="810" s="179" customFormat="1"/>
    <row r="811" s="179" customFormat="1"/>
    <row r="812" s="179" customFormat="1"/>
    <row r="813" s="179" customFormat="1"/>
    <row r="814" s="179" customFormat="1"/>
    <row r="815" s="179" customFormat="1"/>
    <row r="816" s="179" customFormat="1"/>
    <row r="817" s="179" customFormat="1"/>
    <row r="818" s="179" customFormat="1"/>
    <row r="819" s="179" customFormat="1"/>
    <row r="820" s="179" customFormat="1"/>
    <row r="821" s="179" customFormat="1"/>
    <row r="822" s="179" customFormat="1"/>
    <row r="823" s="179" customFormat="1"/>
    <row r="824" s="179" customFormat="1"/>
    <row r="825" s="179" customFormat="1"/>
    <row r="826" s="179" customFormat="1"/>
    <row r="827" s="179" customFormat="1"/>
    <row r="828" s="179" customFormat="1"/>
    <row r="829" s="179" customFormat="1"/>
    <row r="830" s="179" customFormat="1"/>
    <row r="831" s="179" customFormat="1"/>
    <row r="832" s="179" customFormat="1"/>
    <row r="833" s="179" customFormat="1"/>
    <row r="834" s="179" customFormat="1"/>
    <row r="835" s="179" customFormat="1"/>
    <row r="836" s="179" customFormat="1"/>
    <row r="837" s="179" customFormat="1"/>
    <row r="838" s="179" customFormat="1"/>
    <row r="839" s="179" customFormat="1"/>
    <row r="840" s="179" customFormat="1"/>
    <row r="841" s="179" customFormat="1"/>
    <row r="842" s="179" customFormat="1"/>
    <row r="843" s="179" customFormat="1"/>
    <row r="844" s="179" customFormat="1"/>
    <row r="845" s="179" customFormat="1"/>
    <row r="846" s="179" customFormat="1"/>
    <row r="847" s="179" customFormat="1"/>
    <row r="848" s="179" customFormat="1"/>
    <row r="849" s="179" customFormat="1"/>
    <row r="850" s="179" customFormat="1"/>
    <row r="851" s="179" customFormat="1"/>
    <row r="852" s="179" customFormat="1"/>
    <row r="853" s="179" customFormat="1"/>
    <row r="854" s="179" customFormat="1"/>
    <row r="855" s="179" customFormat="1"/>
    <row r="856" s="179" customFormat="1"/>
    <row r="857" s="179" customFormat="1"/>
    <row r="858" s="179" customFormat="1"/>
    <row r="859" s="179" customFormat="1"/>
    <row r="860" s="179" customFormat="1"/>
    <row r="861" s="179" customFormat="1"/>
    <row r="862" s="179" customFormat="1"/>
    <row r="863" s="179" customFormat="1"/>
    <row r="864" s="179" customFormat="1"/>
    <row r="865" s="179" customFormat="1"/>
    <row r="866" s="179" customFormat="1"/>
    <row r="867" s="179" customFormat="1"/>
    <row r="868" s="179" customFormat="1"/>
    <row r="869" s="179" customFormat="1"/>
    <row r="870" s="179" customFormat="1"/>
    <row r="871" s="179" customFormat="1"/>
    <row r="872" s="179" customFormat="1"/>
    <row r="873" s="179" customFormat="1"/>
    <row r="874" s="179" customFormat="1"/>
    <row r="875" s="179" customFormat="1"/>
    <row r="876" s="179" customFormat="1"/>
    <row r="877" s="179" customFormat="1"/>
    <row r="878" s="179" customFormat="1"/>
    <row r="879" s="179" customFormat="1"/>
    <row r="880" s="179" customFormat="1"/>
    <row r="881" s="179" customFormat="1"/>
    <row r="882" s="179" customFormat="1"/>
    <row r="883" s="179" customFormat="1"/>
    <row r="884" s="179" customFormat="1"/>
    <row r="885" s="179" customFormat="1"/>
    <row r="886" s="179" customFormat="1"/>
    <row r="887" s="179" customFormat="1"/>
    <row r="888" s="179" customFormat="1"/>
    <row r="889" s="179" customFormat="1"/>
    <row r="890" s="179" customFormat="1"/>
    <row r="891" s="179" customFormat="1"/>
    <row r="892" s="179" customFormat="1"/>
    <row r="893" s="179" customFormat="1"/>
    <row r="894" s="179" customFormat="1"/>
    <row r="895" s="179" customFormat="1"/>
    <row r="896" s="179" customFormat="1"/>
    <row r="897" s="179" customFormat="1"/>
    <row r="898" s="179" customFormat="1"/>
    <row r="899" s="179" customFormat="1"/>
    <row r="900" s="179" customFormat="1"/>
    <row r="901" s="179" customFormat="1"/>
    <row r="902" s="179" customFormat="1"/>
    <row r="903" s="179" customFormat="1"/>
    <row r="904" s="179" customFormat="1"/>
    <row r="905" s="179" customFormat="1"/>
    <row r="906" s="179" customFormat="1"/>
    <row r="907" s="179" customFormat="1"/>
    <row r="908" s="179" customFormat="1"/>
    <row r="909" s="179" customFormat="1"/>
    <row r="910" s="179" customFormat="1"/>
    <row r="911" s="179" customFormat="1"/>
    <row r="912" s="179" customFormat="1"/>
    <row r="913" s="179" customFormat="1"/>
    <row r="914" s="179" customFormat="1"/>
    <row r="915" s="179" customFormat="1"/>
    <row r="916" s="179" customFormat="1"/>
    <row r="917" s="179" customFormat="1"/>
    <row r="918" s="179" customFormat="1"/>
    <row r="919" s="179" customFormat="1"/>
    <row r="920" s="179" customFormat="1"/>
    <row r="921" s="179" customFormat="1"/>
    <row r="922" s="179" customFormat="1"/>
    <row r="923" s="179" customFormat="1"/>
    <row r="924" s="179" customFormat="1"/>
    <row r="925" s="179" customFormat="1"/>
    <row r="926" s="179" customFormat="1"/>
    <row r="927" s="179" customFormat="1"/>
    <row r="928" s="179" customFormat="1"/>
    <row r="929" s="179" customFormat="1"/>
    <row r="930" s="179" customFormat="1"/>
    <row r="931" s="179" customFormat="1"/>
    <row r="932" s="179" customFormat="1"/>
    <row r="933" s="179" customFormat="1"/>
    <row r="934" s="179" customFormat="1"/>
    <row r="935" s="179" customFormat="1"/>
    <row r="936" s="179" customFormat="1"/>
    <row r="937" s="179" customFormat="1"/>
    <row r="938" s="179" customFormat="1"/>
    <row r="939" s="179" customFormat="1"/>
    <row r="940" s="179" customFormat="1"/>
    <row r="941" s="179" customFormat="1"/>
    <row r="942" s="179" customFormat="1"/>
    <row r="943" s="179" customFormat="1"/>
    <row r="944" s="179" customFormat="1"/>
    <row r="945" s="179" customFormat="1"/>
    <row r="946" s="179" customFormat="1"/>
    <row r="947" s="179" customFormat="1"/>
    <row r="948" s="179" customFormat="1"/>
    <row r="949" s="179" customFormat="1"/>
    <row r="950" s="179" customFormat="1"/>
    <row r="951" s="179" customFormat="1"/>
    <row r="952" s="179" customFormat="1"/>
    <row r="953" s="179" customFormat="1"/>
    <row r="954" s="179" customFormat="1"/>
    <row r="955" s="179" customFormat="1"/>
    <row r="956" s="179" customFormat="1"/>
    <row r="957" s="179" customFormat="1"/>
    <row r="958" s="179" customFormat="1"/>
    <row r="959" s="179" customFormat="1"/>
    <row r="960" s="179" customFormat="1"/>
    <row r="961" s="179" customFormat="1"/>
    <row r="962" s="179" customFormat="1"/>
    <row r="963" s="179" customFormat="1"/>
    <row r="964" s="179" customFormat="1"/>
    <row r="965" s="179" customFormat="1"/>
    <row r="966" s="179" customFormat="1"/>
    <row r="967" s="179" customFormat="1"/>
    <row r="968" s="179" customFormat="1"/>
    <row r="969" s="179" customFormat="1"/>
    <row r="970" s="179" customFormat="1"/>
    <row r="971" s="179" customFormat="1"/>
    <row r="972" s="179" customFormat="1"/>
    <row r="973" s="179" customFormat="1"/>
    <row r="974" s="179" customFormat="1"/>
    <row r="975" s="179" customFormat="1"/>
    <row r="976" s="179" customFormat="1"/>
    <row r="977" s="179" customFormat="1"/>
    <row r="978" s="179" customFormat="1"/>
    <row r="979" s="179" customFormat="1"/>
    <row r="980" s="179" customFormat="1"/>
    <row r="981" s="179" customFormat="1"/>
    <row r="982" s="179" customFormat="1"/>
    <row r="983" s="179" customFormat="1"/>
    <row r="984" s="179" customFormat="1"/>
    <row r="985" s="179" customFormat="1"/>
    <row r="986" s="179" customFormat="1"/>
    <row r="987" s="179" customFormat="1"/>
    <row r="988" s="179" customFormat="1"/>
    <row r="989" s="179" customFormat="1"/>
    <row r="990" s="179" customFormat="1"/>
    <row r="991" s="179" customFormat="1"/>
    <row r="992" s="179" customFormat="1"/>
    <row r="993" s="179" customFormat="1"/>
    <row r="994" s="179" customFormat="1"/>
    <row r="995" s="179" customFormat="1"/>
    <row r="996" s="179" customFormat="1"/>
    <row r="997" s="179" customFormat="1"/>
    <row r="998" s="179" customFormat="1"/>
    <row r="999" s="179" customFormat="1"/>
    <row r="1000" s="179" customFormat="1"/>
    <row r="1001" s="179" customFormat="1"/>
    <row r="1002" s="179" customFormat="1"/>
    <row r="1003" s="179" customFormat="1"/>
    <row r="1004" s="179" customFormat="1"/>
    <row r="1005" s="179" customFormat="1"/>
    <row r="1006" s="179" customFormat="1"/>
    <row r="1007" s="179" customFormat="1"/>
    <row r="1008" s="179" customFormat="1"/>
    <row r="1009" s="179" customFormat="1"/>
    <row r="1010" s="179" customFormat="1"/>
    <row r="1011" s="179" customFormat="1"/>
    <row r="1012" s="179" customFormat="1"/>
    <row r="1013" s="179" customFormat="1"/>
    <row r="1014" s="179" customFormat="1"/>
    <row r="1015" s="179" customFormat="1"/>
    <row r="1016" s="179" customFormat="1"/>
    <row r="1017" s="179" customFormat="1"/>
    <row r="1018" s="179" customFormat="1"/>
    <row r="1019" s="179" customFormat="1"/>
    <row r="1020" s="179" customFormat="1"/>
    <row r="1021" s="179" customFormat="1"/>
    <row r="1022" s="179" customFormat="1"/>
    <row r="1023" s="179" customFormat="1"/>
    <row r="1024" s="179" customFormat="1"/>
    <row r="1025" s="179" customFormat="1"/>
    <row r="1026" s="179" customFormat="1"/>
    <row r="1027" s="179" customFormat="1"/>
    <row r="1028" s="179" customFormat="1"/>
    <row r="1029" s="179" customFormat="1"/>
    <row r="1030" s="179" customFormat="1"/>
    <row r="1031" s="179" customFormat="1"/>
    <row r="1032" s="179" customFormat="1"/>
    <row r="1033" s="179" customFormat="1"/>
    <row r="1034" s="179" customFormat="1"/>
    <row r="1035" s="179" customFormat="1"/>
    <row r="1036" s="179" customFormat="1"/>
    <row r="1037" s="179" customFormat="1"/>
    <row r="1038" s="179" customFormat="1"/>
    <row r="1039" s="179" customFormat="1"/>
    <row r="1040" s="179" customFormat="1"/>
    <row r="1041" s="179" customFormat="1"/>
    <row r="1042" s="179" customFormat="1"/>
    <row r="1043" s="179" customFormat="1"/>
    <row r="1044" s="179" customFormat="1"/>
    <row r="1045" s="179" customFormat="1"/>
    <row r="1046" s="179" customFormat="1"/>
    <row r="1047" s="179" customFormat="1"/>
    <row r="1048" s="179" customFormat="1"/>
    <row r="1049" s="179" customFormat="1"/>
    <row r="1050" s="179" customFormat="1"/>
    <row r="1051" s="179" customFormat="1"/>
    <row r="1052" s="179" customFormat="1"/>
    <row r="1053" s="179" customFormat="1"/>
    <row r="1054" s="179" customFormat="1"/>
    <row r="1055" s="179" customFormat="1"/>
    <row r="1056" s="179" customFormat="1"/>
    <row r="1057" s="179" customFormat="1"/>
    <row r="1058" s="179" customFormat="1"/>
    <row r="1059" s="179" customFormat="1"/>
    <row r="1060" s="179" customFormat="1"/>
    <row r="1061" s="179" customFormat="1"/>
    <row r="1062" s="179" customFormat="1"/>
    <row r="1063" s="179" customFormat="1"/>
    <row r="1064" s="179" customFormat="1"/>
    <row r="1065" s="179" customFormat="1"/>
    <row r="1066" s="179" customFormat="1"/>
    <row r="1067" s="179" customFormat="1"/>
    <row r="1068" s="179" customFormat="1"/>
    <row r="1069" s="179" customFormat="1"/>
    <row r="1070" s="179" customFormat="1"/>
    <row r="1071" s="179" customFormat="1"/>
    <row r="1072" s="179" customFormat="1"/>
    <row r="1073" s="179" customFormat="1"/>
    <row r="1074" s="179" customFormat="1"/>
    <row r="1075" s="179" customFormat="1"/>
    <row r="1076" s="179" customFormat="1"/>
    <row r="1077" s="179" customFormat="1"/>
    <row r="1078" s="179" customFormat="1"/>
    <row r="1079" s="179" customFormat="1"/>
    <row r="1080" s="179" customFormat="1"/>
    <row r="1081" s="179" customFormat="1"/>
    <row r="1082" s="179" customFormat="1"/>
    <row r="1083" s="179" customFormat="1"/>
    <row r="1084" s="179" customFormat="1"/>
    <row r="1085" s="179" customFormat="1"/>
    <row r="1086" s="179" customFormat="1"/>
    <row r="1087" s="179" customFormat="1"/>
    <row r="1088" s="179" customFormat="1"/>
    <row r="1089" s="179" customFormat="1"/>
    <row r="1090" s="179" customFormat="1"/>
    <row r="1091" s="179" customFormat="1"/>
    <row r="1092" s="179" customFormat="1"/>
    <row r="1093" s="179" customFormat="1"/>
    <row r="1094" s="179" customFormat="1"/>
    <row r="1095" s="179" customFormat="1"/>
    <row r="1096" s="179" customFormat="1"/>
    <row r="1097" s="179" customFormat="1"/>
    <row r="1098" s="179" customFormat="1"/>
    <row r="1099" s="179" customFormat="1"/>
    <row r="1100" s="179" customFormat="1"/>
    <row r="1101" s="179" customFormat="1"/>
    <row r="1102" s="179" customFormat="1"/>
    <row r="1103" s="179" customFormat="1"/>
    <row r="1104" s="179" customFormat="1"/>
    <row r="1105" s="179" customFormat="1"/>
    <row r="1106" s="179" customFormat="1"/>
    <row r="1107" s="179" customFormat="1"/>
    <row r="1108" s="179" customFormat="1"/>
    <row r="1109" s="179" customFormat="1"/>
    <row r="1110" s="179" customFormat="1"/>
    <row r="1111" s="179" customFormat="1"/>
    <row r="1112" s="179" customFormat="1"/>
    <row r="1113" s="179" customFormat="1"/>
    <row r="1114" s="179" customFormat="1"/>
    <row r="1115" s="179" customFormat="1"/>
    <row r="1116" s="179" customFormat="1"/>
    <row r="1117" s="179" customFormat="1"/>
    <row r="1118" s="179" customFormat="1"/>
    <row r="1119" s="179" customFormat="1"/>
    <row r="1120" s="179" customFormat="1"/>
    <row r="1121" s="179" customFormat="1"/>
    <row r="1122" s="179" customFormat="1"/>
    <row r="1123" s="179" customFormat="1"/>
    <row r="1124" s="179" customFormat="1"/>
    <row r="1125" s="179" customFormat="1"/>
    <row r="1126" s="179" customFormat="1"/>
    <row r="1127" s="179" customFormat="1"/>
    <row r="1128" s="179" customFormat="1"/>
    <row r="1129" s="179" customFormat="1"/>
    <row r="1130" s="179" customFormat="1"/>
    <row r="1131" s="179" customFormat="1"/>
    <row r="1132" s="179" customFormat="1"/>
    <row r="1133" s="179" customFormat="1"/>
    <row r="1134" s="179" customFormat="1"/>
    <row r="1135" s="179" customFormat="1"/>
    <row r="1136" s="179" customFormat="1"/>
    <row r="1137" s="179" customFormat="1"/>
    <row r="1138" s="179" customFormat="1"/>
    <row r="1139" s="179" customFormat="1"/>
    <row r="1140" s="179" customFormat="1"/>
    <row r="1141" s="179" customFormat="1"/>
    <row r="1142" s="179" customFormat="1"/>
    <row r="1143" s="179" customFormat="1"/>
    <row r="1144" s="179" customFormat="1"/>
    <row r="1145" s="179" customFormat="1"/>
    <row r="1146" s="179" customFormat="1"/>
    <row r="1147" s="179" customFormat="1"/>
    <row r="1148" s="179" customFormat="1"/>
    <row r="1149" s="179" customFormat="1"/>
    <row r="1150" s="179" customFormat="1"/>
    <row r="1151" s="179" customFormat="1"/>
    <row r="1152" s="179" customFormat="1"/>
    <row r="1153" s="179" customFormat="1"/>
    <row r="1154" s="179" customFormat="1"/>
    <row r="1155" s="179" customFormat="1"/>
    <row r="1156" s="179" customFormat="1"/>
    <row r="1157" s="179" customFormat="1"/>
    <row r="1158" s="179" customFormat="1"/>
    <row r="1159" s="179" customFormat="1"/>
    <row r="1160" s="179" customFormat="1"/>
    <row r="1161" s="179" customFormat="1"/>
    <row r="1162" s="179" customFormat="1"/>
    <row r="1163" s="179" customFormat="1"/>
    <row r="1164" s="179" customFormat="1"/>
    <row r="1165" s="179" customFormat="1"/>
    <row r="1166" s="179" customFormat="1"/>
    <row r="1167" s="179" customFormat="1"/>
    <row r="1168" s="179" customFormat="1"/>
    <row r="1169" s="179" customFormat="1"/>
    <row r="1170" s="179" customFormat="1"/>
    <row r="1171" s="179" customFormat="1"/>
    <row r="1172" s="179" customFormat="1"/>
    <row r="1173" s="179" customFormat="1"/>
    <row r="1174" s="179" customFormat="1"/>
    <row r="1175" s="179" customFormat="1"/>
    <row r="1176" s="179" customFormat="1"/>
    <row r="1177" s="179" customFormat="1"/>
    <row r="1178" s="179" customFormat="1"/>
    <row r="1179" s="179" customFormat="1"/>
    <row r="1180" s="179" customFormat="1"/>
    <row r="1181" s="179" customFormat="1"/>
    <row r="1182" s="179" customFormat="1"/>
    <row r="1183" s="179" customFormat="1"/>
    <row r="1184" s="179" customFormat="1"/>
    <row r="1185" s="179" customFormat="1"/>
    <row r="1186" s="179" customFormat="1"/>
    <row r="1187" s="179" customFormat="1"/>
    <row r="1188" s="179" customFormat="1"/>
    <row r="1189" s="179" customFormat="1"/>
    <row r="1190" s="179" customFormat="1"/>
    <row r="1191" s="179" customFormat="1"/>
    <row r="1192" s="179" customFormat="1"/>
    <row r="1193" s="179" customFormat="1"/>
    <row r="1194" s="179" customFormat="1"/>
    <row r="1195" s="179" customFormat="1"/>
    <row r="1196" s="179" customFormat="1"/>
    <row r="1197" s="179" customFormat="1"/>
    <row r="1198" s="179" customFormat="1"/>
    <row r="1199" s="179" customFormat="1"/>
    <row r="1200" s="179" customFormat="1"/>
    <row r="1201" s="179" customFormat="1"/>
    <row r="1202" s="179" customFormat="1"/>
    <row r="1203" s="179" customFormat="1"/>
    <row r="1204" s="179" customFormat="1"/>
    <row r="1205" s="179" customFormat="1"/>
    <row r="1206" s="179" customFormat="1"/>
    <row r="1207" s="179" customFormat="1"/>
    <row r="1208" s="179" customFormat="1"/>
    <row r="1209" s="179" customFormat="1"/>
    <row r="1210" s="179" customFormat="1"/>
    <row r="1211" s="179" customFormat="1"/>
    <row r="1212" s="179" customFormat="1"/>
    <row r="1213" s="179" customFormat="1"/>
    <row r="1214" s="179" customFormat="1"/>
    <row r="1215" s="179" customFormat="1"/>
    <row r="1216" s="179" customFormat="1"/>
    <row r="1217" s="179" customFormat="1"/>
    <row r="1218" s="179" customFormat="1"/>
    <row r="1219" s="179" customFormat="1"/>
    <row r="1220" s="179" customFormat="1"/>
    <row r="1221" s="179" customFormat="1"/>
    <row r="1222" s="179" customFormat="1"/>
    <row r="1223" s="179" customFormat="1"/>
    <row r="1224" s="179" customFormat="1"/>
    <row r="1225" s="179" customFormat="1"/>
    <row r="1226" s="179" customFormat="1"/>
    <row r="1227" s="179" customFormat="1"/>
    <row r="1228" s="179" customFormat="1"/>
    <row r="1229" s="179" customFormat="1"/>
    <row r="1230" s="179" customFormat="1"/>
    <row r="1231" s="179" customFormat="1"/>
    <row r="1232" s="179" customFormat="1"/>
    <row r="1233" s="179" customFormat="1"/>
    <row r="1234" s="179" customFormat="1"/>
    <row r="1235" s="179" customFormat="1"/>
    <row r="1236" s="179" customFormat="1"/>
    <row r="1237" s="179" customFormat="1"/>
    <row r="1238" s="179" customFormat="1"/>
    <row r="1239" s="179" customFormat="1"/>
    <row r="1240" s="179" customFormat="1"/>
    <row r="1241" s="179" customFormat="1"/>
    <row r="1242" s="179" customFormat="1"/>
    <row r="1243" s="179" customFormat="1"/>
    <row r="1244" s="179" customFormat="1"/>
    <row r="1245" s="179" customFormat="1"/>
    <row r="1246" s="179" customFormat="1"/>
    <row r="1247" s="179" customFormat="1"/>
    <row r="1248" s="179" customFormat="1"/>
    <row r="1249" s="179" customFormat="1"/>
    <row r="1250" s="179" customFormat="1"/>
    <row r="1251" s="179" customFormat="1"/>
    <row r="1252" s="179" customFormat="1"/>
    <row r="1253" s="179" customFormat="1"/>
    <row r="1254" s="179" customFormat="1"/>
    <row r="1255" s="179" customFormat="1"/>
    <row r="1256" s="179" customFormat="1"/>
    <row r="1257" s="179" customFormat="1"/>
    <row r="1258" s="179" customFormat="1"/>
    <row r="1259" s="179" customFormat="1"/>
    <row r="1260" s="179" customFormat="1"/>
    <row r="1261" s="179" customFormat="1"/>
    <row r="1262" s="179" customFormat="1"/>
    <row r="1263" s="179" customFormat="1"/>
    <row r="1264" s="179" customFormat="1"/>
    <row r="1265" s="179" customFormat="1"/>
    <row r="1266" s="179" customFormat="1"/>
    <row r="1267" s="179" customFormat="1"/>
    <row r="1268" s="179" customFormat="1"/>
    <row r="1269" s="179" customFormat="1"/>
    <row r="1270" s="179" customFormat="1"/>
    <row r="1271" s="179" customFormat="1"/>
    <row r="1272" s="179" customFormat="1"/>
    <row r="1273" s="179" customFormat="1"/>
    <row r="1274" s="179" customFormat="1"/>
    <row r="1275" s="179" customFormat="1"/>
    <row r="1276" s="179" customFormat="1"/>
    <row r="1277" s="179" customFormat="1"/>
    <row r="1278" s="179" customFormat="1"/>
    <row r="1279" s="179" customFormat="1"/>
    <row r="1280" s="179" customFormat="1"/>
    <row r="1281" s="179" customFormat="1"/>
    <row r="1282" s="179" customFormat="1"/>
    <row r="1283" s="179" customFormat="1"/>
    <row r="1284" s="179" customFormat="1"/>
    <row r="1285" s="179" customFormat="1"/>
    <row r="1286" s="179" customFormat="1"/>
    <row r="1287" s="179" customFormat="1"/>
    <row r="1288" s="179" customFormat="1"/>
    <row r="1289" s="179" customFormat="1"/>
    <row r="1290" s="179" customFormat="1"/>
    <row r="1291" s="179" customFormat="1"/>
    <row r="1292" s="179" customFormat="1"/>
    <row r="1293" s="179" customFormat="1"/>
    <row r="1294" s="179" customFormat="1"/>
    <row r="1295" s="179" customFormat="1"/>
    <row r="1296" s="179" customFormat="1"/>
    <row r="1297" s="179" customFormat="1"/>
    <row r="1298" s="179" customFormat="1"/>
    <row r="1299" s="179" customFormat="1"/>
    <row r="1300" s="179" customFormat="1"/>
    <row r="1301" s="179" customFormat="1"/>
    <row r="1302" s="179" customFormat="1"/>
    <row r="1303" s="179" customFormat="1"/>
    <row r="1304" s="179" customFormat="1"/>
    <row r="1305" s="179" customFormat="1"/>
    <row r="1306" s="179" customFormat="1"/>
    <row r="1307" s="179" customFormat="1"/>
    <row r="1308" s="179" customFormat="1"/>
    <row r="1309" s="179" customFormat="1"/>
    <row r="1310" s="179" customFormat="1"/>
    <row r="1311" s="179" customFormat="1"/>
    <row r="1312" s="179" customFormat="1"/>
    <row r="1313" s="179" customFormat="1"/>
    <row r="1314" s="179" customFormat="1"/>
    <row r="1315" s="179" customFormat="1"/>
    <row r="1316" s="179" customFormat="1"/>
    <row r="1317" s="179" customFormat="1"/>
    <row r="1318" s="179" customFormat="1"/>
    <row r="1319" s="179" customFormat="1"/>
    <row r="1320" s="179" customFormat="1"/>
    <row r="1321" s="179" customFormat="1"/>
    <row r="1322" s="179" customFormat="1"/>
    <row r="1323" s="179" customFormat="1"/>
    <row r="1324" s="179" customFormat="1"/>
    <row r="1325" s="179" customFormat="1"/>
    <row r="1326" s="179" customFormat="1"/>
    <row r="1327" s="179" customFormat="1"/>
    <row r="1328" s="179" customFormat="1"/>
    <row r="1329" s="179" customFormat="1"/>
    <row r="1330" s="179" customFormat="1"/>
    <row r="1331" s="179" customFormat="1"/>
    <row r="1332" s="179" customFormat="1"/>
    <row r="1333" s="179" customFormat="1"/>
    <row r="1334" s="179" customFormat="1"/>
    <row r="1335" s="179" customFormat="1"/>
    <row r="1336" s="179" customFormat="1"/>
    <row r="1337" s="179" customFormat="1"/>
    <row r="1338" s="179" customFormat="1"/>
    <row r="1339" s="179" customFormat="1"/>
    <row r="1340" s="179" customFormat="1"/>
    <row r="1341" s="179" customFormat="1"/>
    <row r="1342" s="179" customFormat="1"/>
    <row r="1343" s="179" customFormat="1"/>
    <row r="1344" s="179" customFormat="1"/>
    <row r="1345" s="179" customFormat="1"/>
    <row r="1346" s="179" customFormat="1"/>
    <row r="1347" s="179" customFormat="1"/>
    <row r="1348" s="179" customFormat="1"/>
    <row r="1349" s="179" customFormat="1"/>
    <row r="1350" s="179" customFormat="1"/>
    <row r="1351" s="179" customFormat="1"/>
    <row r="1352" s="179" customFormat="1"/>
    <row r="1353" s="179" customFormat="1"/>
    <row r="1354" s="179" customFormat="1"/>
    <row r="1355" s="179" customFormat="1"/>
    <row r="1356" s="179" customFormat="1"/>
    <row r="1357" s="179" customFormat="1"/>
    <row r="1358" s="179" customFormat="1"/>
    <row r="1359" s="179" customFormat="1"/>
    <row r="1360" s="179" customFormat="1"/>
    <row r="1361" s="179" customFormat="1"/>
    <row r="1362" s="179" customFormat="1"/>
    <row r="1363" s="179" customFormat="1"/>
    <row r="1364" s="179" customFormat="1"/>
    <row r="1365" s="179" customFormat="1"/>
    <row r="1366" s="179" customFormat="1"/>
    <row r="1367" s="179" customFormat="1"/>
    <row r="1368" s="179" customFormat="1"/>
    <row r="1369" s="179" customFormat="1"/>
    <row r="1370" s="179" customFormat="1"/>
    <row r="1371" s="179" customFormat="1"/>
    <row r="1372" s="179" customFormat="1"/>
    <row r="1373" s="179" customFormat="1"/>
    <row r="1374" s="179" customFormat="1"/>
    <row r="1375" s="179" customFormat="1"/>
    <row r="1376" s="179" customFormat="1"/>
    <row r="1377" s="179" customFormat="1"/>
    <row r="1378" s="179" customFormat="1"/>
    <row r="1379" s="179" customFormat="1"/>
    <row r="1380" s="179" customFormat="1"/>
    <row r="1381" s="179" customFormat="1"/>
    <row r="1382" s="179" customFormat="1"/>
    <row r="1383" s="179" customFormat="1"/>
    <row r="1384" s="179" customFormat="1"/>
    <row r="1385" s="179" customFormat="1"/>
    <row r="1386" s="179" customFormat="1"/>
    <row r="1387" s="179" customFormat="1"/>
    <row r="1388" s="179" customFormat="1"/>
    <row r="1389" s="179" customFormat="1"/>
    <row r="1390" s="179" customFormat="1"/>
    <row r="1391" s="179" customFormat="1"/>
    <row r="1392" s="179" customFormat="1"/>
    <row r="1393" s="179" customFormat="1"/>
    <row r="1394" s="179" customFormat="1"/>
    <row r="1395" s="179" customFormat="1"/>
    <row r="1396" s="179" customFormat="1"/>
    <row r="1397" s="179" customFormat="1"/>
    <row r="1398" s="179" customFormat="1"/>
    <row r="1399" s="179" customFormat="1"/>
    <row r="1400" s="179" customFormat="1"/>
    <row r="1401" s="179" customFormat="1"/>
    <row r="1402" s="179" customFormat="1"/>
    <row r="1403" s="179" customFormat="1"/>
    <row r="1404" s="179" customFormat="1"/>
    <row r="1405" s="179" customFormat="1"/>
    <row r="1406" s="179" customFormat="1"/>
    <row r="1407" s="179" customFormat="1"/>
    <row r="1408" s="179" customFormat="1"/>
    <row r="1409" s="179" customFormat="1"/>
    <row r="1410" s="179" customFormat="1"/>
    <row r="1411" s="179" customFormat="1"/>
    <row r="1412" s="179" customFormat="1"/>
    <row r="1413" s="179" customFormat="1"/>
    <row r="1414" s="179" customFormat="1"/>
    <row r="1415" s="179" customFormat="1"/>
    <row r="1416" s="179" customFormat="1"/>
    <row r="1417" s="179" customFormat="1"/>
    <row r="1418" s="179" customFormat="1"/>
    <row r="1419" s="179" customFormat="1"/>
    <row r="1420" s="179" customFormat="1"/>
    <row r="1421" s="179" customFormat="1"/>
    <row r="1422" s="179" customFormat="1"/>
    <row r="1423" s="179" customFormat="1"/>
    <row r="1424" s="179" customFormat="1"/>
    <row r="1425" s="179" customFormat="1"/>
    <row r="1426" s="179" customFormat="1"/>
    <row r="1427" s="179" customFormat="1"/>
    <row r="1428" s="179" customFormat="1"/>
    <row r="1429" s="179" customFormat="1"/>
    <row r="1430" s="179" customFormat="1"/>
    <row r="1431" s="179" customFormat="1"/>
    <row r="1432" s="179" customFormat="1"/>
    <row r="1433" s="179" customFormat="1"/>
    <row r="1434" s="179" customFormat="1"/>
    <row r="1435" s="179" customFormat="1"/>
    <row r="1436" s="179" customFormat="1"/>
    <row r="1437" s="179" customFormat="1"/>
    <row r="1438" s="179" customFormat="1"/>
    <row r="1439" s="179" customFormat="1"/>
    <row r="1440" s="179" customFormat="1"/>
    <row r="1441" s="179" customFormat="1"/>
    <row r="1442" s="179" customFormat="1"/>
    <row r="1443" s="179" customFormat="1"/>
    <row r="1444" s="179" customFormat="1"/>
    <row r="1445" s="179" customFormat="1"/>
    <row r="1446" s="179" customFormat="1"/>
    <row r="1447" s="179" customFormat="1"/>
    <row r="1448" s="179" customFormat="1"/>
    <row r="1449" s="179" customFormat="1"/>
    <row r="1450" s="179" customFormat="1"/>
    <row r="1451" s="179" customFormat="1"/>
    <row r="1452" s="179" customFormat="1"/>
    <row r="1453" s="179" customFormat="1"/>
    <row r="1454" s="179" customFormat="1"/>
    <row r="1455" s="179" customFormat="1"/>
    <row r="1456" s="179" customFormat="1"/>
    <row r="1457" s="179" customFormat="1"/>
    <row r="1458" s="179" customFormat="1"/>
    <row r="1459" s="179" customFormat="1"/>
    <row r="1460" s="179" customFormat="1"/>
    <row r="1461" s="179" customFormat="1"/>
    <row r="1462" s="179" customFormat="1"/>
    <row r="1463" s="179" customFormat="1"/>
    <row r="1464" s="179" customFormat="1"/>
    <row r="1465" s="179" customFormat="1"/>
    <row r="1466" s="179" customFormat="1"/>
    <row r="1467" s="179" customFormat="1"/>
    <row r="1468" s="179" customFormat="1"/>
    <row r="1469" s="179" customFormat="1"/>
    <row r="1470" s="179" customFormat="1"/>
    <row r="1471" s="179" customFormat="1"/>
    <row r="1472" s="179" customFormat="1"/>
    <row r="1473" s="179" customFormat="1"/>
    <row r="1474" s="179" customFormat="1"/>
    <row r="1475" s="179" customFormat="1"/>
    <row r="1476" s="179" customFormat="1"/>
    <row r="1477" s="179" customFormat="1"/>
    <row r="1478" s="179" customFormat="1"/>
    <row r="1479" s="179" customFormat="1"/>
    <row r="1480" s="179" customFormat="1"/>
    <row r="1481" s="179" customFormat="1"/>
    <row r="1482" s="179" customFormat="1"/>
    <row r="1483" s="179" customFormat="1"/>
    <row r="1484" s="179" customFormat="1"/>
    <row r="1485" s="179" customFormat="1"/>
    <row r="1486" s="179" customFormat="1"/>
    <row r="1487" s="179" customFormat="1"/>
    <row r="1488" s="179" customFormat="1"/>
    <row r="1489" s="179" customFormat="1"/>
    <row r="1490" s="179" customFormat="1"/>
    <row r="1491" s="179" customFormat="1"/>
    <row r="1492" s="179" customFormat="1"/>
    <row r="1493" s="179" customFormat="1"/>
    <row r="1494" s="179" customFormat="1"/>
    <row r="1495" s="179" customFormat="1"/>
    <row r="1496" s="179" customFormat="1"/>
    <row r="1497" s="179" customFormat="1"/>
    <row r="1498" s="179" customFormat="1"/>
    <row r="1499" s="179" customFormat="1"/>
    <row r="1500" s="179" customFormat="1"/>
    <row r="1501" s="179" customFormat="1"/>
    <row r="1502" s="179" customFormat="1"/>
    <row r="1503" s="179" customFormat="1"/>
    <row r="1504" s="179" customFormat="1"/>
    <row r="1505" s="179" customFormat="1"/>
    <row r="1506" s="179" customFormat="1"/>
    <row r="1507" s="179" customFormat="1"/>
    <row r="1508" s="179" customFormat="1"/>
    <row r="1509" s="179" customFormat="1"/>
    <row r="1510" s="179" customFormat="1"/>
    <row r="1511" s="179" customFormat="1"/>
    <row r="1512" s="179" customFormat="1"/>
    <row r="1513" s="179" customFormat="1"/>
    <row r="1514" s="179" customFormat="1"/>
    <row r="1515" s="179" customFormat="1"/>
    <row r="1516" s="179" customFormat="1"/>
    <row r="1517" s="179" customFormat="1"/>
    <row r="1518" s="179" customFormat="1"/>
    <row r="1519" s="179" customFormat="1"/>
    <row r="1520" s="179" customFormat="1"/>
    <row r="1521" s="179" customFormat="1"/>
    <row r="1522" s="179" customFormat="1"/>
    <row r="1523" s="179" customFormat="1"/>
    <row r="1524" s="179" customFormat="1"/>
    <row r="1525" s="179" customFormat="1"/>
    <row r="1526" s="179" customFormat="1"/>
    <row r="1527" s="179" customFormat="1"/>
    <row r="1528" s="179" customFormat="1"/>
    <row r="1529" s="179" customFormat="1"/>
    <row r="1530" s="179" customFormat="1"/>
    <row r="1531" s="179" customFormat="1"/>
    <row r="1532" s="179" customFormat="1"/>
    <row r="1533" s="179" customFormat="1"/>
    <row r="1534" s="179" customFormat="1"/>
    <row r="1535" s="179" customFormat="1"/>
    <row r="1536" s="179" customFormat="1"/>
    <row r="1537" s="179" customFormat="1"/>
    <row r="1538" s="179" customFormat="1"/>
    <row r="1539" s="179" customFormat="1"/>
    <row r="1540" s="179" customFormat="1"/>
    <row r="1541" s="179" customFormat="1"/>
    <row r="1542" s="179" customFormat="1"/>
    <row r="1543" s="179" customFormat="1"/>
    <row r="1544" s="179" customFormat="1"/>
    <row r="1545" s="179" customFormat="1"/>
    <row r="1546" s="179" customFormat="1"/>
    <row r="1547" s="179" customFormat="1"/>
    <row r="1548" s="179" customFormat="1"/>
    <row r="1549" s="179" customFormat="1"/>
    <row r="1550" s="179" customFormat="1"/>
    <row r="1551" s="179" customFormat="1"/>
    <row r="1552" s="179" customFormat="1"/>
    <row r="1553" s="179" customFormat="1"/>
    <row r="1554" s="179" customFormat="1"/>
    <row r="1555" s="179" customFormat="1"/>
    <row r="1556" s="179" customFormat="1"/>
    <row r="1557" s="179" customFormat="1"/>
    <row r="1558" s="179" customFormat="1"/>
    <row r="1559" s="179" customFormat="1"/>
    <row r="1560" s="179" customFormat="1"/>
    <row r="1561" s="179" customFormat="1"/>
    <row r="1562" s="179" customFormat="1"/>
    <row r="1563" s="179" customFormat="1"/>
    <row r="1564" s="179" customFormat="1"/>
    <row r="1565" s="179" customFormat="1"/>
    <row r="1566" s="179" customFormat="1"/>
    <row r="1567" s="179" customFormat="1"/>
    <row r="1568" s="179" customFormat="1"/>
    <row r="1569" s="179" customFormat="1"/>
    <row r="1570" s="179" customFormat="1"/>
    <row r="1571" s="179" customFormat="1"/>
    <row r="1572" s="179" customFormat="1"/>
    <row r="1573" s="179" customFormat="1"/>
    <row r="1574" s="179" customFormat="1"/>
    <row r="1575" s="179" customFormat="1"/>
    <row r="1576" s="179" customFormat="1"/>
    <row r="1577" s="179" customFormat="1"/>
    <row r="1578" s="179" customFormat="1"/>
    <row r="1579" s="179" customFormat="1"/>
    <row r="1580" s="179" customFormat="1"/>
    <row r="1581" s="179" customFormat="1"/>
    <row r="1582" s="179" customFormat="1"/>
    <row r="1583" s="179" customFormat="1"/>
    <row r="1584" s="179" customFormat="1"/>
    <row r="1585" s="179" customFormat="1"/>
    <row r="1586" s="179" customFormat="1"/>
    <row r="1587" s="179" customFormat="1"/>
    <row r="1588" s="179" customFormat="1"/>
    <row r="1589" s="179" customFormat="1"/>
    <row r="1590" s="179" customFormat="1"/>
    <row r="1591" s="179" customFormat="1"/>
    <row r="1592" s="179" customFormat="1"/>
    <row r="1593" s="179" customFormat="1"/>
    <row r="1594" s="179" customFormat="1"/>
    <row r="1595" s="179" customFormat="1"/>
    <row r="1596" s="179" customFormat="1"/>
    <row r="1597" s="179" customFormat="1"/>
    <row r="1598" s="179" customFormat="1"/>
    <row r="1599" s="179" customFormat="1"/>
    <row r="1600" s="179" customFormat="1"/>
    <row r="1601" s="179" customFormat="1"/>
    <row r="1602" s="179" customFormat="1"/>
    <row r="1603" s="179" customFormat="1"/>
    <row r="1604" s="179" customFormat="1"/>
    <row r="1605" s="179" customFormat="1"/>
    <row r="1606" s="179" customFormat="1"/>
    <row r="1607" s="179" customFormat="1"/>
    <row r="1608" s="179" customFormat="1"/>
    <row r="1609" s="179" customFormat="1"/>
    <row r="1610" s="179" customFormat="1"/>
    <row r="1611" s="179" customFormat="1"/>
    <row r="1612" s="179" customFormat="1"/>
    <row r="1613" s="179" customFormat="1"/>
    <row r="1614" s="179" customFormat="1"/>
    <row r="1615" s="179" customFormat="1"/>
    <row r="1616" s="179" customFormat="1"/>
    <row r="1617" s="179" customFormat="1"/>
    <row r="1618" s="179" customFormat="1"/>
    <row r="1619" s="179" customFormat="1"/>
    <row r="1620" s="179" customFormat="1"/>
    <row r="1621" s="179" customFormat="1"/>
    <row r="1622" s="179" customFormat="1"/>
    <row r="1623" s="179" customFormat="1"/>
    <row r="1624" s="179" customFormat="1"/>
    <row r="1625" s="179" customFormat="1"/>
    <row r="1626" s="179" customFormat="1"/>
    <row r="1627" s="179" customFormat="1"/>
    <row r="1628" s="179" customFormat="1"/>
    <row r="1629" s="179" customFormat="1"/>
    <row r="1630" s="179" customFormat="1"/>
    <row r="1631" s="179" customFormat="1"/>
    <row r="1632" s="179" customFormat="1"/>
    <row r="1633" s="179" customFormat="1"/>
    <row r="1634" s="179" customFormat="1"/>
    <row r="1635" s="179" customFormat="1"/>
    <row r="1636" s="179" customFormat="1"/>
    <row r="1637" s="179" customFormat="1"/>
    <row r="1638" s="179" customFormat="1"/>
    <row r="1639" s="179" customFormat="1"/>
    <row r="1640" s="179" customFormat="1"/>
    <row r="1641" s="179" customFormat="1"/>
    <row r="1642" s="179" customFormat="1"/>
    <row r="1643" s="179" customFormat="1"/>
    <row r="1644" s="179" customFormat="1"/>
    <row r="1645" s="179" customFormat="1"/>
    <row r="1646" s="179" customFormat="1"/>
    <row r="1647" s="179" customFormat="1"/>
    <row r="1648" s="179" customFormat="1"/>
    <row r="1649" s="179" customFormat="1"/>
    <row r="1650" s="179" customFormat="1"/>
    <row r="1651" s="179" customFormat="1"/>
    <row r="1652" s="179" customFormat="1"/>
    <row r="1653" s="179" customFormat="1"/>
    <row r="1654" s="179" customFormat="1"/>
    <row r="1655" s="179" customFormat="1"/>
    <row r="1656" s="179" customFormat="1"/>
    <row r="1657" s="179" customFormat="1"/>
    <row r="1658" s="179" customFormat="1"/>
    <row r="1659" s="179" customFormat="1"/>
    <row r="1660" s="179" customFormat="1"/>
    <row r="1661" s="179" customFormat="1"/>
    <row r="1662" s="179" customFormat="1"/>
    <row r="1663" s="179" customFormat="1"/>
    <row r="1664" s="179" customFormat="1"/>
    <row r="1665" s="179" customFormat="1"/>
    <row r="1666" s="179" customFormat="1"/>
    <row r="1667" s="179" customFormat="1"/>
    <row r="1668" s="179" customFormat="1"/>
    <row r="1669" s="179" customFormat="1"/>
    <row r="1670" s="179" customFormat="1"/>
    <row r="1671" s="179" customFormat="1"/>
    <row r="1672" s="179" customFormat="1"/>
    <row r="1673" s="179" customFormat="1"/>
    <row r="1674" s="179" customFormat="1"/>
    <row r="1675" s="179" customFormat="1"/>
    <row r="1676" s="179" customFormat="1"/>
    <row r="1677" s="179" customFormat="1"/>
    <row r="1678" s="179" customFormat="1"/>
    <row r="1679" s="179" customFormat="1"/>
    <row r="1680" s="179" customFormat="1"/>
    <row r="1681" s="179" customFormat="1"/>
    <row r="1682" s="179" customFormat="1"/>
    <row r="1683" s="179" customFormat="1"/>
    <row r="1684" s="179" customFormat="1"/>
    <row r="1685" s="179" customFormat="1"/>
    <row r="1686" s="179" customFormat="1"/>
    <row r="1687" s="179" customFormat="1"/>
    <row r="1688" s="179" customFormat="1"/>
    <row r="1689" s="179" customFormat="1"/>
    <row r="1690" s="179" customFormat="1"/>
    <row r="1691" s="179" customFormat="1"/>
    <row r="1692" s="179" customFormat="1"/>
    <row r="1693" s="179" customFormat="1"/>
    <row r="1694" s="179" customFormat="1"/>
    <row r="1695" s="179" customFormat="1"/>
    <row r="1696" s="179" customFormat="1"/>
    <row r="1697" s="179" customFormat="1"/>
    <row r="1698" s="179" customFormat="1"/>
    <row r="1699" s="179" customFormat="1"/>
    <row r="1700" s="179" customFormat="1"/>
    <row r="1701" s="179" customFormat="1"/>
    <row r="1702" s="179" customFormat="1"/>
    <row r="1703" s="179" customFormat="1"/>
    <row r="1704" s="179" customFormat="1"/>
    <row r="1705" s="179" customFormat="1"/>
    <row r="1706" s="179" customFormat="1"/>
    <row r="1707" s="179" customFormat="1"/>
    <row r="1708" s="179" customFormat="1"/>
    <row r="1709" s="179" customFormat="1"/>
    <row r="1710" s="179" customFormat="1"/>
    <row r="1711" s="179" customFormat="1"/>
    <row r="1712" s="179" customFormat="1"/>
    <row r="1713" s="179" customFormat="1"/>
    <row r="1714" s="179" customFormat="1"/>
    <row r="1715" s="179" customFormat="1"/>
    <row r="1716" s="179" customFormat="1"/>
    <row r="1717" s="179" customFormat="1"/>
    <row r="1718" s="179" customFormat="1"/>
    <row r="1719" s="179" customFormat="1"/>
    <row r="1720" s="179" customFormat="1"/>
    <row r="1721" s="179" customFormat="1"/>
    <row r="1722" s="179" customFormat="1"/>
    <row r="1723" s="179" customFormat="1"/>
    <row r="1724" s="179" customFormat="1"/>
    <row r="1725" s="179" customFormat="1"/>
    <row r="1726" s="179" customFormat="1"/>
    <row r="1727" s="179" customFormat="1"/>
    <row r="1728" s="179" customFormat="1"/>
    <row r="1729" s="179" customFormat="1"/>
    <row r="1730" s="179" customFormat="1"/>
    <row r="1731" s="179" customFormat="1"/>
    <row r="1732" s="179" customFormat="1"/>
    <row r="1733" s="179" customFormat="1"/>
    <row r="1734" s="179" customFormat="1"/>
    <row r="1735" s="179" customFormat="1"/>
    <row r="1736" s="179" customFormat="1"/>
    <row r="1737" s="179" customFormat="1"/>
    <row r="1738" s="179" customFormat="1"/>
    <row r="1739" s="179" customFormat="1"/>
    <row r="1740" s="179" customFormat="1"/>
    <row r="1741" s="179" customFormat="1"/>
    <row r="1742" s="179" customFormat="1"/>
    <row r="1743" s="179" customFormat="1"/>
    <row r="1744" s="179" customFormat="1"/>
    <row r="1745" s="179" customFormat="1"/>
    <row r="1746" s="179" customFormat="1"/>
    <row r="1747" s="179" customFormat="1"/>
    <row r="1748" s="179" customFormat="1"/>
    <row r="1749" s="179" customFormat="1"/>
    <row r="1750" s="179" customFormat="1"/>
    <row r="1751" s="179" customFormat="1"/>
    <row r="1752" s="179" customFormat="1"/>
    <row r="1753" s="179" customFormat="1"/>
    <row r="1754" s="179" customFormat="1"/>
    <row r="1755" s="179" customFormat="1"/>
    <row r="1756" s="179" customFormat="1"/>
    <row r="1757" s="179" customFormat="1"/>
    <row r="1758" s="179" customFormat="1"/>
    <row r="1759" s="179" customFormat="1"/>
    <row r="1760" s="179" customFormat="1"/>
    <row r="1761" s="179" customFormat="1"/>
    <row r="1762" s="179" customFormat="1"/>
    <row r="1763" s="179" customFormat="1"/>
    <row r="1764" s="179" customFormat="1"/>
    <row r="1765" s="179" customFormat="1"/>
    <row r="1766" s="179" customFormat="1"/>
    <row r="1767" s="179" customFormat="1"/>
    <row r="1768" s="179" customFormat="1"/>
    <row r="1769" s="179" customFormat="1"/>
    <row r="1770" s="179" customFormat="1"/>
    <row r="1771" s="179" customFormat="1"/>
    <row r="1772" s="179" customFormat="1"/>
    <row r="1773" s="179" customFormat="1"/>
    <row r="1774" s="179" customFormat="1"/>
    <row r="1775" s="179" customFormat="1"/>
    <row r="1776" s="179" customFormat="1"/>
    <row r="1777" s="179" customFormat="1"/>
    <row r="1778" s="179" customFormat="1"/>
    <row r="1779" s="179" customFormat="1"/>
    <row r="1780" s="179" customFormat="1"/>
    <row r="1781" s="179" customFormat="1"/>
    <row r="1782" s="179" customFormat="1"/>
    <row r="1783" s="179" customFormat="1"/>
    <row r="1784" s="179" customFormat="1"/>
    <row r="1785" s="179" customFormat="1"/>
    <row r="1786" s="179" customFormat="1"/>
    <row r="1787" s="179" customFormat="1"/>
    <row r="1788" s="179" customFormat="1"/>
    <row r="1789" s="179" customFormat="1"/>
    <row r="1790" s="179" customFormat="1"/>
    <row r="1791" s="179" customFormat="1"/>
    <row r="1792" s="179" customFormat="1"/>
    <row r="1793" s="179" customFormat="1"/>
    <row r="1794" s="179" customFormat="1"/>
    <row r="1795" s="179" customFormat="1"/>
    <row r="1796" s="179" customFormat="1"/>
    <row r="1797" s="179" customFormat="1"/>
    <row r="1798" s="179" customFormat="1"/>
    <row r="1799" s="179" customFormat="1"/>
    <row r="1800" s="179" customFormat="1"/>
    <row r="1801" s="179" customFormat="1"/>
    <row r="1802" s="179" customFormat="1"/>
    <row r="1803" s="179" customFormat="1"/>
    <row r="1804" s="179" customFormat="1"/>
    <row r="1805" s="179" customFormat="1"/>
    <row r="1806" s="179" customFormat="1"/>
    <row r="1807" s="179" customFormat="1"/>
    <row r="1808" s="179" customFormat="1"/>
    <row r="1809" s="179" customFormat="1"/>
    <row r="1810" s="179" customFormat="1"/>
    <row r="1811" s="179" customFormat="1"/>
    <row r="1812" s="179" customFormat="1"/>
    <row r="1813" s="179" customFormat="1"/>
    <row r="1814" s="179" customFormat="1"/>
    <row r="1815" s="179" customFormat="1"/>
    <row r="1816" s="179" customFormat="1"/>
    <row r="1817" s="179" customFormat="1"/>
    <row r="1818" s="179" customFormat="1"/>
    <row r="1819" s="179" customFormat="1"/>
    <row r="1820" s="179" customFormat="1"/>
    <row r="1821" s="179" customFormat="1"/>
    <row r="1822" s="179" customFormat="1"/>
    <row r="1823" s="179" customFormat="1"/>
    <row r="1824" s="179" customFormat="1"/>
    <row r="1825" s="179" customFormat="1"/>
    <row r="1826" s="179" customFormat="1"/>
    <row r="1827" s="179" customFormat="1"/>
    <row r="1828" s="179" customFormat="1"/>
    <row r="1829" s="179" customFormat="1"/>
    <row r="1830" s="179" customFormat="1"/>
    <row r="1831" s="179" customFormat="1"/>
    <row r="1832" s="179" customFormat="1"/>
    <row r="1833" s="179" customFormat="1"/>
    <row r="1834" s="179" customFormat="1"/>
    <row r="1835" s="179" customFormat="1"/>
    <row r="1836" s="179" customFormat="1"/>
    <row r="1837" s="179" customFormat="1"/>
    <row r="1838" s="179" customFormat="1"/>
    <row r="1839" s="179" customFormat="1"/>
    <row r="1840" s="179" customFormat="1"/>
    <row r="1841" s="179" customFormat="1"/>
    <row r="1842" s="179" customFormat="1"/>
    <row r="1843" s="179" customFormat="1"/>
    <row r="1844" s="179" customFormat="1"/>
    <row r="1845" s="179" customFormat="1"/>
    <row r="1846" s="179" customFormat="1"/>
    <row r="1847" s="179" customFormat="1"/>
    <row r="1848" s="179" customFormat="1"/>
    <row r="1849" s="179" customFormat="1"/>
    <row r="1850" s="179" customFormat="1"/>
    <row r="1851" s="179" customFormat="1"/>
    <row r="1852" s="179" customFormat="1"/>
    <row r="1853" s="179" customFormat="1"/>
    <row r="1854" s="179" customFormat="1"/>
    <row r="1855" s="179" customFormat="1"/>
    <row r="1856" s="179" customFormat="1"/>
    <row r="1857" s="179" customFormat="1"/>
    <row r="1858" s="179" customFormat="1"/>
    <row r="1859" s="179" customFormat="1"/>
    <row r="1860" s="179" customFormat="1"/>
    <row r="1861" s="179" customFormat="1"/>
    <row r="1862" s="179" customFormat="1"/>
    <row r="1863" s="179" customFormat="1"/>
    <row r="1864" s="179" customFormat="1"/>
    <row r="1865" s="179" customFormat="1"/>
    <row r="1866" s="179" customFormat="1"/>
    <row r="1867" s="179" customFormat="1"/>
    <row r="1868" s="179" customFormat="1"/>
    <row r="1869" s="179" customFormat="1"/>
    <row r="1870" s="179" customFormat="1"/>
    <row r="1871" s="179" customFormat="1"/>
    <row r="1872" s="179" customFormat="1"/>
    <row r="1873" s="179" customFormat="1"/>
    <row r="1874" s="179" customFormat="1"/>
    <row r="1875" s="179" customFormat="1"/>
    <row r="1876" s="179" customFormat="1"/>
    <row r="1877" s="179" customFormat="1"/>
    <row r="1878" s="179" customFormat="1"/>
    <row r="1879" s="179" customFormat="1"/>
    <row r="1880" s="179" customFormat="1"/>
    <row r="1881" s="179" customFormat="1"/>
    <row r="1882" s="179" customFormat="1"/>
    <row r="1883" s="179" customFormat="1"/>
    <row r="1884" s="179" customFormat="1"/>
    <row r="1885" s="179" customFormat="1"/>
    <row r="1886" s="179" customFormat="1"/>
    <row r="1887" s="179" customFormat="1"/>
    <row r="1888" s="179" customFormat="1"/>
    <row r="1889" s="179" customFormat="1"/>
    <row r="1890" s="179" customFormat="1"/>
    <row r="1891" s="179" customFormat="1"/>
    <row r="1892" s="179" customFormat="1"/>
    <row r="1893" s="179" customFormat="1"/>
    <row r="1894" s="179" customFormat="1"/>
    <row r="1895" s="179" customFormat="1"/>
    <row r="1896" s="179" customFormat="1"/>
    <row r="1897" s="179" customFormat="1"/>
    <row r="1898" s="179" customFormat="1"/>
    <row r="1899" s="179" customFormat="1"/>
    <row r="1900" s="179" customFormat="1"/>
    <row r="1901" s="179" customFormat="1"/>
    <row r="1902" s="179" customFormat="1"/>
    <row r="1903" s="179" customFormat="1"/>
    <row r="1904" s="179" customFormat="1"/>
    <row r="1905" s="179" customFormat="1"/>
    <row r="1906" s="179" customFormat="1"/>
    <row r="1907" s="179" customFormat="1"/>
    <row r="1908" s="179" customFormat="1"/>
    <row r="1909" s="179" customFormat="1"/>
    <row r="1910" s="179" customFormat="1"/>
    <row r="1911" s="179" customFormat="1"/>
    <row r="1912" s="179" customFormat="1"/>
    <row r="1913" s="179" customFormat="1"/>
    <row r="1914" s="179" customFormat="1"/>
    <row r="1915" s="179" customFormat="1"/>
    <row r="1916" s="179" customFormat="1"/>
    <row r="1917" s="179" customFormat="1"/>
    <row r="1918" s="179" customFormat="1"/>
    <row r="1919" s="179" customFormat="1"/>
    <row r="1920" s="179" customFormat="1"/>
    <row r="1921" s="179" customFormat="1"/>
    <row r="1922" s="179" customFormat="1"/>
    <row r="1923" s="179" customFormat="1"/>
    <row r="1924" s="179" customFormat="1"/>
    <row r="1925" s="179" customFormat="1"/>
    <row r="1926" s="179" customFormat="1"/>
    <row r="1927" s="179" customFormat="1"/>
    <row r="1928" s="179" customFormat="1"/>
    <row r="1929" s="179" customFormat="1"/>
    <row r="1930" s="179" customFormat="1"/>
    <row r="1931" s="179" customFormat="1"/>
    <row r="1932" s="179" customFormat="1"/>
    <row r="1933" s="179" customFormat="1"/>
    <row r="1934" s="179" customFormat="1"/>
    <row r="1935" s="179" customFormat="1"/>
    <row r="1936" s="179" customFormat="1"/>
    <row r="1937" s="179" customFormat="1"/>
    <row r="1938" s="179" customFormat="1"/>
    <row r="1939" s="179" customFormat="1"/>
    <row r="1940" s="179" customFormat="1"/>
    <row r="1941" s="179" customFormat="1"/>
    <row r="1942" s="179" customFormat="1"/>
    <row r="1943" s="179" customFormat="1"/>
    <row r="1944" s="179" customFormat="1"/>
    <row r="1945" s="179" customFormat="1"/>
    <row r="1946" s="179" customFormat="1"/>
    <row r="1947" s="179" customFormat="1"/>
    <row r="1948" s="179" customFormat="1"/>
    <row r="1949" s="179" customFormat="1"/>
    <row r="1950" s="179" customFormat="1"/>
    <row r="1951" s="179" customFormat="1"/>
    <row r="1952" s="179" customFormat="1"/>
    <row r="1953" s="179" customFormat="1"/>
    <row r="1954" s="179" customFormat="1"/>
    <row r="1955" s="179" customFormat="1"/>
    <row r="1956" s="179" customFormat="1"/>
    <row r="1957" s="179" customFormat="1"/>
    <row r="1958" s="179" customFormat="1"/>
    <row r="1959" s="179" customFormat="1"/>
    <row r="1960" s="179" customFormat="1"/>
    <row r="1961" s="179" customFormat="1"/>
    <row r="1962" s="179" customFormat="1"/>
    <row r="1963" s="179" customFormat="1"/>
    <row r="1964" s="179" customFormat="1"/>
    <row r="1965" s="179" customFormat="1"/>
    <row r="1966" s="179" customFormat="1"/>
    <row r="1967" s="179" customFormat="1"/>
    <row r="1968" s="179" customFormat="1"/>
    <row r="1969" s="179" customFormat="1"/>
    <row r="1970" s="179" customFormat="1"/>
    <row r="1971" s="179" customFormat="1"/>
    <row r="1972" s="179" customFormat="1"/>
    <row r="1973" s="179" customFormat="1"/>
    <row r="1974" s="179" customFormat="1"/>
    <row r="1975" s="179" customFormat="1"/>
    <row r="1976" s="179" customFormat="1"/>
    <row r="1977" s="179" customFormat="1"/>
    <row r="1978" s="179" customFormat="1"/>
    <row r="1979" s="179" customFormat="1"/>
    <row r="1980" s="179" customFormat="1"/>
    <row r="1981" s="179" customFormat="1"/>
    <row r="1982" s="179" customFormat="1"/>
    <row r="1983" s="179" customFormat="1"/>
    <row r="1984" s="179" customFormat="1"/>
    <row r="1985" s="179" customFormat="1"/>
    <row r="1986" s="179" customFormat="1"/>
    <row r="1987" s="179" customFormat="1"/>
    <row r="1988" s="179" customFormat="1"/>
    <row r="1989" s="179" customFormat="1"/>
    <row r="1990" s="179" customFormat="1"/>
    <row r="1991" s="179" customFormat="1"/>
    <row r="1992" s="179" customFormat="1"/>
    <row r="1993" s="179" customFormat="1"/>
    <row r="1994" s="179" customFormat="1"/>
    <row r="1995" s="179" customFormat="1"/>
    <row r="1996" s="179" customFormat="1"/>
    <row r="1997" s="179" customFormat="1"/>
    <row r="1998" s="179" customFormat="1"/>
    <row r="1999" s="179" customFormat="1"/>
    <row r="2000" s="179" customFormat="1"/>
    <row r="2001" s="179" customFormat="1"/>
    <row r="2002" s="179" customFormat="1"/>
    <row r="2003" s="179" customFormat="1"/>
    <row r="2004" s="179" customFormat="1"/>
    <row r="2005" s="179" customFormat="1"/>
    <row r="2006" s="179" customFormat="1"/>
    <row r="2007" s="179" customFormat="1"/>
    <row r="2008" s="179" customFormat="1"/>
    <row r="2009" s="179" customFormat="1"/>
    <row r="2010" s="179" customFormat="1"/>
    <row r="2011" s="179" customFormat="1"/>
    <row r="2012" s="179" customFormat="1"/>
    <row r="2013" s="179" customFormat="1"/>
    <row r="2014" s="179" customFormat="1"/>
    <row r="2015" s="179" customFormat="1"/>
    <row r="2016" s="179" customFormat="1"/>
    <row r="2017" s="179" customFormat="1"/>
    <row r="2018" s="179" customFormat="1"/>
    <row r="2019" s="179" customFormat="1"/>
    <row r="2020" s="179" customFormat="1"/>
    <row r="2021" s="179" customFormat="1"/>
    <row r="2022" s="179" customFormat="1"/>
    <row r="2023" s="179" customFormat="1"/>
    <row r="2024" s="179" customFormat="1"/>
    <row r="2025" s="179" customFormat="1"/>
    <row r="2026" s="179" customFormat="1"/>
    <row r="2027" s="179" customFormat="1"/>
    <row r="2028" s="179" customFormat="1"/>
    <row r="2029" s="179" customFormat="1"/>
    <row r="2030" s="179" customFormat="1"/>
    <row r="2031" s="179" customFormat="1"/>
    <row r="2032" s="179" customFormat="1"/>
    <row r="2033" s="179" customFormat="1"/>
    <row r="2034" s="179" customFormat="1"/>
    <row r="2035" s="179" customFormat="1"/>
    <row r="2036" s="179" customFormat="1"/>
    <row r="2037" s="179" customFormat="1"/>
    <row r="2038" s="179" customFormat="1"/>
    <row r="2039" s="179" customFormat="1"/>
    <row r="2040" s="179" customFormat="1"/>
    <row r="2041" s="179" customFormat="1"/>
    <row r="2042" s="179" customFormat="1"/>
    <row r="2043" s="179" customFormat="1"/>
    <row r="2044" s="179" customFormat="1"/>
    <row r="2045" s="179" customFormat="1"/>
    <row r="2046" s="179" customFormat="1"/>
    <row r="2047" s="179" customFormat="1"/>
    <row r="2048" s="179" customFormat="1"/>
    <row r="2049" s="179" customFormat="1"/>
    <row r="2050" s="179" customFormat="1"/>
    <row r="2051" s="179" customFormat="1"/>
    <row r="2052" s="179" customFormat="1"/>
    <row r="2053" s="179" customFormat="1"/>
    <row r="2054" s="179" customFormat="1"/>
    <row r="2055" s="179" customFormat="1"/>
    <row r="2056" s="179" customFormat="1"/>
    <row r="2057" s="179" customFormat="1"/>
    <row r="2058" s="179" customFormat="1"/>
    <row r="2059" s="179" customFormat="1"/>
    <row r="2060" s="179" customFormat="1"/>
    <row r="2061" s="179" customFormat="1"/>
    <row r="2062" s="179" customFormat="1"/>
    <row r="2063" s="179" customFormat="1"/>
    <row r="2064" s="179" customFormat="1"/>
    <row r="2065" s="179" customFormat="1"/>
    <row r="2066" s="179" customFormat="1"/>
    <row r="2067" s="179" customFormat="1"/>
    <row r="2068" s="179" customFormat="1"/>
    <row r="2069" s="179" customFormat="1"/>
    <row r="2070" s="179" customFormat="1"/>
    <row r="2071" s="179" customFormat="1"/>
    <row r="2072" s="179" customFormat="1"/>
    <row r="2073" s="179" customFormat="1"/>
    <row r="2074" s="179" customFormat="1"/>
    <row r="2075" s="179" customFormat="1"/>
    <row r="2076" s="179" customFormat="1"/>
    <row r="2077" s="179" customFormat="1"/>
    <row r="2078" s="179" customFormat="1"/>
    <row r="2079" s="179" customFormat="1"/>
    <row r="2080" s="179" customFormat="1"/>
    <row r="2081" s="179" customFormat="1"/>
    <row r="2082" s="179" customFormat="1"/>
    <row r="2083" s="179" customFormat="1"/>
    <row r="2084" s="179" customFormat="1"/>
    <row r="2085" s="179" customFormat="1"/>
    <row r="2086" s="179" customFormat="1"/>
    <row r="2087" s="179" customFormat="1"/>
    <row r="2088" s="179" customFormat="1"/>
    <row r="2089" s="179" customFormat="1"/>
    <row r="2090" s="179" customFormat="1"/>
    <row r="2091" s="179" customFormat="1"/>
    <row r="2092" s="179" customFormat="1"/>
    <row r="2093" s="179" customFormat="1"/>
    <row r="2094" s="179" customFormat="1"/>
    <row r="2095" s="179" customFormat="1"/>
    <row r="2096" s="179" customFormat="1"/>
    <row r="2097" s="179" customFormat="1"/>
    <row r="2098" s="179" customFormat="1"/>
    <row r="2099" s="179" customFormat="1"/>
    <row r="2100" s="179" customFormat="1"/>
    <row r="2101" s="179" customFormat="1"/>
    <row r="2102" s="179" customFormat="1"/>
    <row r="2103" s="179" customFormat="1"/>
    <row r="2104" s="179" customFormat="1"/>
    <row r="2105" s="179" customFormat="1"/>
    <row r="2106" s="179" customFormat="1"/>
    <row r="2107" s="179" customFormat="1"/>
    <row r="2108" s="179" customFormat="1"/>
    <row r="2109" s="179" customFormat="1"/>
    <row r="2110" s="179" customFormat="1"/>
    <row r="2111" s="179" customFormat="1"/>
    <row r="2112" s="179" customFormat="1"/>
    <row r="2113" s="179" customFormat="1"/>
    <row r="2114" s="179" customFormat="1"/>
    <row r="2115" s="179" customFormat="1"/>
    <row r="2116" s="179" customFormat="1"/>
    <row r="2117" s="179" customFormat="1"/>
    <row r="2118" s="179" customFormat="1"/>
    <row r="2119" s="179" customFormat="1"/>
    <row r="2120" s="179" customFormat="1"/>
    <row r="2121" s="179" customFormat="1"/>
    <row r="2122" s="179" customFormat="1"/>
    <row r="2123" s="179" customFormat="1"/>
    <row r="2124" s="179" customFormat="1"/>
    <row r="2125" s="179" customFormat="1"/>
    <row r="2126" s="179" customFormat="1"/>
    <row r="2127" s="179" customFormat="1"/>
    <row r="2128" s="179" customFormat="1"/>
    <row r="2129" s="179" customFormat="1"/>
    <row r="2130" s="179" customFormat="1"/>
    <row r="2131" s="179" customFormat="1"/>
    <row r="2132" s="179" customFormat="1"/>
    <row r="2133" s="179" customFormat="1"/>
    <row r="2134" s="179" customFormat="1"/>
    <row r="2135" s="179" customFormat="1"/>
    <row r="2136" s="179" customFormat="1"/>
    <row r="2137" s="179" customFormat="1"/>
    <row r="2138" s="179" customFormat="1"/>
    <row r="2139" s="179" customFormat="1"/>
    <row r="2140" s="179" customFormat="1"/>
    <row r="2141" s="179" customFormat="1"/>
    <row r="2142" s="179" customFormat="1"/>
    <row r="2143" s="179" customFormat="1"/>
    <row r="2144" s="179" customFormat="1"/>
    <row r="2145" s="179" customFormat="1"/>
    <row r="2146" s="179" customFormat="1"/>
    <row r="2147" s="179" customFormat="1"/>
    <row r="2148" s="179" customFormat="1"/>
    <row r="2149" s="179" customFormat="1"/>
    <row r="2150" s="179" customFormat="1"/>
    <row r="2151" s="179" customFormat="1"/>
    <row r="2152" s="179" customFormat="1"/>
    <row r="2153" s="179" customFormat="1"/>
    <row r="2154" s="179" customFormat="1"/>
    <row r="2155" s="179" customFormat="1"/>
    <row r="2156" s="179" customFormat="1"/>
    <row r="2157" s="179" customFormat="1"/>
    <row r="2158" s="179" customFormat="1"/>
    <row r="2159" s="179" customFormat="1"/>
    <row r="2160" s="179" customFormat="1"/>
    <row r="2161" s="179" customFormat="1"/>
    <row r="2162" s="179" customFormat="1"/>
    <row r="2163" s="179" customFormat="1"/>
    <row r="2164" s="179" customFormat="1"/>
    <row r="2165" s="179" customFormat="1"/>
    <row r="2166" s="179" customFormat="1"/>
    <row r="2167" s="179" customFormat="1"/>
    <row r="2168" s="179" customFormat="1"/>
    <row r="2169" s="179" customFormat="1"/>
    <row r="2170" s="179" customFormat="1"/>
    <row r="2171" s="179" customFormat="1"/>
    <row r="2172" s="179" customFormat="1"/>
    <row r="2173" s="179" customFormat="1"/>
    <row r="2174" s="179" customFormat="1"/>
    <row r="2175" s="179" customFormat="1"/>
    <row r="2176" s="179" customFormat="1"/>
    <row r="2177" s="179" customFormat="1"/>
    <row r="2178" s="179" customFormat="1"/>
    <row r="2179" s="179" customFormat="1"/>
    <row r="2180" s="179" customFormat="1"/>
    <row r="2181" s="179" customFormat="1"/>
    <row r="2182" s="179" customFormat="1"/>
    <row r="2183" s="179" customFormat="1"/>
    <row r="2184" s="179" customFormat="1"/>
    <row r="2185" s="179" customFormat="1"/>
    <row r="2186" s="179" customFormat="1"/>
    <row r="2187" s="179" customFormat="1"/>
    <row r="2188" s="179" customFormat="1"/>
    <row r="2189" s="179" customFormat="1"/>
    <row r="2190" s="179" customFormat="1"/>
    <row r="2191" s="179" customFormat="1"/>
    <row r="2192" s="179" customFormat="1"/>
    <row r="2193" s="179" customFormat="1"/>
    <row r="2194" s="179" customFormat="1"/>
    <row r="2195" s="179" customFormat="1"/>
    <row r="2196" s="179" customFormat="1"/>
    <row r="2197" s="179" customFormat="1"/>
    <row r="2198" s="179" customFormat="1"/>
    <row r="2199" s="179" customFormat="1"/>
    <row r="2200" s="179" customFormat="1"/>
    <row r="2201" s="179" customFormat="1"/>
    <row r="2202" s="179" customFormat="1"/>
    <row r="2203" s="179" customFormat="1"/>
    <row r="2204" s="179" customFormat="1"/>
    <row r="2205" s="179" customFormat="1"/>
    <row r="2206" s="179" customFormat="1"/>
    <row r="2207" s="179" customFormat="1"/>
    <row r="2208" s="179" customFormat="1"/>
    <row r="2209" s="179" customFormat="1"/>
    <row r="2210" s="179" customFormat="1"/>
    <row r="2211" s="179" customFormat="1"/>
    <row r="2212" s="179" customFormat="1"/>
    <row r="2213" s="179" customFormat="1"/>
    <row r="2214" s="179" customFormat="1"/>
    <row r="2215" s="179" customFormat="1"/>
    <row r="2216" s="179" customFormat="1"/>
    <row r="2217" s="179" customFormat="1"/>
    <row r="2218" s="179" customFormat="1"/>
    <row r="2219" s="179" customFormat="1"/>
    <row r="2220" s="179" customFormat="1"/>
    <row r="2221" s="179" customFormat="1"/>
    <row r="2222" s="179" customFormat="1"/>
    <row r="2223" s="179" customFormat="1"/>
    <row r="2224" s="179" customFormat="1"/>
    <row r="2225" s="179" customFormat="1"/>
    <row r="2226" s="179" customFormat="1"/>
    <row r="2227" s="179" customFormat="1"/>
    <row r="2228" s="179" customFormat="1"/>
    <row r="2229" s="179" customFormat="1"/>
    <row r="2230" s="179" customFormat="1"/>
    <row r="2231" s="179" customFormat="1"/>
    <row r="2232" s="179" customFormat="1"/>
    <row r="2233" s="179" customFormat="1"/>
    <row r="2234" s="179" customFormat="1"/>
    <row r="2235" s="179" customFormat="1"/>
    <row r="2236" s="179" customFormat="1"/>
    <row r="2237" s="179" customFormat="1"/>
    <row r="2238" s="179" customFormat="1"/>
    <row r="2239" s="179" customFormat="1"/>
    <row r="2240" s="179" customFormat="1"/>
    <row r="2241" s="179" customFormat="1"/>
    <row r="2242" s="179" customFormat="1"/>
    <row r="2243" s="179" customFormat="1"/>
    <row r="2244" s="179" customFormat="1"/>
    <row r="2245" s="179" customFormat="1"/>
    <row r="2246" s="179" customFormat="1"/>
    <row r="2247" s="179" customFormat="1"/>
    <row r="2248" s="179" customFormat="1"/>
    <row r="2249" s="179" customFormat="1"/>
    <row r="2250" s="179" customFormat="1"/>
    <row r="2251" s="179" customFormat="1"/>
    <row r="2252" s="179" customFormat="1"/>
    <row r="2253" s="179" customFormat="1"/>
    <row r="2254" s="179" customFormat="1"/>
    <row r="2255" s="179" customFormat="1"/>
    <row r="2256" s="179" customFormat="1"/>
    <row r="2257" s="179" customFormat="1"/>
    <row r="2258" s="179" customFormat="1"/>
    <row r="2259" s="179" customFormat="1"/>
    <row r="2260" s="179" customFormat="1"/>
    <row r="2261" s="179" customFormat="1"/>
    <row r="2262" s="179" customFormat="1"/>
    <row r="2263" s="179" customFormat="1"/>
    <row r="2264" s="179" customFormat="1"/>
    <row r="2265" s="179" customFormat="1"/>
    <row r="2266" s="179" customFormat="1"/>
    <row r="2267" s="179" customFormat="1"/>
    <row r="2268" s="179" customFormat="1"/>
    <row r="2269" s="179" customFormat="1"/>
    <row r="2270" s="179" customFormat="1"/>
    <row r="2271" s="179" customFormat="1"/>
    <row r="2272" s="179" customFormat="1"/>
    <row r="2273" s="179" customFormat="1"/>
    <row r="2274" s="179" customFormat="1"/>
    <row r="2275" s="179" customFormat="1"/>
    <row r="2276" s="179" customFormat="1"/>
    <row r="2277" s="179" customFormat="1"/>
    <row r="2278" s="179" customFormat="1"/>
    <row r="2279" s="179" customFormat="1"/>
    <row r="2280" s="179" customFormat="1"/>
    <row r="2281" s="179" customFormat="1"/>
    <row r="2282" s="179" customFormat="1"/>
    <row r="2283" s="179" customFormat="1"/>
    <row r="2284" s="179" customFormat="1"/>
    <row r="2285" s="179" customFormat="1"/>
    <row r="2286" s="179" customFormat="1"/>
    <row r="2287" s="179" customFormat="1"/>
    <row r="2288" s="179" customFormat="1"/>
    <row r="2289" s="179" customFormat="1"/>
    <row r="2290" s="179" customFormat="1"/>
    <row r="2291" s="179" customFormat="1"/>
    <row r="2292" s="179" customFormat="1"/>
    <row r="2293" s="179" customFormat="1"/>
    <row r="2294" s="179" customFormat="1"/>
    <row r="2295" s="179" customFormat="1"/>
    <row r="2296" s="179" customFormat="1"/>
    <row r="2297" s="179" customFormat="1"/>
    <row r="2298" s="179" customFormat="1"/>
    <row r="2299" s="179" customFormat="1"/>
    <row r="2300" s="179" customFormat="1"/>
    <row r="2301" s="179" customFormat="1"/>
    <row r="2302" s="179" customFormat="1"/>
    <row r="2303" s="179" customFormat="1"/>
    <row r="2304" s="179" customFormat="1"/>
    <row r="2305" s="179" customFormat="1"/>
    <row r="2306" s="179" customFormat="1"/>
    <row r="2307" s="179" customFormat="1"/>
    <row r="2308" s="179" customFormat="1"/>
    <row r="2309" s="179" customFormat="1"/>
    <row r="2310" s="179" customFormat="1"/>
    <row r="2311" s="179" customFormat="1"/>
    <row r="2312" s="179" customFormat="1"/>
    <row r="2313" s="179" customFormat="1"/>
    <row r="2314" s="179" customFormat="1"/>
    <row r="2315" s="179" customFormat="1"/>
    <row r="2316" s="179" customFormat="1"/>
    <row r="2317" s="179" customFormat="1"/>
    <row r="2318" s="179" customFormat="1"/>
    <row r="2319" s="179" customFormat="1"/>
    <row r="2320" s="179" customFormat="1"/>
    <row r="2321" s="179" customFormat="1"/>
    <row r="2322" s="179" customFormat="1"/>
    <row r="2323" s="179" customFormat="1"/>
    <row r="2324" s="179" customFormat="1"/>
    <row r="2325" s="179" customFormat="1"/>
    <row r="2326" s="179" customFormat="1"/>
    <row r="2327" s="179" customFormat="1"/>
    <row r="2328" s="179" customFormat="1"/>
    <row r="2329" s="179" customFormat="1"/>
    <row r="2330" s="179" customFormat="1"/>
    <row r="2331" s="179" customFormat="1"/>
    <row r="2332" s="179" customFormat="1"/>
    <row r="2333" s="179" customFormat="1"/>
    <row r="2334" s="179" customFormat="1"/>
    <row r="2335" s="179" customFormat="1"/>
    <row r="2336" s="179" customFormat="1"/>
    <row r="2337" s="179" customFormat="1"/>
    <row r="2338" s="179" customFormat="1"/>
    <row r="2339" s="179" customFormat="1"/>
    <row r="2340" s="179" customFormat="1"/>
    <row r="2341" s="179" customFormat="1"/>
    <row r="2342" s="179" customFormat="1"/>
    <row r="2343" s="179" customFormat="1"/>
    <row r="2344" s="179" customFormat="1"/>
    <row r="2345" s="179" customFormat="1"/>
    <row r="2346" s="179" customFormat="1"/>
    <row r="2347" s="179" customFormat="1"/>
    <row r="2348" s="179" customFormat="1"/>
    <row r="2349" s="179" customFormat="1"/>
    <row r="2350" s="179" customFormat="1"/>
    <row r="2351" s="179" customFormat="1"/>
    <row r="2352" s="179" customFormat="1"/>
    <row r="2353" s="179" customFormat="1"/>
    <row r="2354" s="179" customFormat="1"/>
    <row r="2355" s="179" customFormat="1"/>
    <row r="2356" s="179" customFormat="1"/>
    <row r="2357" s="179" customFormat="1"/>
    <row r="2358" s="179" customFormat="1"/>
    <row r="2359" s="179" customFormat="1"/>
    <row r="2360" s="179" customFormat="1"/>
    <row r="2361" s="179" customFormat="1"/>
    <row r="2362" s="179" customFormat="1"/>
    <row r="2363" s="179" customFormat="1"/>
    <row r="2364" s="179" customFormat="1"/>
    <row r="2365" s="179" customFormat="1"/>
    <row r="2366" s="179" customFormat="1"/>
    <row r="2367" s="179" customFormat="1"/>
    <row r="2368" s="179" customFormat="1"/>
    <row r="2369" s="179" customFormat="1"/>
    <row r="2370" s="179" customFormat="1"/>
    <row r="2371" s="179" customFormat="1"/>
    <row r="2372" s="179" customFormat="1"/>
    <row r="2373" s="179" customFormat="1"/>
    <row r="2374" s="179" customFormat="1"/>
    <row r="2375" s="179" customFormat="1"/>
    <row r="2376" s="179" customFormat="1"/>
    <row r="2377" s="179" customFormat="1"/>
    <row r="2378" s="179" customFormat="1"/>
    <row r="2379" s="179" customFormat="1"/>
    <row r="2380" s="179" customFormat="1"/>
    <row r="2381" s="179" customFormat="1"/>
    <row r="2382" s="179" customFormat="1"/>
    <row r="2383" s="179" customFormat="1"/>
    <row r="2384" s="179" customFormat="1"/>
    <row r="2385" s="179" customFormat="1"/>
    <row r="2386" s="179" customFormat="1"/>
    <row r="2387" s="179" customFormat="1"/>
    <row r="2388" s="179" customFormat="1"/>
    <row r="2389" s="179" customFormat="1"/>
    <row r="2390" s="179" customFormat="1"/>
    <row r="2391" s="179" customFormat="1"/>
    <row r="2392" s="179" customFormat="1"/>
    <row r="2393" s="179" customFormat="1"/>
    <row r="2394" s="179" customFormat="1"/>
    <row r="2395" s="179" customFormat="1"/>
    <row r="2396" s="179" customFormat="1"/>
    <row r="2397" s="179" customFormat="1"/>
    <row r="2398" s="179" customFormat="1"/>
    <row r="2399" s="179" customFormat="1"/>
    <row r="2400" s="179" customFormat="1"/>
    <row r="2401" s="179" customFormat="1"/>
    <row r="2402" s="179" customFormat="1"/>
    <row r="2403" s="179" customFormat="1"/>
    <row r="2404" s="179" customFormat="1"/>
    <row r="2405" s="179" customFormat="1"/>
    <row r="2406" s="179" customFormat="1"/>
    <row r="2407" s="179" customFormat="1"/>
    <row r="2408" s="179" customFormat="1"/>
    <row r="2409" s="179" customFormat="1"/>
    <row r="2410" s="179" customFormat="1"/>
    <row r="2411" s="179" customFormat="1"/>
    <row r="2412" s="179" customFormat="1"/>
    <row r="2413" s="179" customFormat="1"/>
    <row r="2414" s="179" customFormat="1"/>
    <row r="2415" s="179" customFormat="1"/>
    <row r="2416" s="179" customFormat="1"/>
    <row r="2417" s="179" customFormat="1"/>
    <row r="2418" s="179" customFormat="1"/>
    <row r="2419" s="179" customFormat="1"/>
    <row r="2420" s="179" customFormat="1"/>
    <row r="2421" s="179" customFormat="1"/>
    <row r="2422" s="179" customFormat="1"/>
    <row r="2423" s="179" customFormat="1"/>
    <row r="2424" s="179" customFormat="1"/>
    <row r="2425" s="179" customFormat="1"/>
    <row r="2426" s="179" customFormat="1"/>
    <row r="2427" s="179" customFormat="1"/>
    <row r="2428" s="179" customFormat="1"/>
    <row r="2429" s="179" customFormat="1"/>
    <row r="2430" s="179" customFormat="1"/>
    <row r="2431" s="179" customFormat="1"/>
    <row r="2432" s="179" customFormat="1"/>
    <row r="2433" s="179" customFormat="1"/>
    <row r="2434" s="179" customFormat="1"/>
    <row r="2435" s="179" customFormat="1"/>
    <row r="2436" s="179" customFormat="1"/>
    <row r="2437" s="179" customFormat="1"/>
    <row r="2438" s="179" customFormat="1"/>
    <row r="2439" s="179" customFormat="1"/>
    <row r="2440" s="179" customFormat="1"/>
    <row r="2441" s="179" customFormat="1"/>
    <row r="2442" s="179" customFormat="1"/>
    <row r="2443" s="179" customFormat="1"/>
    <row r="2444" s="179" customFormat="1"/>
    <row r="2445" s="179" customFormat="1"/>
    <row r="2446" s="179" customFormat="1"/>
    <row r="2447" s="179" customFormat="1"/>
    <row r="2448" s="179" customFormat="1"/>
    <row r="2449" s="179" customFormat="1"/>
    <row r="2450" s="179" customFormat="1"/>
    <row r="2451" s="179" customFormat="1"/>
    <row r="2452" s="179" customFormat="1"/>
    <row r="2453" s="179" customFormat="1"/>
    <row r="2454" s="179" customFormat="1"/>
    <row r="2455" s="179" customFormat="1"/>
    <row r="2456" s="179" customFormat="1"/>
    <row r="2457" s="179" customFormat="1"/>
    <row r="2458" s="179" customFormat="1"/>
    <row r="2459" s="179" customFormat="1"/>
    <row r="2460" s="179" customFormat="1"/>
    <row r="2461" s="179" customFormat="1"/>
    <row r="2462" s="179" customFormat="1"/>
    <row r="2463" s="179" customFormat="1"/>
    <row r="2464" s="179" customFormat="1"/>
    <row r="2465" s="179" customFormat="1"/>
    <row r="2466" s="179" customFormat="1"/>
    <row r="2467" s="179" customFormat="1"/>
    <row r="2468" s="179" customFormat="1"/>
    <row r="2469" s="179" customFormat="1"/>
    <row r="2470" s="179" customFormat="1"/>
    <row r="2471" s="179" customFormat="1"/>
    <row r="2472" s="179" customFormat="1"/>
    <row r="2473" s="179" customFormat="1"/>
    <row r="2474" s="179" customFormat="1"/>
    <row r="2475" s="179" customFormat="1"/>
    <row r="2476" s="179" customFormat="1"/>
    <row r="2477" s="179" customFormat="1"/>
    <row r="2478" s="179" customFormat="1"/>
    <row r="2479" s="179" customFormat="1"/>
    <row r="2480" s="179" customFormat="1"/>
    <row r="2481" s="179" customFormat="1"/>
    <row r="2482" s="179" customFormat="1"/>
    <row r="2483" s="179" customFormat="1"/>
    <row r="2484" s="179" customFormat="1"/>
    <row r="2485" s="179" customFormat="1"/>
    <row r="2486" s="179" customFormat="1"/>
    <row r="2487" s="179" customFormat="1"/>
    <row r="2488" s="179" customFormat="1"/>
    <row r="2489" s="179" customFormat="1"/>
    <row r="2490" s="179" customFormat="1"/>
    <row r="2491" s="179" customFormat="1"/>
    <row r="2492" s="179" customFormat="1"/>
    <row r="2493" s="179" customFormat="1"/>
    <row r="2494" s="179" customFormat="1"/>
    <row r="2495" s="179" customFormat="1"/>
    <row r="2496" s="179" customFormat="1"/>
    <row r="2497" s="179" customFormat="1"/>
    <row r="2498" s="179" customFormat="1"/>
    <row r="2499" s="179" customFormat="1"/>
    <row r="2500" s="179" customFormat="1"/>
    <row r="2501" s="179" customFormat="1"/>
    <row r="2502" s="179" customFormat="1"/>
    <row r="2503" s="179" customFormat="1"/>
    <row r="2504" s="179" customFormat="1"/>
    <row r="2505" s="179" customFormat="1"/>
    <row r="2506" s="179" customFormat="1"/>
    <row r="2507" s="179" customFormat="1"/>
    <row r="2508" s="179" customFormat="1"/>
    <row r="2509" s="179" customFormat="1"/>
    <row r="2510" s="179" customFormat="1"/>
    <row r="2511" s="179" customFormat="1"/>
    <row r="2512" s="179" customFormat="1"/>
    <row r="2513" s="179" customFormat="1"/>
    <row r="2514" s="179" customFormat="1"/>
    <row r="2515" s="179" customFormat="1"/>
    <row r="2516" s="179" customFormat="1"/>
    <row r="2517" s="179" customFormat="1"/>
    <row r="2518" s="179" customFormat="1"/>
    <row r="2519" s="179" customFormat="1"/>
    <row r="2520" s="179" customFormat="1"/>
    <row r="2521" s="179" customFormat="1"/>
    <row r="2522" s="179" customFormat="1"/>
    <row r="2523" s="179" customFormat="1"/>
    <row r="2524" s="179" customFormat="1"/>
    <row r="2525" s="179" customFormat="1"/>
    <row r="2526" s="179" customFormat="1"/>
    <row r="2527" s="179" customFormat="1"/>
    <row r="2528" s="179" customFormat="1"/>
    <row r="2529" s="179" customFormat="1"/>
    <row r="2530" s="179" customFormat="1"/>
    <row r="2531" s="179" customFormat="1"/>
    <row r="2532" s="179" customFormat="1"/>
    <row r="2533" s="179" customFormat="1"/>
    <row r="2534" s="179" customFormat="1"/>
    <row r="2535" s="179" customFormat="1"/>
    <row r="2536" s="179" customFormat="1"/>
    <row r="2537" s="179" customFormat="1"/>
    <row r="2538" s="179" customFormat="1"/>
    <row r="2539" s="179" customFormat="1"/>
    <row r="2540" s="179" customFormat="1"/>
    <row r="2541" s="179" customFormat="1"/>
    <row r="2542" s="179" customFormat="1"/>
    <row r="2543" s="179" customFormat="1"/>
    <row r="2544" s="179" customFormat="1"/>
    <row r="2545" s="179" customFormat="1"/>
    <row r="2546" s="179" customFormat="1"/>
    <row r="2547" s="179" customFormat="1"/>
    <row r="2548" s="179" customFormat="1"/>
    <row r="2549" s="179" customFormat="1"/>
    <row r="2550" s="179" customFormat="1"/>
    <row r="2551" s="179" customFormat="1"/>
    <row r="2552" s="179" customFormat="1"/>
    <row r="2553" s="179" customFormat="1"/>
    <row r="2554" s="179" customFormat="1"/>
    <row r="2555" s="179" customFormat="1"/>
    <row r="2556" s="179" customFormat="1"/>
    <row r="2557" s="179" customFormat="1"/>
    <row r="2558" s="179" customFormat="1"/>
    <row r="2559" s="179" customFormat="1"/>
    <row r="2560" s="179" customFormat="1"/>
    <row r="2561" s="179" customFormat="1"/>
    <row r="2562" s="179" customFormat="1"/>
    <row r="2563" s="179" customFormat="1"/>
    <row r="2564" s="179" customFormat="1"/>
    <row r="2565" s="179" customFormat="1"/>
    <row r="2566" s="179" customFormat="1"/>
    <row r="2567" s="179" customFormat="1"/>
    <row r="2568" s="179" customFormat="1"/>
    <row r="2569" s="179" customFormat="1"/>
    <row r="2570" s="179" customFormat="1"/>
    <row r="2571" s="179" customFormat="1"/>
    <row r="2572" s="179" customFormat="1"/>
    <row r="2573" s="179" customFormat="1"/>
    <row r="2574" s="179" customFormat="1"/>
    <row r="2575" s="179" customFormat="1"/>
    <row r="2576" s="179" customFormat="1"/>
    <row r="2577" s="179" customFormat="1"/>
    <row r="2578" s="179" customFormat="1"/>
    <row r="2579" s="179" customFormat="1"/>
    <row r="2580" s="179" customFormat="1"/>
    <row r="2581" s="179" customFormat="1"/>
    <row r="2582" s="179" customFormat="1"/>
    <row r="2583" s="179" customFormat="1"/>
    <row r="2584" s="179" customFormat="1"/>
    <row r="2585" s="179" customFormat="1"/>
    <row r="2586" s="179" customFormat="1"/>
    <row r="2587" s="179" customFormat="1"/>
    <row r="2588" s="179" customFormat="1"/>
    <row r="2589" s="179" customFormat="1"/>
    <row r="2590" s="179" customFormat="1"/>
    <row r="2591" s="179" customFormat="1"/>
    <row r="2592" s="179" customFormat="1"/>
    <row r="2593" s="179" customFormat="1"/>
    <row r="2594" s="179" customFormat="1"/>
    <row r="2595" s="179" customFormat="1"/>
    <row r="2596" s="179" customFormat="1"/>
    <row r="2597" s="179" customFormat="1"/>
    <row r="2598" s="179" customFormat="1"/>
    <row r="2599" s="179" customFormat="1"/>
    <row r="2600" s="179" customFormat="1"/>
    <row r="2601" s="179" customFormat="1"/>
    <row r="2602" s="179" customFormat="1"/>
    <row r="2603" s="179" customFormat="1"/>
    <row r="2604" s="179" customFormat="1"/>
    <row r="2605" s="179" customFormat="1"/>
    <row r="2606" s="179" customFormat="1"/>
    <row r="2607" s="179" customFormat="1"/>
    <row r="2608" s="179" customFormat="1"/>
    <row r="2609" s="179" customFormat="1"/>
    <row r="2610" s="179" customFormat="1"/>
    <row r="2611" s="179" customFormat="1"/>
    <row r="2612" s="179" customFormat="1"/>
    <row r="2613" s="179" customFormat="1"/>
    <row r="2614" s="179" customFormat="1"/>
    <row r="2615" s="179" customFormat="1"/>
    <row r="2616" s="179" customFormat="1"/>
    <row r="2617" s="179" customFormat="1"/>
    <row r="2618" s="179" customFormat="1"/>
    <row r="2619" s="179" customFormat="1"/>
    <row r="2620" s="179" customFormat="1"/>
    <row r="2621" s="179" customFormat="1"/>
    <row r="2622" s="179" customFormat="1"/>
    <row r="2623" s="179" customFormat="1"/>
    <row r="2624" s="179" customFormat="1"/>
    <row r="2625" s="179" customFormat="1"/>
    <row r="2626" s="179" customFormat="1"/>
    <row r="2627" s="179" customFormat="1"/>
    <row r="2628" s="179" customFormat="1"/>
    <row r="2629" s="179" customFormat="1"/>
    <row r="2630" s="179" customFormat="1"/>
    <row r="2631" s="179" customFormat="1"/>
    <row r="2632" s="179" customFormat="1"/>
    <row r="2633" s="179" customFormat="1"/>
    <row r="2634" s="179" customFormat="1"/>
    <row r="2635" s="179" customFormat="1"/>
    <row r="2636" s="179" customFormat="1"/>
    <row r="2637" s="179" customFormat="1"/>
    <row r="2638" s="179" customFormat="1"/>
    <row r="2639" s="179" customFormat="1"/>
    <row r="2640" s="179" customFormat="1"/>
    <row r="2641" s="179" customFormat="1"/>
    <row r="2642" s="179" customFormat="1"/>
    <row r="2643" s="179" customFormat="1"/>
    <row r="2644" s="179" customFormat="1"/>
    <row r="2645" s="179" customFormat="1"/>
    <row r="2646" s="179" customFormat="1"/>
    <row r="2647" s="179" customFormat="1"/>
    <row r="2648" s="179" customFormat="1"/>
    <row r="2649" s="179" customFormat="1"/>
    <row r="2650" s="179" customFormat="1"/>
    <row r="2651" s="179" customFormat="1"/>
    <row r="2652" s="179" customFormat="1"/>
    <row r="2653" s="179" customFormat="1"/>
    <row r="2654" s="179" customFormat="1"/>
    <row r="2655" s="179" customFormat="1"/>
    <row r="2656" s="179" customFormat="1"/>
    <row r="2657" s="179" customFormat="1"/>
    <row r="2658" s="179" customFormat="1"/>
    <row r="2659" s="179" customFormat="1"/>
    <row r="2660" s="179" customFormat="1"/>
    <row r="2661" s="179" customFormat="1"/>
    <row r="2662" s="179" customFormat="1"/>
    <row r="2663" s="179" customFormat="1"/>
    <row r="2664" s="179" customFormat="1"/>
    <row r="2665" s="179" customFormat="1"/>
    <row r="2666" s="179" customFormat="1"/>
    <row r="2667" s="179" customFormat="1"/>
    <row r="2668" s="179" customFormat="1"/>
    <row r="2669" s="179" customFormat="1"/>
    <row r="2670" s="179" customFormat="1"/>
    <row r="2671" s="179" customFormat="1"/>
    <row r="2672" s="179" customFormat="1"/>
    <row r="2673" s="179" customFormat="1"/>
    <row r="2674" s="179" customFormat="1"/>
    <row r="2675" s="179" customFormat="1"/>
    <row r="2676" s="179" customFormat="1"/>
    <row r="2677" s="179" customFormat="1"/>
    <row r="2678" s="179" customFormat="1"/>
    <row r="2679" s="179" customFormat="1"/>
    <row r="2680" s="179" customFormat="1"/>
    <row r="2681" s="179" customFormat="1"/>
    <row r="2682" s="179" customFormat="1"/>
    <row r="2683" s="179" customFormat="1"/>
    <row r="2684" s="179" customFormat="1"/>
    <row r="2685" s="179" customFormat="1"/>
    <row r="2686" s="179" customFormat="1"/>
    <row r="2687" s="179" customFormat="1"/>
    <row r="2688" s="179" customFormat="1"/>
    <row r="2689" s="179" customFormat="1"/>
    <row r="2690" s="179" customFormat="1"/>
    <row r="2691" s="179" customFormat="1"/>
    <row r="2692" s="179" customFormat="1"/>
    <row r="2693" s="179" customFormat="1"/>
    <row r="2694" s="179" customFormat="1"/>
    <row r="2695" s="179" customFormat="1"/>
    <row r="2696" s="179" customFormat="1"/>
    <row r="2697" s="179" customFormat="1"/>
    <row r="2698" s="179" customFormat="1"/>
    <row r="2699" s="179" customFormat="1"/>
    <row r="2700" s="179" customFormat="1"/>
    <row r="2701" s="179" customFormat="1"/>
    <row r="2702" s="179" customFormat="1"/>
    <row r="2703" s="179" customFormat="1"/>
    <row r="2704" s="179" customFormat="1"/>
    <row r="2705" s="179" customFormat="1"/>
    <row r="2706" s="179" customFormat="1"/>
    <row r="2707" s="179" customFormat="1"/>
    <row r="2708" s="179" customFormat="1"/>
    <row r="2709" s="179" customFormat="1"/>
    <row r="2710" s="179" customFormat="1"/>
    <row r="2711" s="179" customFormat="1"/>
    <row r="2712" s="179" customFormat="1"/>
    <row r="2713" s="179" customFormat="1"/>
    <row r="2714" s="179" customFormat="1"/>
    <row r="2715" s="179" customFormat="1"/>
    <row r="2716" s="179" customFormat="1"/>
    <row r="2717" s="179" customFormat="1"/>
    <row r="2718" s="179" customFormat="1"/>
    <row r="2719" s="179" customFormat="1"/>
    <row r="2720" s="179" customFormat="1"/>
    <row r="2721" s="179" customFormat="1"/>
    <row r="2722" s="179" customFormat="1"/>
    <row r="2723" s="179" customFormat="1"/>
    <row r="2724" s="179" customFormat="1"/>
    <row r="2725" s="179" customFormat="1"/>
    <row r="2726" s="179" customFormat="1"/>
    <row r="2727" s="179" customFormat="1"/>
    <row r="2728" s="179" customFormat="1"/>
    <row r="2729" s="179" customFormat="1"/>
    <row r="2730" s="179" customFormat="1"/>
    <row r="2731" s="179" customFormat="1"/>
    <row r="2732" s="179" customFormat="1"/>
    <row r="2733" s="179" customFormat="1"/>
    <row r="2734" s="179" customFormat="1"/>
    <row r="2735" s="179" customFormat="1"/>
    <row r="2736" s="179" customFormat="1"/>
    <row r="2737" s="179" customFormat="1"/>
    <row r="2738" s="179" customFormat="1"/>
    <row r="2739" s="179" customFormat="1"/>
    <row r="2740" s="179" customFormat="1"/>
    <row r="2741" s="179" customFormat="1"/>
    <row r="2742" s="179" customFormat="1"/>
    <row r="2743" s="179" customFormat="1"/>
    <row r="2744" s="179" customFormat="1"/>
    <row r="2745" s="179" customFormat="1"/>
    <row r="2746" s="179" customFormat="1"/>
    <row r="2747" s="179" customFormat="1"/>
    <row r="2748" s="179" customFormat="1"/>
    <row r="2749" s="179" customFormat="1"/>
    <row r="2750" s="179" customFormat="1"/>
    <row r="2751" s="179" customFormat="1"/>
    <row r="2752" s="179" customFormat="1"/>
    <row r="2753" s="179" customFormat="1"/>
    <row r="2754" s="179" customFormat="1"/>
    <row r="2755" s="179" customFormat="1"/>
    <row r="2756" s="179" customFormat="1"/>
    <row r="2757" s="179" customFormat="1"/>
    <row r="2758" s="179" customFormat="1"/>
    <row r="2759" s="179" customFormat="1"/>
    <row r="2760" s="179" customFormat="1"/>
    <row r="2761" s="179" customFormat="1"/>
    <row r="2762" s="179" customFormat="1"/>
    <row r="2763" s="179" customFormat="1"/>
    <row r="2764" s="179" customFormat="1"/>
    <row r="2765" s="179" customFormat="1"/>
    <row r="2766" s="179" customFormat="1"/>
    <row r="2767" s="179" customFormat="1"/>
    <row r="2768" s="179" customFormat="1"/>
    <row r="2769" s="179" customFormat="1"/>
    <row r="2770" s="179" customFormat="1"/>
    <row r="2771" s="179" customFormat="1"/>
    <row r="2772" s="179" customFormat="1"/>
    <row r="2773" s="179" customFormat="1"/>
    <row r="2774" s="179" customFormat="1"/>
    <row r="2775" s="179" customFormat="1"/>
    <row r="2776" s="179" customFormat="1"/>
    <row r="2777" s="179" customFormat="1"/>
    <row r="2778" s="179" customFormat="1"/>
    <row r="2779" s="179" customFormat="1"/>
    <row r="2780" s="179" customFormat="1"/>
    <row r="2781" s="179" customFormat="1"/>
    <row r="2782" s="179" customFormat="1"/>
    <row r="2783" s="179" customFormat="1"/>
    <row r="2784" s="179" customFormat="1"/>
    <row r="2785" s="179" customFormat="1"/>
    <row r="2786" s="179" customFormat="1"/>
    <row r="2787" s="179" customFormat="1"/>
    <row r="2788" s="179" customFormat="1"/>
    <row r="2789" s="179" customFormat="1"/>
    <row r="2790" s="179" customFormat="1"/>
    <row r="2791" s="179" customFormat="1"/>
    <row r="2792" s="179" customFormat="1"/>
    <row r="2793" s="179" customFormat="1"/>
    <row r="2794" s="179" customFormat="1"/>
    <row r="2795" s="179" customFormat="1"/>
    <row r="2796" s="179" customFormat="1"/>
    <row r="2797" s="179" customFormat="1"/>
    <row r="2798" s="179" customFormat="1"/>
    <row r="2799" s="179" customFormat="1"/>
    <row r="2800" s="179" customFormat="1"/>
    <row r="2801" s="179" customFormat="1"/>
    <row r="2802" s="179" customFormat="1"/>
    <row r="2803" s="179" customFormat="1"/>
    <row r="2804" s="179" customFormat="1"/>
    <row r="2805" s="179" customFormat="1"/>
    <row r="2806" s="179" customFormat="1"/>
    <row r="2807" s="179" customFormat="1"/>
    <row r="2808" s="179" customFormat="1"/>
    <row r="2809" s="179" customFormat="1"/>
    <row r="2810" s="179" customFormat="1"/>
    <row r="2811" s="179" customFormat="1"/>
    <row r="2812" s="179" customFormat="1"/>
    <row r="2813" s="179" customFormat="1"/>
    <row r="2814" s="179" customFormat="1"/>
    <row r="2815" s="179" customFormat="1"/>
    <row r="2816" s="179" customFormat="1"/>
    <row r="2817" s="179" customFormat="1"/>
    <row r="2818" s="179" customFormat="1"/>
    <row r="2819" s="179" customFormat="1"/>
    <row r="2820" s="179" customFormat="1"/>
    <row r="2821" s="179" customFormat="1"/>
    <row r="2822" s="179" customFormat="1"/>
    <row r="2823" s="179" customFormat="1"/>
    <row r="2824" s="179" customFormat="1"/>
    <row r="2825" s="179" customFormat="1"/>
    <row r="2826" s="179" customFormat="1"/>
    <row r="2827" s="179" customFormat="1"/>
    <row r="2828" s="179" customFormat="1"/>
    <row r="2829" s="179" customFormat="1"/>
    <row r="2830" s="179" customFormat="1"/>
    <row r="2831" s="179" customFormat="1"/>
    <row r="2832" s="179" customFormat="1"/>
    <row r="2833" s="179" customFormat="1"/>
    <row r="2834" s="179" customFormat="1"/>
    <row r="2835" s="179" customFormat="1"/>
    <row r="2836" s="179" customFormat="1"/>
    <row r="2837" s="179" customFormat="1"/>
    <row r="2838" s="179" customFormat="1"/>
    <row r="2839" s="179" customFormat="1"/>
    <row r="2840" s="179" customFormat="1"/>
    <row r="2841" s="179" customFormat="1"/>
    <row r="2842" s="179" customFormat="1"/>
    <row r="2843" s="179" customFormat="1"/>
    <row r="2844" s="179" customFormat="1"/>
    <row r="2845" s="179" customFormat="1"/>
    <row r="2846" s="179" customFormat="1"/>
    <row r="2847" s="179" customFormat="1"/>
    <row r="2848" s="179" customFormat="1"/>
    <row r="2849" s="179" customFormat="1"/>
    <row r="2850" s="179" customFormat="1"/>
    <row r="2851" s="179" customFormat="1"/>
    <row r="2852" s="179" customFormat="1"/>
    <row r="2853" s="179" customFormat="1"/>
    <row r="2854" s="179" customFormat="1"/>
    <row r="2855" s="179" customFormat="1"/>
    <row r="2856" s="179" customFormat="1"/>
    <row r="2857" s="179" customFormat="1"/>
    <row r="2858" s="179" customFormat="1"/>
    <row r="2859" s="179" customFormat="1"/>
    <row r="2860" s="179" customFormat="1"/>
    <row r="2861" s="179" customFormat="1"/>
    <row r="2862" s="179" customFormat="1"/>
    <row r="2863" s="179" customFormat="1"/>
    <row r="2864" s="179" customFormat="1"/>
    <row r="2865" s="179" customFormat="1"/>
    <row r="2866" s="179" customFormat="1"/>
    <row r="2867" s="179" customFormat="1"/>
    <row r="2868" s="179" customFormat="1"/>
    <row r="2869" s="179" customFormat="1"/>
    <row r="2870" s="179" customFormat="1"/>
    <row r="2871" s="179" customFormat="1"/>
    <row r="2872" s="179" customFormat="1"/>
    <row r="2873" s="179" customFormat="1"/>
    <row r="2874" s="179" customFormat="1"/>
    <row r="2875" s="179" customFormat="1"/>
    <row r="2876" s="179" customFormat="1"/>
    <row r="2877" s="179" customFormat="1"/>
    <row r="2878" s="179" customFormat="1"/>
    <row r="2879" s="179" customFormat="1"/>
    <row r="2880" s="179" customFormat="1"/>
    <row r="2881" s="179" customFormat="1"/>
    <row r="2882" s="179" customFormat="1"/>
    <row r="2883" s="179" customFormat="1"/>
    <row r="2884" s="179" customFormat="1"/>
    <row r="2885" s="179" customFormat="1"/>
    <row r="2886" s="179" customFormat="1"/>
    <row r="2887" s="179" customFormat="1"/>
    <row r="2888" s="179" customFormat="1"/>
    <row r="2889" s="179" customFormat="1"/>
    <row r="2890" s="179" customFormat="1"/>
    <row r="2891" s="179" customFormat="1"/>
    <row r="2892" s="179" customFormat="1"/>
    <row r="2893" s="179" customFormat="1"/>
    <row r="2894" s="179" customFormat="1"/>
    <row r="2895" s="179" customFormat="1"/>
    <row r="2896" s="179" customFormat="1"/>
    <row r="2897" s="179" customFormat="1"/>
    <row r="2898" s="179" customFormat="1"/>
    <row r="2899" s="179" customFormat="1"/>
    <row r="2900" s="179" customFormat="1"/>
    <row r="2901" s="179" customFormat="1"/>
    <row r="2902" s="179" customFormat="1"/>
    <row r="2903" s="179" customFormat="1"/>
    <row r="2904" s="179" customFormat="1"/>
    <row r="2905" s="179" customFormat="1"/>
    <row r="2906" s="179" customFormat="1"/>
    <row r="2907" s="179" customFormat="1"/>
    <row r="2908" s="179" customFormat="1"/>
    <row r="2909" s="179" customFormat="1"/>
    <row r="2910" s="179" customFormat="1"/>
    <row r="2911" s="179" customFormat="1"/>
    <row r="2912" s="179" customFormat="1"/>
    <row r="2913" s="179" customFormat="1"/>
    <row r="2914" s="179" customFormat="1"/>
    <row r="2915" s="179" customFormat="1"/>
    <row r="2916" s="179" customFormat="1"/>
    <row r="2917" s="179" customFormat="1"/>
    <row r="2918" s="179" customFormat="1"/>
    <row r="2919" s="179" customFormat="1"/>
    <row r="2920" s="179" customFormat="1"/>
    <row r="2921" s="179" customFormat="1"/>
    <row r="2922" s="179" customFormat="1"/>
    <row r="2923" s="179" customFormat="1"/>
    <row r="2924" s="179" customFormat="1"/>
    <row r="2925" s="179" customFormat="1"/>
    <row r="2926" s="179" customFormat="1"/>
    <row r="2927" s="179" customFormat="1"/>
    <row r="2928" s="179" customFormat="1"/>
    <row r="2929" s="179" customFormat="1"/>
    <row r="2930" s="179" customFormat="1"/>
    <row r="2931" s="179" customFormat="1"/>
    <row r="2932" s="179" customFormat="1"/>
    <row r="2933" s="179" customFormat="1"/>
    <row r="2934" s="179" customFormat="1"/>
    <row r="2935" s="179" customFormat="1"/>
    <row r="2936" s="179" customFormat="1"/>
    <row r="2937" s="179" customFormat="1"/>
    <row r="2938" s="179" customFormat="1"/>
    <row r="2939" s="179" customFormat="1"/>
    <row r="2940" s="179" customFormat="1"/>
    <row r="2941" s="179" customFormat="1"/>
    <row r="2942" s="179" customFormat="1"/>
    <row r="2943" s="179" customFormat="1"/>
    <row r="2944" s="179" customFormat="1"/>
    <row r="2945" s="179" customFormat="1"/>
    <row r="2946" s="179" customFormat="1"/>
    <row r="2947" s="179" customFormat="1"/>
    <row r="2948" s="179" customFormat="1"/>
    <row r="2949" s="179" customFormat="1"/>
    <row r="2950" s="179" customFormat="1"/>
    <row r="2951" s="179" customFormat="1"/>
    <row r="2952" s="179" customFormat="1"/>
    <row r="2953" s="179" customFormat="1"/>
    <row r="2954" s="179" customFormat="1"/>
    <row r="2955" s="179" customFormat="1"/>
    <row r="2956" s="179" customFormat="1"/>
    <row r="2957" s="179" customFormat="1"/>
    <row r="2958" s="179" customFormat="1"/>
    <row r="2959" s="179" customFormat="1"/>
    <row r="2960" s="179" customFormat="1"/>
    <row r="2961" s="179" customFormat="1"/>
    <row r="2962" s="179" customFormat="1"/>
    <row r="2963" s="179" customFormat="1"/>
    <row r="2964" s="179" customFormat="1"/>
    <row r="2965" s="179" customFormat="1"/>
    <row r="2966" s="179" customFormat="1"/>
    <row r="2967" s="179" customFormat="1"/>
    <row r="2968" s="179" customFormat="1"/>
    <row r="2969" s="179" customFormat="1"/>
    <row r="2970" s="179" customFormat="1"/>
    <row r="2971" s="179" customFormat="1"/>
    <row r="2972" s="179" customFormat="1"/>
    <row r="2973" s="179" customFormat="1"/>
    <row r="2974" s="179" customFormat="1"/>
    <row r="2975" s="179" customFormat="1"/>
    <row r="2976" s="179" customFormat="1"/>
    <row r="2977" s="179" customFormat="1"/>
    <row r="2978" s="179" customFormat="1"/>
    <row r="2979" s="179" customFormat="1"/>
    <row r="2980" s="179" customFormat="1"/>
    <row r="2981" s="179" customFormat="1"/>
    <row r="2982" s="179" customFormat="1"/>
    <row r="2983" s="179" customFormat="1"/>
    <row r="2984" s="179" customFormat="1"/>
    <row r="2985" s="179" customFormat="1"/>
    <row r="2986" s="179" customFormat="1"/>
    <row r="2987" s="179" customFormat="1"/>
    <row r="2988" s="179" customFormat="1"/>
    <row r="2989" s="179" customFormat="1"/>
    <row r="2990" s="179" customFormat="1"/>
    <row r="2991" s="179" customFormat="1"/>
    <row r="2992" s="179" customFormat="1"/>
    <row r="2993" s="179" customFormat="1"/>
    <row r="2994" s="179" customFormat="1"/>
    <row r="2995" s="179" customFormat="1"/>
    <row r="2996" s="179" customFormat="1"/>
    <row r="2997" s="179" customFormat="1"/>
    <row r="2998" s="179" customFormat="1"/>
    <row r="2999" s="179" customFormat="1"/>
    <row r="3000" s="179" customFormat="1"/>
    <row r="3001" s="179" customFormat="1"/>
    <row r="3002" s="179" customFormat="1"/>
    <row r="3003" s="179" customFormat="1"/>
    <row r="3004" s="179" customFormat="1"/>
    <row r="3005" s="179" customFormat="1"/>
    <row r="3006" s="179" customFormat="1"/>
    <row r="3007" s="179" customFormat="1"/>
    <row r="3008" s="179" customFormat="1"/>
    <row r="3009" s="179" customFormat="1"/>
    <row r="3010" s="179" customFormat="1"/>
    <row r="3011" s="179" customFormat="1"/>
    <row r="3012" s="179" customFormat="1"/>
    <row r="3013" s="179" customFormat="1"/>
    <row r="3014" s="179" customFormat="1"/>
    <row r="3015" s="179" customFormat="1"/>
    <row r="3016" s="179" customFormat="1"/>
    <row r="3017" s="179" customFormat="1"/>
    <row r="3018" s="179" customFormat="1"/>
    <row r="3019" s="179" customFormat="1"/>
    <row r="3020" s="179" customFormat="1"/>
    <row r="3021" s="179" customFormat="1"/>
    <row r="3022" s="179" customFormat="1"/>
    <row r="3023" s="179" customFormat="1"/>
    <row r="3024" s="179" customFormat="1"/>
    <row r="3025" s="179" customFormat="1"/>
    <row r="3026" s="179" customFormat="1"/>
    <row r="3027" s="179" customFormat="1"/>
    <row r="3028" s="179" customFormat="1"/>
    <row r="3029" s="179" customFormat="1"/>
    <row r="3030" s="179" customFormat="1"/>
    <row r="3031" s="179" customFormat="1"/>
    <row r="3032" s="179" customFormat="1"/>
    <row r="3033" s="179" customFormat="1"/>
    <row r="3034" s="179" customFormat="1"/>
    <row r="3035" s="179" customFormat="1"/>
    <row r="3036" s="179" customFormat="1"/>
    <row r="3037" s="179" customFormat="1"/>
    <row r="3038" s="179" customFormat="1"/>
    <row r="3039" s="179" customFormat="1"/>
    <row r="3040" s="179" customFormat="1"/>
    <row r="3041" s="179" customFormat="1"/>
    <row r="3042" s="179" customFormat="1"/>
    <row r="3043" s="179" customFormat="1"/>
    <row r="3044" s="179" customFormat="1"/>
    <row r="3045" s="179" customFormat="1"/>
    <row r="3046" s="179" customFormat="1"/>
    <row r="3047" s="179" customFormat="1"/>
    <row r="3048" s="179" customFormat="1"/>
    <row r="3049" s="179" customFormat="1"/>
    <row r="3050" s="179" customFormat="1"/>
    <row r="3051" s="179" customFormat="1"/>
    <row r="3052" s="179" customFormat="1"/>
    <row r="3053" s="179" customFormat="1"/>
    <row r="3054" s="179" customFormat="1"/>
    <row r="3055" s="179" customFormat="1"/>
    <row r="3056" s="179" customFormat="1"/>
    <row r="3057" s="179" customFormat="1"/>
    <row r="3058" s="179" customFormat="1"/>
    <row r="3059" s="179" customFormat="1"/>
    <row r="3060" s="179" customFormat="1"/>
    <row r="3061" s="179" customFormat="1"/>
    <row r="3062" s="179" customFormat="1"/>
    <row r="3063" s="179" customFormat="1"/>
    <row r="3064" s="179" customFormat="1"/>
    <row r="3065" s="179" customFormat="1"/>
    <row r="3066" s="179" customFormat="1"/>
    <row r="3067" s="179" customFormat="1"/>
    <row r="3068" s="179" customFormat="1"/>
    <row r="3069" s="179" customFormat="1"/>
    <row r="3070" s="179" customFormat="1"/>
    <row r="3071" s="179" customFormat="1"/>
    <row r="3072" s="179" customFormat="1"/>
    <row r="3073" s="179" customFormat="1"/>
    <row r="3074" s="179" customFormat="1"/>
    <row r="3075" s="179" customFormat="1"/>
    <row r="3076" s="179" customFormat="1"/>
    <row r="3077" s="179" customFormat="1"/>
    <row r="3078" s="179" customFormat="1"/>
    <row r="3079" s="179" customFormat="1"/>
    <row r="3080" s="179" customFormat="1"/>
    <row r="3081" s="179" customFormat="1"/>
    <row r="3082" s="179" customFormat="1"/>
    <row r="3083" s="179" customFormat="1"/>
    <row r="3084" s="179" customFormat="1"/>
    <row r="3085" s="179" customFormat="1"/>
    <row r="3086" s="179" customFormat="1"/>
    <row r="3087" s="179" customFormat="1"/>
    <row r="3088" s="179" customFormat="1"/>
    <row r="3089" s="179" customFormat="1"/>
    <row r="3090" s="179" customFormat="1"/>
    <row r="3091" s="179" customFormat="1"/>
    <row r="3092" s="179" customFormat="1"/>
    <row r="3093" s="179" customFormat="1"/>
    <row r="3094" s="179" customFormat="1"/>
    <row r="3095" s="179" customFormat="1"/>
    <row r="3096" s="179" customFormat="1"/>
    <row r="3097" s="179" customFormat="1"/>
    <row r="3098" s="179" customFormat="1"/>
    <row r="3099" s="179" customFormat="1"/>
    <row r="3100" s="179" customFormat="1"/>
    <row r="3101" s="179" customFormat="1"/>
    <row r="3102" s="179" customFormat="1"/>
    <row r="3103" s="179" customFormat="1"/>
    <row r="3104" s="179" customFormat="1"/>
    <row r="3105" s="179" customFormat="1"/>
    <row r="3106" s="179" customFormat="1"/>
    <row r="3107" s="179" customFormat="1"/>
    <row r="3108" s="179" customFormat="1"/>
    <row r="3109" s="179" customFormat="1"/>
    <row r="3110" s="179" customFormat="1"/>
    <row r="3111" s="179" customFormat="1"/>
    <row r="3112" s="179" customFormat="1"/>
    <row r="3113" s="179" customFormat="1"/>
    <row r="3114" s="179" customFormat="1"/>
    <row r="3115" s="179" customFormat="1"/>
    <row r="3116" s="179" customFormat="1"/>
    <row r="3117" s="179" customFormat="1"/>
    <row r="3118" s="179" customFormat="1"/>
    <row r="3119" s="179" customFormat="1"/>
    <row r="3120" s="179" customFormat="1"/>
    <row r="3121" s="179" customFormat="1"/>
    <row r="3122" s="179" customFormat="1"/>
    <row r="3123" s="179" customFormat="1"/>
    <row r="3124" s="179" customFormat="1"/>
    <row r="3125" s="179" customFormat="1"/>
    <row r="3126" s="179" customFormat="1"/>
    <row r="3127" s="179" customFormat="1"/>
    <row r="3128" s="179" customFormat="1"/>
    <row r="3129" s="179" customFormat="1"/>
    <row r="3130" s="179" customFormat="1"/>
    <row r="3131" s="179" customFormat="1"/>
    <row r="3132" s="179" customFormat="1"/>
    <row r="3133" s="179" customFormat="1"/>
    <row r="3134" s="179" customFormat="1"/>
    <row r="3135" s="179" customFormat="1"/>
    <row r="3136" s="179" customFormat="1"/>
    <row r="3137" s="179" customFormat="1"/>
    <row r="3138" s="179" customFormat="1"/>
    <row r="3139" s="179" customFormat="1"/>
    <row r="3140" s="179" customFormat="1"/>
    <row r="3141" s="179" customFormat="1"/>
    <row r="3142" s="179" customFormat="1"/>
    <row r="3143" s="179" customFormat="1"/>
    <row r="3144" s="179" customFormat="1"/>
    <row r="3145" s="179" customFormat="1"/>
    <row r="3146" s="179" customFormat="1"/>
    <row r="3147" s="179" customFormat="1"/>
    <row r="3148" s="179" customFormat="1"/>
    <row r="3149" s="179" customFormat="1"/>
    <row r="3150" s="179" customFormat="1"/>
    <row r="3151" s="179" customFormat="1"/>
    <row r="3152" s="179" customFormat="1"/>
    <row r="3153" s="179" customFormat="1"/>
    <row r="3154" s="179" customFormat="1"/>
    <row r="3155" s="179" customFormat="1"/>
    <row r="3156" s="179" customFormat="1"/>
    <row r="3157" s="179" customFormat="1"/>
    <row r="3158" s="179" customFormat="1"/>
    <row r="3159" s="179" customFormat="1"/>
    <row r="3160" s="179" customFormat="1"/>
    <row r="3161" s="179" customFormat="1"/>
    <row r="3162" s="179" customFormat="1"/>
    <row r="3163" s="179" customFormat="1"/>
    <row r="3164" s="179" customFormat="1"/>
    <row r="3165" s="179" customFormat="1"/>
    <row r="3166" s="179" customFormat="1"/>
    <row r="3167" s="179" customFormat="1"/>
    <row r="3168" s="179" customFormat="1"/>
    <row r="3169" s="179" customFormat="1"/>
    <row r="3170" s="179" customFormat="1"/>
    <row r="3171" s="179" customFormat="1"/>
    <row r="3172" s="179" customFormat="1"/>
    <row r="3173" s="179" customFormat="1"/>
    <row r="3174" s="179" customFormat="1"/>
    <row r="3175" s="179" customFormat="1"/>
    <row r="3176" s="179" customFormat="1"/>
    <row r="3177" s="179" customFormat="1"/>
    <row r="3178" s="179" customFormat="1"/>
    <row r="3179" s="179" customFormat="1"/>
    <row r="3180" s="179" customFormat="1"/>
    <row r="3181" s="179" customFormat="1"/>
    <row r="3182" s="179" customFormat="1"/>
    <row r="3183" s="179" customFormat="1"/>
    <row r="3184" s="179" customFormat="1"/>
    <row r="3185" s="179" customFormat="1"/>
    <row r="3186" s="179" customFormat="1"/>
    <row r="3187" s="179" customFormat="1"/>
    <row r="3188" s="179" customFormat="1"/>
    <row r="3189" s="179" customFormat="1"/>
    <row r="3190" s="179" customFormat="1"/>
    <row r="3191" s="179" customFormat="1"/>
    <row r="3192" s="179" customFormat="1"/>
    <row r="3193" s="179" customFormat="1"/>
    <row r="3194" s="179" customFormat="1"/>
    <row r="3195" s="179" customFormat="1"/>
    <row r="3196" s="179" customFormat="1"/>
    <row r="3197" s="179" customFormat="1"/>
    <row r="3198" s="179" customFormat="1"/>
    <row r="3199" s="179" customFormat="1"/>
    <row r="3200" s="179" customFormat="1"/>
    <row r="3201" s="179" customFormat="1"/>
    <row r="3202" s="179" customFormat="1"/>
    <row r="3203" s="179" customFormat="1"/>
    <row r="3204" s="179" customFormat="1"/>
    <row r="3205" s="179" customFormat="1"/>
    <row r="3206" s="179" customFormat="1"/>
    <row r="3207" s="179" customFormat="1"/>
    <row r="3208" s="179" customFormat="1"/>
    <row r="3209" s="179" customFormat="1"/>
    <row r="3210" s="179" customFormat="1"/>
    <row r="3211" s="179" customFormat="1"/>
    <row r="3212" s="179" customFormat="1"/>
    <row r="3213" s="179" customFormat="1"/>
    <row r="3214" s="179" customFormat="1"/>
    <row r="3215" s="179" customFormat="1"/>
    <row r="3216" s="179" customFormat="1"/>
    <row r="3217" s="179" customFormat="1"/>
    <row r="3218" s="179" customFormat="1"/>
    <row r="3219" s="179" customFormat="1"/>
    <row r="3220" s="179" customFormat="1"/>
    <row r="3221" s="179" customFormat="1"/>
    <row r="3222" s="179" customFormat="1"/>
    <row r="3223" s="179" customFormat="1"/>
    <row r="3224" s="179" customFormat="1"/>
    <row r="3225" s="179" customFormat="1"/>
    <row r="3226" s="179" customFormat="1"/>
    <row r="3227" s="179" customFormat="1"/>
    <row r="3228" s="179" customFormat="1"/>
    <row r="3229" s="179" customFormat="1"/>
    <row r="3230" s="179" customFormat="1"/>
    <row r="3231" s="179" customFormat="1"/>
    <row r="3232" s="179" customFormat="1"/>
    <row r="3233" s="179" customFormat="1"/>
    <row r="3234" s="179" customFormat="1"/>
    <row r="3235" s="179" customFormat="1"/>
    <row r="3236" s="179" customFormat="1"/>
    <row r="3237" s="179" customFormat="1"/>
    <row r="3238" s="179" customFormat="1"/>
    <row r="3239" s="179" customFormat="1"/>
    <row r="3240" s="179" customFormat="1"/>
    <row r="3241" s="179" customFormat="1"/>
    <row r="3242" s="179" customFormat="1"/>
    <row r="3243" s="179" customFormat="1"/>
    <row r="3244" s="179" customFormat="1"/>
    <row r="3245" s="179" customFormat="1"/>
    <row r="3246" s="179" customFormat="1"/>
    <row r="3247" s="179" customFormat="1"/>
    <row r="3248" s="179" customFormat="1"/>
    <row r="3249" s="179" customFormat="1"/>
    <row r="3250" s="179" customFormat="1"/>
    <row r="3251" s="179" customFormat="1"/>
    <row r="3252" s="179" customFormat="1"/>
    <row r="3253" s="179" customFormat="1"/>
    <row r="3254" s="179" customFormat="1"/>
    <row r="3255" s="179" customFormat="1"/>
    <row r="3256" s="179" customFormat="1"/>
    <row r="3257" s="179" customFormat="1"/>
    <row r="3258" s="179" customFormat="1"/>
    <row r="3259" s="179" customFormat="1"/>
    <row r="3260" s="179" customFormat="1"/>
    <row r="3261" s="179" customFormat="1"/>
    <row r="3262" s="179" customFormat="1"/>
    <row r="3263" s="179" customFormat="1"/>
    <row r="3264" s="179" customFormat="1"/>
    <row r="3265" s="179" customFormat="1"/>
    <row r="3266" s="179" customFormat="1"/>
    <row r="3267" s="179" customFormat="1"/>
    <row r="3268" s="179" customFormat="1"/>
    <row r="3269" s="179" customFormat="1"/>
    <row r="3270" s="179" customFormat="1"/>
    <row r="3271" s="179" customFormat="1"/>
    <row r="3272" s="179" customFormat="1"/>
    <row r="3273" s="179" customFormat="1"/>
    <row r="3274" s="179" customFormat="1"/>
    <row r="3275" s="179" customFormat="1"/>
    <row r="3276" s="179" customFormat="1"/>
    <row r="3277" s="179" customFormat="1"/>
    <row r="3278" s="179" customFormat="1"/>
    <row r="3279" s="179" customFormat="1"/>
    <row r="3280" s="179" customFormat="1"/>
    <row r="3281" s="179" customFormat="1"/>
    <row r="3282" s="179" customFormat="1"/>
    <row r="3283" s="179" customFormat="1"/>
    <row r="3284" s="179" customFormat="1"/>
    <row r="3285" s="179" customFormat="1"/>
    <row r="3286" s="179" customFormat="1"/>
    <row r="3287" s="179" customFormat="1"/>
    <row r="3288" s="179" customFormat="1"/>
    <row r="3289" s="179" customFormat="1"/>
    <row r="3290" s="179" customFormat="1"/>
    <row r="3291" s="179" customFormat="1"/>
    <row r="3292" s="179" customFormat="1"/>
    <row r="3293" s="179" customFormat="1"/>
    <row r="3294" s="179" customFormat="1"/>
    <row r="3295" s="179" customFormat="1"/>
    <row r="3296" s="179" customFormat="1"/>
    <row r="3297" s="179" customFormat="1"/>
    <row r="3298" s="179" customFormat="1"/>
    <row r="3299" s="179" customFormat="1"/>
    <row r="3300" s="179" customFormat="1"/>
    <row r="3301" s="179" customFormat="1"/>
    <row r="3302" s="179" customFormat="1"/>
    <row r="3303" s="179" customFormat="1"/>
    <row r="3304" s="179" customFormat="1"/>
    <row r="3305" s="179" customFormat="1"/>
    <row r="3306" s="179" customFormat="1"/>
    <row r="3307" s="179" customFormat="1"/>
    <row r="3308" s="179" customFormat="1"/>
    <row r="3309" s="179" customFormat="1"/>
    <row r="3310" s="179" customFormat="1"/>
    <row r="3311" s="179" customFormat="1"/>
    <row r="3312" s="179" customFormat="1"/>
    <row r="3313" s="179" customFormat="1"/>
    <row r="3314" s="179" customFormat="1"/>
    <row r="3315" s="179" customFormat="1"/>
    <row r="3316" s="179" customFormat="1"/>
    <row r="3317" s="179" customFormat="1"/>
    <row r="3318" s="179" customFormat="1"/>
    <row r="3319" s="179" customFormat="1"/>
    <row r="3320" s="179" customFormat="1"/>
    <row r="3321" s="179" customFormat="1"/>
    <row r="3322" s="179" customFormat="1"/>
    <row r="3323" s="179" customFormat="1"/>
    <row r="3324" s="179" customFormat="1"/>
    <row r="3325" s="179" customFormat="1"/>
    <row r="3326" s="179" customFormat="1"/>
    <row r="3327" s="179" customFormat="1"/>
    <row r="3328" s="179" customFormat="1"/>
    <row r="3329" s="179" customFormat="1"/>
    <row r="3330" s="179" customFormat="1"/>
    <row r="3331" s="179" customFormat="1"/>
    <row r="3332" s="179" customFormat="1"/>
    <row r="3333" s="179" customFormat="1"/>
    <row r="3334" s="179" customFormat="1"/>
    <row r="3335" s="179" customFormat="1"/>
    <row r="3336" s="179" customFormat="1"/>
    <row r="3337" s="179" customFormat="1"/>
    <row r="3338" s="179" customFormat="1"/>
    <row r="3339" s="179" customFormat="1"/>
    <row r="3340" s="179" customFormat="1"/>
    <row r="3341" s="179" customFormat="1"/>
    <row r="3342" s="179" customFormat="1"/>
    <row r="3343" s="179" customFormat="1"/>
    <row r="3344" s="179" customFormat="1"/>
    <row r="3345" s="179" customFormat="1"/>
    <row r="3346" s="179" customFormat="1"/>
    <row r="3347" s="179" customFormat="1"/>
    <row r="3348" s="179" customFormat="1"/>
    <row r="3349" s="179" customFormat="1"/>
    <row r="3350" s="179" customFormat="1"/>
    <row r="3351" s="179" customFormat="1"/>
    <row r="3352" s="179" customFormat="1"/>
    <row r="3353" s="179" customFormat="1"/>
    <row r="3354" s="179" customFormat="1"/>
    <row r="3355" s="179" customFormat="1"/>
    <row r="3356" s="179" customFormat="1"/>
    <row r="3357" s="179" customFormat="1"/>
    <row r="3358" s="179" customFormat="1"/>
    <row r="3359" s="179" customFormat="1"/>
    <row r="3360" s="179" customFormat="1"/>
    <row r="3361" s="179" customFormat="1"/>
    <row r="3362" s="179" customFormat="1"/>
    <row r="3363" s="179" customFormat="1"/>
    <row r="3364" s="179" customFormat="1"/>
    <row r="3365" s="179" customFormat="1"/>
    <row r="3366" s="179" customFormat="1"/>
    <row r="3367" s="179" customFormat="1"/>
    <row r="3368" s="179" customFormat="1"/>
    <row r="3369" s="179" customFormat="1"/>
    <row r="3370" s="179" customFormat="1"/>
    <row r="3371" s="179" customFormat="1"/>
    <row r="3372" s="179" customFormat="1"/>
    <row r="3373" s="179" customFormat="1"/>
    <row r="3374" s="179" customFormat="1"/>
    <row r="3375" s="179" customFormat="1"/>
    <row r="3376" s="179" customFormat="1"/>
    <row r="3377" s="179" customFormat="1"/>
    <row r="3378" s="179" customFormat="1"/>
    <row r="3379" s="179" customFormat="1"/>
    <row r="3380" s="179" customFormat="1"/>
    <row r="3381" s="179" customFormat="1"/>
    <row r="3382" s="179" customFormat="1"/>
    <row r="3383" s="179" customFormat="1"/>
    <row r="3384" s="179" customFormat="1"/>
    <row r="3385" s="179" customFormat="1"/>
    <row r="3386" s="179" customFormat="1"/>
    <row r="3387" s="179" customFormat="1"/>
    <row r="3388" s="179" customFormat="1"/>
    <row r="3389" s="179" customFormat="1"/>
    <row r="3390" s="179" customFormat="1"/>
    <row r="3391" s="179" customFormat="1"/>
    <row r="3392" s="179" customFormat="1"/>
    <row r="3393" s="179" customFormat="1"/>
    <row r="3394" s="179" customFormat="1"/>
    <row r="3395" s="179" customFormat="1"/>
    <row r="3396" s="179" customFormat="1"/>
    <row r="3397" s="179" customFormat="1"/>
    <row r="3398" s="179" customFormat="1"/>
    <row r="3399" s="179" customFormat="1"/>
    <row r="3400" s="179" customFormat="1"/>
    <row r="3401" s="179" customFormat="1"/>
    <row r="3402" s="179" customFormat="1"/>
    <row r="3403" s="179" customFormat="1"/>
    <row r="3404" s="179" customFormat="1"/>
    <row r="3405" s="179" customFormat="1"/>
    <row r="3406" s="179" customFormat="1"/>
    <row r="3407" s="179" customFormat="1"/>
    <row r="3408" s="179" customFormat="1"/>
    <row r="3409" s="179" customFormat="1"/>
    <row r="3410" s="179" customFormat="1"/>
    <row r="3411" s="179" customFormat="1"/>
    <row r="3412" s="179" customFormat="1"/>
    <row r="3413" s="179" customFormat="1"/>
    <row r="3414" s="179" customFormat="1"/>
    <row r="3415" s="179" customFormat="1"/>
    <row r="3416" s="179" customFormat="1"/>
    <row r="3417" s="179" customFormat="1"/>
    <row r="3418" s="179" customFormat="1"/>
    <row r="3419" s="179" customFormat="1"/>
    <row r="3420" s="179" customFormat="1"/>
    <row r="3421" s="179" customFormat="1"/>
    <row r="3422" s="179" customFormat="1"/>
    <row r="3423" s="179" customFormat="1"/>
    <row r="3424" s="179" customFormat="1"/>
    <row r="3425" s="179" customFormat="1"/>
    <row r="3426" s="179" customFormat="1"/>
    <row r="3427" s="179" customFormat="1"/>
    <row r="3428" s="179" customFormat="1"/>
    <row r="3429" s="179" customFormat="1"/>
    <row r="3430" s="179" customFormat="1"/>
    <row r="3431" s="179" customFormat="1"/>
    <row r="3432" s="179" customFormat="1"/>
    <row r="3433" s="179" customFormat="1"/>
    <row r="3434" s="179" customFormat="1"/>
    <row r="3435" s="179" customFormat="1"/>
    <row r="3436" s="179" customFormat="1"/>
    <row r="3437" s="179" customFormat="1"/>
    <row r="3438" s="179" customFormat="1"/>
    <row r="3439" s="179" customFormat="1"/>
    <row r="3440" s="179" customFormat="1"/>
    <row r="3441" s="179" customFormat="1"/>
    <row r="3442" s="179" customFormat="1"/>
    <row r="3443" s="179" customFormat="1"/>
    <row r="3444" s="179" customFormat="1"/>
    <row r="3445" s="179" customFormat="1"/>
    <row r="3446" s="179" customFormat="1"/>
    <row r="3447" s="179" customFormat="1"/>
    <row r="3448" s="179" customFormat="1"/>
    <row r="3449" s="179" customFormat="1"/>
    <row r="3450" s="179" customFormat="1"/>
    <row r="3451" s="179" customFormat="1"/>
    <row r="3452" s="179" customFormat="1"/>
    <row r="3453" s="179" customFormat="1"/>
    <row r="3454" s="179" customFormat="1"/>
    <row r="3455" s="179" customFormat="1"/>
    <row r="3456" s="179" customFormat="1"/>
    <row r="3457" s="179" customFormat="1"/>
    <row r="3458" s="179" customFormat="1"/>
    <row r="3459" s="179" customFormat="1"/>
    <row r="3460" s="179" customFormat="1"/>
    <row r="3461" s="179" customFormat="1"/>
    <row r="3462" s="179" customFormat="1"/>
    <row r="3463" s="179" customFormat="1"/>
    <row r="3464" s="179" customFormat="1"/>
    <row r="3465" s="179" customFormat="1"/>
    <row r="3466" s="179" customFormat="1"/>
    <row r="3467" s="179" customFormat="1"/>
    <row r="3468" s="179" customFormat="1"/>
    <row r="3469" s="179" customFormat="1"/>
    <row r="3470" s="179" customFormat="1"/>
    <row r="3471" s="179" customFormat="1"/>
    <row r="3472" s="179" customFormat="1"/>
    <row r="3473" s="179" customFormat="1"/>
    <row r="3474" s="179" customFormat="1"/>
    <row r="3475" s="179" customFormat="1"/>
    <row r="3476" s="179" customFormat="1"/>
    <row r="3477" s="179" customFormat="1"/>
    <row r="3478" s="179" customFormat="1"/>
    <row r="3479" s="179" customFormat="1"/>
    <row r="3480" s="179" customFormat="1"/>
    <row r="3481" s="179" customFormat="1"/>
    <row r="3482" s="179" customFormat="1"/>
    <row r="3483" s="179" customFormat="1"/>
    <row r="3484" s="179" customFormat="1"/>
    <row r="3485" s="179" customFormat="1"/>
    <row r="3486" s="179" customFormat="1"/>
    <row r="3487" s="179" customFormat="1"/>
    <row r="3488" s="179" customFormat="1"/>
    <row r="3489" s="179" customFormat="1"/>
    <row r="3490" s="179" customFormat="1"/>
    <row r="3491" s="179" customFormat="1"/>
    <row r="3492" s="179" customFormat="1"/>
    <row r="3493" s="179" customFormat="1"/>
    <row r="3494" s="179" customFormat="1"/>
    <row r="3495" s="179" customFormat="1"/>
    <row r="3496" s="179" customFormat="1"/>
    <row r="3497" s="179" customFormat="1"/>
    <row r="3498" s="179" customFormat="1"/>
    <row r="3499" s="179" customFormat="1"/>
    <row r="3500" s="179" customFormat="1"/>
    <row r="3501" s="179" customFormat="1"/>
    <row r="3502" s="179" customFormat="1"/>
    <row r="3503" s="179" customFormat="1"/>
    <row r="3504" s="179" customFormat="1"/>
    <row r="3505" s="179" customFormat="1"/>
    <row r="3506" s="179" customFormat="1"/>
    <row r="3507" s="179" customFormat="1"/>
    <row r="3508" s="179" customFormat="1"/>
    <row r="3509" s="179" customFormat="1"/>
    <row r="3510" s="179" customFormat="1"/>
    <row r="3511" s="179" customFormat="1"/>
    <row r="3512" s="179" customFormat="1"/>
    <row r="3513" s="179" customFormat="1"/>
    <row r="3514" s="179" customFormat="1"/>
    <row r="3515" s="179" customFormat="1"/>
    <row r="3516" s="179" customFormat="1"/>
    <row r="3517" s="179" customFormat="1"/>
    <row r="3518" s="179" customFormat="1"/>
    <row r="3519" s="179" customFormat="1"/>
    <row r="3520" s="179" customFormat="1"/>
    <row r="3521" s="179" customFormat="1"/>
    <row r="3522" s="179" customFormat="1"/>
    <row r="3523" s="179" customFormat="1"/>
    <row r="3524" s="179" customFormat="1"/>
    <row r="3525" s="179" customFormat="1"/>
    <row r="3526" s="179" customFormat="1"/>
    <row r="3527" s="179" customFormat="1"/>
    <row r="3528" s="179" customFormat="1"/>
    <row r="3529" s="179" customFormat="1"/>
    <row r="3530" s="179" customFormat="1"/>
    <row r="3531" s="179" customFormat="1"/>
    <row r="3532" s="179" customFormat="1"/>
    <row r="3533" s="179" customFormat="1"/>
    <row r="3534" s="179" customFormat="1"/>
    <row r="3535" s="179" customFormat="1"/>
    <row r="3536" s="179" customFormat="1"/>
    <row r="3537" s="179" customFormat="1"/>
    <row r="3538" s="179" customFormat="1"/>
    <row r="3539" s="179" customFormat="1"/>
    <row r="3540" s="179" customFormat="1"/>
    <row r="3541" s="179" customFormat="1"/>
    <row r="3542" s="179" customFormat="1"/>
    <row r="3543" s="179" customFormat="1"/>
    <row r="3544" s="179" customFormat="1"/>
    <row r="3545" s="179" customFormat="1"/>
    <row r="3546" s="179" customFormat="1"/>
    <row r="3547" s="179" customFormat="1"/>
    <row r="3548" s="179" customFormat="1"/>
    <row r="3549" s="179" customFormat="1"/>
    <row r="3550" s="179" customFormat="1"/>
    <row r="3551" s="179" customFormat="1"/>
    <row r="3552" s="179" customFormat="1"/>
    <row r="3553" s="179" customFormat="1"/>
    <row r="3554" s="179" customFormat="1"/>
    <row r="3555" s="179" customFormat="1"/>
    <row r="3556" s="179" customFormat="1"/>
    <row r="3557" s="179" customFormat="1"/>
    <row r="3558" s="179" customFormat="1"/>
    <row r="3559" s="179" customFormat="1"/>
    <row r="3560" s="179" customFormat="1"/>
    <row r="3561" s="179" customFormat="1"/>
    <row r="3562" s="179" customFormat="1"/>
    <row r="3563" s="179" customFormat="1"/>
    <row r="3564" s="179" customFormat="1"/>
    <row r="3565" s="179" customFormat="1"/>
    <row r="3566" s="179" customFormat="1"/>
    <row r="3567" s="179" customFormat="1"/>
    <row r="3568" s="179" customFormat="1"/>
    <row r="3569" s="179" customFormat="1"/>
    <row r="3570" s="179" customFormat="1"/>
    <row r="3571" s="179" customFormat="1"/>
    <row r="3572" s="179" customFormat="1"/>
    <row r="3573" s="179" customFormat="1"/>
    <row r="3574" s="179" customFormat="1"/>
    <row r="3575" s="179" customFormat="1"/>
    <row r="3576" s="179" customFormat="1"/>
    <row r="3577" s="179" customFormat="1"/>
    <row r="3578" s="179" customFormat="1"/>
    <row r="3579" s="179" customFormat="1"/>
    <row r="3580" s="179" customFormat="1"/>
    <row r="3581" s="179" customFormat="1"/>
    <row r="3582" s="179" customFormat="1"/>
    <row r="3583" s="179" customFormat="1"/>
    <row r="3584" s="179" customFormat="1"/>
    <row r="3585" s="179" customFormat="1"/>
    <row r="3586" s="179" customFormat="1"/>
    <row r="3587" s="179" customFormat="1"/>
    <row r="3588" s="179" customFormat="1"/>
    <row r="3589" s="179" customFormat="1"/>
    <row r="3590" s="179" customFormat="1"/>
    <row r="3591" s="179" customFormat="1"/>
    <row r="3592" s="179" customFormat="1"/>
    <row r="3593" s="179" customFormat="1"/>
    <row r="3594" s="179" customFormat="1"/>
    <row r="3595" s="179" customFormat="1"/>
    <row r="3596" s="179" customFormat="1"/>
    <row r="3597" s="179" customFormat="1"/>
    <row r="3598" s="179" customFormat="1"/>
    <row r="3599" s="179" customFormat="1"/>
    <row r="3600" s="179" customFormat="1"/>
    <row r="3601" s="179" customFormat="1"/>
    <row r="3602" s="179" customFormat="1"/>
    <row r="3603" s="179" customFormat="1"/>
    <row r="3604" s="179" customFormat="1"/>
    <row r="3605" s="179" customFormat="1"/>
    <row r="3606" s="179" customFormat="1"/>
    <row r="3607" s="179" customFormat="1"/>
    <row r="3608" s="179" customFormat="1"/>
    <row r="3609" s="179" customFormat="1"/>
    <row r="3610" s="179" customFormat="1"/>
    <row r="3611" s="179" customFormat="1"/>
    <row r="3612" s="179" customFormat="1"/>
    <row r="3613" s="179" customFormat="1"/>
    <row r="3614" s="179" customFormat="1"/>
    <row r="3615" s="179" customFormat="1"/>
    <row r="3616" s="179" customFormat="1"/>
    <row r="3617" s="179" customFormat="1"/>
    <row r="3618" s="179" customFormat="1"/>
    <row r="3619" s="179" customFormat="1"/>
    <row r="3620" s="179" customFormat="1"/>
    <row r="3621" s="179" customFormat="1"/>
    <row r="3622" s="179" customFormat="1"/>
    <row r="3623" s="179" customFormat="1"/>
    <row r="3624" s="179" customFormat="1"/>
    <row r="3625" s="179" customFormat="1"/>
    <row r="3626" s="179" customFormat="1"/>
    <row r="3627" s="179" customFormat="1"/>
    <row r="3628" s="179" customFormat="1"/>
    <row r="3629" s="179" customFormat="1"/>
    <row r="3630" s="179" customFormat="1"/>
    <row r="3631" s="179" customFormat="1"/>
    <row r="3632" s="179" customFormat="1"/>
    <row r="3633" s="179" customFormat="1"/>
    <row r="3634" s="179" customFormat="1"/>
    <row r="3635" s="179" customFormat="1"/>
    <row r="3636" s="179" customFormat="1"/>
    <row r="3637" s="179" customFormat="1"/>
    <row r="3638" s="179" customFormat="1"/>
    <row r="3639" s="179" customFormat="1"/>
    <row r="3640" s="179" customFormat="1"/>
    <row r="3641" s="179" customFormat="1"/>
    <row r="3642" s="179" customFormat="1"/>
    <row r="3643" s="179" customFormat="1"/>
    <row r="3644" s="179" customFormat="1"/>
    <row r="3645" s="179" customFormat="1"/>
    <row r="3646" s="179" customFormat="1"/>
    <row r="3647" s="179" customFormat="1"/>
    <row r="3648" s="179" customFormat="1"/>
    <row r="3649" s="179" customFormat="1"/>
    <row r="3650" s="179" customFormat="1"/>
    <row r="3651" s="179" customFormat="1"/>
    <row r="3652" s="179" customFormat="1"/>
    <row r="3653" s="179" customFormat="1"/>
    <row r="3654" s="179" customFormat="1"/>
    <row r="3655" s="179" customFormat="1"/>
    <row r="3656" s="179" customFormat="1"/>
    <row r="3657" s="179" customFormat="1"/>
    <row r="3658" s="179" customFormat="1"/>
    <row r="3659" s="179" customFormat="1"/>
    <row r="3660" s="179" customFormat="1"/>
    <row r="3661" s="179" customFormat="1"/>
    <row r="3662" s="179" customFormat="1"/>
    <row r="3663" s="179" customFormat="1"/>
    <row r="3664" s="179" customFormat="1"/>
    <row r="3665" s="179" customFormat="1"/>
    <row r="3666" s="179" customFormat="1"/>
    <row r="3667" s="179" customFormat="1"/>
    <row r="3668" s="179" customFormat="1"/>
    <row r="3669" s="179" customFormat="1"/>
    <row r="3670" s="179" customFormat="1"/>
    <row r="3671" s="179" customFormat="1"/>
    <row r="3672" s="179" customFormat="1"/>
    <row r="3673" s="179" customFormat="1"/>
    <row r="3674" s="179" customFormat="1"/>
    <row r="3675" s="179" customFormat="1"/>
    <row r="3676" s="179" customFormat="1"/>
    <row r="3677" s="179" customFormat="1"/>
    <row r="3678" s="179" customFormat="1"/>
    <row r="3679" s="179" customFormat="1"/>
    <row r="3680" s="179" customFormat="1"/>
    <row r="3681" s="179" customFormat="1"/>
    <row r="3682" s="179" customFormat="1"/>
    <row r="3683" s="179" customFormat="1"/>
    <row r="3684" s="179" customFormat="1"/>
    <row r="3685" s="179" customFormat="1"/>
    <row r="3686" s="179" customFormat="1"/>
    <row r="3687" s="179" customFormat="1"/>
    <row r="3688" s="179" customFormat="1"/>
    <row r="3689" s="179" customFormat="1"/>
    <row r="3690" s="179" customFormat="1"/>
    <row r="3691" s="179" customFormat="1"/>
    <row r="3692" s="179" customFormat="1"/>
    <row r="3693" s="179" customFormat="1"/>
    <row r="3694" s="179" customFormat="1"/>
    <row r="3695" s="179" customFormat="1"/>
    <row r="3696" s="179" customFormat="1"/>
    <row r="3697" s="179" customFormat="1"/>
    <row r="3698" s="179" customFormat="1"/>
    <row r="3699" s="179" customFormat="1"/>
    <row r="3700" s="179" customFormat="1"/>
    <row r="3701" s="179" customFormat="1"/>
    <row r="3702" s="179" customFormat="1"/>
    <row r="3703" s="179" customFormat="1"/>
    <row r="3704" s="179" customFormat="1"/>
    <row r="3705" s="179" customFormat="1"/>
    <row r="3706" s="179" customFormat="1"/>
    <row r="3707" s="179" customFormat="1"/>
    <row r="3708" s="179" customFormat="1"/>
    <row r="3709" s="179" customFormat="1"/>
    <row r="3710" s="179" customFormat="1"/>
    <row r="3711" s="179" customFormat="1"/>
    <row r="3712" s="179" customFormat="1"/>
    <row r="3713" s="179" customFormat="1"/>
    <row r="3714" s="179" customFormat="1"/>
    <row r="3715" s="179" customFormat="1"/>
    <row r="3716" s="179" customFormat="1"/>
    <row r="3717" s="179" customFormat="1"/>
    <row r="3718" s="179" customFormat="1"/>
    <row r="3719" s="179" customFormat="1"/>
    <row r="3720" s="179" customFormat="1"/>
    <row r="3721" s="179" customFormat="1"/>
    <row r="3722" s="179" customFormat="1"/>
    <row r="3723" s="179" customFormat="1"/>
    <row r="3724" s="179" customFormat="1"/>
    <row r="3725" s="179" customFormat="1"/>
    <row r="3726" s="179" customFormat="1"/>
    <row r="3727" s="179" customFormat="1"/>
    <row r="3728" s="179" customFormat="1"/>
    <row r="3729" s="179" customFormat="1"/>
    <row r="3730" s="179" customFormat="1"/>
    <row r="3731" s="179" customFormat="1"/>
    <row r="3732" s="179" customFormat="1"/>
    <row r="3733" s="179" customFormat="1"/>
    <row r="3734" s="179" customFormat="1"/>
    <row r="3735" s="179" customFormat="1"/>
    <row r="3736" s="179" customFormat="1"/>
    <row r="3737" s="179" customFormat="1"/>
    <row r="3738" s="179" customFormat="1"/>
    <row r="3739" s="179" customFormat="1"/>
    <row r="3740" s="179" customFormat="1"/>
    <row r="3741" s="179" customFormat="1"/>
    <row r="3742" s="179" customFormat="1"/>
    <row r="3743" s="179" customFormat="1"/>
    <row r="3744" s="179" customFormat="1"/>
    <row r="3745" s="179" customFormat="1"/>
    <row r="3746" s="179" customFormat="1"/>
    <row r="3747" s="179" customFormat="1"/>
    <row r="3748" s="179" customFormat="1"/>
    <row r="3749" s="179" customFormat="1"/>
    <row r="3750" s="179" customFormat="1"/>
    <row r="3751" s="179" customFormat="1"/>
    <row r="3752" s="179" customFormat="1"/>
    <row r="3753" s="179" customFormat="1"/>
    <row r="3754" s="179" customFormat="1"/>
    <row r="3755" s="179" customFormat="1"/>
    <row r="3756" s="179" customFormat="1"/>
    <row r="3757" s="179" customFormat="1"/>
    <row r="3758" s="179" customFormat="1"/>
    <row r="3759" s="179" customFormat="1"/>
    <row r="3760" s="179" customFormat="1"/>
    <row r="3761" s="179" customFormat="1"/>
    <row r="3762" s="179" customFormat="1"/>
    <row r="3763" s="179" customFormat="1"/>
    <row r="3764" s="179" customFormat="1"/>
    <row r="3765" s="179" customFormat="1"/>
    <row r="3766" s="179" customFormat="1"/>
    <row r="3767" s="179" customFormat="1"/>
    <row r="3768" s="179" customFormat="1"/>
    <row r="3769" s="179" customFormat="1"/>
    <row r="3770" s="179" customFormat="1"/>
    <row r="3771" s="179" customFormat="1"/>
    <row r="3772" s="179" customFormat="1"/>
    <row r="3773" s="179" customFormat="1"/>
    <row r="3774" s="179" customFormat="1"/>
    <row r="3775" s="179" customFormat="1"/>
    <row r="3776" s="179" customFormat="1"/>
    <row r="3777" s="179" customFormat="1"/>
    <row r="3778" s="179" customFormat="1"/>
    <row r="3779" s="179" customFormat="1"/>
    <row r="3780" s="179" customFormat="1"/>
    <row r="3781" s="179" customFormat="1"/>
    <row r="3782" s="179" customFormat="1"/>
    <row r="3783" s="179" customFormat="1"/>
    <row r="3784" s="179" customFormat="1"/>
    <row r="3785" s="179" customFormat="1"/>
    <row r="3786" s="179" customFormat="1"/>
    <row r="3787" s="179" customFormat="1"/>
    <row r="3788" s="179" customFormat="1"/>
    <row r="3789" s="179" customFormat="1"/>
    <row r="3790" s="179" customFormat="1"/>
    <row r="3791" s="179" customFormat="1"/>
    <row r="3792" s="179" customFormat="1"/>
    <row r="3793" s="179" customFormat="1"/>
    <row r="3794" s="179" customFormat="1"/>
    <row r="3795" s="179" customFormat="1"/>
    <row r="3796" s="179" customFormat="1"/>
    <row r="3797" s="179" customFormat="1"/>
    <row r="3798" s="179" customFormat="1"/>
    <row r="3799" s="179" customFormat="1"/>
    <row r="3800" s="179" customFormat="1"/>
    <row r="3801" s="179" customFormat="1"/>
    <row r="3802" s="179" customFormat="1"/>
    <row r="3803" s="179" customFormat="1"/>
    <row r="3804" s="179" customFormat="1"/>
    <row r="3805" s="179" customFormat="1"/>
    <row r="3806" s="179" customFormat="1"/>
    <row r="3807" s="179" customFormat="1"/>
    <row r="3808" s="179" customFormat="1"/>
    <row r="3809" s="179" customFormat="1"/>
    <row r="3810" s="179" customFormat="1"/>
    <row r="3811" s="179" customFormat="1"/>
    <row r="3812" s="179" customFormat="1"/>
    <row r="3813" s="179" customFormat="1"/>
    <row r="3814" s="179" customFormat="1"/>
    <row r="3815" s="179" customFormat="1"/>
    <row r="3816" s="179" customFormat="1"/>
    <row r="3817" s="179" customFormat="1"/>
    <row r="3818" s="179" customFormat="1"/>
    <row r="3819" s="179" customFormat="1"/>
    <row r="3820" s="179" customFormat="1"/>
    <row r="3821" s="179" customFormat="1"/>
    <row r="3822" s="179" customFormat="1"/>
    <row r="3823" s="179" customFormat="1"/>
    <row r="3824" s="179" customFormat="1"/>
    <row r="3825" s="179" customFormat="1"/>
    <row r="3826" s="179" customFormat="1"/>
    <row r="3827" s="179" customFormat="1"/>
    <row r="3828" s="179" customFormat="1"/>
    <row r="3829" s="179" customFormat="1"/>
    <row r="3830" s="179" customFormat="1"/>
    <row r="3831" s="179" customFormat="1"/>
    <row r="3832" s="179" customFormat="1"/>
    <row r="3833" s="179" customFormat="1"/>
    <row r="3834" s="179" customFormat="1"/>
    <row r="3835" s="179" customFormat="1"/>
    <row r="3836" s="179" customFormat="1"/>
    <row r="3837" s="179" customFormat="1"/>
    <row r="3838" s="179" customFormat="1"/>
    <row r="3839" s="179" customFormat="1"/>
    <row r="3840" s="179" customFormat="1"/>
    <row r="3841" s="179" customFormat="1"/>
    <row r="3842" s="179" customFormat="1"/>
    <row r="3843" s="179" customFormat="1"/>
    <row r="3844" s="179" customFormat="1"/>
    <row r="3845" s="179" customFormat="1"/>
    <row r="3846" s="179" customFormat="1"/>
    <row r="3847" s="179" customFormat="1"/>
    <row r="3848" s="179" customFormat="1"/>
    <row r="3849" s="179" customFormat="1"/>
    <row r="3850" s="179" customFormat="1"/>
    <row r="3851" s="179" customFormat="1"/>
    <row r="3852" s="179" customFormat="1"/>
    <row r="3853" s="179" customFormat="1"/>
    <row r="3854" s="179" customFormat="1"/>
    <row r="3855" s="179" customFormat="1"/>
    <row r="3856" s="179" customFormat="1"/>
    <row r="3857" s="179" customFormat="1"/>
    <row r="3858" s="179" customFormat="1"/>
    <row r="3859" s="179" customFormat="1"/>
    <row r="3860" s="179" customFormat="1"/>
    <row r="3861" s="179" customFormat="1"/>
    <row r="3862" s="179" customFormat="1"/>
    <row r="3863" s="179" customFormat="1"/>
    <row r="3864" s="179" customFormat="1"/>
    <row r="3865" s="179" customFormat="1"/>
    <row r="3866" s="179" customFormat="1"/>
    <row r="3867" s="179" customFormat="1"/>
    <row r="3868" s="179" customFormat="1"/>
    <row r="3869" s="179" customFormat="1"/>
    <row r="3870" s="179" customFormat="1"/>
    <row r="3871" s="179" customFormat="1"/>
    <row r="3872" s="179" customFormat="1"/>
    <row r="3873" s="179" customFormat="1"/>
    <row r="3874" s="179" customFormat="1"/>
    <row r="3875" s="179" customFormat="1"/>
    <row r="3876" s="179" customFormat="1"/>
    <row r="3877" s="179" customFormat="1"/>
    <row r="3878" s="179" customFormat="1"/>
    <row r="3879" s="179" customFormat="1"/>
    <row r="3880" s="179" customFormat="1"/>
    <row r="3881" s="179" customFormat="1"/>
    <row r="3882" s="179" customFormat="1"/>
    <row r="3883" s="179" customFormat="1"/>
    <row r="3884" s="179" customFormat="1"/>
    <row r="3885" s="179" customFormat="1"/>
    <row r="3886" s="179" customFormat="1"/>
    <row r="3887" s="179" customFormat="1"/>
    <row r="3888" s="179" customFormat="1"/>
    <row r="3889" s="179" customFormat="1"/>
    <row r="3890" s="179" customFormat="1"/>
    <row r="3891" s="179" customFormat="1"/>
    <row r="3892" s="179" customFormat="1"/>
    <row r="3893" s="179" customFormat="1"/>
    <row r="3894" s="179" customFormat="1"/>
    <row r="3895" s="179" customFormat="1"/>
    <row r="3896" s="179" customFormat="1"/>
    <row r="3897" s="179" customFormat="1"/>
    <row r="3898" s="179" customFormat="1"/>
    <row r="3899" s="179" customFormat="1"/>
    <row r="3900" s="179" customFormat="1"/>
    <row r="3901" s="179" customFormat="1"/>
    <row r="3902" s="179" customFormat="1"/>
    <row r="3903" s="179" customFormat="1"/>
    <row r="3904" s="179" customFormat="1"/>
    <row r="3905" s="179" customFormat="1"/>
    <row r="3906" s="179" customFormat="1"/>
    <row r="3907" s="179" customFormat="1"/>
    <row r="3908" s="179" customFormat="1"/>
    <row r="3909" s="179" customFormat="1"/>
    <row r="3910" s="179" customFormat="1"/>
    <row r="3911" s="179" customFormat="1"/>
    <row r="3912" s="179" customFormat="1"/>
    <row r="3913" s="179" customFormat="1"/>
    <row r="3914" s="179" customFormat="1"/>
    <row r="3915" s="179" customFormat="1"/>
    <row r="3916" s="179" customFormat="1"/>
    <row r="3917" s="179" customFormat="1"/>
    <row r="3918" s="179" customFormat="1"/>
    <row r="3919" s="179" customFormat="1"/>
    <row r="3920" s="179" customFormat="1"/>
    <row r="3921" s="179" customFormat="1"/>
    <row r="3922" s="179" customFormat="1"/>
    <row r="3923" s="179" customFormat="1"/>
    <row r="3924" s="179" customFormat="1"/>
    <row r="3925" s="179" customFormat="1"/>
    <row r="3926" s="179" customFormat="1"/>
    <row r="3927" s="179" customFormat="1"/>
    <row r="3928" s="179" customFormat="1"/>
    <row r="3929" s="179" customFormat="1"/>
    <row r="3930" s="179" customFormat="1"/>
    <row r="3931" s="179" customFormat="1"/>
    <row r="3932" s="179" customFormat="1"/>
    <row r="3933" s="179" customFormat="1"/>
    <row r="3934" s="179" customFormat="1"/>
    <row r="3935" s="179" customFormat="1"/>
    <row r="3936" s="179" customFormat="1"/>
    <row r="3937" s="179" customFormat="1"/>
    <row r="3938" s="179" customFormat="1"/>
    <row r="3939" s="179" customFormat="1"/>
    <row r="3940" s="179" customFormat="1"/>
    <row r="3941" s="179" customFormat="1"/>
    <row r="3942" s="179" customFormat="1"/>
    <row r="3943" s="179" customFormat="1"/>
    <row r="3944" s="179" customFormat="1"/>
    <row r="3945" s="179" customFormat="1"/>
    <row r="3946" s="179" customFormat="1"/>
    <row r="3947" s="179" customFormat="1"/>
    <row r="3948" s="179" customFormat="1"/>
    <row r="3949" s="179" customFormat="1"/>
    <row r="3950" s="179" customFormat="1"/>
    <row r="3951" s="179" customFormat="1"/>
    <row r="3952" s="179" customFormat="1"/>
    <row r="3953" s="179" customFormat="1"/>
    <row r="3954" s="179" customFormat="1"/>
    <row r="3955" s="179" customFormat="1"/>
    <row r="3956" s="179" customFormat="1"/>
    <row r="3957" s="179" customFormat="1"/>
    <row r="3958" s="179" customFormat="1"/>
    <row r="3959" s="179" customFormat="1"/>
    <row r="3960" s="179" customFormat="1"/>
    <row r="3961" s="179" customFormat="1"/>
    <row r="3962" s="179" customFormat="1"/>
    <row r="3963" s="179" customFormat="1"/>
    <row r="3964" s="179" customFormat="1"/>
    <row r="3965" s="179" customFormat="1"/>
    <row r="3966" s="179" customFormat="1"/>
    <row r="3967" s="179" customFormat="1"/>
    <row r="3968" s="179" customFormat="1"/>
    <row r="3969" s="179" customFormat="1"/>
    <row r="3970" s="179" customFormat="1"/>
    <row r="3971" s="179" customFormat="1"/>
    <row r="3972" s="179" customFormat="1"/>
    <row r="3973" s="179" customFormat="1"/>
    <row r="3974" s="179" customFormat="1"/>
    <row r="3975" s="179" customFormat="1"/>
    <row r="3976" s="179" customFormat="1"/>
    <row r="3977" s="179" customFormat="1"/>
    <row r="3978" s="179" customFormat="1"/>
    <row r="3979" s="179" customFormat="1"/>
    <row r="3980" s="179" customFormat="1"/>
    <row r="3981" s="179" customFormat="1"/>
    <row r="3982" s="179" customFormat="1"/>
    <row r="3983" s="179" customFormat="1"/>
    <row r="3984" s="179" customFormat="1"/>
    <row r="3985" s="179" customFormat="1"/>
    <row r="3986" s="179" customFormat="1"/>
    <row r="3987" s="179" customFormat="1"/>
    <row r="3988" s="179" customFormat="1"/>
    <row r="3989" s="179" customFormat="1"/>
    <row r="3990" s="179" customFormat="1"/>
    <row r="3991" s="179" customFormat="1"/>
    <row r="3992" s="179" customFormat="1"/>
    <row r="3993" s="179" customFormat="1"/>
    <row r="3994" s="179" customFormat="1"/>
    <row r="3995" s="179" customFormat="1"/>
    <row r="3996" s="179" customFormat="1"/>
    <row r="3997" s="179" customFormat="1"/>
    <row r="3998" s="179" customFormat="1"/>
    <row r="3999" s="179" customFormat="1"/>
    <row r="4000" s="179" customFormat="1"/>
    <row r="4001" s="179" customFormat="1"/>
    <row r="4002" s="179" customFormat="1"/>
    <row r="4003" s="179" customFormat="1"/>
    <row r="4004" s="179" customFormat="1"/>
    <row r="4005" s="179" customFormat="1"/>
    <row r="4006" s="179" customFormat="1"/>
    <row r="4007" s="179" customFormat="1"/>
    <row r="4008" s="179" customFormat="1"/>
    <row r="4009" s="179" customFormat="1"/>
    <row r="4010" s="179" customFormat="1"/>
    <row r="4011" s="179" customFormat="1"/>
    <row r="4012" s="179" customFormat="1"/>
    <row r="4013" s="179" customFormat="1"/>
    <row r="4014" s="179" customFormat="1"/>
    <row r="4015" s="179" customFormat="1"/>
    <row r="4016" s="179" customFormat="1"/>
    <row r="4017" s="179" customFormat="1"/>
    <row r="4018" s="179" customFormat="1"/>
    <row r="4019" s="179" customFormat="1"/>
    <row r="4020" s="179" customFormat="1"/>
    <row r="4021" s="179" customFormat="1"/>
    <row r="4022" s="179" customFormat="1"/>
    <row r="4023" s="179" customFormat="1"/>
    <row r="4024" s="179" customFormat="1"/>
    <row r="4025" s="179" customFormat="1"/>
    <row r="4026" s="179" customFormat="1"/>
    <row r="4027" s="179" customFormat="1"/>
    <row r="4028" s="179" customFormat="1"/>
    <row r="4029" s="179" customFormat="1"/>
    <row r="4030" s="179" customFormat="1"/>
    <row r="4031" s="179" customFormat="1"/>
    <row r="4032" s="179" customFormat="1"/>
    <row r="4033" s="179" customFormat="1"/>
    <row r="4034" s="179" customFormat="1"/>
    <row r="4035" s="179" customFormat="1"/>
    <row r="4036" s="179" customFormat="1"/>
    <row r="4037" s="179" customFormat="1"/>
    <row r="4038" s="179" customFormat="1"/>
    <row r="4039" s="179" customFormat="1"/>
    <row r="4040" s="179" customFormat="1"/>
    <row r="4041" s="179" customFormat="1"/>
    <row r="4042" s="179" customFormat="1"/>
    <row r="4043" s="179" customFormat="1"/>
    <row r="4044" s="179" customFormat="1"/>
    <row r="4045" s="179" customFormat="1"/>
    <row r="4046" s="179" customFormat="1"/>
    <row r="4047" s="179" customFormat="1"/>
    <row r="4048" s="179" customFormat="1"/>
    <row r="4049" s="179" customFormat="1"/>
    <row r="4050" s="179" customFormat="1"/>
    <row r="4051" s="179" customFormat="1"/>
    <row r="4052" s="179" customFormat="1"/>
    <row r="4053" s="179" customFormat="1"/>
    <row r="4054" s="179" customFormat="1"/>
    <row r="4055" s="179" customFormat="1"/>
    <row r="4056" s="179" customFormat="1"/>
    <row r="4057" s="179" customFormat="1"/>
    <row r="4058" s="179" customFormat="1"/>
    <row r="4059" s="179" customFormat="1"/>
    <row r="4060" s="179" customFormat="1"/>
    <row r="4061" s="179" customFormat="1"/>
    <row r="4062" s="179" customFormat="1"/>
    <row r="4063" s="179" customFormat="1"/>
    <row r="4064" s="179" customFormat="1"/>
    <row r="4065" s="179" customFormat="1"/>
    <row r="4066" s="179" customFormat="1"/>
    <row r="4067" s="179" customFormat="1"/>
    <row r="4068" s="179" customFormat="1"/>
    <row r="4069" s="179" customFormat="1"/>
    <row r="4070" s="179" customFormat="1"/>
    <row r="4071" s="179" customFormat="1"/>
    <row r="4072" s="179" customFormat="1"/>
    <row r="4073" s="179" customFormat="1"/>
    <row r="4074" s="179" customFormat="1"/>
    <row r="4075" s="179" customFormat="1"/>
    <row r="4076" s="179" customFormat="1"/>
    <row r="4077" s="179" customFormat="1"/>
    <row r="4078" s="179" customFormat="1"/>
    <row r="4079" s="179" customFormat="1"/>
    <row r="4080" s="179" customFormat="1"/>
    <row r="4081" s="179" customFormat="1"/>
    <row r="4082" s="179" customFormat="1"/>
    <row r="4083" s="179" customFormat="1"/>
    <row r="4084" s="179" customFormat="1"/>
    <row r="4085" s="179" customFormat="1"/>
    <row r="4086" s="179" customFormat="1"/>
    <row r="4087" s="179" customFormat="1"/>
    <row r="4088" s="179" customFormat="1"/>
    <row r="4089" s="179" customFormat="1"/>
    <row r="4090" s="179" customFormat="1"/>
    <row r="4091" s="179" customFormat="1"/>
    <row r="4092" s="179" customFormat="1"/>
    <row r="4093" s="179" customFormat="1"/>
    <row r="4094" s="179" customFormat="1"/>
    <row r="4095" s="179" customFormat="1"/>
    <row r="4096" s="179" customFormat="1"/>
    <row r="4097" s="179" customFormat="1"/>
    <row r="4098" s="179" customFormat="1"/>
    <row r="4099" s="179" customFormat="1"/>
    <row r="4100" s="179" customFormat="1"/>
    <row r="4101" s="179" customFormat="1"/>
    <row r="4102" s="179" customFormat="1"/>
    <row r="4103" s="179" customFormat="1"/>
    <row r="4104" s="179" customFormat="1"/>
    <row r="4105" s="179" customFormat="1"/>
    <row r="4106" s="179" customFormat="1"/>
    <row r="4107" s="179" customFormat="1"/>
    <row r="4108" s="179" customFormat="1"/>
    <row r="4109" s="179" customFormat="1"/>
    <row r="4110" s="179" customFormat="1"/>
    <row r="4111" s="179" customFormat="1"/>
    <row r="4112" s="179" customFormat="1"/>
    <row r="4113" s="179" customFormat="1"/>
    <row r="4114" s="179" customFormat="1"/>
    <row r="4115" s="179" customFormat="1"/>
    <row r="4116" s="179" customFormat="1"/>
    <row r="4117" s="179" customFormat="1"/>
    <row r="4118" s="179" customFormat="1"/>
    <row r="4119" s="179" customFormat="1"/>
    <row r="4120" s="179" customFormat="1"/>
    <row r="4121" s="179" customFormat="1"/>
    <row r="4122" s="179" customFormat="1"/>
    <row r="4123" s="179" customFormat="1"/>
    <row r="4124" s="179" customFormat="1"/>
    <row r="4125" s="179" customFormat="1"/>
    <row r="4126" s="179" customFormat="1"/>
    <row r="4127" s="179" customFormat="1"/>
    <row r="4128" s="179" customFormat="1"/>
    <row r="4129" s="179" customFormat="1"/>
    <row r="4130" s="179" customFormat="1"/>
    <row r="4131" s="179" customFormat="1"/>
    <row r="4132" s="179" customFormat="1"/>
    <row r="4133" s="179" customFormat="1"/>
    <row r="4134" s="179" customFormat="1"/>
    <row r="4135" s="179" customFormat="1"/>
    <row r="4136" s="179" customFormat="1"/>
    <row r="4137" s="179" customFormat="1"/>
    <row r="4138" s="179" customFormat="1"/>
    <row r="4139" s="179" customFormat="1"/>
    <row r="4140" s="179" customFormat="1"/>
    <row r="4141" s="179" customFormat="1"/>
    <row r="4142" s="179" customFormat="1"/>
    <row r="4143" s="179" customFormat="1"/>
    <row r="4144" s="179" customFormat="1"/>
    <row r="4145" s="179" customFormat="1"/>
    <row r="4146" s="179" customFormat="1"/>
    <row r="4147" s="179" customFormat="1"/>
    <row r="4148" s="179" customFormat="1"/>
    <row r="4149" s="179" customFormat="1"/>
    <row r="4150" s="179" customFormat="1"/>
    <row r="4151" s="179" customFormat="1"/>
    <row r="4152" s="179" customFormat="1"/>
    <row r="4153" s="179" customFormat="1"/>
    <row r="4154" s="179" customFormat="1"/>
    <row r="4155" s="179" customFormat="1"/>
    <row r="4156" s="179" customFormat="1"/>
    <row r="4157" s="179" customFormat="1"/>
    <row r="4158" s="179" customFormat="1"/>
    <row r="4159" s="179" customFormat="1"/>
    <row r="4160" s="179" customFormat="1"/>
    <row r="4161" s="179" customFormat="1"/>
    <row r="4162" s="179" customFormat="1"/>
    <row r="4163" s="179" customFormat="1"/>
    <row r="4164" s="179" customFormat="1"/>
    <row r="4165" s="179" customFormat="1"/>
    <row r="4166" s="179" customFormat="1"/>
    <row r="4167" s="179" customFormat="1"/>
    <row r="4168" s="179" customFormat="1"/>
    <row r="4169" s="179" customFormat="1"/>
    <row r="4170" s="179" customFormat="1"/>
    <row r="4171" s="179" customFormat="1"/>
    <row r="4172" s="179" customFormat="1"/>
    <row r="4173" s="179" customFormat="1"/>
    <row r="4174" s="179" customFormat="1"/>
    <row r="4175" s="179" customFormat="1"/>
    <row r="4176" s="179" customFormat="1"/>
    <row r="4177" s="179" customFormat="1"/>
    <row r="4178" s="179" customFormat="1"/>
    <row r="4179" s="179" customFormat="1"/>
    <row r="4180" s="179" customFormat="1"/>
    <row r="4181" s="179" customFormat="1"/>
    <row r="4182" s="179" customFormat="1"/>
    <row r="4183" s="179" customFormat="1"/>
    <row r="4184" s="179" customFormat="1"/>
    <row r="4185" s="179" customFormat="1"/>
    <row r="4186" s="179" customFormat="1"/>
    <row r="4187" s="179" customFormat="1"/>
    <row r="4188" s="179" customFormat="1"/>
    <row r="4189" s="179" customFormat="1"/>
    <row r="4190" s="179" customFormat="1"/>
    <row r="4191" s="179" customFormat="1"/>
    <row r="4192" s="179" customFormat="1"/>
    <row r="4193" s="179" customFormat="1"/>
    <row r="4194" s="179" customFormat="1"/>
    <row r="4195" s="179" customFormat="1"/>
    <row r="4196" s="179" customFormat="1"/>
    <row r="4197" s="179" customFormat="1"/>
    <row r="4198" s="179" customFormat="1"/>
    <row r="4199" s="179" customFormat="1"/>
    <row r="4200" s="179" customFormat="1"/>
    <row r="4201" s="179" customFormat="1"/>
    <row r="4202" s="179" customFormat="1"/>
    <row r="4203" s="179" customFormat="1"/>
    <row r="4204" s="179" customFormat="1"/>
    <row r="4205" s="179" customFormat="1"/>
    <row r="4206" s="179" customFormat="1"/>
    <row r="4207" s="179" customFormat="1"/>
    <row r="4208" s="179" customFormat="1"/>
    <row r="4209" s="179" customFormat="1"/>
    <row r="4210" s="179" customFormat="1"/>
    <row r="4211" s="179" customFormat="1"/>
    <row r="4212" s="179" customFormat="1"/>
    <row r="4213" s="179" customFormat="1"/>
    <row r="4214" s="179" customFormat="1"/>
    <row r="4215" s="179" customFormat="1"/>
    <row r="4216" s="179" customFormat="1"/>
    <row r="4217" s="179" customFormat="1"/>
    <row r="4218" s="179" customFormat="1"/>
    <row r="4219" s="179" customFormat="1"/>
    <row r="4220" s="179" customFormat="1"/>
    <row r="4221" s="179" customFormat="1"/>
    <row r="4222" s="179" customFormat="1"/>
    <row r="4223" s="179" customFormat="1"/>
    <row r="4224" s="179" customFormat="1"/>
    <row r="4225" s="179" customFormat="1"/>
    <row r="4226" s="179" customFormat="1"/>
    <row r="4227" s="179" customFormat="1"/>
    <row r="4228" s="179" customFormat="1"/>
    <row r="4229" s="179" customFormat="1"/>
    <row r="4230" s="179" customFormat="1"/>
    <row r="4231" s="179" customFormat="1"/>
    <row r="4232" s="179" customFormat="1"/>
    <row r="4233" s="179" customFormat="1"/>
    <row r="4234" s="179" customFormat="1"/>
    <row r="4235" s="179" customFormat="1"/>
    <row r="4236" s="179" customFormat="1"/>
    <row r="4237" s="179" customFormat="1"/>
    <row r="4238" s="179" customFormat="1"/>
    <row r="4239" s="179" customFormat="1"/>
    <row r="4240" s="179" customFormat="1"/>
    <row r="4241" s="179" customFormat="1"/>
    <row r="4242" s="179" customFormat="1"/>
    <row r="4243" s="179" customFormat="1"/>
    <row r="4244" s="179" customFormat="1"/>
    <row r="4245" s="179" customFormat="1"/>
    <row r="4246" s="179" customFormat="1"/>
    <row r="4247" s="179" customFormat="1"/>
    <row r="4248" s="179" customFormat="1"/>
    <row r="4249" s="179" customFormat="1"/>
    <row r="4250" s="179" customFormat="1"/>
    <row r="4251" s="179" customFormat="1"/>
    <row r="4252" s="179" customFormat="1"/>
    <row r="4253" s="179" customFormat="1"/>
    <row r="4254" s="179" customFormat="1"/>
    <row r="4255" s="179" customFormat="1"/>
    <row r="4256" s="179" customFormat="1"/>
    <row r="4257" s="179" customFormat="1"/>
    <row r="4258" s="179" customFormat="1"/>
    <row r="4259" s="179" customFormat="1"/>
    <row r="4260" s="179" customFormat="1"/>
    <row r="4261" s="179" customFormat="1"/>
    <row r="4262" s="179" customFormat="1"/>
    <row r="4263" s="179" customFormat="1"/>
    <row r="4264" s="179" customFormat="1"/>
    <row r="4265" s="179" customFormat="1"/>
    <row r="4266" s="179" customFormat="1"/>
    <row r="4267" s="179" customFormat="1"/>
    <row r="4268" s="179" customFormat="1"/>
    <row r="4269" s="179" customFormat="1"/>
    <row r="4270" s="179" customFormat="1"/>
    <row r="4271" s="179" customFormat="1"/>
    <row r="4272" s="179" customFormat="1"/>
    <row r="4273" s="179" customFormat="1"/>
    <row r="4274" s="179" customFormat="1"/>
    <row r="4275" s="179" customFormat="1"/>
    <row r="4276" s="179" customFormat="1"/>
    <row r="4277" s="179" customFormat="1"/>
    <row r="4278" s="179" customFormat="1"/>
    <row r="4279" s="179" customFormat="1"/>
    <row r="4280" s="179" customFormat="1"/>
    <row r="4281" s="179" customFormat="1"/>
    <row r="4282" s="179" customFormat="1"/>
    <row r="4283" s="179" customFormat="1"/>
    <row r="4284" s="179" customFormat="1"/>
    <row r="4285" s="179" customFormat="1"/>
    <row r="4286" s="179" customFormat="1"/>
    <row r="4287" s="179" customFormat="1"/>
    <row r="4288" s="179" customFormat="1"/>
    <row r="4289" s="179" customFormat="1"/>
    <row r="4290" s="179" customFormat="1"/>
    <row r="4291" s="179" customFormat="1"/>
    <row r="4292" s="179" customFormat="1"/>
    <row r="4293" s="179" customFormat="1"/>
    <row r="4294" s="179" customFormat="1"/>
    <row r="4295" s="179" customFormat="1"/>
    <row r="4296" s="179" customFormat="1"/>
    <row r="4297" s="179" customFormat="1"/>
    <row r="4298" s="179" customFormat="1"/>
    <row r="4299" s="179" customFormat="1"/>
    <row r="4300" s="179" customFormat="1"/>
    <row r="4301" s="179" customFormat="1"/>
    <row r="4302" s="179" customFormat="1"/>
    <row r="4303" s="179" customFormat="1"/>
    <row r="4304" s="179" customFormat="1"/>
    <row r="4305" s="179" customFormat="1"/>
    <row r="4306" s="179" customFormat="1"/>
    <row r="4307" s="179" customFormat="1"/>
    <row r="4308" s="179" customFormat="1"/>
    <row r="4309" s="179" customFormat="1"/>
    <row r="4310" s="179" customFormat="1"/>
    <row r="4311" s="179" customFormat="1"/>
    <row r="4312" s="179" customFormat="1"/>
    <row r="4313" s="179" customFormat="1"/>
    <row r="4314" s="179" customFormat="1"/>
    <row r="4315" s="179" customFormat="1"/>
    <row r="4316" s="179" customFormat="1"/>
    <row r="4317" s="179" customFormat="1"/>
    <row r="4318" s="179" customFormat="1"/>
    <row r="4319" s="179" customFormat="1"/>
    <row r="4320" s="179" customFormat="1"/>
    <row r="4321" s="179" customFormat="1"/>
    <row r="4322" s="179" customFormat="1"/>
    <row r="4323" s="179" customFormat="1"/>
    <row r="4324" s="179" customFormat="1"/>
    <row r="4325" s="179" customFormat="1"/>
    <row r="4326" s="179" customFormat="1"/>
    <row r="4327" s="179" customFormat="1"/>
    <row r="4328" s="179" customFormat="1"/>
    <row r="4329" s="179" customFormat="1"/>
    <row r="4330" s="179" customFormat="1"/>
    <row r="4331" s="179" customFormat="1"/>
    <row r="4332" s="179" customFormat="1"/>
    <row r="4333" s="179" customFormat="1"/>
    <row r="4334" s="179" customFormat="1"/>
    <row r="4335" s="179" customFormat="1"/>
    <row r="4336" s="179" customFormat="1"/>
    <row r="4337" s="179" customFormat="1"/>
    <row r="4338" s="179" customFormat="1"/>
    <row r="4339" s="179" customFormat="1"/>
    <row r="4340" s="179" customFormat="1"/>
    <row r="4341" s="179" customFormat="1"/>
    <row r="4342" s="179" customFormat="1"/>
    <row r="4343" s="179" customFormat="1"/>
    <row r="4344" s="179" customFormat="1"/>
    <row r="4345" s="179" customFormat="1"/>
    <row r="4346" s="179" customFormat="1"/>
    <row r="4347" s="179" customFormat="1"/>
    <row r="4348" s="179" customFormat="1"/>
    <row r="4349" s="179" customFormat="1"/>
    <row r="4350" s="179" customFormat="1"/>
    <row r="4351" s="179" customFormat="1"/>
    <row r="4352" s="179" customFormat="1"/>
    <row r="4353" s="179" customFormat="1"/>
    <row r="4354" s="179" customFormat="1"/>
    <row r="4355" s="179" customFormat="1"/>
    <row r="4356" s="179" customFormat="1"/>
    <row r="4357" s="179" customFormat="1"/>
    <row r="4358" s="179" customFormat="1"/>
    <row r="4359" s="179" customFormat="1"/>
    <row r="4360" s="179" customFormat="1"/>
    <row r="4361" s="179" customFormat="1"/>
    <row r="4362" s="179" customFormat="1"/>
    <row r="4363" s="179" customFormat="1"/>
    <row r="4364" s="179" customFormat="1"/>
    <row r="4365" s="179" customFormat="1"/>
    <row r="4366" s="179" customFormat="1"/>
    <row r="4367" s="179" customFormat="1"/>
    <row r="4368" s="179" customFormat="1"/>
    <row r="4369" s="179" customFormat="1"/>
    <row r="4370" s="179" customFormat="1"/>
    <row r="4371" s="179" customFormat="1"/>
    <row r="4372" s="179" customFormat="1"/>
    <row r="4373" s="179" customFormat="1"/>
    <row r="4374" s="179" customFormat="1"/>
    <row r="4375" s="179" customFormat="1"/>
    <row r="4376" s="179" customFormat="1"/>
    <row r="4377" s="179" customFormat="1"/>
    <row r="4378" s="179" customFormat="1"/>
    <row r="4379" s="179" customFormat="1"/>
    <row r="4380" s="179" customFormat="1"/>
    <row r="4381" s="179" customFormat="1"/>
    <row r="4382" s="179" customFormat="1"/>
    <row r="4383" s="179" customFormat="1"/>
    <row r="4384" s="179" customFormat="1"/>
    <row r="4385" s="179" customFormat="1"/>
    <row r="4386" s="179" customFormat="1"/>
    <row r="4387" s="179" customFormat="1"/>
    <row r="4388" s="179" customFormat="1"/>
    <row r="4389" s="179" customFormat="1"/>
    <row r="4390" s="179" customFormat="1"/>
    <row r="4391" s="179" customFormat="1"/>
    <row r="4392" s="179" customFormat="1"/>
    <row r="4393" s="179" customFormat="1"/>
    <row r="4394" s="179" customFormat="1"/>
    <row r="4395" s="179" customFormat="1"/>
    <row r="4396" s="179" customFormat="1"/>
    <row r="4397" s="179" customFormat="1"/>
    <row r="4398" s="179" customFormat="1"/>
    <row r="4399" s="179" customFormat="1"/>
    <row r="4400" s="179" customFormat="1"/>
    <row r="4401" s="179" customFormat="1"/>
    <row r="4402" s="179" customFormat="1"/>
    <row r="4403" s="179" customFormat="1"/>
    <row r="4404" s="179" customFormat="1"/>
    <row r="4405" s="179" customFormat="1"/>
    <row r="4406" s="179" customFormat="1"/>
    <row r="4407" s="179" customFormat="1"/>
    <row r="4408" s="179" customFormat="1"/>
    <row r="4409" s="179" customFormat="1"/>
    <row r="4410" s="179" customFormat="1"/>
    <row r="4411" s="179" customFormat="1"/>
    <row r="4412" s="179" customFormat="1"/>
    <row r="4413" s="179" customFormat="1"/>
    <row r="4414" s="179" customFormat="1"/>
    <row r="4415" s="179" customFormat="1"/>
    <row r="4416" s="179" customFormat="1"/>
    <row r="4417" s="179" customFormat="1"/>
    <row r="4418" s="179" customFormat="1"/>
    <row r="4419" s="179" customFormat="1"/>
    <row r="4420" s="179" customFormat="1"/>
    <row r="4421" s="179" customFormat="1"/>
    <row r="4422" s="179" customFormat="1"/>
    <row r="4423" s="179" customFormat="1"/>
    <row r="4424" s="179" customFormat="1"/>
    <row r="4425" s="179" customFormat="1"/>
    <row r="4426" s="179" customFormat="1"/>
    <row r="4427" s="179" customFormat="1"/>
    <row r="4428" s="179" customFormat="1"/>
    <row r="4429" s="179" customFormat="1"/>
    <row r="4430" s="179" customFormat="1"/>
    <row r="4431" s="179" customFormat="1"/>
    <row r="4432" s="179" customFormat="1"/>
    <row r="4433" s="179" customFormat="1"/>
    <row r="4434" s="179" customFormat="1"/>
    <row r="4435" s="179" customFormat="1"/>
    <row r="4436" s="179" customFormat="1"/>
    <row r="4437" s="179" customFormat="1"/>
    <row r="4438" s="179" customFormat="1"/>
    <row r="4439" s="179" customFormat="1"/>
    <row r="4440" s="179" customFormat="1"/>
    <row r="4441" s="179" customFormat="1"/>
    <row r="4442" s="179" customFormat="1"/>
    <row r="4443" s="179" customFormat="1"/>
    <row r="4444" s="179" customFormat="1"/>
    <row r="4445" s="179" customFormat="1"/>
    <row r="4446" s="179" customFormat="1"/>
    <row r="4447" s="179" customFormat="1"/>
    <row r="4448" s="179" customFormat="1"/>
    <row r="4449" s="179" customFormat="1"/>
    <row r="4450" s="179" customFormat="1"/>
    <row r="4451" s="179" customFormat="1"/>
    <row r="4452" s="179" customFormat="1"/>
    <row r="4453" s="179" customFormat="1"/>
    <row r="4454" s="179" customFormat="1"/>
    <row r="4455" s="179" customFormat="1"/>
    <row r="4456" s="179" customFormat="1"/>
    <row r="4457" s="179" customFormat="1"/>
    <row r="4458" s="179" customFormat="1"/>
    <row r="4459" s="179" customFormat="1"/>
    <row r="4460" s="179" customFormat="1"/>
    <row r="4461" s="179" customFormat="1"/>
    <row r="4462" s="179" customFormat="1"/>
    <row r="4463" s="179" customFormat="1"/>
    <row r="4464" s="179" customFormat="1"/>
    <row r="4465" s="179" customFormat="1"/>
    <row r="4466" s="179" customFormat="1"/>
    <row r="4467" s="179" customFormat="1"/>
    <row r="4468" s="179" customFormat="1"/>
    <row r="4469" s="179" customFormat="1"/>
    <row r="4470" s="179" customFormat="1"/>
    <row r="4471" s="179" customFormat="1"/>
    <row r="4472" s="179" customFormat="1"/>
    <row r="4473" s="179" customFormat="1"/>
    <row r="4474" s="179" customFormat="1"/>
    <row r="4475" s="179" customFormat="1"/>
    <row r="4476" s="179" customFormat="1"/>
    <row r="4477" s="179" customFormat="1"/>
    <row r="4478" s="179" customFormat="1"/>
    <row r="4479" s="179" customFormat="1"/>
    <row r="4480" s="179" customFormat="1"/>
    <row r="4481" s="179" customFormat="1"/>
    <row r="4482" s="179" customFormat="1"/>
    <row r="4483" s="179" customFormat="1"/>
    <row r="4484" s="179" customFormat="1"/>
    <row r="4485" s="179" customFormat="1"/>
    <row r="4486" s="179" customFormat="1"/>
    <row r="4487" s="179" customFormat="1"/>
    <row r="4488" s="179" customFormat="1"/>
    <row r="4489" s="179" customFormat="1"/>
    <row r="4490" s="179" customFormat="1"/>
    <row r="4491" s="179" customFormat="1"/>
    <row r="4492" s="179" customFormat="1"/>
    <row r="4493" s="179" customFormat="1"/>
    <row r="4494" s="179" customFormat="1"/>
    <row r="4495" s="179" customFormat="1"/>
    <row r="4496" s="179" customFormat="1"/>
    <row r="4497" s="179" customFormat="1"/>
    <row r="4498" s="179" customFormat="1"/>
    <row r="4499" s="179" customFormat="1"/>
    <row r="4500" s="179" customFormat="1"/>
    <row r="4501" s="179" customFormat="1"/>
    <row r="4502" s="179" customFormat="1"/>
    <row r="4503" s="179" customFormat="1"/>
    <row r="4504" s="179" customFormat="1"/>
    <row r="4505" s="179" customFormat="1"/>
    <row r="4506" s="179" customFormat="1"/>
    <row r="4507" s="179" customFormat="1"/>
    <row r="4508" s="179" customFormat="1"/>
    <row r="4509" s="179" customFormat="1"/>
    <row r="4510" s="179" customFormat="1"/>
    <row r="4511" s="179" customFormat="1"/>
    <row r="4512" s="179" customFormat="1"/>
    <row r="4513" s="179" customFormat="1"/>
    <row r="4514" s="179" customFormat="1"/>
    <row r="4515" s="179" customFormat="1"/>
    <row r="4516" s="179" customFormat="1"/>
    <row r="4517" s="179" customFormat="1"/>
    <row r="4518" s="179" customFormat="1"/>
    <row r="4519" s="179" customFormat="1"/>
    <row r="4520" s="179" customFormat="1"/>
    <row r="4521" s="179" customFormat="1"/>
    <row r="4522" s="179" customFormat="1"/>
    <row r="4523" s="179" customFormat="1"/>
    <row r="4524" s="179" customFormat="1"/>
    <row r="4525" s="179" customFormat="1"/>
    <row r="4526" s="179" customFormat="1"/>
    <row r="4527" s="179" customFormat="1"/>
    <row r="4528" s="179" customFormat="1"/>
    <row r="4529" s="179" customFormat="1"/>
    <row r="4530" s="179" customFormat="1"/>
    <row r="4531" s="179" customFormat="1"/>
    <row r="4532" s="179" customFormat="1"/>
    <row r="4533" s="179" customFormat="1"/>
    <row r="4534" s="179" customFormat="1"/>
    <row r="4535" s="179" customFormat="1"/>
    <row r="4536" s="179" customFormat="1"/>
    <row r="4537" s="179" customFormat="1"/>
    <row r="4538" s="179" customFormat="1"/>
    <row r="4539" s="179" customFormat="1"/>
    <row r="4540" s="179" customFormat="1"/>
    <row r="4541" s="179" customFormat="1"/>
    <row r="4542" s="179" customFormat="1"/>
    <row r="4543" s="179" customFormat="1"/>
    <row r="4544" s="179" customFormat="1"/>
    <row r="4545" s="179" customFormat="1"/>
    <row r="4546" s="179" customFormat="1"/>
    <row r="4547" s="179" customFormat="1"/>
    <row r="4548" s="179" customFormat="1"/>
    <row r="4549" s="179" customFormat="1"/>
    <row r="4550" s="179" customFormat="1"/>
    <row r="4551" s="179" customFormat="1"/>
    <row r="4552" s="179" customFormat="1"/>
    <row r="4553" s="179" customFormat="1"/>
    <row r="4554" s="179" customFormat="1"/>
    <row r="4555" s="179" customFormat="1"/>
    <row r="4556" s="179" customFormat="1"/>
    <row r="4557" s="179" customFormat="1"/>
    <row r="4558" s="179" customFormat="1"/>
    <row r="4559" s="179" customFormat="1"/>
    <row r="4560" s="179" customFormat="1"/>
    <row r="4561" s="179" customFormat="1"/>
    <row r="4562" s="179" customFormat="1"/>
    <row r="4563" s="179" customFormat="1"/>
    <row r="4564" s="179" customFormat="1"/>
    <row r="4565" s="179" customFormat="1"/>
    <row r="4566" s="179" customFormat="1"/>
    <row r="4567" s="179" customFormat="1"/>
    <row r="4568" s="179" customFormat="1"/>
    <row r="4569" s="179" customFormat="1"/>
    <row r="4570" s="179" customFormat="1"/>
    <row r="4571" s="179" customFormat="1"/>
    <row r="4572" s="179" customFormat="1"/>
    <row r="4573" s="179" customFormat="1"/>
    <row r="4574" s="179" customFormat="1"/>
    <row r="4575" s="179" customFormat="1"/>
    <row r="4576" s="179" customFormat="1"/>
    <row r="4577" s="179" customFormat="1"/>
    <row r="4578" s="179" customFormat="1"/>
    <row r="4579" s="179" customFormat="1"/>
    <row r="4580" s="179" customFormat="1"/>
    <row r="4581" s="179" customFormat="1"/>
    <row r="4582" s="179" customFormat="1"/>
    <row r="4583" s="179" customFormat="1"/>
    <row r="4584" s="179" customFormat="1"/>
    <row r="4585" s="179" customFormat="1"/>
    <row r="4586" s="179" customFormat="1"/>
    <row r="4587" s="179" customFormat="1"/>
    <row r="4588" s="179" customFormat="1"/>
    <row r="4589" s="179" customFormat="1"/>
    <row r="4590" s="179" customFormat="1"/>
    <row r="4591" s="179" customFormat="1"/>
    <row r="4592" s="179" customFormat="1"/>
    <row r="4593" s="179" customFormat="1"/>
    <row r="4594" s="179" customFormat="1"/>
    <row r="4595" s="179" customFormat="1"/>
    <row r="4596" s="179" customFormat="1"/>
    <row r="4597" s="179" customFormat="1"/>
    <row r="4598" s="179" customFormat="1"/>
    <row r="4599" s="179" customFormat="1"/>
    <row r="4600" s="179" customFormat="1"/>
    <row r="4601" s="179" customFormat="1"/>
    <row r="4602" s="179" customFormat="1"/>
    <row r="4603" s="179" customFormat="1"/>
    <row r="4604" s="179" customFormat="1"/>
    <row r="4605" s="179" customFormat="1"/>
    <row r="4606" s="179" customFormat="1"/>
    <row r="4607" s="179" customFormat="1"/>
    <row r="4608" s="179" customFormat="1"/>
    <row r="4609" s="179" customFormat="1"/>
    <row r="4610" s="179" customFormat="1"/>
    <row r="4611" s="179" customFormat="1"/>
    <row r="4612" s="179" customFormat="1"/>
    <row r="4613" s="179" customFormat="1"/>
    <row r="4614" s="179" customFormat="1"/>
    <row r="4615" s="179" customFormat="1"/>
    <row r="4616" s="179" customFormat="1"/>
    <row r="4617" s="179" customFormat="1"/>
    <row r="4618" s="179" customFormat="1"/>
    <row r="4619" s="179" customFormat="1"/>
    <row r="4620" s="179" customFormat="1"/>
    <row r="4621" s="179" customFormat="1"/>
    <row r="4622" s="179" customFormat="1"/>
    <row r="4623" s="179" customFormat="1"/>
    <row r="4624" s="179" customFormat="1"/>
    <row r="4625" s="179" customFormat="1"/>
    <row r="4626" s="179" customFormat="1"/>
    <row r="4627" s="179" customFormat="1"/>
    <row r="4628" s="179" customFormat="1"/>
    <row r="4629" s="179" customFormat="1"/>
    <row r="4630" s="179" customFormat="1"/>
    <row r="4631" s="179" customFormat="1"/>
    <row r="4632" s="179" customFormat="1"/>
    <row r="4633" s="179" customFormat="1"/>
    <row r="4634" s="179" customFormat="1"/>
    <row r="4635" s="179" customFormat="1"/>
    <row r="4636" s="179" customFormat="1"/>
    <row r="4637" s="179" customFormat="1"/>
    <row r="4638" s="179" customFormat="1"/>
    <row r="4639" s="179" customFormat="1"/>
    <row r="4640" s="179" customFormat="1"/>
    <row r="4641" s="179" customFormat="1"/>
    <row r="4642" s="179" customFormat="1"/>
    <row r="4643" s="179" customFormat="1"/>
    <row r="4644" s="179" customFormat="1"/>
    <row r="4645" s="179" customFormat="1"/>
    <row r="4646" s="179" customFormat="1"/>
    <row r="4647" s="179" customFormat="1"/>
    <row r="4648" s="179" customFormat="1"/>
    <row r="4649" s="179" customFormat="1"/>
    <row r="4650" s="179" customFormat="1"/>
    <row r="4651" s="179" customFormat="1"/>
    <row r="4652" s="179" customFormat="1"/>
    <row r="4653" s="179" customFormat="1"/>
    <row r="4654" s="179" customFormat="1"/>
    <row r="4655" s="179" customFormat="1"/>
    <row r="4656" s="179" customFormat="1"/>
    <row r="4657" s="179" customFormat="1"/>
    <row r="4658" s="179" customFormat="1"/>
    <row r="4659" s="179" customFormat="1"/>
    <row r="4660" s="179" customFormat="1"/>
    <row r="4661" s="179" customFormat="1"/>
    <row r="4662" s="179" customFormat="1"/>
    <row r="4663" s="179" customFormat="1"/>
    <row r="4664" s="179" customFormat="1"/>
    <row r="4665" s="179" customFormat="1"/>
    <row r="4666" s="179" customFormat="1"/>
    <row r="4667" s="179" customFormat="1"/>
    <row r="4668" s="179" customFormat="1"/>
    <row r="4669" s="179" customFormat="1"/>
    <row r="4670" s="179" customFormat="1"/>
    <row r="4671" s="179" customFormat="1"/>
    <row r="4672" s="179" customFormat="1"/>
    <row r="4673" s="179" customFormat="1"/>
    <row r="4674" s="179" customFormat="1"/>
    <row r="4675" s="179" customFormat="1"/>
    <row r="4676" s="179" customFormat="1"/>
    <row r="4677" s="179" customFormat="1"/>
    <row r="4678" s="179" customFormat="1"/>
    <row r="4679" s="179" customFormat="1"/>
    <row r="4680" s="179" customFormat="1"/>
    <row r="4681" s="179" customFormat="1"/>
    <row r="4682" s="179" customFormat="1"/>
    <row r="4683" s="179" customFormat="1"/>
    <row r="4684" s="179" customFormat="1"/>
    <row r="4685" s="179" customFormat="1"/>
    <row r="4686" s="179" customFormat="1"/>
    <row r="4687" s="179" customFormat="1"/>
    <row r="4688" s="179" customFormat="1"/>
    <row r="4689" s="179" customFormat="1"/>
    <row r="4690" s="179" customFormat="1"/>
    <row r="4691" s="179" customFormat="1"/>
    <row r="4692" s="179" customFormat="1"/>
    <row r="4693" s="179" customFormat="1"/>
    <row r="4694" s="179" customFormat="1"/>
    <row r="4695" s="179" customFormat="1"/>
    <row r="4696" s="179" customFormat="1"/>
    <row r="4697" s="179" customFormat="1"/>
    <row r="4698" s="179" customFormat="1"/>
    <row r="4699" s="179" customFormat="1"/>
    <row r="4700" s="179" customFormat="1"/>
    <row r="4701" s="179" customFormat="1"/>
    <row r="4702" s="179" customFormat="1"/>
    <row r="4703" s="179" customFormat="1"/>
    <row r="4704" s="179" customFormat="1"/>
    <row r="4705" s="179" customFormat="1"/>
    <row r="4706" s="179" customFormat="1"/>
    <row r="4707" s="179" customFormat="1"/>
    <row r="4708" s="179" customFormat="1"/>
    <row r="4709" s="179" customFormat="1"/>
    <row r="4710" s="179" customFormat="1"/>
    <row r="4711" s="179" customFormat="1"/>
    <row r="4712" s="179" customFormat="1"/>
    <row r="4713" s="179" customFormat="1"/>
    <row r="4714" s="179" customFormat="1"/>
    <row r="4715" s="179" customFormat="1"/>
    <row r="4716" s="179" customFormat="1"/>
    <row r="4717" s="179" customFormat="1"/>
    <row r="4718" s="179" customFormat="1"/>
    <row r="4719" s="179" customFormat="1"/>
    <row r="4720" s="179" customFormat="1"/>
    <row r="4721" s="179" customFormat="1"/>
    <row r="4722" s="179" customFormat="1"/>
    <row r="4723" s="179" customFormat="1"/>
    <row r="4724" s="179" customFormat="1"/>
    <row r="4725" s="179" customFormat="1"/>
    <row r="4726" s="179" customFormat="1"/>
    <row r="4727" s="179" customFormat="1"/>
    <row r="4728" s="179" customFormat="1"/>
    <row r="4729" s="179" customFormat="1"/>
    <row r="4730" s="179" customFormat="1"/>
    <row r="4731" s="179" customFormat="1"/>
    <row r="4732" s="179" customFormat="1"/>
    <row r="4733" s="179" customFormat="1"/>
    <row r="4734" s="179" customFormat="1"/>
    <row r="4735" s="179" customFormat="1"/>
    <row r="4736" s="179" customFormat="1"/>
    <row r="4737" s="179" customFormat="1"/>
    <row r="4738" s="179" customFormat="1"/>
    <row r="4739" s="179" customFormat="1"/>
    <row r="4740" s="179" customFormat="1"/>
    <row r="4741" s="179" customFormat="1"/>
    <row r="4742" s="179" customFormat="1"/>
    <row r="4743" s="179" customFormat="1"/>
    <row r="4744" s="179" customFormat="1"/>
    <row r="4745" s="179" customFormat="1"/>
    <row r="4746" s="179" customFormat="1"/>
    <row r="4747" s="179" customFormat="1"/>
    <row r="4748" s="179" customFormat="1"/>
    <row r="4749" s="179" customFormat="1"/>
    <row r="4750" s="179" customFormat="1"/>
    <row r="4751" s="179" customFormat="1"/>
    <row r="4752" s="179" customFormat="1"/>
    <row r="4753" s="179" customFormat="1"/>
    <row r="4754" s="179" customFormat="1"/>
    <row r="4755" s="179" customFormat="1"/>
    <row r="4756" s="179" customFormat="1"/>
    <row r="4757" s="179" customFormat="1"/>
    <row r="4758" s="179" customFormat="1"/>
    <row r="4759" s="179" customFormat="1"/>
    <row r="4760" s="179" customFormat="1"/>
    <row r="4761" s="179" customFormat="1"/>
    <row r="4762" s="179" customFormat="1"/>
    <row r="4763" s="179" customFormat="1"/>
    <row r="4764" s="179" customFormat="1"/>
    <row r="4765" s="179" customFormat="1"/>
    <row r="4766" s="179" customFormat="1"/>
    <row r="4767" s="179" customFormat="1"/>
    <row r="4768" s="179" customFormat="1"/>
    <row r="4769" s="179" customFormat="1"/>
    <row r="4770" s="179" customFormat="1"/>
    <row r="4771" s="179" customFormat="1"/>
    <row r="4772" s="179" customFormat="1"/>
    <row r="4773" s="179" customFormat="1"/>
    <row r="4774" s="179" customFormat="1"/>
    <row r="4775" s="179" customFormat="1"/>
    <row r="4776" s="179" customFormat="1"/>
    <row r="4777" s="179" customFormat="1"/>
    <row r="4778" s="179" customFormat="1"/>
    <row r="4779" s="179" customFormat="1"/>
    <row r="4780" s="179" customFormat="1"/>
    <row r="4781" s="179" customFormat="1"/>
    <row r="4782" s="179" customFormat="1"/>
    <row r="4783" s="179" customFormat="1"/>
    <row r="4784" s="179" customFormat="1"/>
    <row r="4785" s="179" customFormat="1"/>
    <row r="4786" s="179" customFormat="1"/>
    <row r="4787" s="179" customFormat="1"/>
    <row r="4788" s="179" customFormat="1"/>
    <row r="4789" s="179" customFormat="1"/>
    <row r="4790" s="179" customFormat="1"/>
    <row r="4791" s="179" customFormat="1"/>
    <row r="4792" s="179" customFormat="1"/>
    <row r="4793" s="179" customFormat="1"/>
    <row r="4794" s="179" customFormat="1"/>
    <row r="4795" s="179" customFormat="1"/>
    <row r="4796" s="179" customFormat="1"/>
    <row r="4797" s="179" customFormat="1"/>
    <row r="4798" s="179" customFormat="1"/>
    <row r="4799" s="179" customFormat="1"/>
    <row r="4800" s="179" customFormat="1"/>
    <row r="4801" s="179" customFormat="1"/>
    <row r="4802" s="179" customFormat="1"/>
    <row r="4803" s="179" customFormat="1"/>
    <row r="4804" s="179" customFormat="1"/>
    <row r="4805" s="179" customFormat="1"/>
    <row r="4806" s="179" customFormat="1"/>
    <row r="4807" s="179" customFormat="1"/>
    <row r="4808" s="179" customFormat="1"/>
    <row r="4809" s="179" customFormat="1"/>
    <row r="4810" s="179" customFormat="1"/>
    <row r="4811" s="179" customFormat="1"/>
    <row r="4812" s="179" customFormat="1"/>
    <row r="4813" s="179" customFormat="1"/>
    <row r="4814" s="179" customFormat="1"/>
    <row r="4815" s="179" customFormat="1"/>
    <row r="4816" s="179" customFormat="1"/>
    <row r="4817" s="179" customFormat="1"/>
    <row r="4818" s="179" customFormat="1"/>
    <row r="4819" s="179" customFormat="1"/>
    <row r="4820" s="179" customFormat="1"/>
    <row r="4821" s="179" customFormat="1"/>
    <row r="4822" s="179" customFormat="1"/>
    <row r="4823" s="179" customFormat="1"/>
    <row r="4824" s="179" customFormat="1"/>
    <row r="4825" s="179" customFormat="1"/>
    <row r="4826" s="179" customFormat="1"/>
    <row r="4827" s="179" customFormat="1"/>
    <row r="4828" s="179" customFormat="1"/>
    <row r="4829" s="179" customFormat="1"/>
    <row r="4830" s="179" customFormat="1"/>
    <row r="4831" s="179" customFormat="1"/>
    <row r="4832" s="179" customFormat="1"/>
    <row r="4833" s="179" customFormat="1"/>
    <row r="4834" s="179" customFormat="1"/>
    <row r="4835" s="179" customFormat="1"/>
    <row r="4836" s="179" customFormat="1"/>
    <row r="4837" s="179" customFormat="1"/>
    <row r="4838" s="179" customFormat="1"/>
    <row r="4839" s="179" customFormat="1"/>
    <row r="4840" s="179" customFormat="1"/>
    <row r="4841" s="179" customFormat="1"/>
    <row r="4842" s="179" customFormat="1"/>
    <row r="4843" s="179" customFormat="1"/>
    <row r="4844" s="179" customFormat="1"/>
    <row r="4845" s="179" customFormat="1"/>
    <row r="4846" s="179" customFormat="1"/>
    <row r="4847" s="179" customFormat="1"/>
    <row r="4848" s="179" customFormat="1"/>
    <row r="4849" s="179" customFormat="1"/>
    <row r="4850" s="179" customFormat="1"/>
    <row r="4851" s="179" customFormat="1"/>
    <row r="4852" s="179" customFormat="1"/>
    <row r="4853" s="179" customFormat="1"/>
    <row r="4854" s="179" customFormat="1"/>
    <row r="4855" s="179" customFormat="1"/>
    <row r="4856" s="179" customFormat="1"/>
    <row r="4857" s="179" customFormat="1"/>
    <row r="4858" s="179" customFormat="1"/>
    <row r="4859" s="179" customFormat="1"/>
    <row r="4860" s="179" customFormat="1"/>
    <row r="4861" s="179" customFormat="1"/>
    <row r="4862" s="179" customFormat="1"/>
    <row r="4863" s="179" customFormat="1"/>
    <row r="4864" s="179" customFormat="1"/>
    <row r="4865" s="179" customFormat="1"/>
    <row r="4866" s="179" customFormat="1"/>
    <row r="4867" s="179" customFormat="1"/>
    <row r="4868" s="179" customFormat="1"/>
    <row r="4869" s="179" customFormat="1"/>
    <row r="4870" s="179" customFormat="1"/>
    <row r="4871" s="179" customFormat="1"/>
    <row r="4872" s="179" customFormat="1"/>
    <row r="4873" s="179" customFormat="1"/>
    <row r="4874" s="179" customFormat="1"/>
    <row r="4875" s="179" customFormat="1"/>
    <row r="4876" s="179" customFormat="1"/>
    <row r="4877" s="179" customFormat="1"/>
    <row r="4878" s="179" customFormat="1"/>
    <row r="4879" s="179" customFormat="1"/>
    <row r="4880" s="179" customFormat="1"/>
    <row r="4881" s="179" customFormat="1"/>
    <row r="4882" s="179" customFormat="1"/>
    <row r="4883" s="179" customFormat="1"/>
    <row r="4884" s="179" customFormat="1"/>
    <row r="4885" s="179" customFormat="1"/>
    <row r="4886" s="179" customFormat="1"/>
    <row r="4887" s="179" customFormat="1"/>
    <row r="4888" s="179" customFormat="1"/>
    <row r="4889" s="179" customFormat="1"/>
    <row r="4890" s="179" customFormat="1"/>
    <row r="4891" s="179" customFormat="1"/>
    <row r="4892" s="179" customFormat="1"/>
    <row r="4893" s="179" customFormat="1"/>
    <row r="4894" s="179" customFormat="1"/>
    <row r="4895" s="179" customFormat="1"/>
    <row r="4896" s="179" customFormat="1"/>
    <row r="4897" s="179" customFormat="1"/>
    <row r="4898" s="179" customFormat="1"/>
    <row r="4899" s="179" customFormat="1"/>
    <row r="4900" s="179" customFormat="1"/>
    <row r="4901" s="179" customFormat="1"/>
    <row r="4902" s="179" customFormat="1"/>
    <row r="4903" s="179" customFormat="1"/>
    <row r="4904" s="179" customFormat="1"/>
    <row r="4905" s="179" customFormat="1"/>
    <row r="4906" s="179" customFormat="1"/>
    <row r="4907" s="179" customFormat="1"/>
    <row r="4908" s="179" customFormat="1"/>
    <row r="4909" s="179" customFormat="1"/>
    <row r="4910" s="179" customFormat="1"/>
    <row r="4911" s="179" customFormat="1"/>
    <row r="4912" s="179" customFormat="1"/>
    <row r="4913" s="179" customFormat="1"/>
    <row r="4914" s="179" customFormat="1"/>
    <row r="4915" s="179" customFormat="1"/>
    <row r="4916" s="179" customFormat="1"/>
    <row r="4917" s="179" customFormat="1"/>
    <row r="4918" s="179" customFormat="1"/>
    <row r="4919" s="179" customFormat="1"/>
    <row r="4920" s="179" customFormat="1"/>
    <row r="4921" s="179" customFormat="1"/>
    <row r="4922" s="179" customFormat="1"/>
    <row r="4923" s="179" customFormat="1"/>
    <row r="4924" s="179" customFormat="1"/>
    <row r="4925" s="179" customFormat="1"/>
    <row r="4926" s="179" customFormat="1"/>
    <row r="4927" s="179" customFormat="1"/>
    <row r="4928" s="179" customFormat="1"/>
    <row r="4929" s="179" customFormat="1"/>
    <row r="4930" s="179" customFormat="1"/>
    <row r="4931" s="179" customFormat="1"/>
    <row r="4932" s="179" customFormat="1"/>
    <row r="4933" s="179" customFormat="1"/>
    <row r="4934" s="179" customFormat="1"/>
    <row r="4935" s="179" customFormat="1"/>
    <row r="4936" s="179" customFormat="1"/>
    <row r="4937" s="179" customFormat="1"/>
    <row r="4938" s="179" customFormat="1"/>
    <row r="4939" s="179" customFormat="1"/>
    <row r="4940" s="179" customFormat="1"/>
    <row r="4941" s="179" customFormat="1"/>
    <row r="4942" s="179" customFormat="1"/>
    <row r="4943" s="179" customFormat="1"/>
    <row r="4944" s="179" customFormat="1"/>
    <row r="4945" s="179" customFormat="1"/>
    <row r="4946" s="179" customFormat="1"/>
    <row r="4947" s="179" customFormat="1"/>
    <row r="4948" s="179" customFormat="1"/>
    <row r="4949" s="179" customFormat="1"/>
    <row r="4950" s="179" customFormat="1"/>
    <row r="4951" s="179" customFormat="1"/>
    <row r="4952" s="179" customFormat="1"/>
    <row r="4953" s="179" customFormat="1"/>
    <row r="4954" s="179" customFormat="1"/>
    <row r="4955" s="179" customFormat="1"/>
    <row r="4956" s="179" customFormat="1"/>
    <row r="4957" s="179" customFormat="1"/>
    <row r="4958" s="179" customFormat="1"/>
    <row r="4959" s="179" customFormat="1"/>
    <row r="4960" s="179" customFormat="1"/>
    <row r="4961" s="179" customFormat="1"/>
    <row r="4962" s="179" customFormat="1"/>
    <row r="4963" s="179" customFormat="1"/>
    <row r="4964" s="179" customFormat="1"/>
    <row r="4965" s="179" customFormat="1"/>
    <row r="4966" s="179" customFormat="1"/>
    <row r="4967" s="179" customFormat="1"/>
    <row r="4968" s="179" customFormat="1"/>
    <row r="4969" s="179" customFormat="1"/>
    <row r="4970" s="179" customFormat="1"/>
    <row r="4971" s="179" customFormat="1"/>
    <row r="4972" s="179" customFormat="1"/>
    <row r="4973" s="179" customFormat="1"/>
    <row r="4974" s="179" customFormat="1"/>
    <row r="4975" s="179" customFormat="1"/>
    <row r="4976" s="179" customFormat="1"/>
    <row r="4977" s="179" customFormat="1"/>
    <row r="4978" s="179" customFormat="1"/>
    <row r="4979" s="179" customFormat="1"/>
    <row r="4980" s="179" customFormat="1"/>
    <row r="4981" s="179" customFormat="1"/>
    <row r="4982" s="179" customFormat="1"/>
    <row r="4983" s="179" customFormat="1"/>
    <row r="4984" s="179" customFormat="1"/>
    <row r="4985" s="179" customFormat="1"/>
    <row r="4986" s="179" customFormat="1"/>
    <row r="4987" s="179" customFormat="1"/>
    <row r="4988" s="179" customFormat="1"/>
    <row r="4989" s="179" customFormat="1"/>
    <row r="4990" s="179" customFormat="1"/>
    <row r="4991" s="179" customFormat="1"/>
    <row r="4992" s="179" customFormat="1"/>
    <row r="4993" s="179" customFormat="1"/>
    <row r="4994" s="179" customFormat="1"/>
    <row r="4995" s="179" customFormat="1"/>
    <row r="4996" s="179" customFormat="1"/>
    <row r="4997" s="179" customFormat="1"/>
    <row r="4998" s="179" customFormat="1"/>
    <row r="4999" s="179" customFormat="1"/>
    <row r="5000" s="179" customFormat="1"/>
    <row r="5001" s="179" customFormat="1"/>
    <row r="5002" s="179" customFormat="1"/>
    <row r="5003" s="179" customFormat="1"/>
    <row r="5004" s="179" customFormat="1"/>
    <row r="5005" s="179" customFormat="1"/>
    <row r="5006" s="179" customFormat="1"/>
    <row r="5007" s="179" customFormat="1"/>
    <row r="5008" s="179" customFormat="1"/>
    <row r="5009" s="179" customFormat="1"/>
    <row r="5010" s="179" customFormat="1"/>
    <row r="5011" s="179" customFormat="1"/>
    <row r="5012" s="179" customFormat="1"/>
    <row r="5013" s="179" customFormat="1"/>
    <row r="5014" s="179" customFormat="1"/>
    <row r="5015" s="179" customFormat="1"/>
    <row r="5016" s="179" customFormat="1"/>
    <row r="5017" s="179" customFormat="1"/>
    <row r="5018" s="179" customFormat="1"/>
    <row r="5019" s="179" customFormat="1"/>
    <row r="5020" s="179" customFormat="1"/>
    <row r="5021" s="179" customFormat="1"/>
    <row r="5022" s="179" customFormat="1"/>
    <row r="5023" s="179" customFormat="1"/>
    <row r="5024" s="179" customFormat="1"/>
    <row r="5025" s="179" customFormat="1"/>
    <row r="5026" s="179" customFormat="1"/>
    <row r="5027" s="179" customFormat="1"/>
    <row r="5028" s="179" customFormat="1"/>
    <row r="5029" s="179" customFormat="1"/>
    <row r="5030" s="179" customFormat="1"/>
    <row r="5031" s="179" customFormat="1"/>
    <row r="5032" s="179" customFormat="1"/>
    <row r="5033" s="179" customFormat="1"/>
    <row r="5034" s="179" customFormat="1"/>
    <row r="5035" s="179" customFormat="1"/>
    <row r="5036" s="179" customFormat="1"/>
    <row r="5037" s="179" customFormat="1"/>
    <row r="5038" s="179" customFormat="1"/>
    <row r="5039" s="179" customFormat="1"/>
    <row r="5040" s="179" customFormat="1"/>
    <row r="5041" s="179" customFormat="1"/>
    <row r="5042" s="179" customFormat="1"/>
    <row r="5043" s="179" customFormat="1"/>
    <row r="5044" s="179" customFormat="1"/>
    <row r="5045" s="179" customFormat="1"/>
    <row r="5046" s="179" customFormat="1"/>
    <row r="5047" s="179" customFormat="1"/>
    <row r="5048" s="179" customFormat="1"/>
    <row r="5049" s="179" customFormat="1"/>
    <row r="5050" s="179" customFormat="1"/>
    <row r="5051" s="179" customFormat="1"/>
    <row r="5052" s="179" customFormat="1"/>
    <row r="5053" s="179" customFormat="1"/>
    <row r="5054" s="179" customFormat="1"/>
    <row r="5055" s="179" customFormat="1"/>
    <row r="5056" s="179" customFormat="1"/>
    <row r="5057" s="179" customFormat="1"/>
    <row r="5058" s="179" customFormat="1"/>
    <row r="5059" s="179" customFormat="1"/>
    <row r="5060" s="179" customFormat="1"/>
    <row r="5061" s="179" customFormat="1"/>
    <row r="5062" s="179" customFormat="1"/>
    <row r="5063" s="179" customFormat="1"/>
    <row r="5064" s="179" customFormat="1"/>
    <row r="5065" s="179" customFormat="1"/>
    <row r="5066" s="179" customFormat="1"/>
    <row r="5067" s="179" customFormat="1"/>
    <row r="5068" s="179" customFormat="1"/>
    <row r="5069" s="179" customFormat="1"/>
    <row r="5070" s="179" customFormat="1"/>
    <row r="5071" s="179" customFormat="1"/>
    <row r="5072" s="179" customFormat="1"/>
    <row r="5073" s="179" customFormat="1"/>
    <row r="5074" s="179" customFormat="1"/>
    <row r="5075" s="179" customFormat="1"/>
    <row r="5076" s="179" customFormat="1"/>
    <row r="5077" s="179" customFormat="1"/>
    <row r="5078" s="179" customFormat="1"/>
    <row r="5079" s="179" customFormat="1"/>
    <row r="5080" s="179" customFormat="1"/>
    <row r="5081" s="179" customFormat="1"/>
    <row r="5082" s="179" customFormat="1"/>
    <row r="5083" s="179" customFormat="1"/>
    <row r="5084" s="179" customFormat="1"/>
    <row r="5085" s="179" customFormat="1"/>
    <row r="5086" s="179" customFormat="1"/>
    <row r="5087" s="179" customFormat="1"/>
    <row r="5088" s="179" customFormat="1"/>
    <row r="5089" s="179" customFormat="1"/>
    <row r="5090" s="179" customFormat="1"/>
    <row r="5091" s="179" customFormat="1"/>
    <row r="5092" s="179" customFormat="1"/>
    <row r="5093" s="179" customFormat="1"/>
    <row r="5094" s="179" customFormat="1"/>
    <row r="5095" s="179" customFormat="1"/>
    <row r="5096" s="179" customFormat="1"/>
    <row r="5097" s="179" customFormat="1"/>
    <row r="5098" s="179" customFormat="1"/>
    <row r="5099" s="179" customFormat="1"/>
    <row r="5100" s="179" customFormat="1"/>
    <row r="5101" s="179" customFormat="1"/>
    <row r="5102" s="179" customFormat="1"/>
    <row r="5103" s="179" customFormat="1"/>
    <row r="5104" s="179" customFormat="1"/>
    <row r="5105" s="179" customFormat="1"/>
    <row r="5106" s="179" customFormat="1"/>
    <row r="5107" s="179" customFormat="1"/>
    <row r="5108" s="179" customFormat="1"/>
    <row r="5109" s="179" customFormat="1"/>
    <row r="5110" s="179" customFormat="1"/>
    <row r="5111" s="179" customFormat="1"/>
    <row r="5112" s="179" customFormat="1"/>
    <row r="5113" s="179" customFormat="1"/>
    <row r="5114" s="179" customFormat="1"/>
    <row r="5115" s="179" customFormat="1"/>
    <row r="5116" s="179" customFormat="1"/>
    <row r="5117" s="179" customFormat="1"/>
    <row r="5118" s="179" customFormat="1"/>
    <row r="5119" s="179" customFormat="1"/>
    <row r="5120" s="179" customFormat="1"/>
    <row r="5121" s="179" customFormat="1"/>
    <row r="5122" s="179" customFormat="1"/>
    <row r="5123" s="179" customFormat="1"/>
    <row r="5124" s="179" customFormat="1"/>
    <row r="5125" s="179" customFormat="1"/>
    <row r="5126" s="179" customFormat="1"/>
    <row r="5127" s="179" customFormat="1"/>
    <row r="5128" s="179" customFormat="1"/>
    <row r="5129" s="179" customFormat="1"/>
    <row r="5130" s="179" customFormat="1"/>
    <row r="5131" s="179" customFormat="1"/>
    <row r="5132" s="179" customFormat="1"/>
    <row r="5133" s="179" customFormat="1"/>
    <row r="5134" s="179" customFormat="1"/>
    <row r="5135" s="179" customFormat="1"/>
    <row r="5136" s="179" customFormat="1"/>
    <row r="5137" s="179" customFormat="1"/>
    <row r="5138" s="179" customFormat="1"/>
    <row r="5139" s="179" customFormat="1"/>
    <row r="5140" s="179" customFormat="1"/>
    <row r="5141" s="179" customFormat="1"/>
    <row r="5142" s="179" customFormat="1"/>
    <row r="5143" s="179" customFormat="1"/>
    <row r="5144" s="179" customFormat="1"/>
    <row r="5145" s="179" customFormat="1"/>
    <row r="5146" s="179" customFormat="1"/>
    <row r="5147" s="179" customFormat="1"/>
    <row r="5148" s="179" customFormat="1"/>
    <row r="5149" s="179" customFormat="1"/>
    <row r="5150" s="179" customFormat="1"/>
    <row r="5151" s="179" customFormat="1"/>
    <row r="5152" s="179" customFormat="1"/>
    <row r="5153" s="179" customFormat="1"/>
    <row r="5154" s="179" customFormat="1"/>
    <row r="5155" s="179" customFormat="1"/>
    <row r="5156" s="179" customFormat="1"/>
    <row r="5157" s="179" customFormat="1"/>
    <row r="5158" s="179" customFormat="1"/>
    <row r="5159" s="179" customFormat="1"/>
    <row r="5160" s="179" customFormat="1"/>
    <row r="5161" s="179" customFormat="1"/>
    <row r="5162" s="179" customFormat="1"/>
    <row r="5163" s="179" customFormat="1"/>
    <row r="5164" s="179" customFormat="1"/>
    <row r="5165" s="179" customFormat="1"/>
    <row r="5166" s="179" customFormat="1"/>
    <row r="5167" s="179" customFormat="1"/>
    <row r="5168" s="179" customFormat="1"/>
    <row r="5169" s="179" customFormat="1"/>
    <row r="5170" s="179" customFormat="1"/>
    <row r="5171" s="179" customFormat="1"/>
    <row r="5172" s="179" customFormat="1"/>
    <row r="5173" s="179" customFormat="1"/>
    <row r="5174" s="179" customFormat="1"/>
    <row r="5175" s="179" customFormat="1"/>
    <row r="5176" s="179" customFormat="1"/>
    <row r="5177" s="179" customFormat="1"/>
    <row r="5178" s="179" customFormat="1"/>
    <row r="5179" s="179" customFormat="1"/>
    <row r="5180" s="179" customFormat="1"/>
    <row r="5181" s="179" customFormat="1"/>
    <row r="5182" s="179" customFormat="1"/>
    <row r="5183" s="179" customFormat="1"/>
    <row r="5184" s="179" customFormat="1"/>
    <row r="5185" s="179" customFormat="1"/>
    <row r="5186" s="179" customFormat="1"/>
    <row r="5187" s="179" customFormat="1"/>
    <row r="5188" s="179" customFormat="1"/>
    <row r="5189" s="179" customFormat="1"/>
    <row r="5190" s="179" customFormat="1"/>
    <row r="5191" s="179" customFormat="1"/>
    <row r="5192" s="179" customFormat="1"/>
    <row r="5193" s="179" customFormat="1"/>
    <row r="5194" s="179" customFormat="1"/>
    <row r="5195" s="179" customFormat="1"/>
    <row r="5196" s="179" customFormat="1"/>
    <row r="5197" s="179" customFormat="1"/>
    <row r="5198" s="179" customFormat="1"/>
    <row r="5199" s="179" customFormat="1"/>
    <row r="5200" s="179" customFormat="1"/>
    <row r="5201" s="179" customFormat="1"/>
    <row r="5202" s="179" customFormat="1"/>
    <row r="5203" s="179" customFormat="1"/>
    <row r="5204" s="179" customFormat="1"/>
    <row r="5205" s="179" customFormat="1"/>
    <row r="5206" s="179" customFormat="1"/>
    <row r="5207" s="179" customFormat="1"/>
    <row r="5208" s="179" customFormat="1"/>
    <row r="5209" s="179" customFormat="1"/>
    <row r="5210" s="179" customFormat="1"/>
    <row r="5211" s="179" customFormat="1"/>
    <row r="5212" s="179" customFormat="1"/>
    <row r="5213" s="179" customFormat="1"/>
    <row r="5214" s="179" customFormat="1"/>
    <row r="5215" s="179" customFormat="1"/>
    <row r="5216" s="179" customFormat="1"/>
    <row r="5217" s="179" customFormat="1"/>
    <row r="5218" s="179" customFormat="1"/>
    <row r="5219" s="179" customFormat="1"/>
    <row r="5220" s="179" customFormat="1"/>
    <row r="5221" s="179" customFormat="1"/>
    <row r="5222" s="179" customFormat="1"/>
    <row r="5223" s="179" customFormat="1"/>
    <row r="5224" s="179" customFormat="1"/>
    <row r="5225" s="179" customFormat="1"/>
    <row r="5226" s="179" customFormat="1"/>
    <row r="5227" s="179" customFormat="1"/>
    <row r="5228" s="179" customFormat="1"/>
    <row r="5229" s="179" customFormat="1"/>
    <row r="5230" s="179" customFormat="1"/>
    <row r="5231" s="179" customFormat="1"/>
    <row r="5232" s="179" customFormat="1"/>
    <row r="5233" s="179" customFormat="1"/>
    <row r="5234" s="179" customFormat="1"/>
    <row r="5235" s="179" customFormat="1"/>
    <row r="5236" s="179" customFormat="1"/>
    <row r="5237" s="179" customFormat="1"/>
    <row r="5238" s="179" customFormat="1"/>
    <row r="5239" s="179" customFormat="1"/>
    <row r="5240" s="179" customFormat="1"/>
    <row r="5241" s="179" customFormat="1"/>
    <row r="5242" s="179" customFormat="1"/>
    <row r="5243" s="179" customFormat="1"/>
    <row r="5244" s="179" customFormat="1"/>
    <row r="5245" s="179" customFormat="1"/>
    <row r="5246" s="179" customFormat="1"/>
    <row r="5247" s="179" customFormat="1"/>
    <row r="5248" s="179" customFormat="1"/>
    <row r="5249" s="179" customFormat="1"/>
    <row r="5250" s="179" customFormat="1"/>
    <row r="5251" s="179" customFormat="1"/>
    <row r="5252" s="179" customFormat="1"/>
    <row r="5253" s="179" customFormat="1"/>
    <row r="5254" s="179" customFormat="1"/>
    <row r="5255" s="179" customFormat="1"/>
    <row r="5256" s="179" customFormat="1"/>
    <row r="5257" s="179" customFormat="1"/>
    <row r="5258" s="179" customFormat="1"/>
    <row r="5259" s="179" customFormat="1"/>
    <row r="5260" s="179" customFormat="1"/>
    <row r="5261" s="179" customFormat="1"/>
    <row r="5262" s="179" customFormat="1"/>
    <row r="5263" s="179" customFormat="1"/>
    <row r="5264" s="179" customFormat="1"/>
    <row r="5265" s="179" customFormat="1"/>
    <row r="5266" s="179" customFormat="1"/>
    <row r="5267" s="179" customFormat="1"/>
    <row r="5268" s="179" customFormat="1"/>
    <row r="5269" s="179" customFormat="1"/>
    <row r="5270" s="179" customFormat="1"/>
    <row r="5271" s="179" customFormat="1"/>
    <row r="5272" s="179" customFormat="1"/>
    <row r="5273" s="179" customFormat="1"/>
    <row r="5274" s="179" customFormat="1"/>
    <row r="5275" s="179" customFormat="1"/>
    <row r="5276" s="179" customFormat="1"/>
    <row r="5277" s="179" customFormat="1"/>
    <row r="5278" s="179" customFormat="1"/>
    <row r="5279" s="179" customFormat="1"/>
    <row r="5280" s="179" customFormat="1"/>
    <row r="5281" s="179" customFormat="1"/>
    <row r="5282" s="179" customFormat="1"/>
    <row r="5283" s="179" customFormat="1"/>
    <row r="5284" s="179" customFormat="1"/>
    <row r="5285" s="179" customFormat="1"/>
    <row r="5286" s="179" customFormat="1"/>
    <row r="5287" s="179" customFormat="1"/>
    <row r="5288" s="179" customFormat="1"/>
    <row r="5289" s="179" customFormat="1"/>
    <row r="5290" s="179" customFormat="1"/>
    <row r="5291" s="179" customFormat="1"/>
    <row r="5292" s="179" customFormat="1"/>
    <row r="5293" s="179" customFormat="1"/>
    <row r="5294" s="179" customFormat="1"/>
    <row r="5295" s="179" customFormat="1"/>
    <row r="5296" s="179" customFormat="1"/>
    <row r="5297" s="179" customFormat="1"/>
    <row r="5298" s="179" customFormat="1"/>
    <row r="5299" s="179" customFormat="1"/>
    <row r="5300" s="179" customFormat="1"/>
    <row r="5301" s="179" customFormat="1"/>
    <row r="5302" s="179" customFormat="1"/>
    <row r="5303" s="179" customFormat="1"/>
    <row r="5304" s="179" customFormat="1"/>
    <row r="5305" s="179" customFormat="1"/>
    <row r="5306" s="179" customFormat="1"/>
    <row r="5307" s="179" customFormat="1"/>
    <row r="5308" s="179" customFormat="1"/>
    <row r="5309" s="179" customFormat="1"/>
    <row r="5310" s="179" customFormat="1"/>
    <row r="5311" s="179" customFormat="1"/>
    <row r="5312" s="179" customFormat="1"/>
    <row r="5313" s="179" customFormat="1"/>
    <row r="5314" s="179" customFormat="1"/>
    <row r="5315" s="179" customFormat="1"/>
    <row r="5316" s="179" customFormat="1"/>
    <row r="5317" s="179" customFormat="1"/>
    <row r="5318" s="179" customFormat="1"/>
    <row r="5319" s="179" customFormat="1"/>
    <row r="5320" s="179" customFormat="1"/>
    <row r="5321" s="179" customFormat="1"/>
    <row r="5322" s="179" customFormat="1"/>
    <row r="5323" s="179" customFormat="1"/>
    <row r="5324" s="179" customFormat="1"/>
    <row r="5325" s="179" customFormat="1"/>
    <row r="5326" s="179" customFormat="1"/>
    <row r="5327" s="179" customFormat="1"/>
    <row r="5328" s="179" customFormat="1"/>
    <row r="5329" s="179" customFormat="1"/>
    <row r="5330" s="179" customFormat="1"/>
    <row r="5331" s="179" customFormat="1"/>
    <row r="5332" s="179" customFormat="1"/>
    <row r="5333" s="179" customFormat="1"/>
    <row r="5334" s="179" customFormat="1"/>
    <row r="5335" s="179" customFormat="1"/>
    <row r="5336" s="179" customFormat="1"/>
    <row r="5337" s="179" customFormat="1"/>
    <row r="5338" s="179" customFormat="1"/>
    <row r="5339" s="179" customFormat="1"/>
    <row r="5340" s="179" customFormat="1"/>
    <row r="5341" s="179" customFormat="1"/>
    <row r="5342" s="179" customFormat="1"/>
    <row r="5343" s="179" customFormat="1"/>
    <row r="5344" s="179" customFormat="1"/>
    <row r="5345" s="179" customFormat="1"/>
    <row r="5346" s="179" customFormat="1"/>
    <row r="5347" s="179" customFormat="1"/>
    <row r="5348" s="179" customFormat="1"/>
    <row r="5349" s="179" customFormat="1"/>
    <row r="5350" s="179" customFormat="1"/>
    <row r="5351" s="179" customFormat="1"/>
    <row r="5352" s="179" customFormat="1"/>
    <row r="5353" s="179" customFormat="1"/>
    <row r="5354" s="179" customFormat="1"/>
    <row r="5355" s="179" customFormat="1"/>
    <row r="5356" s="179" customFormat="1"/>
    <row r="5357" s="179" customFormat="1"/>
    <row r="5358" s="179" customFormat="1"/>
    <row r="5359" s="179" customFormat="1"/>
    <row r="5360" s="179" customFormat="1"/>
    <row r="5361" s="179" customFormat="1"/>
    <row r="5362" s="179" customFormat="1"/>
    <row r="5363" s="179" customFormat="1"/>
    <row r="5364" s="179" customFormat="1"/>
    <row r="5365" s="179" customFormat="1"/>
    <row r="5366" s="179" customFormat="1"/>
    <row r="5367" s="179" customFormat="1"/>
    <row r="5368" s="179" customFormat="1"/>
    <row r="5369" s="179" customFormat="1"/>
    <row r="5370" s="179" customFormat="1"/>
    <row r="5371" s="179" customFormat="1"/>
    <row r="5372" s="179" customFormat="1"/>
    <row r="5373" s="179" customFormat="1"/>
    <row r="5374" s="179" customFormat="1"/>
    <row r="5375" s="179" customFormat="1"/>
    <row r="5376" s="179" customFormat="1"/>
    <row r="5377" s="179" customFormat="1"/>
    <row r="5378" s="179" customFormat="1"/>
    <row r="5379" s="179" customFormat="1"/>
    <row r="5380" s="179" customFormat="1"/>
    <row r="5381" s="179" customFormat="1"/>
    <row r="5382" s="179" customFormat="1"/>
    <row r="5383" s="179" customFormat="1"/>
    <row r="5384" s="179" customFormat="1"/>
    <row r="5385" s="179" customFormat="1"/>
    <row r="5386" s="179" customFormat="1"/>
    <row r="5387" s="179" customFormat="1"/>
    <row r="5388" s="179" customFormat="1"/>
    <row r="5389" s="179" customFormat="1"/>
    <row r="5390" s="179" customFormat="1"/>
    <row r="5391" s="179" customFormat="1"/>
    <row r="5392" s="179" customFormat="1"/>
    <row r="5393" s="179" customFormat="1"/>
    <row r="5394" s="179" customFormat="1"/>
    <row r="5395" s="179" customFormat="1"/>
    <row r="5396" s="179" customFormat="1"/>
    <row r="5397" s="179" customFormat="1"/>
    <row r="5398" s="179" customFormat="1"/>
    <row r="5399" s="179" customFormat="1"/>
    <row r="5400" s="179" customFormat="1"/>
    <row r="5401" s="179" customFormat="1"/>
    <row r="5402" s="179" customFormat="1"/>
    <row r="5403" s="179" customFormat="1"/>
    <row r="5404" s="179" customFormat="1"/>
    <row r="5405" s="179" customFormat="1"/>
    <row r="5406" s="179" customFormat="1"/>
    <row r="5407" s="179" customFormat="1"/>
    <row r="5408" s="179" customFormat="1"/>
    <row r="5409" s="179" customFormat="1"/>
    <row r="5410" s="179" customFormat="1"/>
    <row r="5411" s="179" customFormat="1"/>
    <row r="5412" s="179" customFormat="1"/>
    <row r="5413" s="179" customFormat="1"/>
    <row r="5414" s="179" customFormat="1"/>
    <row r="5415" s="179" customFormat="1"/>
    <row r="5416" s="179" customFormat="1"/>
    <row r="5417" s="179" customFormat="1"/>
    <row r="5418" s="179" customFormat="1"/>
    <row r="5419" s="179" customFormat="1"/>
    <row r="5420" s="179" customFormat="1"/>
    <row r="5421" s="179" customFormat="1"/>
    <row r="5422" s="179" customFormat="1"/>
    <row r="5423" s="179" customFormat="1"/>
    <row r="5424" s="179" customFormat="1"/>
    <row r="5425" s="179" customFormat="1"/>
    <row r="5426" s="179" customFormat="1"/>
    <row r="5427" s="179" customFormat="1"/>
    <row r="5428" s="179" customFormat="1"/>
    <row r="5429" s="179" customFormat="1"/>
    <row r="5430" s="179" customFormat="1"/>
    <row r="5431" s="179" customFormat="1"/>
    <row r="5432" s="179" customFormat="1"/>
    <row r="5433" s="179" customFormat="1"/>
    <row r="5434" s="179" customFormat="1"/>
    <row r="5435" s="179" customFormat="1"/>
    <row r="5436" s="179" customFormat="1"/>
    <row r="5437" s="179" customFormat="1"/>
    <row r="5438" s="179" customFormat="1"/>
    <row r="5439" s="179" customFormat="1"/>
    <row r="5440" s="179" customFormat="1"/>
    <row r="5441" s="179" customFormat="1"/>
    <row r="5442" s="179" customFormat="1"/>
    <row r="5443" s="179" customFormat="1"/>
    <row r="5444" s="179" customFormat="1"/>
    <row r="5445" s="179" customFormat="1"/>
    <row r="5446" s="179" customFormat="1"/>
    <row r="5447" s="179" customFormat="1"/>
    <row r="5448" s="179" customFormat="1"/>
    <row r="5449" s="179" customFormat="1"/>
    <row r="5450" s="179" customFormat="1"/>
    <row r="5451" s="179" customFormat="1"/>
    <row r="5452" s="179" customFormat="1"/>
    <row r="5453" s="179" customFormat="1"/>
    <row r="5454" s="179" customFormat="1"/>
    <row r="5455" s="179" customFormat="1"/>
    <row r="5456" s="179" customFormat="1"/>
    <row r="5457" s="179" customFormat="1"/>
    <row r="5458" s="179" customFormat="1"/>
    <row r="5459" s="179" customFormat="1"/>
    <row r="5460" s="179" customFormat="1"/>
    <row r="5461" s="179" customFormat="1"/>
    <row r="5462" s="179" customFormat="1"/>
    <row r="5463" s="179" customFormat="1"/>
    <row r="5464" s="179" customFormat="1"/>
    <row r="5465" s="179" customFormat="1"/>
    <row r="5466" s="179" customFormat="1"/>
    <row r="5467" s="179" customFormat="1"/>
    <row r="5468" s="179" customFormat="1"/>
    <row r="5469" s="179" customFormat="1"/>
    <row r="5470" s="179" customFormat="1"/>
    <row r="5471" s="179" customFormat="1"/>
    <row r="5472" s="179" customFormat="1"/>
    <row r="5473" s="179" customFormat="1"/>
    <row r="5474" s="179" customFormat="1"/>
    <row r="5475" s="179" customFormat="1"/>
    <row r="5476" s="179" customFormat="1"/>
    <row r="5477" s="179" customFormat="1"/>
    <row r="5478" s="179" customFormat="1"/>
    <row r="5479" s="179" customFormat="1"/>
    <row r="5480" s="179" customFormat="1"/>
    <row r="5481" s="179" customFormat="1"/>
    <row r="5482" s="179" customFormat="1"/>
    <row r="5483" s="179" customFormat="1"/>
    <row r="5484" s="179" customFormat="1"/>
    <row r="5485" s="179" customFormat="1"/>
    <row r="5486" s="179" customFormat="1"/>
    <row r="5487" s="179" customFormat="1"/>
    <row r="5488" s="179" customFormat="1"/>
    <row r="5489" s="179" customFormat="1"/>
    <row r="5490" s="179" customFormat="1"/>
    <row r="5491" s="179" customFormat="1"/>
    <row r="5492" s="179" customFormat="1"/>
    <row r="5493" s="179" customFormat="1"/>
    <row r="5494" s="179" customFormat="1"/>
    <row r="5495" s="179" customFormat="1"/>
    <row r="5496" s="179" customFormat="1"/>
    <row r="5497" s="179" customFormat="1"/>
    <row r="5498" s="179" customFormat="1"/>
    <row r="5499" s="179" customFormat="1"/>
    <row r="5500" s="179" customFormat="1"/>
    <row r="5501" s="179" customFormat="1"/>
    <row r="5502" s="179" customFormat="1"/>
    <row r="5503" s="179" customFormat="1"/>
    <row r="5504" s="179" customFormat="1"/>
    <row r="5505" s="179" customFormat="1"/>
    <row r="5506" s="179" customFormat="1"/>
    <row r="5507" s="179" customFormat="1"/>
    <row r="5508" s="179" customFormat="1"/>
    <row r="5509" s="179" customFormat="1"/>
    <row r="5510" s="179" customFormat="1"/>
    <row r="5511" s="179" customFormat="1"/>
    <row r="5512" s="179" customFormat="1"/>
    <row r="5513" s="179" customFormat="1"/>
    <row r="5514" s="179" customFormat="1"/>
    <row r="5515" s="179" customFormat="1"/>
    <row r="5516" s="179" customFormat="1"/>
    <row r="5517" s="179" customFormat="1"/>
    <row r="5518" s="179" customFormat="1"/>
    <row r="5519" s="179" customFormat="1"/>
    <row r="5520" s="179" customFormat="1"/>
    <row r="5521" s="179" customFormat="1"/>
    <row r="5522" s="179" customFormat="1"/>
    <row r="5523" s="179" customFormat="1"/>
    <row r="5524" s="179" customFormat="1"/>
    <row r="5525" s="179" customFormat="1"/>
    <row r="5526" s="179" customFormat="1"/>
    <row r="5527" s="179" customFormat="1"/>
    <row r="5528" s="179" customFormat="1"/>
    <row r="5529" s="179" customFormat="1"/>
    <row r="5530" s="179" customFormat="1"/>
    <row r="5531" s="179" customFormat="1"/>
    <row r="5532" s="179" customFormat="1"/>
    <row r="5533" s="179" customFormat="1"/>
    <row r="5534" s="179" customFormat="1"/>
    <row r="5535" s="179" customFormat="1"/>
    <row r="5536" s="179" customFormat="1"/>
    <row r="5537" s="179" customFormat="1"/>
    <row r="5538" s="179" customFormat="1"/>
    <row r="5539" s="179" customFormat="1"/>
    <row r="5540" s="179" customFormat="1"/>
    <row r="5541" s="179" customFormat="1"/>
    <row r="5542" s="179" customFormat="1"/>
    <row r="5543" s="179" customFormat="1"/>
    <row r="5544" s="179" customFormat="1"/>
    <row r="5545" s="179" customFormat="1"/>
    <row r="5546" s="179" customFormat="1"/>
    <row r="5547" s="179" customFormat="1"/>
    <row r="5548" s="179" customFormat="1"/>
    <row r="5549" s="179" customFormat="1"/>
    <row r="5550" s="179" customFormat="1"/>
    <row r="5551" s="179" customFormat="1"/>
    <row r="5552" s="179" customFormat="1"/>
    <row r="5553" s="179" customFormat="1"/>
    <row r="5554" s="179" customFormat="1"/>
    <row r="5555" s="179" customFormat="1"/>
    <row r="5556" s="179" customFormat="1"/>
    <row r="5557" s="179" customFormat="1"/>
    <row r="5558" s="179" customFormat="1"/>
    <row r="5559" s="179" customFormat="1"/>
    <row r="5560" s="179" customFormat="1"/>
    <row r="5561" s="179" customFormat="1"/>
    <row r="5562" s="179" customFormat="1"/>
    <row r="5563" s="179" customFormat="1"/>
    <row r="5564" s="179" customFormat="1"/>
    <row r="5565" s="179" customFormat="1"/>
    <row r="5566" s="179" customFormat="1"/>
    <row r="5567" s="179" customFormat="1"/>
    <row r="5568" s="179" customFormat="1"/>
    <row r="5569" s="179" customFormat="1"/>
    <row r="5570" s="179" customFormat="1"/>
    <row r="5571" s="179" customFormat="1"/>
    <row r="5572" s="179" customFormat="1"/>
    <row r="5573" s="179" customFormat="1"/>
    <row r="5574" s="179" customFormat="1"/>
    <row r="5575" s="179" customFormat="1"/>
    <row r="5576" s="179" customFormat="1"/>
    <row r="5577" s="179" customFormat="1"/>
    <row r="5578" s="179" customFormat="1"/>
    <row r="5579" s="179" customFormat="1"/>
    <row r="5580" s="179" customFormat="1"/>
    <row r="5581" s="179" customFormat="1"/>
    <row r="5582" s="179" customFormat="1"/>
    <row r="5583" s="179" customFormat="1"/>
    <row r="5584" s="179" customFormat="1"/>
    <row r="5585" s="179" customFormat="1"/>
    <row r="5586" s="179" customFormat="1"/>
    <row r="5587" s="179" customFormat="1"/>
    <row r="5588" s="179" customFormat="1"/>
    <row r="5589" s="179" customFormat="1"/>
    <row r="5590" s="179" customFormat="1"/>
    <row r="5591" s="179" customFormat="1"/>
    <row r="5592" s="179" customFormat="1"/>
    <row r="5593" s="179" customFormat="1"/>
    <row r="5594" s="179" customFormat="1"/>
    <row r="5595" s="179" customFormat="1"/>
    <row r="5596" s="179" customFormat="1"/>
    <row r="5597" s="179" customFormat="1"/>
    <row r="5598" s="179" customFormat="1"/>
    <row r="5599" s="179" customFormat="1"/>
    <row r="5600" s="179" customFormat="1"/>
    <row r="5601" s="179" customFormat="1"/>
    <row r="5602" s="179" customFormat="1"/>
    <row r="5603" s="179" customFormat="1"/>
    <row r="5604" s="179" customFormat="1"/>
    <row r="5605" s="179" customFormat="1"/>
    <row r="5606" s="179" customFormat="1"/>
    <row r="5607" s="179" customFormat="1"/>
    <row r="5608" s="179" customFormat="1"/>
    <row r="5609" s="179" customFormat="1"/>
    <row r="5610" s="179" customFormat="1"/>
    <row r="5611" s="179" customFormat="1"/>
    <row r="5612" s="179" customFormat="1"/>
    <row r="5613" s="179" customFormat="1"/>
    <row r="5614" s="179" customFormat="1"/>
    <row r="5615" s="179" customFormat="1"/>
    <row r="5616" s="179" customFormat="1"/>
    <row r="5617" s="179" customFormat="1"/>
    <row r="5618" s="179" customFormat="1"/>
    <row r="5619" s="179" customFormat="1"/>
    <row r="5620" s="179" customFormat="1"/>
    <row r="5621" s="179" customFormat="1"/>
    <row r="5622" s="179" customFormat="1"/>
    <row r="5623" s="179" customFormat="1"/>
    <row r="5624" s="179" customFormat="1"/>
    <row r="5625" s="179" customFormat="1"/>
    <row r="5626" s="179" customFormat="1"/>
    <row r="5627" s="179" customFormat="1"/>
    <row r="5628" s="179" customFormat="1"/>
    <row r="5629" s="179" customFormat="1"/>
    <row r="5630" s="179" customFormat="1"/>
    <row r="5631" s="179" customFormat="1"/>
    <row r="5632" s="179" customFormat="1"/>
    <row r="5633" s="179" customFormat="1"/>
    <row r="5634" s="179" customFormat="1"/>
    <row r="5635" s="179" customFormat="1"/>
    <row r="5636" s="179" customFormat="1"/>
    <row r="5637" s="179" customFormat="1"/>
    <row r="5638" s="179" customFormat="1"/>
    <row r="5639" s="179" customFormat="1"/>
    <row r="5640" s="179" customFormat="1"/>
    <row r="5641" s="179" customFormat="1"/>
    <row r="5642" s="179" customFormat="1"/>
    <row r="5643" s="179" customFormat="1"/>
    <row r="5644" s="179" customFormat="1"/>
    <row r="5645" s="179" customFormat="1"/>
    <row r="5646" s="179" customFormat="1"/>
    <row r="5647" s="179" customFormat="1"/>
    <row r="5648" s="179" customFormat="1"/>
    <row r="5649" s="179" customFormat="1"/>
    <row r="5650" s="179" customFormat="1"/>
    <row r="5651" s="179" customFormat="1"/>
    <row r="5652" s="179" customFormat="1"/>
    <row r="5653" s="179" customFormat="1"/>
    <row r="5654" s="179" customFormat="1"/>
    <row r="5655" s="179" customFormat="1"/>
    <row r="5656" s="179" customFormat="1"/>
    <row r="5657" s="179" customFormat="1"/>
    <row r="5658" s="179" customFormat="1"/>
    <row r="5659" s="179" customFormat="1"/>
    <row r="5660" s="179" customFormat="1"/>
    <row r="5661" s="179" customFormat="1"/>
    <row r="5662" s="179" customFormat="1"/>
    <row r="5663" s="179" customFormat="1"/>
    <row r="5664" s="179" customFormat="1"/>
    <row r="5665" s="179" customFormat="1"/>
    <row r="5666" s="179" customFormat="1"/>
    <row r="5667" s="179" customFormat="1"/>
    <row r="5668" s="179" customFormat="1"/>
    <row r="5669" s="179" customFormat="1"/>
    <row r="5670" s="179" customFormat="1"/>
    <row r="5671" s="179" customFormat="1"/>
    <row r="5672" s="179" customFormat="1"/>
    <row r="5673" s="179" customFormat="1"/>
    <row r="5674" s="179" customFormat="1"/>
    <row r="5675" s="179" customFormat="1"/>
    <row r="5676" s="179" customFormat="1"/>
    <row r="5677" s="179" customFormat="1"/>
    <row r="5678" s="179" customFormat="1"/>
    <row r="5679" s="179" customFormat="1"/>
    <row r="5680" s="179" customFormat="1"/>
    <row r="5681" s="179" customFormat="1"/>
    <row r="5682" s="179" customFormat="1"/>
    <row r="5683" s="179" customFormat="1"/>
    <row r="5684" s="179" customFormat="1"/>
    <row r="5685" s="179" customFormat="1"/>
    <row r="5686" s="179" customFormat="1"/>
    <row r="5687" s="179" customFormat="1"/>
    <row r="5688" s="179" customFormat="1"/>
    <row r="5689" s="179" customFormat="1"/>
    <row r="5690" s="179" customFormat="1"/>
    <row r="5691" s="179" customFormat="1"/>
    <row r="5692" s="179" customFormat="1"/>
    <row r="5693" s="179" customFormat="1"/>
    <row r="5694" s="179" customFormat="1"/>
    <row r="5695" s="179" customFormat="1"/>
    <row r="5696" s="179" customFormat="1"/>
    <row r="5697" s="179" customFormat="1"/>
    <row r="5698" s="179" customFormat="1"/>
    <row r="5699" s="179" customFormat="1"/>
    <row r="5700" s="179" customFormat="1"/>
    <row r="5701" s="179" customFormat="1"/>
    <row r="5702" s="179" customFormat="1"/>
    <row r="5703" s="179" customFormat="1"/>
    <row r="5704" s="179" customFormat="1"/>
    <row r="5705" s="179" customFormat="1"/>
    <row r="5706" s="179" customFormat="1"/>
    <row r="5707" s="179" customFormat="1"/>
    <row r="5708" s="179" customFormat="1"/>
    <row r="5709" s="179" customFormat="1"/>
    <row r="5710" s="179" customFormat="1"/>
    <row r="5711" s="179" customFormat="1"/>
    <row r="5712" s="179" customFormat="1"/>
    <row r="5713" s="179" customFormat="1"/>
    <row r="5714" s="179" customFormat="1"/>
    <row r="5715" s="179" customFormat="1"/>
    <row r="5716" s="179" customFormat="1"/>
    <row r="5717" s="179" customFormat="1"/>
    <row r="5718" s="179" customFormat="1"/>
    <row r="5719" s="179" customFormat="1"/>
    <row r="5720" s="179" customFormat="1"/>
    <row r="5721" s="179" customFormat="1"/>
    <row r="5722" s="179" customFormat="1"/>
    <row r="5723" s="179" customFormat="1"/>
    <row r="5724" s="179" customFormat="1"/>
    <row r="5725" s="179" customFormat="1"/>
    <row r="5726" s="179" customFormat="1"/>
    <row r="5727" s="179" customFormat="1"/>
    <row r="5728" s="179" customFormat="1"/>
    <row r="5729" s="179" customFormat="1"/>
    <row r="5730" s="179" customFormat="1"/>
    <row r="5731" s="179" customFormat="1"/>
    <row r="5732" s="179" customFormat="1"/>
    <row r="5733" s="179" customFormat="1"/>
    <row r="5734" s="179" customFormat="1"/>
    <row r="5735" s="179" customFormat="1"/>
    <row r="5736" s="179" customFormat="1"/>
    <row r="5737" s="179" customFormat="1"/>
    <row r="5738" s="179" customFormat="1"/>
    <row r="5739" s="179" customFormat="1"/>
    <row r="5740" s="179" customFormat="1"/>
    <row r="5741" s="179" customFormat="1"/>
    <row r="5742" s="179" customFormat="1"/>
    <row r="5743" s="179" customFormat="1"/>
    <row r="5744" s="179" customFormat="1"/>
    <row r="5745" s="179" customFormat="1"/>
    <row r="5746" s="179" customFormat="1"/>
    <row r="5747" s="179" customFormat="1"/>
    <row r="5748" s="179" customFormat="1"/>
    <row r="5749" s="179" customFormat="1"/>
    <row r="5750" s="179" customFormat="1"/>
    <row r="5751" s="179" customFormat="1"/>
    <row r="5752" s="179" customFormat="1"/>
    <row r="5753" s="179" customFormat="1"/>
    <row r="5754" s="179" customFormat="1"/>
    <row r="5755" s="179" customFormat="1"/>
    <row r="5756" s="179" customFormat="1"/>
    <row r="5757" s="179" customFormat="1"/>
    <row r="5758" s="179" customFormat="1"/>
    <row r="5759" s="179" customFormat="1"/>
    <row r="5760" s="179" customFormat="1"/>
    <row r="5761" s="179" customFormat="1"/>
    <row r="5762" s="179" customFormat="1"/>
    <row r="5763" s="179" customFormat="1"/>
    <row r="5764" s="179" customFormat="1"/>
    <row r="5765" s="179" customFormat="1"/>
    <row r="5766" s="179" customFormat="1"/>
    <row r="5767" s="179" customFormat="1"/>
    <row r="5768" s="179" customFormat="1"/>
    <row r="5769" s="179" customFormat="1"/>
    <row r="5770" s="179" customFormat="1"/>
    <row r="5771" s="179" customFormat="1"/>
    <row r="5772" s="179" customFormat="1"/>
    <row r="5773" s="179" customFormat="1"/>
    <row r="5774" s="179" customFormat="1"/>
    <row r="5775" s="179" customFormat="1"/>
    <row r="5776" s="179" customFormat="1"/>
    <row r="5777" s="179" customFormat="1"/>
    <row r="5778" s="179" customFormat="1"/>
    <row r="5779" s="179" customFormat="1"/>
    <row r="5780" s="179" customFormat="1"/>
    <row r="5781" s="179" customFormat="1"/>
    <row r="5782" s="179" customFormat="1"/>
    <row r="5783" s="179" customFormat="1"/>
    <row r="5784" s="179" customFormat="1"/>
    <row r="5785" s="179" customFormat="1"/>
    <row r="5786" s="179" customFormat="1"/>
    <row r="5787" s="179" customFormat="1"/>
    <row r="5788" s="179" customFormat="1"/>
    <row r="5789" s="179" customFormat="1"/>
    <row r="5790" s="179" customFormat="1"/>
    <row r="5791" s="179" customFormat="1"/>
    <row r="5792" s="179" customFormat="1"/>
    <row r="5793" s="179" customFormat="1"/>
    <row r="5794" s="179" customFormat="1"/>
    <row r="5795" s="179" customFormat="1"/>
    <row r="5796" s="179" customFormat="1"/>
    <row r="5797" s="179" customFormat="1"/>
    <row r="5798" s="179" customFormat="1"/>
    <row r="5799" s="179" customFormat="1"/>
    <row r="5800" s="179" customFormat="1"/>
    <row r="5801" s="179" customFormat="1"/>
    <row r="5802" s="179" customFormat="1"/>
    <row r="5803" s="179" customFormat="1"/>
    <row r="5804" s="179" customFormat="1"/>
    <row r="5805" s="179" customFormat="1"/>
    <row r="5806" s="179" customFormat="1"/>
    <row r="5807" s="179" customFormat="1"/>
    <row r="5808" s="179" customFormat="1"/>
    <row r="5809" s="179" customFormat="1"/>
    <row r="5810" s="179" customFormat="1"/>
    <row r="5811" s="179" customFormat="1"/>
    <row r="5812" s="179" customFormat="1"/>
    <row r="5813" s="179" customFormat="1"/>
    <row r="5814" s="179" customFormat="1"/>
    <row r="5815" s="179" customFormat="1"/>
    <row r="5816" s="179" customFormat="1"/>
    <row r="5817" s="179" customFormat="1"/>
    <row r="5818" s="179" customFormat="1"/>
    <row r="5819" s="179" customFormat="1"/>
    <row r="5820" s="179" customFormat="1"/>
    <row r="5821" s="179" customFormat="1"/>
    <row r="5822" s="179" customFormat="1"/>
    <row r="5823" s="179" customFormat="1"/>
    <row r="5824" s="179" customFormat="1"/>
    <row r="5825" s="179" customFormat="1"/>
    <row r="5826" s="179" customFormat="1"/>
    <row r="5827" s="179" customFormat="1"/>
    <row r="5828" s="179" customFormat="1"/>
    <row r="5829" s="179" customFormat="1"/>
    <row r="5830" s="179" customFormat="1"/>
    <row r="5831" s="179" customFormat="1"/>
    <row r="5832" s="179" customFormat="1"/>
    <row r="5833" s="179" customFormat="1"/>
    <row r="5834" s="179" customFormat="1"/>
    <row r="5835" s="179" customFormat="1"/>
    <row r="5836" s="179" customFormat="1"/>
    <row r="5837" s="179" customFormat="1"/>
    <row r="5838" s="179" customFormat="1"/>
    <row r="5839" s="179" customFormat="1"/>
    <row r="5840" s="179" customFormat="1"/>
    <row r="5841" s="179" customFormat="1"/>
    <row r="5842" s="179" customFormat="1"/>
    <row r="5843" s="179" customFormat="1"/>
    <row r="5844" s="179" customFormat="1"/>
    <row r="5845" s="179" customFormat="1"/>
    <row r="5846" s="179" customFormat="1"/>
    <row r="5847" s="179" customFormat="1"/>
    <row r="5848" s="179" customFormat="1"/>
    <row r="5849" s="179" customFormat="1"/>
    <row r="5850" s="179" customFormat="1"/>
    <row r="5851" s="179" customFormat="1"/>
    <row r="5852" s="179" customFormat="1"/>
    <row r="5853" s="179" customFormat="1"/>
    <row r="5854" s="179" customFormat="1"/>
    <row r="5855" s="179" customFormat="1"/>
    <row r="5856" s="179" customFormat="1"/>
    <row r="5857" s="179" customFormat="1"/>
    <row r="5858" s="179" customFormat="1"/>
    <row r="5859" s="179" customFormat="1"/>
    <row r="5860" s="179" customFormat="1"/>
    <row r="5861" s="179" customFormat="1"/>
    <row r="5862" s="179" customFormat="1"/>
    <row r="5863" s="179" customFormat="1"/>
    <row r="5864" s="179" customFormat="1"/>
    <row r="5865" s="179" customFormat="1"/>
    <row r="5866" s="179" customFormat="1"/>
    <row r="5867" s="179" customFormat="1"/>
    <row r="5868" s="179" customFormat="1"/>
    <row r="5869" s="179" customFormat="1"/>
    <row r="5870" s="179" customFormat="1"/>
    <row r="5871" s="179" customFormat="1"/>
    <row r="5872" s="179" customFormat="1"/>
    <row r="5873" s="179" customFormat="1"/>
    <row r="5874" s="179" customFormat="1"/>
    <row r="5875" s="179" customFormat="1"/>
    <row r="5876" s="179" customFormat="1"/>
    <row r="5877" s="179" customFormat="1"/>
    <row r="5878" s="179" customFormat="1"/>
    <row r="5879" s="179" customFormat="1"/>
    <row r="5880" s="179" customFormat="1"/>
    <row r="5881" s="179" customFormat="1"/>
    <row r="5882" s="179" customFormat="1"/>
    <row r="5883" s="179" customFormat="1"/>
    <row r="5884" s="179" customFormat="1"/>
    <row r="5885" s="179" customFormat="1"/>
    <row r="5886" s="179" customFormat="1"/>
    <row r="5887" s="179" customFormat="1"/>
    <row r="5888" s="179" customFormat="1"/>
    <row r="5889" s="179" customFormat="1"/>
    <row r="5890" s="179" customFormat="1"/>
    <row r="5891" s="179" customFormat="1"/>
    <row r="5892" s="179" customFormat="1"/>
    <row r="5893" s="179" customFormat="1"/>
    <row r="5894" s="179" customFormat="1"/>
    <row r="5895" s="179" customFormat="1"/>
    <row r="5896" s="179" customFormat="1"/>
    <row r="5897" s="179" customFormat="1"/>
    <row r="5898" s="179" customFormat="1"/>
    <row r="5899" s="179" customFormat="1"/>
    <row r="5900" s="179" customFormat="1"/>
    <row r="5901" s="179" customFormat="1"/>
    <row r="5902" s="179" customFormat="1"/>
    <row r="5903" s="179" customFormat="1"/>
    <row r="5904" s="179" customFormat="1"/>
    <row r="5905" s="179" customFormat="1"/>
    <row r="5906" s="179" customFormat="1"/>
    <row r="5907" s="179" customFormat="1"/>
    <row r="5908" s="179" customFormat="1"/>
    <row r="5909" s="179" customFormat="1"/>
    <row r="5910" s="179" customFormat="1"/>
    <row r="5911" s="179" customFormat="1"/>
    <row r="5912" s="179" customFormat="1"/>
    <row r="5913" s="179" customFormat="1"/>
    <row r="5914" s="179" customFormat="1"/>
    <row r="5915" s="179" customFormat="1"/>
    <row r="5916" s="179" customFormat="1"/>
    <row r="5917" s="179" customFormat="1"/>
    <row r="5918" s="179" customFormat="1"/>
    <row r="5919" s="179" customFormat="1"/>
    <row r="5920" s="179" customFormat="1"/>
    <row r="5921" s="179" customFormat="1"/>
    <row r="5922" s="179" customFormat="1"/>
    <row r="5923" s="179" customFormat="1"/>
    <row r="5924" s="179" customFormat="1"/>
    <row r="5925" s="179" customFormat="1"/>
    <row r="5926" s="179" customFormat="1"/>
    <row r="5927" s="179" customFormat="1"/>
    <row r="5928" s="179" customFormat="1"/>
    <row r="5929" s="179" customFormat="1"/>
    <row r="5930" s="179" customFormat="1"/>
    <row r="5931" s="179" customFormat="1"/>
    <row r="5932" s="179" customFormat="1"/>
    <row r="5933" s="179" customFormat="1"/>
    <row r="5934" s="179" customFormat="1"/>
    <row r="5935" s="179" customFormat="1"/>
    <row r="5936" s="179" customFormat="1"/>
    <row r="5937" s="179" customFormat="1"/>
    <row r="5938" s="179" customFormat="1"/>
    <row r="5939" s="179" customFormat="1"/>
    <row r="5940" s="179" customFormat="1"/>
    <row r="5941" s="179" customFormat="1"/>
    <row r="5942" s="179" customFormat="1"/>
    <row r="5943" s="179" customFormat="1"/>
    <row r="5944" s="179" customFormat="1"/>
    <row r="5945" s="179" customFormat="1"/>
    <row r="5946" s="179" customFormat="1"/>
    <row r="5947" s="179" customFormat="1"/>
    <row r="5948" s="179" customFormat="1"/>
    <row r="5949" s="179" customFormat="1"/>
    <row r="5950" s="179" customFormat="1"/>
    <row r="5951" s="179" customFormat="1"/>
    <row r="5952" s="179" customFormat="1"/>
    <row r="5953" s="179" customFormat="1"/>
    <row r="5954" s="179" customFormat="1"/>
    <row r="5955" s="179" customFormat="1"/>
    <row r="5956" s="179" customFormat="1"/>
    <row r="5957" s="179" customFormat="1"/>
    <row r="5958" s="179" customFormat="1"/>
    <row r="5959" s="179" customFormat="1"/>
    <row r="5960" s="179" customFormat="1"/>
    <row r="5961" s="179" customFormat="1"/>
    <row r="5962" s="179" customFormat="1"/>
    <row r="5963" s="179" customFormat="1"/>
    <row r="5964" s="179" customFormat="1"/>
    <row r="5965" s="179" customFormat="1"/>
    <row r="5966" s="179" customFormat="1"/>
    <row r="5967" s="179" customFormat="1"/>
    <row r="5968" s="179" customFormat="1"/>
    <row r="5969" s="179" customFormat="1"/>
    <row r="5970" s="179" customFormat="1"/>
    <row r="5971" s="179" customFormat="1"/>
    <row r="5972" s="179" customFormat="1"/>
    <row r="5973" s="179" customFormat="1"/>
    <row r="5974" s="179" customFormat="1"/>
    <row r="5975" s="179" customFormat="1"/>
    <row r="5976" s="179" customFormat="1"/>
    <row r="5977" s="179" customFormat="1"/>
    <row r="5978" s="179" customFormat="1"/>
    <row r="5979" s="179" customFormat="1"/>
    <row r="5980" s="179" customFormat="1"/>
    <row r="5981" s="179" customFormat="1"/>
    <row r="5982" s="179" customFormat="1"/>
    <row r="5983" s="179" customFormat="1"/>
    <row r="5984" s="179" customFormat="1"/>
    <row r="5985" s="179" customFormat="1"/>
    <row r="5986" s="179" customFormat="1"/>
    <row r="5987" s="179" customFormat="1"/>
    <row r="5988" s="179" customFormat="1"/>
    <row r="5989" s="179" customFormat="1"/>
    <row r="5990" s="179" customFormat="1"/>
    <row r="5991" s="179" customFormat="1"/>
    <row r="5992" s="179" customFormat="1"/>
    <row r="5993" s="179" customFormat="1"/>
    <row r="5994" s="179" customFormat="1"/>
    <row r="5995" s="179" customFormat="1"/>
    <row r="5996" s="179" customFormat="1"/>
    <row r="5997" s="179" customFormat="1"/>
    <row r="5998" s="179" customFormat="1"/>
    <row r="5999" s="179" customFormat="1"/>
    <row r="6000" s="179" customFormat="1"/>
    <row r="6001" s="179" customFormat="1"/>
    <row r="6002" s="179" customFormat="1"/>
    <row r="6003" s="179" customFormat="1"/>
    <row r="6004" s="179" customFormat="1"/>
    <row r="6005" s="179" customFormat="1"/>
    <row r="6006" s="179" customFormat="1"/>
    <row r="6007" s="179" customFormat="1"/>
    <row r="6008" s="179" customFormat="1"/>
    <row r="6009" s="179" customFormat="1"/>
    <row r="6010" s="179" customFormat="1"/>
    <row r="6011" s="179" customFormat="1"/>
    <row r="6012" s="179" customFormat="1"/>
    <row r="6013" s="179" customFormat="1"/>
    <row r="6014" s="179" customFormat="1"/>
    <row r="6015" s="179" customFormat="1"/>
    <row r="6016" s="179" customFormat="1"/>
    <row r="6017" s="179" customFormat="1"/>
    <row r="6018" s="179" customFormat="1"/>
    <row r="6019" s="179" customFormat="1"/>
    <row r="6020" s="179" customFormat="1"/>
    <row r="6021" s="179" customFormat="1"/>
    <row r="6022" s="179" customFormat="1"/>
    <row r="6023" s="179" customFormat="1"/>
    <row r="6024" s="179" customFormat="1"/>
    <row r="6025" s="179" customFormat="1"/>
    <row r="6026" s="179" customFormat="1"/>
    <row r="6027" s="179" customFormat="1"/>
    <row r="6028" s="179" customFormat="1"/>
    <row r="6029" s="179" customFormat="1"/>
    <row r="6030" s="179" customFormat="1"/>
    <row r="6031" s="179" customFormat="1"/>
    <row r="6032" s="179" customFormat="1"/>
    <row r="6033" s="179" customFormat="1"/>
    <row r="6034" s="179" customFormat="1"/>
    <row r="6035" s="179" customFormat="1"/>
    <row r="6036" s="179" customFormat="1"/>
    <row r="6037" s="179" customFormat="1"/>
    <row r="6038" s="179" customFormat="1"/>
    <row r="6039" s="179" customFormat="1"/>
    <row r="6040" s="179" customFormat="1"/>
    <row r="6041" s="179" customFormat="1"/>
    <row r="6042" s="179" customFormat="1"/>
    <row r="6043" s="179" customFormat="1"/>
    <row r="6044" s="179" customFormat="1"/>
    <row r="6045" s="179" customFormat="1"/>
    <row r="6046" s="179" customFormat="1"/>
    <row r="6047" s="179" customFormat="1"/>
    <row r="6048" s="179" customFormat="1"/>
    <row r="6049" s="179" customFormat="1"/>
    <row r="6050" s="179" customFormat="1"/>
    <row r="6051" s="179" customFormat="1"/>
    <row r="6052" s="179" customFormat="1"/>
    <row r="6053" s="179" customFormat="1"/>
    <row r="6054" s="179" customFormat="1"/>
    <row r="6055" s="179" customFormat="1"/>
    <row r="6056" s="179" customFormat="1"/>
    <row r="6057" s="179" customFormat="1"/>
    <row r="6058" s="179" customFormat="1"/>
    <row r="6059" s="179" customFormat="1"/>
    <row r="6060" s="179" customFormat="1"/>
    <row r="6061" s="179" customFormat="1"/>
    <row r="6062" s="179" customFormat="1"/>
    <row r="6063" s="179" customFormat="1"/>
    <row r="6064" s="179" customFormat="1"/>
    <row r="6065" s="179" customFormat="1"/>
    <row r="6066" s="179" customFormat="1"/>
    <row r="6067" s="179" customFormat="1"/>
    <row r="6068" s="179" customFormat="1"/>
    <row r="6069" s="179" customFormat="1"/>
    <row r="6070" s="179" customFormat="1"/>
    <row r="6071" s="179" customFormat="1"/>
    <row r="6072" s="179" customFormat="1"/>
    <row r="6073" s="179" customFormat="1"/>
    <row r="6074" s="179" customFormat="1"/>
    <row r="6075" s="179" customFormat="1"/>
    <row r="6076" s="179" customFormat="1"/>
    <row r="6077" s="179" customFormat="1"/>
    <row r="6078" s="179" customFormat="1"/>
    <row r="6079" s="179" customFormat="1"/>
    <row r="6080" s="179" customFormat="1"/>
    <row r="6081" s="179" customFormat="1"/>
    <row r="6082" s="179" customFormat="1"/>
    <row r="6083" s="179" customFormat="1"/>
    <row r="6084" s="179" customFormat="1"/>
    <row r="6085" s="179" customFormat="1"/>
    <row r="6086" s="179" customFormat="1"/>
    <row r="6087" s="179" customFormat="1"/>
    <row r="6088" s="179" customFormat="1"/>
    <row r="6089" s="179" customFormat="1"/>
    <row r="6090" s="179" customFormat="1"/>
    <row r="6091" s="179" customFormat="1"/>
    <row r="6092" s="179" customFormat="1"/>
    <row r="6093" s="179" customFormat="1"/>
    <row r="6094" s="179" customFormat="1"/>
    <row r="6095" s="179" customFormat="1"/>
    <row r="6096" s="179" customFormat="1"/>
    <row r="6097" s="179" customFormat="1"/>
    <row r="6098" s="179" customFormat="1"/>
    <row r="6099" s="179" customFormat="1"/>
    <row r="6100" s="179" customFormat="1"/>
    <row r="6101" s="179" customFormat="1"/>
    <row r="6102" s="179" customFormat="1"/>
    <row r="6103" s="179" customFormat="1"/>
    <row r="6104" s="179" customFormat="1"/>
    <row r="6105" s="179" customFormat="1"/>
    <row r="6106" s="179" customFormat="1"/>
    <row r="6107" s="179" customFormat="1"/>
    <row r="6108" s="179" customFormat="1"/>
    <row r="6109" s="179" customFormat="1"/>
    <row r="6110" s="179" customFormat="1"/>
    <row r="6111" s="179" customFormat="1"/>
    <row r="6112" s="179" customFormat="1"/>
    <row r="6113" s="179" customFormat="1"/>
    <row r="6114" s="179" customFormat="1"/>
    <row r="6115" s="179" customFormat="1"/>
    <row r="6116" s="179" customFormat="1"/>
    <row r="6117" s="179" customFormat="1"/>
    <row r="6118" s="179" customFormat="1"/>
    <row r="6119" s="179" customFormat="1"/>
    <row r="6120" s="179" customFormat="1"/>
    <row r="6121" s="179" customFormat="1"/>
    <row r="6122" s="179" customFormat="1"/>
    <row r="6123" s="179" customFormat="1"/>
    <row r="6124" s="179" customFormat="1"/>
    <row r="6125" s="179" customFormat="1"/>
    <row r="6126" s="179" customFormat="1"/>
    <row r="6127" s="179" customFormat="1"/>
    <row r="6128" s="179" customFormat="1"/>
    <row r="6129" s="179" customFormat="1"/>
    <row r="6130" s="179" customFormat="1"/>
    <row r="6131" s="179" customFormat="1"/>
    <row r="6132" s="179" customFormat="1"/>
    <row r="6133" s="179" customFormat="1"/>
    <row r="6134" s="179" customFormat="1"/>
    <row r="6135" s="179" customFormat="1"/>
    <row r="6136" s="179" customFormat="1"/>
    <row r="6137" s="179" customFormat="1"/>
    <row r="6138" s="179" customFormat="1"/>
    <row r="6139" s="179" customFormat="1"/>
    <row r="6140" s="179" customFormat="1"/>
    <row r="6141" s="179" customFormat="1"/>
    <row r="6142" s="179" customFormat="1"/>
    <row r="6143" s="179" customFormat="1"/>
    <row r="6144" s="179" customFormat="1"/>
    <row r="6145" s="179" customFormat="1"/>
    <row r="6146" s="179" customFormat="1"/>
    <row r="6147" s="179" customFormat="1"/>
    <row r="6148" s="179" customFormat="1"/>
    <row r="6149" s="179" customFormat="1"/>
    <row r="6150" s="179" customFormat="1"/>
    <row r="6151" s="179" customFormat="1"/>
    <row r="6152" s="179" customFormat="1"/>
    <row r="6153" s="179" customFormat="1"/>
    <row r="6154" s="179" customFormat="1"/>
    <row r="6155" s="179" customFormat="1"/>
    <row r="6156" s="179" customFormat="1"/>
    <row r="6157" s="179" customFormat="1"/>
    <row r="6158" s="179" customFormat="1"/>
    <row r="6159" s="179" customFormat="1"/>
    <row r="6160" s="179" customFormat="1"/>
    <row r="6161" s="179" customFormat="1"/>
    <row r="6162" s="179" customFormat="1"/>
    <row r="6163" s="179" customFormat="1"/>
    <row r="6164" s="179" customFormat="1"/>
    <row r="6165" s="179" customFormat="1"/>
    <row r="6166" s="179" customFormat="1"/>
    <row r="6167" s="179" customFormat="1"/>
    <row r="6168" s="179" customFormat="1"/>
    <row r="6169" s="179" customFormat="1"/>
    <row r="6170" s="179" customFormat="1"/>
    <row r="6171" s="179" customFormat="1"/>
    <row r="6172" s="179" customFormat="1"/>
    <row r="6173" s="179" customFormat="1"/>
    <row r="6174" s="179" customFormat="1"/>
    <row r="6175" s="179" customFormat="1"/>
    <row r="6176" s="179" customFormat="1"/>
    <row r="6177" s="179" customFormat="1"/>
    <row r="6178" s="179" customFormat="1"/>
    <row r="6179" s="179" customFormat="1"/>
    <row r="6180" s="179" customFormat="1"/>
    <row r="6181" s="179" customFormat="1"/>
    <row r="6182" s="179" customFormat="1"/>
    <row r="6183" s="179" customFormat="1"/>
    <row r="6184" s="179" customFormat="1"/>
    <row r="6185" s="179" customFormat="1"/>
    <row r="6186" s="179" customFormat="1"/>
    <row r="6187" s="179" customFormat="1"/>
    <row r="6188" s="179" customFormat="1"/>
    <row r="6189" s="179" customFormat="1"/>
    <row r="6190" s="179" customFormat="1"/>
    <row r="6191" s="179" customFormat="1"/>
    <row r="6192" s="179" customFormat="1"/>
    <row r="6193" s="179" customFormat="1"/>
    <row r="6194" s="179" customFormat="1"/>
    <row r="6195" s="179" customFormat="1"/>
    <row r="6196" s="179" customFormat="1"/>
    <row r="6197" s="179" customFormat="1"/>
    <row r="6198" s="179" customFormat="1"/>
    <row r="6199" s="179" customFormat="1"/>
    <row r="6200" s="179" customFormat="1"/>
    <row r="6201" s="179" customFormat="1"/>
    <row r="6202" s="179" customFormat="1"/>
    <row r="6203" s="179" customFormat="1"/>
    <row r="6204" s="179" customFormat="1"/>
    <row r="6205" s="179" customFormat="1"/>
    <row r="6206" s="179" customFormat="1"/>
    <row r="6207" s="179" customFormat="1"/>
    <row r="6208" s="179" customFormat="1"/>
    <row r="6209" s="179" customFormat="1"/>
    <row r="6210" s="179" customFormat="1"/>
    <row r="6211" s="179" customFormat="1"/>
    <row r="6212" s="179" customFormat="1"/>
    <row r="6213" s="179" customFormat="1"/>
    <row r="6214" s="179" customFormat="1"/>
    <row r="6215" s="179" customFormat="1"/>
    <row r="6216" s="179" customFormat="1"/>
    <row r="6217" s="179" customFormat="1"/>
    <row r="6218" s="179" customFormat="1"/>
    <row r="6219" s="179" customFormat="1"/>
    <row r="6220" s="179" customFormat="1"/>
    <row r="6221" s="179" customFormat="1"/>
    <row r="6222" s="179" customFormat="1"/>
    <row r="6223" s="179" customFormat="1"/>
    <row r="6224" s="179" customFormat="1"/>
    <row r="6225" s="179" customFormat="1"/>
    <row r="6226" s="179" customFormat="1"/>
    <row r="6227" s="179" customFormat="1"/>
    <row r="6228" s="179" customFormat="1"/>
    <row r="6229" s="179" customFormat="1"/>
    <row r="6230" s="179" customFormat="1"/>
    <row r="6231" s="179" customFormat="1"/>
    <row r="6232" s="179" customFormat="1"/>
    <row r="6233" s="179" customFormat="1"/>
    <row r="6234" s="179" customFormat="1"/>
    <row r="6235" s="179" customFormat="1"/>
    <row r="6236" s="179" customFormat="1"/>
    <row r="6237" s="179" customFormat="1"/>
    <row r="6238" s="179" customFormat="1"/>
    <row r="6239" s="179" customFormat="1"/>
    <row r="6240" s="179" customFormat="1"/>
    <row r="6241" s="179" customFormat="1"/>
    <row r="6242" s="179" customFormat="1"/>
    <row r="6243" s="179" customFormat="1"/>
    <row r="6244" s="179" customFormat="1"/>
    <row r="6245" s="179" customFormat="1"/>
    <row r="6246" s="179" customFormat="1"/>
    <row r="6247" s="179" customFormat="1"/>
    <row r="6248" s="179" customFormat="1"/>
    <row r="6249" s="179" customFormat="1"/>
    <row r="6250" s="179" customFormat="1"/>
    <row r="6251" s="179" customFormat="1"/>
    <row r="6252" s="179" customFormat="1"/>
    <row r="6253" s="179" customFormat="1"/>
    <row r="6254" s="179" customFormat="1"/>
    <row r="6255" s="179" customFormat="1"/>
    <row r="6256" s="179" customFormat="1"/>
    <row r="6257" s="179" customFormat="1"/>
    <row r="6258" s="179" customFormat="1"/>
    <row r="6259" s="179" customFormat="1"/>
    <row r="6260" s="179" customFormat="1"/>
    <row r="6261" s="179" customFormat="1"/>
    <row r="6262" s="179" customFormat="1"/>
    <row r="6263" s="179" customFormat="1"/>
    <row r="6264" s="179" customFormat="1"/>
    <row r="6265" s="179" customFormat="1"/>
    <row r="6266" s="179" customFormat="1"/>
    <row r="6267" s="179" customFormat="1"/>
    <row r="6268" s="179" customFormat="1"/>
    <row r="6269" s="179" customFormat="1"/>
    <row r="6270" s="179" customFormat="1"/>
    <row r="6271" s="179" customFormat="1"/>
    <row r="6272" s="179" customFormat="1"/>
    <row r="6273" s="179" customFormat="1"/>
    <row r="6274" s="179" customFormat="1"/>
    <row r="6275" s="179" customFormat="1"/>
    <row r="6276" s="179" customFormat="1"/>
    <row r="6277" s="179" customFormat="1"/>
    <row r="6278" s="179" customFormat="1"/>
    <row r="6279" s="179" customFormat="1"/>
    <row r="6280" s="179" customFormat="1"/>
    <row r="6281" s="179" customFormat="1"/>
    <row r="6282" s="179" customFormat="1"/>
    <row r="6283" s="179" customFormat="1"/>
    <row r="6284" s="179" customFormat="1"/>
    <row r="6285" s="179" customFormat="1"/>
    <row r="6286" s="179" customFormat="1"/>
    <row r="6287" s="179" customFormat="1"/>
    <row r="6288" s="179" customFormat="1"/>
    <row r="6289" s="179" customFormat="1"/>
    <row r="6290" s="179" customFormat="1"/>
    <row r="6291" s="179" customFormat="1"/>
    <row r="6292" s="179" customFormat="1"/>
    <row r="6293" s="179" customFormat="1"/>
    <row r="6294" s="179" customFormat="1"/>
    <row r="6295" s="179" customFormat="1"/>
    <row r="6296" s="179" customFormat="1"/>
    <row r="6297" s="179" customFormat="1"/>
    <row r="6298" s="179" customFormat="1"/>
    <row r="6299" s="179" customFormat="1"/>
    <row r="6300" s="179" customFormat="1"/>
    <row r="6301" s="179" customFormat="1"/>
    <row r="6302" s="179" customFormat="1"/>
    <row r="6303" s="179" customFormat="1"/>
    <row r="6304" s="179" customFormat="1"/>
    <row r="6305" s="179" customFormat="1"/>
    <row r="6306" s="179" customFormat="1"/>
    <row r="6307" s="179" customFormat="1"/>
    <row r="6308" s="179" customFormat="1"/>
    <row r="6309" s="179" customFormat="1"/>
    <row r="6310" s="179" customFormat="1"/>
    <row r="6311" s="179" customFormat="1"/>
    <row r="6312" s="179" customFormat="1"/>
    <row r="6313" s="179" customFormat="1"/>
    <row r="6314" s="179" customFormat="1"/>
    <row r="6315" s="179" customFormat="1"/>
    <row r="6316" s="179" customFormat="1"/>
    <row r="6317" s="179" customFormat="1"/>
    <row r="6318" s="179" customFormat="1"/>
    <row r="6319" s="179" customFormat="1"/>
    <row r="6320" s="179" customFormat="1"/>
    <row r="6321" s="179" customFormat="1"/>
    <row r="6322" s="179" customFormat="1"/>
    <row r="6323" s="179" customFormat="1"/>
    <row r="6324" s="179" customFormat="1"/>
    <row r="6325" s="179" customFormat="1"/>
    <row r="6326" s="179" customFormat="1"/>
    <row r="6327" s="179" customFormat="1"/>
    <row r="6328" s="179" customFormat="1"/>
    <row r="6329" s="179" customFormat="1"/>
    <row r="6330" s="179" customFormat="1"/>
    <row r="6331" s="179" customFormat="1"/>
    <row r="6332" s="179" customFormat="1"/>
    <row r="6333" s="179" customFormat="1"/>
    <row r="6334" s="179" customFormat="1"/>
    <row r="6335" s="179" customFormat="1"/>
    <row r="6336" s="179" customFormat="1"/>
    <row r="6337" s="179" customFormat="1"/>
    <row r="6338" s="179" customFormat="1"/>
    <row r="6339" s="179" customFormat="1"/>
    <row r="6340" s="179" customFormat="1"/>
    <row r="6341" s="179" customFormat="1"/>
    <row r="6342" s="179" customFormat="1"/>
    <row r="6343" s="179" customFormat="1"/>
    <row r="6344" s="179" customFormat="1"/>
    <row r="6345" s="179" customFormat="1"/>
    <row r="6346" s="179" customFormat="1"/>
    <row r="6347" s="179" customFormat="1"/>
    <row r="6348" s="179" customFormat="1"/>
    <row r="6349" s="179" customFormat="1"/>
    <row r="6350" s="179" customFormat="1"/>
    <row r="6351" s="179" customFormat="1"/>
    <row r="6352" s="179" customFormat="1"/>
    <row r="6353" s="179" customFormat="1"/>
    <row r="6354" s="179" customFormat="1"/>
    <row r="6355" s="179" customFormat="1"/>
    <row r="6356" s="179" customFormat="1"/>
    <row r="6357" s="179" customFormat="1"/>
    <row r="6358" s="179" customFormat="1"/>
    <row r="6359" s="179" customFormat="1"/>
    <row r="6360" s="179" customFormat="1"/>
    <row r="6361" s="179" customFormat="1"/>
    <row r="6362" s="179" customFormat="1"/>
    <row r="6363" s="179" customFormat="1"/>
    <row r="6364" s="179" customFormat="1"/>
    <row r="6365" s="179" customFormat="1"/>
    <row r="6366" s="179" customFormat="1"/>
    <row r="6367" s="179" customFormat="1"/>
    <row r="6368" s="179" customFormat="1"/>
    <row r="6369" s="179" customFormat="1"/>
    <row r="6370" s="179" customFormat="1"/>
    <row r="6371" s="179" customFormat="1"/>
    <row r="6372" s="179" customFormat="1"/>
    <row r="6373" s="179" customFormat="1"/>
    <row r="6374" s="179" customFormat="1"/>
    <row r="6375" s="179" customFormat="1"/>
    <row r="6376" s="179" customFormat="1"/>
    <row r="6377" s="179" customFormat="1"/>
    <row r="6378" s="179" customFormat="1"/>
    <row r="6379" s="179" customFormat="1"/>
    <row r="6380" s="179" customFormat="1"/>
    <row r="6381" s="179" customFormat="1"/>
    <row r="6382" s="179" customFormat="1"/>
    <row r="6383" s="179" customFormat="1"/>
    <row r="6384" s="179" customFormat="1"/>
    <row r="6385" s="179" customFormat="1"/>
    <row r="6386" s="179" customFormat="1"/>
    <row r="6387" s="179" customFormat="1"/>
    <row r="6388" s="179" customFormat="1"/>
    <row r="6389" s="179" customFormat="1"/>
    <row r="6390" s="179" customFormat="1"/>
    <row r="6391" s="179" customFormat="1"/>
    <row r="6392" s="179" customFormat="1"/>
    <row r="6393" s="179" customFormat="1"/>
    <row r="6394" s="179" customFormat="1"/>
    <row r="6395" s="179" customFormat="1"/>
    <row r="6396" s="179" customFormat="1"/>
    <row r="6397" s="179" customFormat="1"/>
    <row r="6398" s="179" customFormat="1"/>
    <row r="6399" s="179" customFormat="1"/>
    <row r="6400" s="179" customFormat="1"/>
    <row r="6401" s="179" customFormat="1"/>
    <row r="6402" s="179" customFormat="1"/>
    <row r="6403" s="179" customFormat="1"/>
    <row r="6404" s="179" customFormat="1"/>
    <row r="6405" s="179" customFormat="1"/>
    <row r="6406" s="179" customFormat="1"/>
    <row r="6407" s="179" customFormat="1"/>
    <row r="6408" s="179" customFormat="1"/>
    <row r="6409" s="179" customFormat="1"/>
    <row r="6410" s="179" customFormat="1"/>
    <row r="6411" s="179" customFormat="1"/>
    <row r="6412" s="179" customFormat="1"/>
    <row r="6413" s="179" customFormat="1"/>
    <row r="6414" s="179" customFormat="1"/>
    <row r="6415" s="179" customFormat="1"/>
    <row r="6416" s="179" customFormat="1"/>
    <row r="6417" s="179" customFormat="1"/>
    <row r="6418" s="179" customFormat="1"/>
    <row r="6419" s="179" customFormat="1"/>
    <row r="6420" s="179" customFormat="1"/>
    <row r="6421" s="179" customFormat="1"/>
    <row r="6422" s="179" customFormat="1"/>
    <row r="6423" s="179" customFormat="1"/>
    <row r="6424" s="179" customFormat="1"/>
    <row r="6425" s="179" customFormat="1"/>
    <row r="6426" s="179" customFormat="1"/>
    <row r="6427" s="179" customFormat="1"/>
    <row r="6428" s="179" customFormat="1"/>
    <row r="6429" s="179" customFormat="1"/>
    <row r="6430" s="179" customFormat="1"/>
    <row r="6431" s="179" customFormat="1"/>
    <row r="6432" s="179" customFormat="1"/>
    <row r="6433" s="179" customFormat="1"/>
    <row r="6434" s="179" customFormat="1"/>
    <row r="6435" s="179" customFormat="1"/>
    <row r="6436" s="179" customFormat="1"/>
    <row r="6437" s="179" customFormat="1"/>
    <row r="6438" s="179" customFormat="1"/>
    <row r="6439" s="179" customFormat="1"/>
    <row r="6440" s="179" customFormat="1"/>
    <row r="6441" s="179" customFormat="1"/>
    <row r="6442" s="179" customFormat="1"/>
    <row r="6443" s="179" customFormat="1"/>
    <row r="6444" s="179" customFormat="1"/>
    <row r="6445" s="179" customFormat="1"/>
    <row r="6446" s="179" customFormat="1"/>
    <row r="6447" s="179" customFormat="1"/>
    <row r="6448" s="179" customFormat="1"/>
    <row r="6449" s="179" customFormat="1"/>
    <row r="6450" s="179" customFormat="1"/>
    <row r="6451" s="179" customFormat="1"/>
    <row r="6452" s="179" customFormat="1"/>
    <row r="6453" s="179" customFormat="1"/>
    <row r="6454" s="179" customFormat="1"/>
    <row r="6455" s="179" customFormat="1"/>
    <row r="6456" s="179" customFormat="1"/>
    <row r="6457" s="179" customFormat="1"/>
    <row r="6458" s="179" customFormat="1"/>
    <row r="6459" s="179" customFormat="1"/>
    <row r="6460" s="179" customFormat="1"/>
    <row r="6461" s="179" customFormat="1"/>
    <row r="6462" s="179" customFormat="1"/>
    <row r="6463" s="179" customFormat="1"/>
    <row r="6464" s="179" customFormat="1"/>
    <row r="6465" s="179" customFormat="1"/>
    <row r="6466" s="179" customFormat="1"/>
    <row r="6467" s="179" customFormat="1"/>
    <row r="6468" s="179" customFormat="1"/>
    <row r="6469" s="179" customFormat="1"/>
    <row r="6470" s="179" customFormat="1"/>
    <row r="6471" s="179" customFormat="1"/>
    <row r="6472" s="179" customFormat="1"/>
    <row r="6473" s="179" customFormat="1"/>
    <row r="6474" s="179" customFormat="1"/>
    <row r="6475" s="179" customFormat="1"/>
    <row r="6476" s="179" customFormat="1"/>
    <row r="6477" s="179" customFormat="1"/>
    <row r="6478" s="179" customFormat="1"/>
    <row r="6479" s="179" customFormat="1"/>
    <row r="6480" s="179" customFormat="1"/>
    <row r="6481" s="179" customFormat="1"/>
    <row r="6482" s="179" customFormat="1"/>
    <row r="6483" s="179" customFormat="1"/>
    <row r="6484" s="179" customFormat="1"/>
    <row r="6485" s="179" customFormat="1"/>
    <row r="6486" s="179" customFormat="1"/>
    <row r="6487" s="179" customFormat="1"/>
    <row r="6488" s="179" customFormat="1"/>
    <row r="6489" s="179" customFormat="1"/>
    <row r="6490" s="179" customFormat="1"/>
    <row r="6491" s="179" customFormat="1"/>
    <row r="6492" s="179" customFormat="1"/>
    <row r="6493" s="179" customFormat="1"/>
    <row r="6494" s="179" customFormat="1"/>
    <row r="6495" s="179" customFormat="1"/>
    <row r="6496" s="179" customFormat="1"/>
    <row r="6497" s="179" customFormat="1"/>
    <row r="6498" s="179" customFormat="1"/>
    <row r="6499" s="179" customFormat="1"/>
    <row r="6500" s="179" customFormat="1"/>
    <row r="6501" s="179" customFormat="1"/>
    <row r="6502" s="179" customFormat="1"/>
    <row r="6503" s="179" customFormat="1"/>
    <row r="6504" s="179" customFormat="1"/>
    <row r="6505" s="179" customFormat="1"/>
    <row r="6506" s="179" customFormat="1"/>
    <row r="6507" s="179" customFormat="1"/>
    <row r="6508" s="179" customFormat="1"/>
    <row r="6509" s="179" customFormat="1"/>
    <row r="6510" s="179" customFormat="1"/>
    <row r="6511" s="179" customFormat="1"/>
    <row r="6512" s="179" customFormat="1"/>
    <row r="6513" s="179" customFormat="1"/>
    <row r="6514" s="179" customFormat="1"/>
    <row r="6515" s="179" customFormat="1"/>
    <row r="6516" s="179" customFormat="1"/>
    <row r="6517" s="179" customFormat="1"/>
    <row r="6518" s="179" customFormat="1"/>
    <row r="6519" s="179" customFormat="1"/>
    <row r="6520" s="179" customFormat="1"/>
    <row r="6521" s="179" customFormat="1"/>
    <row r="6522" s="179" customFormat="1"/>
    <row r="6523" s="179" customFormat="1"/>
    <row r="6524" s="179" customFormat="1"/>
    <row r="6525" s="179" customFormat="1"/>
    <row r="6526" s="179" customFormat="1"/>
    <row r="6527" s="179" customFormat="1"/>
    <row r="6528" s="179" customFormat="1"/>
    <row r="6529" s="179" customFormat="1"/>
    <row r="6530" s="179" customFormat="1"/>
    <row r="6531" s="179" customFormat="1"/>
    <row r="6532" s="179" customFormat="1"/>
    <row r="6533" s="179" customFormat="1"/>
    <row r="6534" s="179" customFormat="1"/>
    <row r="6535" s="179" customFormat="1"/>
    <row r="6536" s="179" customFormat="1"/>
    <row r="6537" s="179" customFormat="1"/>
    <row r="6538" s="179" customFormat="1"/>
    <row r="6539" s="179" customFormat="1"/>
    <row r="6540" s="179" customFormat="1"/>
    <row r="6541" s="179" customFormat="1"/>
    <row r="6542" s="179" customFormat="1"/>
    <row r="6543" s="179" customFormat="1"/>
    <row r="6544" s="179" customFormat="1"/>
    <row r="6545" s="179" customFormat="1"/>
    <row r="6546" s="179" customFormat="1"/>
    <row r="6547" s="179" customFormat="1"/>
    <row r="6548" s="179" customFormat="1"/>
    <row r="6549" s="179" customFormat="1"/>
    <row r="6550" s="179" customFormat="1"/>
    <row r="6551" s="179" customFormat="1"/>
    <row r="6552" s="179" customFormat="1"/>
    <row r="6553" s="179" customFormat="1"/>
    <row r="6554" s="179" customFormat="1"/>
    <row r="6555" s="179" customFormat="1"/>
    <row r="6556" s="179" customFormat="1"/>
    <row r="6557" s="179" customFormat="1"/>
    <row r="6558" s="179" customFormat="1"/>
    <row r="6559" s="179" customFormat="1"/>
    <row r="6560" s="179" customFormat="1"/>
    <row r="6561" s="179" customFormat="1"/>
    <row r="6562" s="179" customFormat="1"/>
    <row r="6563" s="179" customFormat="1"/>
    <row r="6564" s="179" customFormat="1"/>
    <row r="6565" s="179" customFormat="1"/>
    <row r="6566" s="179" customFormat="1"/>
    <row r="6567" s="179" customFormat="1"/>
    <row r="6568" s="179" customFormat="1"/>
    <row r="6569" s="179" customFormat="1"/>
    <row r="6570" s="179" customFormat="1"/>
    <row r="6571" s="179" customFormat="1"/>
    <row r="6572" s="179" customFormat="1"/>
    <row r="6573" s="179" customFormat="1"/>
    <row r="6574" s="179" customFormat="1"/>
    <row r="6575" s="179" customFormat="1"/>
    <row r="6576" s="179" customFormat="1"/>
    <row r="6577" s="179" customFormat="1"/>
    <row r="6578" s="179" customFormat="1"/>
    <row r="6579" s="179" customFormat="1"/>
    <row r="6580" s="179" customFormat="1"/>
    <row r="6581" s="179" customFormat="1"/>
    <row r="6582" s="179" customFormat="1"/>
    <row r="6583" s="179" customFormat="1"/>
    <row r="6584" s="179" customFormat="1"/>
    <row r="6585" s="179" customFormat="1"/>
    <row r="6586" s="179" customFormat="1"/>
    <row r="6587" s="179" customFormat="1"/>
    <row r="6588" s="179" customFormat="1"/>
    <row r="6589" s="179" customFormat="1"/>
    <row r="6590" s="179" customFormat="1"/>
    <row r="6591" s="179" customFormat="1"/>
    <row r="6592" s="179" customFormat="1"/>
    <row r="6593" s="179" customFormat="1"/>
    <row r="6594" s="179" customFormat="1"/>
    <row r="6595" s="179" customFormat="1"/>
    <row r="6596" s="179" customFormat="1"/>
    <row r="6597" s="179" customFormat="1"/>
    <row r="6598" s="179" customFormat="1"/>
    <row r="6599" s="179" customFormat="1"/>
    <row r="6600" s="179" customFormat="1"/>
    <row r="6601" s="179" customFormat="1"/>
    <row r="6602" s="179" customFormat="1"/>
    <row r="6603" s="179" customFormat="1"/>
    <row r="6604" s="179" customFormat="1"/>
    <row r="6605" s="179" customFormat="1"/>
    <row r="6606" s="179" customFormat="1"/>
    <row r="6607" s="179" customFormat="1"/>
    <row r="6608" s="179" customFormat="1"/>
    <row r="6609" s="179" customFormat="1"/>
    <row r="6610" s="179" customFormat="1"/>
    <row r="6611" s="179" customFormat="1"/>
    <row r="6612" s="179" customFormat="1"/>
    <row r="6613" s="179" customFormat="1"/>
    <row r="6614" s="179" customFormat="1"/>
    <row r="6615" s="179" customFormat="1"/>
    <row r="6616" s="179" customFormat="1"/>
    <row r="6617" s="179" customFormat="1"/>
    <row r="6618" s="179" customFormat="1"/>
    <row r="6619" s="179" customFormat="1"/>
    <row r="6620" s="179" customFormat="1"/>
    <row r="6621" s="179" customFormat="1"/>
    <row r="6622" s="179" customFormat="1"/>
    <row r="6623" s="179" customFormat="1"/>
    <row r="6624" s="179" customFormat="1"/>
    <row r="6625" s="179" customFormat="1"/>
    <row r="6626" s="179" customFormat="1"/>
    <row r="6627" s="179" customFormat="1"/>
    <row r="6628" s="179" customFormat="1"/>
    <row r="6629" s="179" customFormat="1"/>
    <row r="6630" s="179" customFormat="1"/>
    <row r="6631" s="179" customFormat="1"/>
    <row r="6632" s="179" customFormat="1"/>
    <row r="6633" s="179" customFormat="1"/>
    <row r="6634" s="179" customFormat="1"/>
    <row r="6635" s="179" customFormat="1"/>
    <row r="6636" s="179" customFormat="1"/>
    <row r="6637" s="179" customFormat="1"/>
    <row r="6638" s="179" customFormat="1"/>
    <row r="6639" s="179" customFormat="1"/>
    <row r="6640" s="179" customFormat="1"/>
    <row r="6641" s="179" customFormat="1"/>
    <row r="6642" s="179" customFormat="1"/>
    <row r="6643" s="179" customFormat="1"/>
    <row r="6644" s="179" customFormat="1"/>
    <row r="6645" s="179" customFormat="1"/>
    <row r="6646" s="179" customFormat="1"/>
    <row r="6647" s="179" customFormat="1"/>
    <row r="6648" s="179" customFormat="1"/>
    <row r="6649" s="179" customFormat="1"/>
    <row r="6650" s="179" customFormat="1"/>
    <row r="6651" s="179" customFormat="1"/>
    <row r="6652" s="179" customFormat="1"/>
    <row r="6653" s="179" customFormat="1"/>
    <row r="6654" s="179" customFormat="1"/>
    <row r="6655" s="179" customFormat="1"/>
    <row r="6656" s="179" customFormat="1"/>
    <row r="6657" s="179" customFormat="1"/>
    <row r="6658" s="179" customFormat="1"/>
    <row r="6659" s="179" customFormat="1"/>
    <row r="6660" s="179" customFormat="1"/>
    <row r="6661" s="179" customFormat="1"/>
    <row r="6662" s="179" customFormat="1"/>
    <row r="6663" s="179" customFormat="1"/>
    <row r="6664" s="179" customFormat="1"/>
    <row r="6665" s="179" customFormat="1"/>
    <row r="6666" s="179" customFormat="1"/>
    <row r="6667" s="179" customFormat="1"/>
    <row r="6668" s="179" customFormat="1"/>
    <row r="6669" s="179" customFormat="1"/>
    <row r="6670" s="179" customFormat="1"/>
    <row r="6671" s="179" customFormat="1"/>
    <row r="6672" s="179" customFormat="1"/>
    <row r="6673" s="179" customFormat="1"/>
    <row r="6674" s="179" customFormat="1"/>
    <row r="6675" s="179" customFormat="1"/>
    <row r="6676" s="179" customFormat="1"/>
    <row r="6677" s="179" customFormat="1"/>
    <row r="6678" s="179" customFormat="1"/>
    <row r="6679" s="179" customFormat="1"/>
    <row r="6680" s="179" customFormat="1"/>
    <row r="6681" s="179" customFormat="1"/>
    <row r="6682" s="179" customFormat="1"/>
    <row r="6683" s="179" customFormat="1"/>
    <row r="6684" s="179" customFormat="1"/>
    <row r="6685" s="179" customFormat="1"/>
    <row r="6686" s="179" customFormat="1"/>
    <row r="6687" s="179" customFormat="1"/>
    <row r="6688" s="179" customFormat="1"/>
    <row r="6689" s="179" customFormat="1"/>
    <row r="6690" s="179" customFormat="1"/>
    <row r="6691" s="179" customFormat="1"/>
    <row r="6692" s="179" customFormat="1"/>
    <row r="6693" s="179" customFormat="1"/>
    <row r="6694" s="179" customFormat="1"/>
    <row r="6695" s="179" customFormat="1"/>
    <row r="6696" s="179" customFormat="1"/>
    <row r="6697" s="179" customFormat="1"/>
    <row r="6698" s="179" customFormat="1"/>
    <row r="6699" s="179" customFormat="1"/>
    <row r="6700" s="179" customFormat="1"/>
    <row r="6701" s="179" customFormat="1"/>
    <row r="6702" s="179" customFormat="1"/>
    <row r="6703" s="179" customFormat="1"/>
    <row r="6704" s="179" customFormat="1"/>
    <row r="6705" s="179" customFormat="1"/>
    <row r="6706" s="179" customFormat="1"/>
    <row r="6707" s="179" customFormat="1"/>
    <row r="6708" s="179" customFormat="1"/>
    <row r="6709" s="179" customFormat="1"/>
    <row r="6710" s="179" customFormat="1"/>
    <row r="6711" s="179" customFormat="1"/>
    <row r="6712" s="179" customFormat="1"/>
    <row r="6713" s="179" customFormat="1"/>
    <row r="6714" s="179" customFormat="1"/>
    <row r="6715" s="179" customFormat="1"/>
    <row r="6716" s="179" customFormat="1"/>
    <row r="6717" s="179" customFormat="1"/>
    <row r="6718" s="179" customFormat="1"/>
    <row r="6719" s="179" customFormat="1"/>
    <row r="6720" s="179" customFormat="1"/>
    <row r="6721" s="179" customFormat="1"/>
    <row r="6722" s="179" customFormat="1"/>
    <row r="6723" s="179" customFormat="1"/>
    <row r="6724" s="179" customFormat="1"/>
    <row r="6725" s="179" customFormat="1"/>
    <row r="6726" s="179" customFormat="1"/>
    <row r="6727" s="179" customFormat="1"/>
    <row r="6728" s="179" customFormat="1"/>
    <row r="6729" s="179" customFormat="1"/>
    <row r="6730" s="179" customFormat="1"/>
    <row r="6731" s="179" customFormat="1"/>
    <row r="6732" s="179" customFormat="1"/>
    <row r="6733" s="179" customFormat="1"/>
    <row r="6734" s="179" customFormat="1"/>
    <row r="6735" s="179" customFormat="1"/>
    <row r="6736" s="179" customFormat="1"/>
    <row r="6737" s="179" customFormat="1"/>
    <row r="6738" s="179" customFormat="1"/>
    <row r="6739" s="179" customFormat="1"/>
    <row r="6740" s="179" customFormat="1"/>
    <row r="6741" s="179" customFormat="1"/>
    <row r="6742" s="179" customFormat="1"/>
    <row r="6743" s="179" customFormat="1"/>
    <row r="6744" s="179" customFormat="1"/>
    <row r="6745" s="179" customFormat="1"/>
    <row r="6746" s="179" customFormat="1"/>
    <row r="6747" s="179" customFormat="1"/>
    <row r="6748" s="179" customFormat="1"/>
    <row r="6749" s="179" customFormat="1"/>
    <row r="6750" s="179" customFormat="1"/>
    <row r="6751" s="179" customFormat="1"/>
    <row r="6752" s="179" customFormat="1"/>
    <row r="6753" s="179" customFormat="1"/>
    <row r="6754" s="179" customFormat="1"/>
    <row r="6755" s="179" customFormat="1"/>
    <row r="6756" s="179" customFormat="1"/>
    <row r="6757" s="179" customFormat="1"/>
    <row r="6758" s="179" customFormat="1"/>
    <row r="6759" s="179" customFormat="1"/>
    <row r="6760" s="179" customFormat="1"/>
    <row r="6761" s="179" customFormat="1"/>
    <row r="6762" s="179" customFormat="1"/>
    <row r="6763" s="179" customFormat="1"/>
    <row r="6764" s="179" customFormat="1"/>
    <row r="6765" s="179" customFormat="1"/>
    <row r="6766" s="179" customFormat="1"/>
    <row r="6767" s="179" customFormat="1"/>
    <row r="6768" s="179" customFormat="1"/>
    <row r="6769" s="179" customFormat="1"/>
    <row r="6770" s="179" customFormat="1"/>
    <row r="6771" s="179" customFormat="1"/>
    <row r="6772" s="179" customFormat="1"/>
    <row r="6773" s="179" customFormat="1"/>
    <row r="6774" s="179" customFormat="1"/>
    <row r="6775" s="179" customFormat="1"/>
    <row r="6776" s="179" customFormat="1"/>
    <row r="6777" s="179" customFormat="1"/>
    <row r="6778" s="179" customFormat="1"/>
    <row r="6779" s="179" customFormat="1"/>
    <row r="6780" s="179" customFormat="1"/>
    <row r="6781" s="179" customFormat="1"/>
    <row r="6782" s="179" customFormat="1"/>
    <row r="6783" s="179" customFormat="1"/>
    <row r="6784" s="179" customFormat="1"/>
    <row r="6785" s="179" customFormat="1"/>
    <row r="6786" s="179" customFormat="1"/>
    <row r="6787" s="179" customFormat="1"/>
    <row r="6788" s="179" customFormat="1"/>
    <row r="6789" s="179" customFormat="1"/>
    <row r="6790" s="179" customFormat="1"/>
    <row r="6791" s="179" customFormat="1"/>
    <row r="6792" s="179" customFormat="1"/>
    <row r="6793" s="179" customFormat="1"/>
    <row r="6794" s="179" customFormat="1"/>
    <row r="6795" s="179" customFormat="1"/>
    <row r="6796" s="179" customFormat="1"/>
    <row r="6797" s="179" customFormat="1"/>
    <row r="6798" s="179" customFormat="1"/>
    <row r="6799" s="179" customFormat="1"/>
    <row r="6800" s="179" customFormat="1"/>
    <row r="6801" s="179" customFormat="1"/>
    <row r="6802" s="179" customFormat="1"/>
    <row r="6803" s="179" customFormat="1"/>
    <row r="6804" s="179" customFormat="1"/>
    <row r="6805" s="179" customFormat="1"/>
    <row r="6806" s="179" customFormat="1"/>
    <row r="6807" s="179" customFormat="1"/>
    <row r="6808" s="179" customFormat="1"/>
    <row r="6809" s="179" customFormat="1"/>
    <row r="6810" s="179" customFormat="1"/>
    <row r="6811" s="179" customFormat="1"/>
    <row r="6812" s="179" customFormat="1"/>
    <row r="6813" s="179" customFormat="1"/>
    <row r="6814" s="179" customFormat="1"/>
    <row r="6815" s="179" customFormat="1"/>
    <row r="6816" s="179" customFormat="1"/>
    <row r="6817" s="179" customFormat="1"/>
    <row r="6818" s="179" customFormat="1"/>
    <row r="6819" s="179" customFormat="1"/>
    <row r="6820" s="179" customFormat="1"/>
    <row r="6821" s="179" customFormat="1"/>
    <row r="6822" s="179" customFormat="1"/>
    <row r="6823" s="179" customFormat="1"/>
    <row r="6824" s="179" customFormat="1"/>
    <row r="6825" s="179" customFormat="1"/>
    <row r="6826" s="179" customFormat="1"/>
    <row r="6827" s="179" customFormat="1"/>
    <row r="6828" s="179" customFormat="1"/>
    <row r="6829" s="179" customFormat="1"/>
    <row r="6830" s="179" customFormat="1"/>
    <row r="6831" s="179" customFormat="1"/>
    <row r="6832" s="179" customFormat="1"/>
    <row r="6833" s="179" customFormat="1"/>
    <row r="6834" s="179" customFormat="1"/>
    <row r="6835" s="179" customFormat="1"/>
    <row r="6836" s="179" customFormat="1"/>
    <row r="6837" s="179" customFormat="1"/>
    <row r="6838" s="179" customFormat="1"/>
    <row r="6839" s="179" customFormat="1"/>
    <row r="6840" s="179" customFormat="1"/>
    <row r="6841" s="179" customFormat="1"/>
    <row r="6842" s="179" customFormat="1"/>
    <row r="6843" s="179" customFormat="1"/>
    <row r="6844" s="179" customFormat="1"/>
    <row r="6845" s="179" customFormat="1"/>
    <row r="6846" s="179" customFormat="1"/>
    <row r="6847" s="179" customFormat="1"/>
    <row r="6848" s="179" customFormat="1"/>
    <row r="6849" s="179" customFormat="1"/>
    <row r="6850" s="179" customFormat="1"/>
    <row r="6851" s="179" customFormat="1"/>
    <row r="6852" s="179" customFormat="1"/>
    <row r="6853" s="179" customFormat="1"/>
    <row r="6854" s="179" customFormat="1"/>
    <row r="6855" s="179" customFormat="1"/>
    <row r="6856" s="179" customFormat="1"/>
    <row r="6857" s="179" customFormat="1"/>
    <row r="6858" s="179" customFormat="1"/>
    <row r="6859" s="179" customFormat="1"/>
    <row r="6860" s="179" customFormat="1"/>
    <row r="6861" s="179" customFormat="1"/>
    <row r="6862" s="179" customFormat="1"/>
    <row r="6863" s="179" customFormat="1"/>
    <row r="6864" s="179" customFormat="1"/>
    <row r="6865" s="179" customFormat="1"/>
    <row r="6866" s="179" customFormat="1"/>
    <row r="6867" s="179" customFormat="1"/>
    <row r="6868" s="179" customFormat="1"/>
    <row r="6869" s="179" customFormat="1"/>
    <row r="6870" s="179" customFormat="1"/>
    <row r="6871" s="179" customFormat="1"/>
    <row r="6872" s="179" customFormat="1"/>
    <row r="6873" s="179" customFormat="1"/>
    <row r="6874" s="179" customFormat="1"/>
    <row r="6875" s="179" customFormat="1"/>
    <row r="6876" s="179" customFormat="1"/>
    <row r="6877" s="179" customFormat="1"/>
    <row r="6878" s="179" customFormat="1"/>
    <row r="6879" s="179" customFormat="1"/>
    <row r="6880" s="179" customFormat="1"/>
    <row r="6881" s="179" customFormat="1"/>
    <row r="6882" s="179" customFormat="1"/>
    <row r="6883" s="179" customFormat="1"/>
    <row r="6884" s="179" customFormat="1"/>
    <row r="6885" s="179" customFormat="1"/>
    <row r="6886" s="179" customFormat="1"/>
    <row r="6887" s="179" customFormat="1"/>
    <row r="6888" s="179" customFormat="1"/>
    <row r="6889" s="179" customFormat="1"/>
    <row r="6890" s="179" customFormat="1"/>
    <row r="6891" s="179" customFormat="1"/>
    <row r="6892" s="179" customFormat="1"/>
    <row r="6893" s="179" customFormat="1"/>
    <row r="6894" s="179" customFormat="1"/>
    <row r="6895" s="179" customFormat="1"/>
    <row r="6896" s="179" customFormat="1"/>
    <row r="6897" s="179" customFormat="1"/>
    <row r="6898" s="179" customFormat="1"/>
    <row r="6899" s="179" customFormat="1"/>
    <row r="6900" s="179" customFormat="1"/>
    <row r="6901" s="179" customFormat="1"/>
    <row r="6902" s="179" customFormat="1"/>
    <row r="6903" s="179" customFormat="1"/>
    <row r="6904" s="179" customFormat="1"/>
    <row r="6905" s="179" customFormat="1"/>
    <row r="6906" s="179" customFormat="1"/>
    <row r="6907" s="179" customFormat="1"/>
    <row r="6908" s="179" customFormat="1"/>
    <row r="6909" s="179" customFormat="1"/>
    <row r="6910" s="179" customFormat="1"/>
    <row r="6911" s="179" customFormat="1"/>
    <row r="6912" s="179" customFormat="1"/>
    <row r="6913" s="179" customFormat="1"/>
    <row r="6914" s="179" customFormat="1"/>
    <row r="6915" s="179" customFormat="1"/>
    <row r="6916" s="179" customFormat="1"/>
    <row r="6917" s="179" customFormat="1"/>
    <row r="6918" s="179" customFormat="1"/>
    <row r="6919" s="179" customFormat="1"/>
    <row r="6920" s="179" customFormat="1"/>
    <row r="6921" s="179" customFormat="1"/>
    <row r="6922" s="179" customFormat="1"/>
    <row r="6923" s="179" customFormat="1"/>
    <row r="6924" s="179" customFormat="1"/>
    <row r="6925" s="179" customFormat="1"/>
    <row r="6926" s="179" customFormat="1"/>
    <row r="6927" s="179" customFormat="1"/>
    <row r="6928" s="179" customFormat="1"/>
    <row r="6929" s="179" customFormat="1"/>
    <row r="6930" s="179" customFormat="1"/>
    <row r="6931" s="179" customFormat="1"/>
    <row r="6932" s="179" customFormat="1"/>
    <row r="6933" s="179" customFormat="1"/>
    <row r="6934" s="179" customFormat="1"/>
    <row r="6935" s="179" customFormat="1"/>
    <row r="6936" s="179" customFormat="1"/>
    <row r="6937" s="179" customFormat="1"/>
    <row r="6938" s="179" customFormat="1"/>
    <row r="6939" s="179" customFormat="1"/>
    <row r="6940" s="179" customFormat="1"/>
    <row r="6941" s="179" customFormat="1"/>
    <row r="6942" s="179" customFormat="1"/>
    <row r="6943" s="179" customFormat="1"/>
    <row r="6944" s="179" customFormat="1"/>
    <row r="6945" s="179" customFormat="1"/>
    <row r="6946" s="179" customFormat="1"/>
    <row r="6947" s="179" customFormat="1"/>
    <row r="6948" s="179" customFormat="1"/>
    <row r="6949" s="179" customFormat="1"/>
    <row r="6950" s="179" customFormat="1"/>
    <row r="6951" s="179" customFormat="1"/>
    <row r="6952" s="179" customFormat="1"/>
    <row r="6953" s="179" customFormat="1"/>
    <row r="6954" s="179" customFormat="1"/>
    <row r="6955" s="179" customFormat="1"/>
    <row r="6956" s="179" customFormat="1"/>
    <row r="6957" s="179" customFormat="1"/>
    <row r="6958" s="179" customFormat="1"/>
    <row r="6959" s="179" customFormat="1"/>
    <row r="6960" s="179" customFormat="1"/>
    <row r="6961" s="179" customFormat="1"/>
    <row r="6962" s="179" customFormat="1"/>
    <row r="6963" s="179" customFormat="1"/>
    <row r="6964" s="179" customFormat="1"/>
    <row r="6965" s="179" customFormat="1"/>
    <row r="6966" s="179" customFormat="1"/>
    <row r="6967" s="179" customFormat="1"/>
    <row r="6968" s="179" customFormat="1"/>
    <row r="6969" s="179" customFormat="1"/>
    <row r="6970" s="179" customFormat="1"/>
    <row r="6971" s="179" customFormat="1"/>
    <row r="6972" s="179" customFormat="1"/>
    <row r="6973" s="179" customFormat="1"/>
    <row r="6974" s="179" customFormat="1"/>
    <row r="6975" s="179" customFormat="1"/>
    <row r="6976" s="179" customFormat="1"/>
    <row r="6977" s="179" customFormat="1"/>
    <row r="6978" s="179" customFormat="1"/>
    <row r="6979" s="179" customFormat="1"/>
    <row r="6980" s="179" customFormat="1"/>
    <row r="6981" s="179" customFormat="1"/>
    <row r="6982" s="179" customFormat="1"/>
    <row r="6983" s="179" customFormat="1"/>
    <row r="6984" s="179" customFormat="1"/>
    <row r="6985" s="179" customFormat="1"/>
    <row r="6986" s="179" customFormat="1"/>
    <row r="6987" s="179" customFormat="1"/>
    <row r="6988" s="179" customFormat="1"/>
    <row r="6989" s="179" customFormat="1"/>
    <row r="6990" s="179" customFormat="1"/>
    <row r="6991" s="179" customFormat="1"/>
    <row r="6992" s="179" customFormat="1"/>
    <row r="6993" s="179" customFormat="1"/>
    <row r="6994" s="179" customFormat="1"/>
    <row r="6995" s="179" customFormat="1"/>
    <row r="6996" s="179" customFormat="1"/>
    <row r="6997" s="179" customFormat="1"/>
    <row r="6998" s="179" customFormat="1"/>
    <row r="6999" s="179" customFormat="1"/>
    <row r="7000" s="179" customFormat="1"/>
    <row r="7001" s="179" customFormat="1"/>
    <row r="7002" s="179" customFormat="1"/>
    <row r="7003" s="179" customFormat="1"/>
    <row r="7004" s="179" customFormat="1"/>
    <row r="7005" s="179" customFormat="1"/>
    <row r="7006" s="179" customFormat="1"/>
    <row r="7007" s="179" customFormat="1"/>
    <row r="7008" s="179" customFormat="1"/>
    <row r="7009" s="179" customFormat="1"/>
    <row r="7010" s="179" customFormat="1"/>
    <row r="7011" s="179" customFormat="1"/>
    <row r="7012" s="179" customFormat="1"/>
    <row r="7013" s="179" customFormat="1"/>
    <row r="7014" s="179" customFormat="1"/>
    <row r="7015" s="179" customFormat="1"/>
    <row r="7016" s="179" customFormat="1"/>
    <row r="7017" s="179" customFormat="1"/>
    <row r="7018" s="179" customFormat="1"/>
    <row r="7019" s="179" customFormat="1"/>
    <row r="7020" s="179" customFormat="1"/>
    <row r="7021" s="179" customFormat="1"/>
    <row r="7022" s="179" customFormat="1"/>
    <row r="7023" s="179" customFormat="1"/>
    <row r="7024" s="179" customFormat="1"/>
    <row r="7025" s="179" customFormat="1"/>
    <row r="7026" s="179" customFormat="1"/>
    <row r="7027" s="179" customFormat="1"/>
    <row r="7028" s="179" customFormat="1"/>
    <row r="7029" s="179" customFormat="1"/>
    <row r="7030" s="179" customFormat="1"/>
    <row r="7031" s="179" customFormat="1"/>
    <row r="7032" s="179" customFormat="1"/>
    <row r="7033" s="179" customFormat="1"/>
    <row r="7034" s="179" customFormat="1"/>
    <row r="7035" s="179" customFormat="1"/>
    <row r="7036" s="179" customFormat="1"/>
    <row r="7037" s="179" customFormat="1"/>
    <row r="7038" s="179" customFormat="1"/>
    <row r="7039" s="179" customFormat="1"/>
    <row r="7040" s="179" customFormat="1"/>
    <row r="7041" s="179" customFormat="1"/>
    <row r="7042" s="179" customFormat="1"/>
    <row r="7043" s="179" customFormat="1"/>
    <row r="7044" s="179" customFormat="1"/>
    <row r="7045" s="179" customFormat="1"/>
    <row r="7046" s="179" customFormat="1"/>
    <row r="7047" s="179" customFormat="1"/>
    <row r="7048" s="179" customFormat="1"/>
    <row r="7049" s="179" customFormat="1"/>
    <row r="7050" s="179" customFormat="1"/>
    <row r="7051" s="179" customFormat="1"/>
    <row r="7052" s="179" customFormat="1"/>
    <row r="7053" s="179" customFormat="1"/>
    <row r="7054" s="179" customFormat="1"/>
    <row r="7055" s="179" customFormat="1"/>
    <row r="7056" s="179" customFormat="1"/>
    <row r="7057" s="179" customFormat="1"/>
    <row r="7058" s="179" customFormat="1"/>
    <row r="7059" s="179" customFormat="1"/>
    <row r="7060" s="179" customFormat="1"/>
    <row r="7061" s="179" customFormat="1"/>
    <row r="7062" s="179" customFormat="1"/>
    <row r="7063" s="179" customFormat="1"/>
    <row r="7064" s="179" customFormat="1"/>
    <row r="7065" s="179" customFormat="1"/>
    <row r="7066" s="179" customFormat="1"/>
    <row r="7067" s="179" customFormat="1"/>
    <row r="7068" s="179" customFormat="1"/>
    <row r="7069" s="179" customFormat="1"/>
    <row r="7070" s="179" customFormat="1"/>
    <row r="7071" s="179" customFormat="1"/>
    <row r="7072" s="179" customFormat="1"/>
    <row r="7073" s="179" customFormat="1"/>
    <row r="7074" s="179" customFormat="1"/>
    <row r="7075" s="179" customFormat="1"/>
    <row r="7076" s="179" customFormat="1"/>
    <row r="7077" s="179" customFormat="1"/>
    <row r="7078" s="179" customFormat="1"/>
    <row r="7079" s="179" customFormat="1"/>
    <row r="7080" s="179" customFormat="1"/>
    <row r="7081" s="179" customFormat="1"/>
    <row r="7082" s="179" customFormat="1"/>
    <row r="7083" s="179" customFormat="1"/>
    <row r="7084" s="179" customFormat="1"/>
    <row r="7085" s="179" customFormat="1"/>
    <row r="7086" s="179" customFormat="1"/>
    <row r="7087" s="179" customFormat="1"/>
    <row r="7088" s="179" customFormat="1"/>
    <row r="7089" s="179" customFormat="1"/>
    <row r="7090" s="179" customFormat="1"/>
    <row r="7091" s="179" customFormat="1"/>
    <row r="7092" s="179" customFormat="1"/>
    <row r="7093" s="179" customFormat="1"/>
    <row r="7094" s="179" customFormat="1"/>
    <row r="7095" s="179" customFormat="1"/>
    <row r="7096" s="179" customFormat="1"/>
    <row r="7097" s="179" customFormat="1"/>
    <row r="7098" s="179" customFormat="1"/>
    <row r="7099" s="179" customFormat="1"/>
    <row r="7100" s="179" customFormat="1"/>
    <row r="7101" s="179" customFormat="1"/>
    <row r="7102" s="179" customFormat="1"/>
    <row r="7103" s="179" customFormat="1"/>
    <row r="7104" s="179" customFormat="1"/>
    <row r="7105" s="179" customFormat="1"/>
    <row r="7106" s="179" customFormat="1"/>
    <row r="7107" s="179" customFormat="1"/>
    <row r="7108" s="179" customFormat="1"/>
    <row r="7109" s="179" customFormat="1"/>
    <row r="7110" s="179" customFormat="1"/>
    <row r="7111" s="179" customFormat="1"/>
    <row r="7112" s="179" customFormat="1"/>
    <row r="7113" s="179" customFormat="1"/>
    <row r="7114" s="179" customFormat="1"/>
    <row r="7115" s="179" customFormat="1"/>
    <row r="7116" s="179" customFormat="1"/>
    <row r="7117" s="179" customFormat="1"/>
    <row r="7118" s="179" customFormat="1"/>
    <row r="7119" s="179" customFormat="1"/>
    <row r="7120" s="179" customFormat="1"/>
    <row r="7121" s="179" customFormat="1"/>
    <row r="7122" s="179" customFormat="1"/>
    <row r="7123" s="179" customFormat="1"/>
    <row r="7124" s="179" customFormat="1"/>
    <row r="7125" s="179" customFormat="1"/>
    <row r="7126" s="179" customFormat="1"/>
    <row r="7127" s="179" customFormat="1"/>
    <row r="7128" s="179" customFormat="1"/>
    <row r="7129" s="179" customFormat="1"/>
    <row r="7130" s="179" customFormat="1"/>
    <row r="7131" s="179" customFormat="1"/>
    <row r="7132" s="179" customFormat="1"/>
    <row r="7133" s="179" customFormat="1"/>
    <row r="7134" s="179" customFormat="1"/>
    <row r="7135" s="179" customFormat="1"/>
    <row r="7136" s="179" customFormat="1"/>
    <row r="7137" s="179" customFormat="1"/>
    <row r="7138" s="179" customFormat="1"/>
    <row r="7139" s="179" customFormat="1"/>
    <row r="7140" s="179" customFormat="1"/>
    <row r="7141" s="179" customFormat="1"/>
    <row r="7142" s="179" customFormat="1"/>
    <row r="7143" s="179" customFormat="1"/>
    <row r="7144" s="179" customFormat="1"/>
    <row r="7145" s="179" customFormat="1"/>
    <row r="7146" s="179" customFormat="1"/>
    <row r="7147" s="179" customFormat="1"/>
    <row r="7148" s="179" customFormat="1"/>
    <row r="7149" s="179" customFormat="1"/>
    <row r="7150" s="179" customFormat="1"/>
    <row r="7151" s="179" customFormat="1"/>
    <row r="7152" s="179" customFormat="1"/>
    <row r="7153" s="179" customFormat="1"/>
    <row r="7154" s="179" customFormat="1"/>
    <row r="7155" s="179" customFormat="1"/>
    <row r="7156" s="179" customFormat="1"/>
    <row r="7157" s="179" customFormat="1"/>
    <row r="7158" s="179" customFormat="1"/>
    <row r="7159" s="179" customFormat="1"/>
    <row r="7160" s="179" customFormat="1"/>
    <row r="7161" s="179" customFormat="1"/>
    <row r="7162" s="179" customFormat="1"/>
    <row r="7163" s="179" customFormat="1"/>
    <row r="7164" s="179" customFormat="1"/>
    <row r="7165" s="179" customFormat="1"/>
    <row r="7166" s="179" customFormat="1"/>
    <row r="7167" s="179" customFormat="1"/>
    <row r="7168" s="179" customFormat="1"/>
    <row r="7169" s="179" customFormat="1"/>
    <row r="7170" s="179" customFormat="1"/>
    <row r="7171" s="179" customFormat="1"/>
    <row r="7172" s="179" customFormat="1"/>
    <row r="7173" s="179" customFormat="1"/>
    <row r="7174" s="179" customFormat="1"/>
    <row r="7175" s="179" customFormat="1"/>
    <row r="7176" s="179" customFormat="1"/>
    <row r="7177" s="179" customFormat="1"/>
    <row r="7178" s="179" customFormat="1"/>
    <row r="7179" s="179" customFormat="1"/>
    <row r="7180" s="179" customFormat="1"/>
    <row r="7181" s="179" customFormat="1"/>
    <row r="7182" s="179" customFormat="1"/>
    <row r="7183" s="179" customFormat="1"/>
    <row r="7184" s="179" customFormat="1"/>
    <row r="7185" s="179" customFormat="1"/>
    <row r="7186" s="179" customFormat="1"/>
    <row r="7187" s="179" customFormat="1"/>
    <row r="7188" s="179" customFormat="1"/>
    <row r="7189" s="179" customFormat="1"/>
    <row r="7190" s="179" customFormat="1"/>
    <row r="7191" s="179" customFormat="1"/>
    <row r="7192" s="179" customFormat="1"/>
    <row r="7193" s="179" customFormat="1"/>
    <row r="7194" s="179" customFormat="1"/>
    <row r="7195" s="179" customFormat="1"/>
    <row r="7196" s="179" customFormat="1"/>
    <row r="7197" s="179" customFormat="1"/>
    <row r="7198" s="179" customFormat="1"/>
    <row r="7199" s="179" customFormat="1"/>
    <row r="7200" s="179" customFormat="1"/>
    <row r="7201" s="179" customFormat="1"/>
    <row r="7202" s="179" customFormat="1"/>
    <row r="7203" s="179" customFormat="1"/>
    <row r="7204" s="179" customFormat="1"/>
    <row r="7205" s="179" customFormat="1"/>
    <row r="7206" s="179" customFormat="1"/>
    <row r="7207" s="179" customFormat="1"/>
    <row r="7208" s="179" customFormat="1"/>
    <row r="7209" s="179" customFormat="1"/>
    <row r="7210" s="179" customFormat="1"/>
    <row r="7211" s="179" customFormat="1"/>
    <row r="7212" s="179" customFormat="1"/>
    <row r="7213" s="179" customFormat="1"/>
    <row r="7214" s="179" customFormat="1"/>
    <row r="7215" s="179" customFormat="1"/>
    <row r="7216" s="179" customFormat="1"/>
    <row r="7217" s="179" customFormat="1"/>
    <row r="7218" s="179" customFormat="1"/>
    <row r="7219" s="179" customFormat="1"/>
    <row r="7220" s="179" customFormat="1"/>
    <row r="7221" s="179" customFormat="1"/>
    <row r="7222" s="179" customFormat="1"/>
    <row r="7223" s="179" customFormat="1"/>
    <row r="7224" s="179" customFormat="1"/>
    <row r="7225" s="179" customFormat="1"/>
    <row r="7226" s="179" customFormat="1"/>
    <row r="7227" s="179" customFormat="1"/>
    <row r="7228" s="179" customFormat="1"/>
    <row r="7229" s="179" customFormat="1"/>
    <row r="7230" s="179" customFormat="1"/>
    <row r="7231" s="179" customFormat="1"/>
    <row r="7232" s="179" customFormat="1"/>
    <row r="7233" s="179" customFormat="1"/>
    <row r="7234" s="179" customFormat="1"/>
    <row r="7235" s="179" customFormat="1"/>
    <row r="7236" s="179" customFormat="1"/>
    <row r="7237" s="179" customFormat="1"/>
    <row r="7238" s="179" customFormat="1"/>
    <row r="7239" s="179" customFormat="1"/>
    <row r="7240" s="179" customFormat="1"/>
    <row r="7241" s="179" customFormat="1"/>
    <row r="7242" s="179" customFormat="1"/>
    <row r="7243" s="179" customFormat="1"/>
    <row r="7244" s="179" customFormat="1"/>
    <row r="7245" s="179" customFormat="1"/>
    <row r="7246" s="179" customFormat="1"/>
    <row r="7247" s="179" customFormat="1"/>
    <row r="7248" s="179" customFormat="1"/>
    <row r="7249" s="179" customFormat="1"/>
    <row r="7250" s="179" customFormat="1"/>
    <row r="7251" s="179" customFormat="1"/>
    <row r="7252" s="179" customFormat="1"/>
    <row r="7253" s="179" customFormat="1"/>
    <row r="7254" s="179" customFormat="1"/>
    <row r="7255" s="179" customFormat="1"/>
    <row r="7256" s="179" customFormat="1"/>
    <row r="7257" s="179" customFormat="1"/>
    <row r="7258" s="179" customFormat="1"/>
    <row r="7259" s="179" customFormat="1"/>
    <row r="7260" s="179" customFormat="1"/>
    <row r="7261" s="179" customFormat="1"/>
    <row r="7262" s="179" customFormat="1"/>
    <row r="7263" s="179" customFormat="1"/>
    <row r="7264" s="179" customFormat="1"/>
    <row r="7265" s="179" customFormat="1"/>
    <row r="7266" s="179" customFormat="1"/>
    <row r="7267" s="179" customFormat="1"/>
    <row r="7268" s="179" customFormat="1"/>
    <row r="7269" s="179" customFormat="1"/>
    <row r="7270" s="179" customFormat="1"/>
    <row r="7271" s="179" customFormat="1"/>
    <row r="7272" s="179" customFormat="1"/>
    <row r="7273" s="179" customFormat="1"/>
    <row r="7274" s="179" customFormat="1"/>
    <row r="7275" s="179" customFormat="1"/>
    <row r="7276" s="179" customFormat="1"/>
    <row r="7277" s="179" customFormat="1"/>
    <row r="7278" s="179" customFormat="1"/>
    <row r="7279" s="179" customFormat="1"/>
    <row r="7280" s="179" customFormat="1"/>
    <row r="7281" s="179" customFormat="1"/>
    <row r="7282" s="179" customFormat="1"/>
    <row r="7283" s="179" customFormat="1"/>
    <row r="7284" s="179" customFormat="1"/>
    <row r="7285" s="179" customFormat="1"/>
    <row r="7286" s="179" customFormat="1"/>
    <row r="7287" s="179" customFormat="1"/>
    <row r="7288" s="179" customFormat="1"/>
    <row r="7289" s="179" customFormat="1"/>
    <row r="7290" s="179" customFormat="1"/>
    <row r="7291" s="179" customFormat="1"/>
    <row r="7292" s="179" customFormat="1"/>
    <row r="7293" s="179" customFormat="1"/>
    <row r="7294" s="179" customFormat="1"/>
    <row r="7295" s="179" customFormat="1"/>
    <row r="7296" s="179" customFormat="1"/>
    <row r="7297" s="179" customFormat="1"/>
    <row r="7298" s="179" customFormat="1"/>
    <row r="7299" s="179" customFormat="1"/>
    <row r="7300" s="179" customFormat="1"/>
    <row r="7301" s="179" customFormat="1"/>
    <row r="7302" s="179" customFormat="1"/>
    <row r="7303" s="179" customFormat="1"/>
    <row r="7304" s="179" customFormat="1"/>
    <row r="7305" s="179" customFormat="1"/>
    <row r="7306" s="179" customFormat="1"/>
    <row r="7307" s="179" customFormat="1"/>
    <row r="7308" s="179" customFormat="1"/>
    <row r="7309" s="179" customFormat="1"/>
    <row r="7310" s="179" customFormat="1"/>
    <row r="7311" s="179" customFormat="1"/>
    <row r="7312" s="179" customFormat="1"/>
    <row r="7313" s="179" customFormat="1"/>
    <row r="7314" s="179" customFormat="1"/>
    <row r="7315" s="179" customFormat="1"/>
    <row r="7316" s="179" customFormat="1"/>
    <row r="7317" s="179" customFormat="1"/>
    <row r="7318" s="179" customFormat="1"/>
    <row r="7319" s="179" customFormat="1"/>
    <row r="7320" s="179" customFormat="1"/>
    <row r="7321" s="179" customFormat="1"/>
    <row r="7322" s="179" customFormat="1"/>
    <row r="7323" s="179" customFormat="1"/>
    <row r="7324" s="179" customFormat="1"/>
    <row r="7325" s="179" customFormat="1"/>
    <row r="7326" s="179" customFormat="1"/>
    <row r="7327" s="179" customFormat="1"/>
    <row r="7328" s="179" customFormat="1"/>
    <row r="7329" s="179" customFormat="1"/>
    <row r="7330" s="179" customFormat="1"/>
    <row r="7331" s="179" customFormat="1"/>
    <row r="7332" s="179" customFormat="1"/>
    <row r="7333" s="179" customFormat="1"/>
    <row r="7334" s="179" customFormat="1"/>
    <row r="7335" s="179" customFormat="1"/>
    <row r="7336" s="179" customFormat="1"/>
    <row r="7337" s="179" customFormat="1"/>
    <row r="7338" s="179" customFormat="1"/>
    <row r="7339" s="179" customFormat="1"/>
    <row r="7340" s="179" customFormat="1"/>
    <row r="7341" s="179" customFormat="1"/>
    <row r="7342" s="179" customFormat="1"/>
    <row r="7343" s="179" customFormat="1"/>
    <row r="7344" s="179" customFormat="1"/>
    <row r="7345" s="179" customFormat="1"/>
    <row r="7346" s="179" customFormat="1"/>
    <row r="7347" s="179" customFormat="1"/>
    <row r="7348" s="179" customFormat="1"/>
    <row r="7349" s="179" customFormat="1"/>
    <row r="7350" s="179" customFormat="1"/>
    <row r="7351" s="179" customFormat="1"/>
    <row r="7352" s="179" customFormat="1"/>
    <row r="7353" s="179" customFormat="1"/>
    <row r="7354" s="179" customFormat="1"/>
    <row r="7355" s="179" customFormat="1"/>
    <row r="7356" s="179" customFormat="1"/>
    <row r="7357" s="179" customFormat="1"/>
    <row r="7358" s="179" customFormat="1"/>
    <row r="7359" s="179" customFormat="1"/>
    <row r="7360" s="179" customFormat="1"/>
    <row r="7361" s="179" customFormat="1"/>
    <row r="7362" s="179" customFormat="1"/>
    <row r="7363" s="179" customFormat="1"/>
    <row r="7364" s="179" customFormat="1"/>
    <row r="7365" s="179" customFormat="1"/>
    <row r="7366" s="179" customFormat="1"/>
    <row r="7367" s="179" customFormat="1"/>
    <row r="7368" s="179" customFormat="1"/>
    <row r="7369" s="179" customFormat="1"/>
    <row r="7370" s="179" customFormat="1"/>
    <row r="7371" s="179" customFormat="1"/>
    <row r="7372" s="179" customFormat="1"/>
    <row r="7373" s="179" customFormat="1"/>
    <row r="7374" s="179" customFormat="1"/>
    <row r="7375" s="179" customFormat="1"/>
    <row r="7376" s="179" customFormat="1"/>
    <row r="7377" s="179" customFormat="1"/>
    <row r="7378" s="179" customFormat="1"/>
    <row r="7379" s="179" customFormat="1"/>
    <row r="7380" s="179" customFormat="1"/>
    <row r="7381" s="179" customFormat="1"/>
    <row r="7382" s="179" customFormat="1"/>
    <row r="7383" s="179" customFormat="1"/>
    <row r="7384" s="179" customFormat="1"/>
    <row r="7385" s="179" customFormat="1"/>
    <row r="7386" s="179" customFormat="1"/>
    <row r="7387" s="179" customFormat="1"/>
    <row r="7388" s="179" customFormat="1"/>
    <row r="7389" s="179" customFormat="1"/>
    <row r="7390" s="179" customFormat="1"/>
    <row r="7391" s="179" customFormat="1"/>
    <row r="7392" s="179" customFormat="1"/>
    <row r="7393" s="179" customFormat="1"/>
    <row r="7394" s="179" customFormat="1"/>
    <row r="7395" s="179" customFormat="1"/>
    <row r="7396" s="179" customFormat="1"/>
    <row r="7397" s="179" customFormat="1"/>
    <row r="7398" s="179" customFormat="1"/>
    <row r="7399" s="179" customFormat="1"/>
    <row r="7400" s="179" customFormat="1"/>
    <row r="7401" s="179" customFormat="1"/>
    <row r="7402" s="179" customFormat="1"/>
    <row r="7403" s="179" customFormat="1"/>
    <row r="7404" s="179" customFormat="1"/>
    <row r="7405" s="179" customFormat="1"/>
    <row r="7406" s="179" customFormat="1"/>
    <row r="7407" s="179" customFormat="1"/>
    <row r="7408" s="179" customFormat="1"/>
    <row r="7409" s="179" customFormat="1"/>
    <row r="7410" s="179" customFormat="1"/>
    <row r="7411" s="179" customFormat="1"/>
    <row r="7412" s="179" customFormat="1"/>
    <row r="7413" s="179" customFormat="1"/>
    <row r="7414" s="179" customFormat="1"/>
    <row r="7415" s="179" customFormat="1"/>
    <row r="7416" s="179" customFormat="1"/>
    <row r="7417" s="179" customFormat="1"/>
    <row r="7418" s="179" customFormat="1"/>
    <row r="7419" s="179" customFormat="1"/>
    <row r="7420" s="179" customFormat="1"/>
    <row r="7421" s="179" customFormat="1"/>
    <row r="7422" s="179" customFormat="1"/>
    <row r="7423" s="179" customFormat="1"/>
    <row r="7424" s="179" customFormat="1"/>
    <row r="7425" s="179" customFormat="1"/>
    <row r="7426" s="179" customFormat="1"/>
    <row r="7427" s="179" customFormat="1"/>
    <row r="7428" s="179" customFormat="1"/>
    <row r="7429" s="179" customFormat="1"/>
    <row r="7430" s="179" customFormat="1"/>
    <row r="7431" s="179" customFormat="1"/>
    <row r="7432" s="179" customFormat="1"/>
    <row r="7433" s="179" customFormat="1"/>
    <row r="7434" s="179" customFormat="1"/>
    <row r="7435" s="179" customFormat="1"/>
    <row r="7436" s="179" customFormat="1"/>
    <row r="7437" s="179" customFormat="1"/>
    <row r="7438" s="179" customFormat="1"/>
    <row r="7439" s="179" customFormat="1"/>
    <row r="7440" s="179" customFormat="1"/>
    <row r="7441" s="179" customFormat="1"/>
    <row r="7442" s="179" customFormat="1"/>
    <row r="7443" s="179" customFormat="1"/>
    <row r="7444" s="179" customFormat="1"/>
    <row r="7445" s="179" customFormat="1"/>
    <row r="7446" s="179" customFormat="1"/>
    <row r="7447" s="179" customFormat="1"/>
    <row r="7448" s="179" customFormat="1"/>
    <row r="7449" s="179" customFormat="1"/>
    <row r="7450" s="179" customFormat="1"/>
    <row r="7451" s="179" customFormat="1"/>
    <row r="7452" s="179" customFormat="1"/>
    <row r="7453" s="179" customFormat="1"/>
    <row r="7454" s="179" customFormat="1"/>
    <row r="7455" s="179" customFormat="1"/>
    <row r="7456" s="179" customFormat="1"/>
    <row r="7457" s="179" customFormat="1"/>
    <row r="7458" s="179" customFormat="1"/>
    <row r="7459" s="179" customFormat="1"/>
    <row r="7460" s="179" customFormat="1"/>
    <row r="7461" s="179" customFormat="1"/>
    <row r="7462" s="179" customFormat="1"/>
    <row r="7463" s="179" customFormat="1"/>
    <row r="7464" s="179" customFormat="1"/>
    <row r="7465" s="179" customFormat="1"/>
    <row r="7466" s="179" customFormat="1"/>
    <row r="7467" s="179" customFormat="1"/>
    <row r="7468" s="179" customFormat="1"/>
    <row r="7469" s="179" customFormat="1"/>
    <row r="7470" s="179" customFormat="1"/>
    <row r="7471" s="179" customFormat="1"/>
    <row r="7472" s="179" customFormat="1"/>
    <row r="7473" s="179" customFormat="1"/>
    <row r="7474" s="179" customFormat="1"/>
    <row r="7475" s="179" customFormat="1"/>
    <row r="7476" s="179" customFormat="1"/>
    <row r="7477" s="179" customFormat="1"/>
    <row r="7478" s="179" customFormat="1"/>
    <row r="7479" s="179" customFormat="1"/>
    <row r="7480" s="179" customFormat="1"/>
    <row r="7481" s="179" customFormat="1"/>
    <row r="7482" s="179" customFormat="1"/>
    <row r="7483" s="179" customFormat="1"/>
    <row r="7484" s="179" customFormat="1"/>
    <row r="7485" s="179" customFormat="1"/>
    <row r="7486" s="179" customFormat="1"/>
    <row r="7487" s="179" customFormat="1"/>
    <row r="7488" s="179" customFormat="1"/>
    <row r="7489" s="179" customFormat="1"/>
    <row r="7490" s="179" customFormat="1"/>
    <row r="7491" s="179" customFormat="1"/>
    <row r="7492" s="179" customFormat="1"/>
    <row r="7493" s="179" customFormat="1"/>
    <row r="7494" s="179" customFormat="1"/>
    <row r="7495" s="179" customFormat="1"/>
    <row r="7496" s="179" customFormat="1"/>
    <row r="7497" s="179" customFormat="1"/>
    <row r="7498" s="179" customFormat="1"/>
    <row r="7499" s="179" customFormat="1"/>
    <row r="7500" s="179" customFormat="1"/>
    <row r="7501" s="179" customFormat="1"/>
    <row r="7502" s="179" customFormat="1"/>
    <row r="7503" s="179" customFormat="1"/>
    <row r="7504" s="179" customFormat="1"/>
    <row r="7505" s="179" customFormat="1"/>
    <row r="7506" s="179" customFormat="1"/>
    <row r="7507" s="179" customFormat="1"/>
    <row r="7508" s="179" customFormat="1"/>
    <row r="7509" s="179" customFormat="1"/>
    <row r="7510" s="179" customFormat="1"/>
    <row r="7511" s="179" customFormat="1"/>
    <row r="7512" s="179" customFormat="1"/>
    <row r="7513" s="179" customFormat="1"/>
    <row r="7514" s="179" customFormat="1"/>
    <row r="7515" s="179" customFormat="1"/>
    <row r="7516" s="179" customFormat="1"/>
    <row r="7517" s="179" customFormat="1"/>
    <row r="7518" s="179" customFormat="1"/>
    <row r="7519" s="179" customFormat="1"/>
    <row r="7520" s="179" customFormat="1"/>
    <row r="7521" s="179" customFormat="1"/>
    <row r="7522" s="179" customFormat="1"/>
    <row r="7523" s="179" customFormat="1"/>
    <row r="7524" s="179" customFormat="1"/>
    <row r="7525" s="179" customFormat="1"/>
    <row r="7526" s="179" customFormat="1"/>
    <row r="7527" s="179" customFormat="1"/>
    <row r="7528" s="179" customFormat="1"/>
    <row r="7529" s="179" customFormat="1"/>
    <row r="7530" s="179" customFormat="1"/>
    <row r="7531" s="179" customFormat="1"/>
    <row r="7532" s="179" customFormat="1"/>
    <row r="7533" s="179" customFormat="1"/>
    <row r="7534" s="179" customFormat="1"/>
    <row r="7535" s="179" customFormat="1"/>
    <row r="7536" s="179" customFormat="1"/>
    <row r="7537" s="179" customFormat="1"/>
    <row r="7538" s="179" customFormat="1"/>
    <row r="7539" s="179" customFormat="1"/>
    <row r="7540" s="179" customFormat="1"/>
    <row r="7541" s="179" customFormat="1"/>
    <row r="7542" s="179" customFormat="1"/>
    <row r="7543" s="179" customFormat="1"/>
    <row r="7544" s="179" customFormat="1"/>
    <row r="7545" s="179" customFormat="1"/>
    <row r="7546" s="179" customFormat="1"/>
    <row r="7547" s="179" customFormat="1"/>
    <row r="7548" s="179" customFormat="1"/>
    <row r="7549" s="179" customFormat="1"/>
    <row r="7550" s="179" customFormat="1"/>
    <row r="7551" s="179" customFormat="1"/>
    <row r="7552" s="179" customFormat="1"/>
    <row r="7553" s="179" customFormat="1"/>
    <row r="7554" s="179" customFormat="1"/>
    <row r="7555" s="179" customFormat="1"/>
    <row r="7556" s="179" customFormat="1"/>
    <row r="7557" s="179" customFormat="1"/>
    <row r="7558" s="179" customFormat="1"/>
    <row r="7559" s="179" customFormat="1"/>
    <row r="7560" s="179" customFormat="1"/>
    <row r="7561" s="179" customFormat="1"/>
    <row r="7562" s="179" customFormat="1"/>
    <row r="7563" s="179" customFormat="1"/>
    <row r="7564" s="179" customFormat="1"/>
    <row r="7565" s="179" customFormat="1"/>
    <row r="7566" s="179" customFormat="1"/>
    <row r="7567" s="179" customFormat="1"/>
    <row r="7568" s="179" customFormat="1"/>
    <row r="7569" s="179" customFormat="1"/>
    <row r="7570" s="179" customFormat="1"/>
    <row r="7571" s="179" customFormat="1"/>
    <row r="7572" s="179" customFormat="1"/>
    <row r="7573" s="179" customFormat="1"/>
    <row r="7574" s="179" customFormat="1"/>
    <row r="7575" s="179" customFormat="1"/>
    <row r="7576" s="179" customFormat="1"/>
    <row r="7577" s="179" customFormat="1"/>
    <row r="7578" s="179" customFormat="1"/>
    <row r="7579" s="179" customFormat="1"/>
    <row r="7580" s="179" customFormat="1"/>
    <row r="7581" s="179" customFormat="1"/>
    <row r="7582" s="179" customFormat="1"/>
    <row r="7583" s="179" customFormat="1"/>
    <row r="7584" s="179" customFormat="1"/>
    <row r="7585" s="179" customFormat="1"/>
    <row r="7586" s="179" customFormat="1"/>
    <row r="7587" s="179" customFormat="1"/>
    <row r="7588" s="179" customFormat="1"/>
    <row r="7589" s="179" customFormat="1"/>
    <row r="7590" s="179" customFormat="1"/>
    <row r="7591" s="179" customFormat="1"/>
    <row r="7592" s="179" customFormat="1"/>
    <row r="7593" s="179" customFormat="1"/>
    <row r="7594" s="179" customFormat="1"/>
    <row r="7595" s="179" customFormat="1"/>
    <row r="7596" s="179" customFormat="1"/>
    <row r="7597" s="179" customFormat="1"/>
    <row r="7598" s="179" customFormat="1"/>
    <row r="7599" s="179" customFormat="1"/>
    <row r="7600" s="179" customFormat="1"/>
    <row r="7601" s="179" customFormat="1"/>
    <row r="7602" s="179" customFormat="1"/>
    <row r="7603" s="179" customFormat="1"/>
    <row r="7604" s="179" customFormat="1"/>
    <row r="7605" s="179" customFormat="1"/>
    <row r="7606" s="179" customFormat="1"/>
    <row r="7607" s="179" customFormat="1"/>
    <row r="7608" s="179" customFormat="1"/>
    <row r="7609" s="179" customFormat="1"/>
    <row r="7610" s="179" customFormat="1"/>
    <row r="7611" s="179" customFormat="1"/>
    <row r="7612" s="179" customFormat="1"/>
    <row r="7613" s="179" customFormat="1"/>
    <row r="7614" s="179" customFormat="1"/>
    <row r="7615" s="179" customFormat="1"/>
    <row r="7616" s="179" customFormat="1"/>
    <row r="7617" s="179" customFormat="1"/>
    <row r="7618" s="179" customFormat="1"/>
    <row r="7619" s="179" customFormat="1"/>
    <row r="7620" s="179" customFormat="1"/>
    <row r="7621" s="179" customFormat="1"/>
    <row r="7622" s="179" customFormat="1"/>
    <row r="7623" s="179" customFormat="1"/>
    <row r="7624" s="179" customFormat="1"/>
    <row r="7625" s="179" customFormat="1"/>
    <row r="7626" s="179" customFormat="1"/>
    <row r="7627" s="179" customFormat="1"/>
    <row r="7628" s="179" customFormat="1"/>
    <row r="7629" s="179" customFormat="1"/>
    <row r="7630" s="179" customFormat="1"/>
    <row r="7631" s="179" customFormat="1"/>
    <row r="7632" s="179" customFormat="1"/>
    <row r="7633" s="179" customFormat="1"/>
    <row r="7634" s="179" customFormat="1"/>
    <row r="7635" s="179" customFormat="1"/>
    <row r="7636" s="179" customFormat="1"/>
    <row r="7637" s="179" customFormat="1"/>
    <row r="7638" s="179" customFormat="1"/>
    <row r="7639" s="179" customFormat="1"/>
    <row r="7640" s="179" customFormat="1"/>
    <row r="7641" s="179" customFormat="1"/>
    <row r="7642" s="179" customFormat="1"/>
    <row r="7643" s="179" customFormat="1"/>
    <row r="7644" s="179" customFormat="1"/>
    <row r="7645" s="179" customFormat="1"/>
    <row r="7646" s="179" customFormat="1"/>
    <row r="7647" s="179" customFormat="1"/>
    <row r="7648" s="179" customFormat="1"/>
    <row r="7649" s="179" customFormat="1"/>
    <row r="7650" s="179" customFormat="1"/>
    <row r="7651" s="179" customFormat="1"/>
    <row r="7652" s="179" customFormat="1"/>
    <row r="7653" s="179" customFormat="1"/>
    <row r="7654" s="179" customFormat="1"/>
    <row r="7655" s="179" customFormat="1"/>
    <row r="7656" s="179" customFormat="1"/>
    <row r="7657" s="179" customFormat="1"/>
    <row r="7658" s="179" customFormat="1"/>
    <row r="7659" s="179" customFormat="1"/>
    <row r="7660" s="179" customFormat="1"/>
    <row r="7661" s="179" customFormat="1"/>
    <row r="7662" s="179" customFormat="1"/>
    <row r="7663" s="179" customFormat="1"/>
    <row r="7664" s="179" customFormat="1"/>
    <row r="7665" s="179" customFormat="1"/>
    <row r="7666" s="179" customFormat="1"/>
    <row r="7667" s="179" customFormat="1"/>
    <row r="7668" s="179" customFormat="1"/>
    <row r="7669" s="179" customFormat="1"/>
    <row r="7670" s="179" customFormat="1"/>
    <row r="7671" s="179" customFormat="1"/>
    <row r="7672" s="179" customFormat="1"/>
    <row r="7673" s="179" customFormat="1"/>
    <row r="7674" s="179" customFormat="1"/>
    <row r="7675" s="179" customFormat="1"/>
    <row r="7676" s="179" customFormat="1"/>
    <row r="7677" s="179" customFormat="1"/>
    <row r="7678" s="179" customFormat="1"/>
    <row r="7679" s="179" customFormat="1"/>
    <row r="7680" s="179" customFormat="1"/>
    <row r="7681" s="179" customFormat="1"/>
    <row r="7682" s="179" customFormat="1"/>
    <row r="7683" s="179" customFormat="1"/>
    <row r="7684" s="179" customFormat="1"/>
    <row r="7685" s="179" customFormat="1"/>
    <row r="7686" s="179" customFormat="1"/>
    <row r="7687" s="179" customFormat="1"/>
    <row r="7688" s="179" customFormat="1"/>
    <row r="7689" s="179" customFormat="1"/>
    <row r="7690" s="179" customFormat="1"/>
    <row r="7691" s="179" customFormat="1"/>
    <row r="7692" s="179" customFormat="1"/>
    <row r="7693" s="179" customFormat="1"/>
    <row r="7694" s="179" customFormat="1"/>
    <row r="7695" s="179" customFormat="1"/>
    <row r="7696" s="179" customFormat="1"/>
    <row r="7697" s="179" customFormat="1"/>
    <row r="7698" s="179" customFormat="1"/>
    <row r="7699" s="179" customFormat="1"/>
    <row r="7700" s="179" customFormat="1"/>
    <row r="7701" s="179" customFormat="1"/>
    <row r="7702" s="179" customFormat="1"/>
    <row r="7703" s="179" customFormat="1"/>
    <row r="7704" s="179" customFormat="1"/>
    <row r="7705" s="179" customFormat="1"/>
    <row r="7706" s="179" customFormat="1"/>
    <row r="7707" s="179" customFormat="1"/>
    <row r="7708" s="179" customFormat="1"/>
    <row r="7709" s="179" customFormat="1"/>
    <row r="7710" s="179" customFormat="1"/>
    <row r="7711" s="179" customFormat="1"/>
    <row r="7712" s="179" customFormat="1"/>
    <row r="7713" s="179" customFormat="1"/>
    <row r="7714" s="179" customFormat="1"/>
    <row r="7715" s="179" customFormat="1"/>
    <row r="7716" s="179" customFormat="1"/>
    <row r="7717" s="179" customFormat="1"/>
    <row r="7718" s="179" customFormat="1"/>
    <row r="7719" s="179" customFormat="1"/>
    <row r="7720" s="179" customFormat="1"/>
    <row r="7721" s="179" customFormat="1"/>
    <row r="7722" s="179" customFormat="1"/>
    <row r="7723" s="179" customFormat="1"/>
    <row r="7724" s="179" customFormat="1"/>
    <row r="7725" s="179" customFormat="1"/>
    <row r="7726" s="179" customFormat="1"/>
    <row r="7727" s="179" customFormat="1"/>
    <row r="7728" s="179" customFormat="1"/>
    <row r="7729" s="179" customFormat="1"/>
    <row r="7730" s="179" customFormat="1"/>
    <row r="7731" s="179" customFormat="1"/>
    <row r="7732" s="179" customFormat="1"/>
    <row r="7733" s="179" customFormat="1"/>
    <row r="7734" s="179" customFormat="1"/>
    <row r="7735" s="179" customFormat="1"/>
    <row r="7736" s="179" customFormat="1"/>
    <row r="7737" s="179" customFormat="1"/>
    <row r="7738" s="179" customFormat="1"/>
    <row r="7739" s="179" customFormat="1"/>
    <row r="7740" s="179" customFormat="1"/>
    <row r="7741" s="179" customFormat="1"/>
    <row r="7742" s="179" customFormat="1"/>
    <row r="7743" s="179" customFormat="1"/>
    <row r="7744" s="179" customFormat="1"/>
    <row r="7745" s="179" customFormat="1"/>
    <row r="7746" s="179" customFormat="1"/>
    <row r="7747" s="179" customFormat="1"/>
    <row r="7748" s="179" customFormat="1"/>
    <row r="7749" s="179" customFormat="1"/>
    <row r="7750" s="179" customFormat="1"/>
    <row r="7751" s="179" customFormat="1"/>
    <row r="7752" s="179" customFormat="1"/>
    <row r="7753" s="179" customFormat="1"/>
    <row r="7754" s="179" customFormat="1"/>
    <row r="7755" s="179" customFormat="1"/>
    <row r="7756" s="179" customFormat="1"/>
    <row r="7757" s="179" customFormat="1"/>
    <row r="7758" s="179" customFormat="1"/>
    <row r="7759" s="179" customFormat="1"/>
    <row r="7760" s="179" customFormat="1"/>
    <row r="7761" s="179" customFormat="1"/>
    <row r="7762" s="179" customFormat="1"/>
    <row r="7763" s="179" customFormat="1"/>
    <row r="7764" s="179" customFormat="1"/>
    <row r="7765" s="179" customFormat="1"/>
    <row r="7766" s="179" customFormat="1"/>
    <row r="7767" s="179" customFormat="1"/>
    <row r="7768" s="179" customFormat="1"/>
    <row r="7769" s="179" customFormat="1"/>
    <row r="7770" s="179" customFormat="1"/>
    <row r="7771" s="179" customFormat="1"/>
    <row r="7772" s="179" customFormat="1"/>
    <row r="7773" s="179" customFormat="1"/>
    <row r="7774" s="179" customFormat="1"/>
    <row r="7775" s="179" customFormat="1"/>
    <row r="7776" s="179" customFormat="1"/>
    <row r="7777" s="179" customFormat="1"/>
    <row r="7778" s="179" customFormat="1"/>
    <row r="7779" s="179" customFormat="1"/>
    <row r="7780" s="179" customFormat="1"/>
    <row r="7781" s="179" customFormat="1"/>
    <row r="7782" s="179" customFormat="1"/>
    <row r="7783" s="179" customFormat="1"/>
    <row r="7784" s="179" customFormat="1"/>
    <row r="7785" s="179" customFormat="1"/>
    <row r="7786" s="179" customFormat="1"/>
    <row r="7787" s="179" customFormat="1"/>
    <row r="7788" s="179" customFormat="1"/>
    <row r="7789" s="179" customFormat="1"/>
    <row r="7790" s="179" customFormat="1"/>
    <row r="7791" s="179" customFormat="1"/>
    <row r="7792" s="179" customFormat="1"/>
    <row r="7793" s="179" customFormat="1"/>
    <row r="7794" s="179" customFormat="1"/>
    <row r="7795" s="179" customFormat="1"/>
    <row r="7796" s="179" customFormat="1"/>
    <row r="7797" s="179" customFormat="1"/>
    <row r="7798" s="179" customFormat="1"/>
    <row r="7799" s="179" customFormat="1"/>
    <row r="7800" s="179" customFormat="1"/>
    <row r="7801" s="179" customFormat="1"/>
    <row r="7802" s="179" customFormat="1"/>
    <row r="7803" s="179" customFormat="1"/>
    <row r="7804" s="179" customFormat="1"/>
    <row r="7805" s="179" customFormat="1"/>
    <row r="7806" s="179" customFormat="1"/>
    <row r="7807" s="179" customFormat="1"/>
    <row r="7808" s="179" customFormat="1"/>
    <row r="7809" s="179" customFormat="1"/>
    <row r="7810" s="179" customFormat="1"/>
    <row r="7811" s="179" customFormat="1"/>
    <row r="7812" s="179" customFormat="1"/>
    <row r="7813" s="179" customFormat="1"/>
    <row r="7814" s="179" customFormat="1"/>
    <row r="7815" s="179" customFormat="1"/>
    <row r="7816" s="179" customFormat="1"/>
    <row r="7817" s="179" customFormat="1"/>
    <row r="7818" s="179" customFormat="1"/>
    <row r="7819" s="179" customFormat="1"/>
    <row r="7820" s="179" customFormat="1"/>
    <row r="7821" s="179" customFormat="1"/>
    <row r="7822" s="179" customFormat="1"/>
    <row r="7823" s="179" customFormat="1"/>
    <row r="7824" s="179" customFormat="1"/>
    <row r="7825" s="179" customFormat="1"/>
    <row r="7826" s="179" customFormat="1"/>
    <row r="7827" s="179" customFormat="1"/>
    <row r="7828" s="179" customFormat="1"/>
    <row r="7829" s="179" customFormat="1"/>
    <row r="7830" s="179" customFormat="1"/>
    <row r="7831" s="179" customFormat="1"/>
    <row r="7832" s="179" customFormat="1"/>
    <row r="7833" s="179" customFormat="1"/>
    <row r="7834" s="179" customFormat="1"/>
    <row r="7835" s="179" customFormat="1"/>
    <row r="7836" s="179" customFormat="1"/>
    <row r="7837" s="179" customFormat="1"/>
    <row r="7838" s="179" customFormat="1"/>
    <row r="7839" s="179" customFormat="1"/>
    <row r="7840" s="179" customFormat="1"/>
    <row r="7841" s="179" customFormat="1"/>
    <row r="7842" s="179" customFormat="1"/>
    <row r="7843" s="179" customFormat="1"/>
    <row r="7844" s="179" customFormat="1"/>
    <row r="7845" s="179" customFormat="1"/>
    <row r="7846" s="179" customFormat="1"/>
    <row r="7847" s="179" customFormat="1"/>
    <row r="7848" s="179" customFormat="1"/>
    <row r="7849" s="179" customFormat="1"/>
    <row r="7850" s="179" customFormat="1"/>
    <row r="7851" s="179" customFormat="1"/>
    <row r="7852" s="179" customFormat="1"/>
    <row r="7853" s="179" customFormat="1"/>
    <row r="7854" s="179" customFormat="1"/>
    <row r="7855" s="179" customFormat="1"/>
    <row r="7856" s="179" customFormat="1"/>
    <row r="7857" s="179" customFormat="1"/>
    <row r="7858" s="179" customFormat="1"/>
    <row r="7859" s="179" customFormat="1"/>
    <row r="7860" s="179" customFormat="1"/>
    <row r="7861" s="179" customFormat="1"/>
    <row r="7862" s="179" customFormat="1"/>
    <row r="7863" s="179" customFormat="1"/>
    <row r="7864" s="179" customFormat="1"/>
    <row r="7865" s="179" customFormat="1"/>
    <row r="7866" s="179" customFormat="1"/>
    <row r="7867" s="179" customFormat="1"/>
    <row r="7868" s="179" customFormat="1"/>
    <row r="7869" s="179" customFormat="1"/>
    <row r="7870" s="179" customFormat="1"/>
    <row r="7871" s="179" customFormat="1"/>
    <row r="7872" s="179" customFormat="1"/>
    <row r="7873" s="179" customFormat="1"/>
    <row r="7874" s="179" customFormat="1"/>
    <row r="7875" s="179" customFormat="1"/>
    <row r="7876" s="179" customFormat="1"/>
    <row r="7877" s="179" customFormat="1"/>
    <row r="7878" s="179" customFormat="1"/>
    <row r="7879" s="179" customFormat="1"/>
    <row r="7880" s="179" customFormat="1"/>
    <row r="7881" s="179" customFormat="1"/>
    <row r="7882" s="179" customFormat="1"/>
    <row r="7883" s="179" customFormat="1"/>
    <row r="7884" s="179" customFormat="1"/>
    <row r="7885" s="179" customFormat="1"/>
    <row r="7886" s="179" customFormat="1"/>
    <row r="7887" s="179" customFormat="1"/>
    <row r="7888" s="179" customFormat="1"/>
    <row r="7889" s="179" customFormat="1"/>
    <row r="7890" s="179" customFormat="1"/>
    <row r="7891" s="179" customFormat="1"/>
    <row r="7892" s="179" customFormat="1"/>
    <row r="7893" s="179" customFormat="1"/>
    <row r="7894" s="179" customFormat="1"/>
    <row r="7895" s="179" customFormat="1"/>
    <row r="7896" s="179" customFormat="1"/>
    <row r="7897" s="179" customFormat="1"/>
    <row r="7898" s="179" customFormat="1"/>
    <row r="7899" s="179" customFormat="1"/>
    <row r="7900" s="179" customFormat="1"/>
    <row r="7901" s="179" customFormat="1"/>
    <row r="7902" s="179" customFormat="1"/>
    <row r="7903" s="179" customFormat="1"/>
    <row r="7904" s="179" customFormat="1"/>
    <row r="7905" s="179" customFormat="1"/>
    <row r="7906" s="179" customFormat="1"/>
    <row r="7907" s="179" customFormat="1"/>
    <row r="7908" s="179" customFormat="1"/>
    <row r="7909" s="179" customFormat="1"/>
    <row r="7910" s="179" customFormat="1"/>
    <row r="7911" s="179" customFormat="1"/>
    <row r="7912" s="179" customFormat="1"/>
    <row r="7913" s="179" customFormat="1"/>
    <row r="7914" s="179" customFormat="1"/>
    <row r="7915" s="179" customFormat="1"/>
    <row r="7916" s="179" customFormat="1"/>
    <row r="7917" s="179" customFormat="1"/>
    <row r="7918" s="179" customFormat="1"/>
    <row r="7919" s="179" customFormat="1"/>
    <row r="7920" s="179" customFormat="1"/>
    <row r="7921" s="179" customFormat="1"/>
    <row r="7922" s="179" customFormat="1"/>
    <row r="7923" s="179" customFormat="1"/>
    <row r="7924" s="179" customFormat="1"/>
    <row r="7925" s="179" customFormat="1"/>
    <row r="7926" s="179" customFormat="1"/>
    <row r="7927" s="179" customFormat="1"/>
    <row r="7928" s="179" customFormat="1"/>
    <row r="7929" s="179" customFormat="1"/>
    <row r="7930" s="179" customFormat="1"/>
    <row r="7931" s="179" customFormat="1"/>
    <row r="7932" s="179" customFormat="1"/>
    <row r="7933" s="179" customFormat="1"/>
    <row r="7934" s="179" customFormat="1"/>
    <row r="7935" s="179" customFormat="1"/>
    <row r="7936" s="179" customFormat="1"/>
    <row r="7937" s="179" customFormat="1"/>
    <row r="7938" s="179" customFormat="1"/>
    <row r="7939" s="179" customFormat="1"/>
    <row r="7940" s="179" customFormat="1"/>
    <row r="7941" s="179" customFormat="1"/>
    <row r="7942" s="179" customFormat="1"/>
    <row r="7943" s="179" customFormat="1"/>
    <row r="7944" s="179" customFormat="1"/>
    <row r="7945" s="179" customFormat="1"/>
    <row r="7946" s="179" customFormat="1"/>
    <row r="7947" s="179" customFormat="1"/>
    <row r="7948" s="179" customFormat="1"/>
    <row r="7949" s="179" customFormat="1"/>
    <row r="7950" s="179" customFormat="1"/>
    <row r="7951" s="179" customFormat="1"/>
    <row r="7952" s="179" customFormat="1"/>
    <row r="7953" s="179" customFormat="1"/>
    <row r="7954" s="179" customFormat="1"/>
    <row r="7955" s="179" customFormat="1"/>
    <row r="7956" s="179" customFormat="1"/>
    <row r="7957" s="179" customFormat="1"/>
    <row r="7958" s="179" customFormat="1"/>
    <row r="7959" s="179" customFormat="1"/>
    <row r="7960" s="179" customFormat="1"/>
    <row r="7961" s="179" customFormat="1"/>
    <row r="7962" s="179" customFormat="1"/>
    <row r="7963" s="179" customFormat="1"/>
    <row r="7964" s="179" customFormat="1"/>
    <row r="7965" s="179" customFormat="1"/>
    <row r="7966" s="179" customFormat="1"/>
    <row r="7967" s="179" customFormat="1"/>
    <row r="7968" s="179" customFormat="1"/>
    <row r="7969" s="179" customFormat="1"/>
    <row r="7970" s="179" customFormat="1"/>
    <row r="7971" s="179" customFormat="1"/>
    <row r="7972" s="179" customFormat="1"/>
    <row r="7973" s="179" customFormat="1"/>
    <row r="7974" s="179" customFormat="1"/>
    <row r="7975" s="179" customFormat="1"/>
    <row r="7976" s="179" customFormat="1"/>
    <row r="7977" s="179" customFormat="1"/>
    <row r="7978" s="179" customFormat="1"/>
    <row r="7979" s="179" customFormat="1"/>
    <row r="7980" s="179" customFormat="1"/>
    <row r="7981" s="179" customFormat="1"/>
    <row r="7982" s="179" customFormat="1"/>
    <row r="7983" s="179" customFormat="1"/>
    <row r="7984" s="179" customFormat="1"/>
    <row r="7985" s="179" customFormat="1"/>
    <row r="7986" s="179" customFormat="1"/>
    <row r="7987" s="179" customFormat="1"/>
    <row r="7988" s="179" customFormat="1"/>
    <row r="7989" s="179" customFormat="1"/>
    <row r="7990" s="179" customFormat="1"/>
    <row r="7991" s="179" customFormat="1"/>
    <row r="7992" s="179" customFormat="1"/>
    <row r="7993" s="179" customFormat="1"/>
    <row r="7994" s="179" customFormat="1"/>
    <row r="7995" s="179" customFormat="1"/>
    <row r="7996" s="179" customFormat="1"/>
    <row r="7997" s="179" customFormat="1"/>
    <row r="7998" s="179" customFormat="1"/>
    <row r="7999" s="179" customFormat="1"/>
    <row r="8000" s="179" customFormat="1"/>
    <row r="8001" s="179" customFormat="1"/>
    <row r="8002" s="179" customFormat="1"/>
    <row r="8003" s="179" customFormat="1"/>
    <row r="8004" s="179" customFormat="1"/>
    <row r="8005" s="179" customFormat="1"/>
    <row r="8006" s="179" customFormat="1"/>
    <row r="8007" s="179" customFormat="1"/>
    <row r="8008" s="179" customFormat="1"/>
    <row r="8009" s="179" customFormat="1"/>
    <row r="8010" s="179" customFormat="1"/>
    <row r="8011" s="179" customFormat="1"/>
    <row r="8012" s="179" customFormat="1"/>
    <row r="8013" s="179" customFormat="1"/>
    <row r="8014" s="179" customFormat="1"/>
    <row r="8015" s="179" customFormat="1"/>
    <row r="8016" s="179" customFormat="1"/>
    <row r="8017" s="179" customFormat="1"/>
    <row r="8018" s="179" customFormat="1"/>
    <row r="8019" s="179" customFormat="1"/>
    <row r="8020" s="179" customFormat="1"/>
    <row r="8021" s="179" customFormat="1"/>
    <row r="8022" s="179" customFormat="1"/>
    <row r="8023" s="179" customFormat="1"/>
    <row r="8024" s="179" customFormat="1"/>
    <row r="8025" s="179" customFormat="1"/>
    <row r="8026" s="179" customFormat="1"/>
    <row r="8027" s="179" customFormat="1"/>
    <row r="8028" s="179" customFormat="1"/>
    <row r="8029" s="179" customFormat="1"/>
    <row r="8030" s="179" customFormat="1"/>
    <row r="8031" s="179" customFormat="1"/>
    <row r="8032" s="179" customFormat="1"/>
    <row r="8033" s="179" customFormat="1"/>
    <row r="8034" s="179" customFormat="1"/>
    <row r="8035" s="179" customFormat="1"/>
    <row r="8036" s="179" customFormat="1"/>
    <row r="8037" s="179" customFormat="1"/>
    <row r="8038" s="179" customFormat="1"/>
    <row r="8039" s="179" customFormat="1"/>
    <row r="8040" s="179" customFormat="1"/>
    <row r="8041" s="179" customFormat="1"/>
    <row r="8042" s="179" customFormat="1"/>
    <row r="8043" s="179" customFormat="1"/>
    <row r="8044" s="179" customFormat="1"/>
    <row r="8045" s="179" customFormat="1"/>
    <row r="8046" s="179" customFormat="1"/>
    <row r="8047" s="179" customFormat="1"/>
    <row r="8048" s="179" customFormat="1"/>
    <row r="8049" s="179" customFormat="1"/>
    <row r="8050" s="179" customFormat="1"/>
    <row r="8051" s="179" customFormat="1"/>
    <row r="8052" s="179" customFormat="1"/>
    <row r="8053" s="179" customFormat="1"/>
    <row r="8054" s="179" customFormat="1"/>
    <row r="8055" s="179" customFormat="1"/>
    <row r="8056" s="179" customFormat="1"/>
    <row r="8057" s="179" customFormat="1"/>
    <row r="8058" s="179" customFormat="1"/>
    <row r="8059" s="179" customFormat="1"/>
    <row r="8060" s="179" customFormat="1"/>
    <row r="8061" s="179" customFormat="1"/>
    <row r="8062" s="179" customFormat="1"/>
    <row r="8063" s="179" customFormat="1"/>
    <row r="8064" s="179" customFormat="1"/>
    <row r="8065" s="179" customFormat="1"/>
    <row r="8066" s="179" customFormat="1"/>
    <row r="8067" s="179" customFormat="1"/>
    <row r="8068" s="179" customFormat="1"/>
    <row r="8069" s="179" customFormat="1"/>
    <row r="8070" s="179" customFormat="1"/>
    <row r="8071" s="179" customFormat="1"/>
    <row r="8072" s="179" customFormat="1"/>
    <row r="8073" s="179" customFormat="1"/>
    <row r="8074" s="179" customFormat="1"/>
    <row r="8075" s="179" customFormat="1"/>
    <row r="8076" s="179" customFormat="1"/>
    <row r="8077" s="179" customFormat="1"/>
    <row r="8078" s="179" customFormat="1"/>
    <row r="8079" s="179" customFormat="1"/>
    <row r="8080" s="179" customFormat="1"/>
    <row r="8081" s="179" customFormat="1"/>
    <row r="8082" s="179" customFormat="1"/>
    <row r="8083" s="179" customFormat="1"/>
    <row r="8084" s="179" customFormat="1"/>
    <row r="8085" s="179" customFormat="1"/>
    <row r="8086" s="179" customFormat="1"/>
    <row r="8087" s="179" customFormat="1"/>
    <row r="8088" s="179" customFormat="1"/>
    <row r="8089" s="179" customFormat="1"/>
    <row r="8090" s="179" customFormat="1"/>
    <row r="8091" s="179" customFormat="1"/>
    <row r="8092" s="179" customFormat="1"/>
    <row r="8093" s="179" customFormat="1"/>
    <row r="8094" s="179" customFormat="1"/>
    <row r="8095" s="179" customFormat="1"/>
    <row r="8096" s="179" customFormat="1"/>
    <row r="8097" s="179" customFormat="1"/>
    <row r="8098" s="179" customFormat="1"/>
    <row r="8099" s="179" customFormat="1"/>
    <row r="8100" s="179" customFormat="1"/>
    <row r="8101" s="179" customFormat="1"/>
    <row r="8102" s="179" customFormat="1"/>
    <row r="8103" s="179" customFormat="1"/>
    <row r="8104" s="179" customFormat="1"/>
    <row r="8105" s="179" customFormat="1"/>
    <row r="8106" s="179" customFormat="1"/>
    <row r="8107" s="179" customFormat="1"/>
    <row r="8108" s="179" customFormat="1"/>
    <row r="8109" s="179" customFormat="1"/>
    <row r="8110" s="179" customFormat="1"/>
    <row r="8111" s="179" customFormat="1"/>
    <row r="8112" s="179" customFormat="1"/>
    <row r="8113" s="179" customFormat="1"/>
    <row r="8114" s="179" customFormat="1"/>
    <row r="8115" s="179" customFormat="1"/>
    <row r="8116" s="179" customFormat="1"/>
    <row r="8117" s="179" customFormat="1"/>
    <row r="8118" s="179" customFormat="1"/>
    <row r="8119" s="179" customFormat="1"/>
    <row r="8120" s="179" customFormat="1"/>
    <row r="8121" s="179" customFormat="1"/>
    <row r="8122" s="179" customFormat="1"/>
    <row r="8123" s="179" customFormat="1"/>
    <row r="8124" s="179" customFormat="1"/>
    <row r="8125" s="179" customFormat="1"/>
    <row r="8126" s="179" customFormat="1"/>
    <row r="8127" s="179" customFormat="1"/>
    <row r="8128" s="179" customFormat="1"/>
    <row r="8129" s="179" customFormat="1"/>
    <row r="8130" s="179" customFormat="1"/>
    <row r="8131" s="179" customFormat="1"/>
    <row r="8132" s="179" customFormat="1"/>
    <row r="8133" s="179" customFormat="1"/>
    <row r="8134" s="179" customFormat="1"/>
    <row r="8135" s="179" customFormat="1"/>
    <row r="8136" s="179" customFormat="1"/>
    <row r="8137" s="179" customFormat="1"/>
    <row r="8138" s="179" customFormat="1"/>
    <row r="8139" s="179" customFormat="1"/>
    <row r="8140" s="179" customFormat="1"/>
    <row r="8141" s="179" customFormat="1"/>
    <row r="8142" s="179" customFormat="1"/>
    <row r="8143" s="179" customFormat="1"/>
    <row r="8144" s="179" customFormat="1"/>
    <row r="8145" s="179" customFormat="1"/>
    <row r="8146" s="179" customFormat="1"/>
    <row r="8147" s="179" customFormat="1"/>
    <row r="8148" s="179" customFormat="1"/>
    <row r="8149" s="179" customFormat="1"/>
    <row r="8150" s="179" customFormat="1"/>
    <row r="8151" s="179" customFormat="1"/>
    <row r="8152" s="179" customFormat="1"/>
    <row r="8153" s="179" customFormat="1"/>
    <row r="8154" s="179" customFormat="1"/>
    <row r="8155" s="179" customFormat="1"/>
    <row r="8156" s="179" customFormat="1"/>
    <row r="8157" s="179" customFormat="1"/>
    <row r="8158" s="179" customFormat="1"/>
    <row r="8159" s="179" customFormat="1"/>
    <row r="8160" s="179" customFormat="1"/>
    <row r="8161" s="179" customFormat="1"/>
    <row r="8162" s="179" customFormat="1"/>
    <row r="8163" s="179" customFormat="1"/>
    <row r="8164" s="179" customFormat="1"/>
    <row r="8165" s="179" customFormat="1"/>
    <row r="8166" s="179" customFormat="1"/>
    <row r="8167" s="179" customFormat="1"/>
    <row r="8168" s="179" customFormat="1"/>
    <row r="8169" s="179" customFormat="1"/>
    <row r="8170" s="179" customFormat="1"/>
    <row r="8171" s="179" customFormat="1"/>
    <row r="8172" s="179" customFormat="1"/>
    <row r="8173" s="179" customFormat="1"/>
    <row r="8174" s="179" customFormat="1"/>
    <row r="8175" s="179" customFormat="1"/>
    <row r="8176" s="179" customFormat="1"/>
    <row r="8177" s="179" customFormat="1"/>
    <row r="8178" s="179" customFormat="1"/>
    <row r="8179" s="179" customFormat="1"/>
    <row r="8180" s="179" customFormat="1"/>
    <row r="8181" s="179" customFormat="1"/>
    <row r="8182" s="179" customFormat="1"/>
    <row r="8183" s="179" customFormat="1"/>
    <row r="8184" s="179" customFormat="1"/>
    <row r="8185" s="179" customFormat="1"/>
    <row r="8186" s="179" customFormat="1"/>
    <row r="8187" s="179" customFormat="1"/>
    <row r="8188" s="179" customFormat="1"/>
    <row r="8189" s="179" customFormat="1"/>
    <row r="8190" s="179" customFormat="1"/>
    <row r="8191" s="179" customFormat="1"/>
    <row r="8192" s="179" customFormat="1"/>
    <row r="8193" s="179" customFormat="1"/>
    <row r="8194" s="179" customFormat="1"/>
    <row r="8195" s="179" customFormat="1"/>
    <row r="8196" s="179" customFormat="1"/>
    <row r="8197" s="179" customFormat="1"/>
    <row r="8198" s="179" customFormat="1"/>
    <row r="8199" s="179" customFormat="1"/>
    <row r="8200" s="179" customFormat="1"/>
    <row r="8201" s="179" customFormat="1"/>
    <row r="8202" s="179" customFormat="1"/>
    <row r="8203" s="179" customFormat="1"/>
    <row r="8204" s="179" customFormat="1"/>
    <row r="8205" s="179" customFormat="1"/>
    <row r="8206" s="179" customFormat="1"/>
    <row r="8207" s="179" customFormat="1"/>
    <row r="8208" s="179" customFormat="1"/>
    <row r="8209" s="179" customFormat="1"/>
    <row r="8210" s="179" customFormat="1"/>
    <row r="8211" s="179" customFormat="1"/>
    <row r="8212" s="179" customFormat="1"/>
    <row r="8213" s="179" customFormat="1"/>
    <row r="8214" s="179" customFormat="1"/>
    <row r="8215" s="179" customFormat="1"/>
    <row r="8216" s="179" customFormat="1"/>
    <row r="8217" s="179" customFormat="1"/>
    <row r="8218" s="179" customFormat="1"/>
    <row r="8219" s="179" customFormat="1"/>
    <row r="8220" s="179" customFormat="1"/>
    <row r="8221" s="179" customFormat="1"/>
    <row r="8222" s="179" customFormat="1"/>
    <row r="8223" s="179" customFormat="1"/>
    <row r="8224" s="179" customFormat="1"/>
    <row r="8225" s="179" customFormat="1"/>
    <row r="8226" s="179" customFormat="1"/>
    <row r="8227" s="179" customFormat="1"/>
    <row r="8228" s="179" customFormat="1"/>
    <row r="8229" s="179" customFormat="1"/>
    <row r="8230" s="179" customFormat="1"/>
    <row r="8231" s="179" customFormat="1"/>
    <row r="8232" s="179" customFormat="1"/>
    <row r="8233" s="179" customFormat="1"/>
    <row r="8234" s="179" customFormat="1"/>
    <row r="8235" s="179" customFormat="1"/>
    <row r="8236" s="179" customFormat="1"/>
    <row r="8237" s="179" customFormat="1"/>
    <row r="8238" s="179" customFormat="1"/>
    <row r="8239" s="179" customFormat="1"/>
    <row r="8240" s="179" customFormat="1"/>
    <row r="8241" s="179" customFormat="1"/>
    <row r="8242" s="179" customFormat="1"/>
    <row r="8243" s="179" customFormat="1"/>
    <row r="8244" s="179" customFormat="1"/>
    <row r="8245" s="179" customFormat="1"/>
    <row r="8246" s="179" customFormat="1"/>
    <row r="8247" s="179" customFormat="1"/>
    <row r="8248" s="179" customFormat="1"/>
    <row r="8249" s="179" customFormat="1"/>
    <row r="8250" s="179" customFormat="1"/>
    <row r="8251" s="179" customFormat="1"/>
    <row r="8252" s="179" customFormat="1"/>
    <row r="8253" s="179" customFormat="1"/>
    <row r="8254" s="179" customFormat="1"/>
    <row r="8255" s="179" customFormat="1"/>
    <row r="8256" s="179" customFormat="1"/>
    <row r="8257" s="179" customFormat="1"/>
    <row r="8258" s="179" customFormat="1"/>
    <row r="8259" s="179" customFormat="1"/>
    <row r="8260" s="179" customFormat="1"/>
    <row r="8261" s="179" customFormat="1"/>
    <row r="8262" s="179" customFormat="1"/>
    <row r="8263" s="179" customFormat="1"/>
    <row r="8264" s="179" customFormat="1"/>
    <row r="8265" s="179" customFormat="1"/>
    <row r="8266" s="179" customFormat="1"/>
    <row r="8267" s="179" customFormat="1"/>
    <row r="8268" s="179" customFormat="1"/>
    <row r="8269" s="179" customFormat="1"/>
    <row r="8270" s="179" customFormat="1"/>
    <row r="8271" s="179" customFormat="1"/>
    <row r="8272" s="179" customFormat="1"/>
    <row r="8273" s="179" customFormat="1"/>
    <row r="8274" s="179" customFormat="1"/>
    <row r="8275" s="179" customFormat="1"/>
    <row r="8276" s="179" customFormat="1"/>
    <row r="8277" s="179" customFormat="1"/>
    <row r="8278" s="179" customFormat="1"/>
    <row r="8279" s="179" customFormat="1"/>
    <row r="8280" s="179" customFormat="1"/>
    <row r="8281" s="179" customFormat="1"/>
    <row r="8282" s="179" customFormat="1"/>
    <row r="8283" s="179" customFormat="1"/>
    <row r="8284" s="179" customFormat="1"/>
    <row r="8285" s="179" customFormat="1"/>
    <row r="8286" s="179" customFormat="1"/>
    <row r="8287" s="179" customFormat="1"/>
    <row r="8288" s="179" customFormat="1"/>
    <row r="8289" s="179" customFormat="1"/>
    <row r="8290" s="179" customFormat="1"/>
    <row r="8291" s="179" customFormat="1"/>
    <row r="8292" s="179" customFormat="1"/>
    <row r="8293" s="179" customFormat="1"/>
    <row r="8294" s="179" customFormat="1"/>
    <row r="8295" s="179" customFormat="1"/>
    <row r="8296" s="179" customFormat="1"/>
    <row r="8297" s="179" customFormat="1"/>
    <row r="8298" s="179" customFormat="1"/>
    <row r="8299" s="179" customFormat="1"/>
    <row r="8300" s="179" customFormat="1"/>
    <row r="8301" s="179" customFormat="1"/>
    <row r="8302" s="179" customFormat="1"/>
    <row r="8303" s="179" customFormat="1"/>
    <row r="8304" s="179" customFormat="1"/>
    <row r="8305" s="179" customFormat="1"/>
    <row r="8306" s="179" customFormat="1"/>
    <row r="8307" s="179" customFormat="1"/>
    <row r="8308" s="179" customFormat="1"/>
    <row r="8309" s="179" customFormat="1"/>
    <row r="8310" s="179" customFormat="1"/>
    <row r="8311" s="179" customFormat="1"/>
    <row r="8312" s="179" customFormat="1"/>
    <row r="8313" s="179" customFormat="1"/>
    <row r="8314" s="179" customFormat="1"/>
    <row r="8315" s="179" customFormat="1"/>
    <row r="8316" s="179" customFormat="1"/>
    <row r="8317" s="179" customFormat="1"/>
    <row r="8318" s="179" customFormat="1"/>
    <row r="8319" s="179" customFormat="1"/>
    <row r="8320" s="179" customFormat="1"/>
    <row r="8321" s="179" customFormat="1"/>
    <row r="8322" s="179" customFormat="1"/>
    <row r="8323" s="179" customFormat="1"/>
    <row r="8324" s="179" customFormat="1"/>
    <row r="8325" s="179" customFormat="1"/>
    <row r="8326" s="179" customFormat="1"/>
    <row r="8327" s="179" customFormat="1"/>
    <row r="8328" s="179" customFormat="1"/>
    <row r="8329" s="179" customFormat="1"/>
    <row r="8330" s="179" customFormat="1"/>
    <row r="8331" s="179" customFormat="1"/>
    <row r="8332" s="179" customFormat="1"/>
    <row r="8333" s="179" customFormat="1"/>
    <row r="8334" s="179" customFormat="1"/>
    <row r="8335" s="179" customFormat="1"/>
    <row r="8336" s="179" customFormat="1"/>
    <row r="8337" s="179" customFormat="1"/>
    <row r="8338" s="179" customFormat="1"/>
    <row r="8339" s="179" customFormat="1"/>
    <row r="8340" s="179" customFormat="1"/>
    <row r="8341" s="179" customFormat="1"/>
    <row r="8342" s="179" customFormat="1"/>
    <row r="8343" s="179" customFormat="1"/>
    <row r="8344" s="179" customFormat="1"/>
    <row r="8345" s="179" customFormat="1"/>
    <row r="8346" s="179" customFormat="1"/>
    <row r="8347" s="179" customFormat="1"/>
    <row r="8348" s="179" customFormat="1"/>
    <row r="8349" s="179" customFormat="1"/>
    <row r="8350" s="179" customFormat="1"/>
    <row r="8351" s="179" customFormat="1"/>
    <row r="8352" s="179" customFormat="1"/>
    <row r="8353" s="179" customFormat="1"/>
    <row r="8354" s="179" customFormat="1"/>
    <row r="8355" s="179" customFormat="1"/>
    <row r="8356" s="179" customFormat="1"/>
    <row r="8357" s="179" customFormat="1"/>
    <row r="8358" s="179" customFormat="1"/>
    <row r="8359" s="179" customFormat="1"/>
    <row r="8360" s="179" customFormat="1"/>
    <row r="8361" s="179" customFormat="1"/>
    <row r="8362" s="179" customFormat="1"/>
    <row r="8363" s="179" customFormat="1"/>
    <row r="8364" s="179" customFormat="1"/>
    <row r="8365" s="179" customFormat="1"/>
    <row r="8366" s="179" customFormat="1"/>
    <row r="8367" s="179" customFormat="1"/>
    <row r="8368" s="179" customFormat="1"/>
    <row r="8369" s="179" customFormat="1"/>
    <row r="8370" s="179" customFormat="1"/>
    <row r="8371" s="179" customFormat="1"/>
    <row r="8372" s="179" customFormat="1"/>
    <row r="8373" s="179" customFormat="1"/>
    <row r="8374" s="179" customFormat="1"/>
    <row r="8375" s="179" customFormat="1"/>
    <row r="8376" s="179" customFormat="1"/>
    <row r="8377" s="179" customFormat="1"/>
    <row r="8378" s="179" customFormat="1"/>
    <row r="8379" s="179" customFormat="1"/>
    <row r="8380" s="179" customFormat="1"/>
    <row r="8381" s="179" customFormat="1"/>
    <row r="8382" s="179" customFormat="1"/>
    <row r="8383" s="179" customFormat="1"/>
    <row r="8384" s="179" customFormat="1"/>
    <row r="8385" s="179" customFormat="1"/>
    <row r="8386" s="179" customFormat="1"/>
    <row r="8387" s="179" customFormat="1"/>
    <row r="8388" s="179" customFormat="1"/>
    <row r="8389" s="179" customFormat="1"/>
    <row r="8390" s="179" customFormat="1"/>
    <row r="8391" s="179" customFormat="1"/>
    <row r="8392" s="179" customFormat="1"/>
    <row r="8393" s="179" customFormat="1"/>
    <row r="8394" s="179" customFormat="1"/>
    <row r="8395" s="179" customFormat="1"/>
    <row r="8396" s="179" customFormat="1"/>
    <row r="8397" s="179" customFormat="1"/>
    <row r="8398" s="179" customFormat="1"/>
    <row r="8399" s="179" customFormat="1"/>
    <row r="8400" s="179" customFormat="1"/>
    <row r="8401" s="179" customFormat="1"/>
    <row r="8402" s="179" customFormat="1"/>
    <row r="8403" s="179" customFormat="1"/>
    <row r="8404" s="179" customFormat="1"/>
    <row r="8405" s="179" customFormat="1"/>
    <row r="8406" s="179" customFormat="1"/>
    <row r="8407" s="179" customFormat="1"/>
    <row r="8408" s="179" customFormat="1"/>
    <row r="8409" s="179" customFormat="1"/>
    <row r="8410" s="179" customFormat="1"/>
    <row r="8411" s="179" customFormat="1"/>
    <row r="8412" s="179" customFormat="1"/>
    <row r="8413" s="179" customFormat="1"/>
    <row r="8414" s="179" customFormat="1"/>
    <row r="8415" s="179" customFormat="1"/>
    <row r="8416" s="179" customFormat="1"/>
    <row r="8417" s="179" customFormat="1"/>
    <row r="8418" s="179" customFormat="1"/>
    <row r="8419" s="179" customFormat="1"/>
    <row r="8420" s="179" customFormat="1"/>
    <row r="8421" s="179" customFormat="1"/>
    <row r="8422" s="179" customFormat="1"/>
    <row r="8423" s="179" customFormat="1"/>
    <row r="8424" s="179" customFormat="1"/>
    <row r="8425" s="179" customFormat="1"/>
    <row r="8426" s="179" customFormat="1"/>
    <row r="8427" s="179" customFormat="1"/>
    <row r="8428" s="179" customFormat="1"/>
    <row r="8429" s="179" customFormat="1"/>
    <row r="8430" s="179" customFormat="1"/>
    <row r="8431" s="179" customFormat="1"/>
    <row r="8432" s="179" customFormat="1"/>
    <row r="8433" s="179" customFormat="1"/>
    <row r="8434" s="179" customFormat="1"/>
    <row r="8435" s="179" customFormat="1"/>
    <row r="8436" s="179" customFormat="1"/>
    <row r="8437" s="179" customFormat="1"/>
    <row r="8438" s="179" customFormat="1"/>
    <row r="8439" s="179" customFormat="1"/>
    <row r="8440" s="179" customFormat="1"/>
    <row r="8441" s="179" customFormat="1"/>
    <row r="8442" s="179" customFormat="1"/>
    <row r="8443" s="179" customFormat="1"/>
    <row r="8444" s="179" customFormat="1"/>
    <row r="8445" s="179" customFormat="1"/>
    <row r="8446" s="179" customFormat="1"/>
    <row r="8447" s="179" customFormat="1"/>
    <row r="8448" s="179" customFormat="1"/>
    <row r="8449" s="179" customFormat="1"/>
    <row r="8450" s="179" customFormat="1"/>
    <row r="8451" s="179" customFormat="1"/>
    <row r="8452" s="179" customFormat="1"/>
    <row r="8453" s="179" customFormat="1"/>
    <row r="8454" s="179" customFormat="1"/>
    <row r="8455" s="179" customFormat="1"/>
    <row r="8456" s="179" customFormat="1"/>
    <row r="8457" s="179" customFormat="1"/>
    <row r="8458" s="179" customFormat="1"/>
    <row r="8459" s="179" customFormat="1"/>
    <row r="8460" s="179" customFormat="1"/>
    <row r="8461" s="179" customFormat="1"/>
    <row r="8462" s="179" customFormat="1"/>
    <row r="8463" s="179" customFormat="1"/>
    <row r="8464" s="179" customFormat="1"/>
    <row r="8465" s="179" customFormat="1"/>
    <row r="8466" s="179" customFormat="1"/>
    <row r="8467" s="179" customFormat="1"/>
    <row r="8468" s="179" customFormat="1"/>
    <row r="8469" s="179" customFormat="1"/>
    <row r="8470" s="179" customFormat="1"/>
    <row r="8471" s="179" customFormat="1"/>
    <row r="8472" s="179" customFormat="1"/>
    <row r="8473" s="179" customFormat="1"/>
    <row r="8474" s="179" customFormat="1"/>
    <row r="8475" s="179" customFormat="1"/>
    <row r="8476" s="179" customFormat="1"/>
    <row r="8477" s="179" customFormat="1"/>
    <row r="8478" s="179" customFormat="1"/>
    <row r="8479" s="179" customFormat="1"/>
    <row r="8480" s="179" customFormat="1"/>
    <row r="8481" s="179" customFormat="1"/>
    <row r="8482" s="179" customFormat="1"/>
    <row r="8483" s="179" customFormat="1"/>
    <row r="8484" s="179" customFormat="1"/>
    <row r="8485" s="179" customFormat="1"/>
    <row r="8486" s="179" customFormat="1"/>
    <row r="8487" s="179" customFormat="1"/>
    <row r="8488" s="179" customFormat="1"/>
    <row r="8489" s="179" customFormat="1"/>
    <row r="8490" s="179" customFormat="1"/>
    <row r="8491" s="179" customFormat="1"/>
    <row r="8492" s="179" customFormat="1"/>
    <row r="8493" s="179" customFormat="1"/>
    <row r="8494" s="179" customFormat="1"/>
    <row r="8495" s="179" customFormat="1"/>
    <row r="8496" s="179" customFormat="1"/>
    <row r="8497" s="179" customFormat="1"/>
    <row r="8498" s="179" customFormat="1"/>
    <row r="8499" s="179" customFormat="1"/>
    <row r="8500" s="179" customFormat="1"/>
    <row r="8501" s="179" customFormat="1"/>
    <row r="8502" s="179" customFormat="1"/>
    <row r="8503" s="179" customFormat="1"/>
    <row r="8504" s="179" customFormat="1"/>
    <row r="8505" s="179" customFormat="1"/>
    <row r="8506" s="179" customFormat="1"/>
    <row r="8507" s="179" customFormat="1"/>
    <row r="8508" s="179" customFormat="1"/>
    <row r="8509" s="179" customFormat="1"/>
    <row r="8510" s="179" customFormat="1"/>
    <row r="8511" s="179" customFormat="1"/>
    <row r="8512" s="179" customFormat="1"/>
    <row r="8513" s="179" customFormat="1"/>
    <row r="8514" s="179" customFormat="1"/>
    <row r="8515" s="179" customFormat="1"/>
    <row r="8516" s="179" customFormat="1"/>
    <row r="8517" s="179" customFormat="1"/>
    <row r="8518" s="179" customFormat="1"/>
    <row r="8519" s="179" customFormat="1"/>
    <row r="8520" s="179" customFormat="1"/>
    <row r="8521" s="179" customFormat="1"/>
    <row r="8522" s="179" customFormat="1"/>
    <row r="8523" s="179" customFormat="1"/>
    <row r="8524" s="179" customFormat="1"/>
    <row r="8525" s="179" customFormat="1"/>
    <row r="8526" s="179" customFormat="1"/>
    <row r="8527" s="179" customFormat="1"/>
    <row r="8528" s="179" customFormat="1"/>
    <row r="8529" s="179" customFormat="1"/>
    <row r="8530" s="179" customFormat="1"/>
    <row r="8531" s="179" customFormat="1"/>
    <row r="8532" s="179" customFormat="1"/>
    <row r="8533" s="179" customFormat="1"/>
    <row r="8534" s="179" customFormat="1"/>
    <row r="8535" s="179" customFormat="1"/>
    <row r="8536" s="179" customFormat="1"/>
    <row r="8537" s="179" customFormat="1"/>
    <row r="8538" s="179" customFormat="1"/>
    <row r="8539" s="179" customFormat="1"/>
    <row r="8540" s="179" customFormat="1"/>
    <row r="8541" s="179" customFormat="1"/>
    <row r="8542" s="179" customFormat="1"/>
    <row r="8543" s="179" customFormat="1"/>
    <row r="8544" s="179" customFormat="1"/>
    <row r="8545" s="179" customFormat="1"/>
    <row r="8546" s="179" customFormat="1"/>
    <row r="8547" s="179" customFormat="1"/>
    <row r="8548" s="179" customFormat="1"/>
    <row r="8549" s="179" customFormat="1"/>
    <row r="8550" s="179" customFormat="1"/>
    <row r="8551" s="179" customFormat="1"/>
    <row r="8552" s="179" customFormat="1"/>
    <row r="8553" s="179" customFormat="1"/>
    <row r="8554" s="179" customFormat="1"/>
    <row r="8555" s="179" customFormat="1"/>
    <row r="8556" s="179" customFormat="1"/>
    <row r="8557" s="179" customFormat="1"/>
    <row r="8558" s="179" customFormat="1"/>
    <row r="8559" s="179" customFormat="1"/>
    <row r="8560" s="179" customFormat="1"/>
    <row r="8561" s="179" customFormat="1"/>
    <row r="8562" s="179" customFormat="1"/>
    <row r="8563" s="179" customFormat="1"/>
    <row r="8564" s="179" customFormat="1"/>
    <row r="8565" s="179" customFormat="1"/>
    <row r="8566" s="179" customFormat="1"/>
    <row r="8567" s="179" customFormat="1"/>
    <row r="8568" s="179" customFormat="1"/>
    <row r="8569" s="179" customFormat="1"/>
    <row r="8570" s="179" customFormat="1"/>
    <row r="8571" s="179" customFormat="1"/>
    <row r="8572" s="179" customFormat="1"/>
    <row r="8573" s="179" customFormat="1"/>
    <row r="8574" s="179" customFormat="1"/>
    <row r="8575" s="179" customFormat="1"/>
    <row r="8576" s="179" customFormat="1"/>
    <row r="8577" s="179" customFormat="1"/>
    <row r="8578" s="179" customFormat="1"/>
    <row r="8579" s="179" customFormat="1"/>
    <row r="8580" s="179" customFormat="1"/>
    <row r="8581" s="179" customFormat="1"/>
    <row r="8582" s="179" customFormat="1"/>
    <row r="8583" s="179" customFormat="1"/>
    <row r="8584" s="179" customFormat="1"/>
    <row r="8585" s="179" customFormat="1"/>
    <row r="8586" s="179" customFormat="1"/>
    <row r="8587" s="179" customFormat="1"/>
    <row r="8588" s="179" customFormat="1"/>
    <row r="8589" s="179" customFormat="1"/>
    <row r="8590" s="179" customFormat="1"/>
    <row r="8591" s="179" customFormat="1"/>
    <row r="8592" s="179" customFormat="1"/>
    <row r="8593" s="179" customFormat="1"/>
    <row r="8594" s="179" customFormat="1"/>
    <row r="8595" s="179" customFormat="1"/>
    <row r="8596" s="179" customFormat="1"/>
    <row r="8597" s="179" customFormat="1"/>
    <row r="8598" s="179" customFormat="1"/>
    <row r="8599" s="179" customFormat="1"/>
    <row r="8600" s="179" customFormat="1"/>
    <row r="8601" s="179" customFormat="1"/>
    <row r="8602" s="179" customFormat="1"/>
    <row r="8603" s="179" customFormat="1"/>
    <row r="8604" s="179" customFormat="1"/>
    <row r="8605" s="179" customFormat="1"/>
    <row r="8606" s="179" customFormat="1"/>
    <row r="8607" s="179" customFormat="1"/>
    <row r="8608" s="179" customFormat="1"/>
    <row r="8609" s="179" customFormat="1"/>
    <row r="8610" s="179" customFormat="1"/>
    <row r="8611" s="179" customFormat="1"/>
    <row r="8612" s="179" customFormat="1"/>
    <row r="8613" s="179" customFormat="1"/>
    <row r="8614" s="179" customFormat="1"/>
    <row r="8615" s="179" customFormat="1"/>
    <row r="8616" s="179" customFormat="1"/>
    <row r="8617" s="179" customFormat="1"/>
    <row r="8618" s="179" customFormat="1"/>
    <row r="8619" s="179" customFormat="1"/>
    <row r="8620" s="179" customFormat="1"/>
    <row r="8621" s="179" customFormat="1"/>
    <row r="8622" s="179" customFormat="1"/>
    <row r="8623" s="179" customFormat="1"/>
    <row r="8624" s="179" customFormat="1"/>
    <row r="8625" s="179" customFormat="1"/>
    <row r="8626" s="179" customFormat="1"/>
    <row r="8627" s="179" customFormat="1"/>
    <row r="8628" s="179" customFormat="1"/>
    <row r="8629" s="179" customFormat="1"/>
    <row r="8630" s="179" customFormat="1"/>
    <row r="8631" s="179" customFormat="1"/>
    <row r="8632" s="179" customFormat="1"/>
    <row r="8633" s="179" customFormat="1"/>
    <row r="8634" s="179" customFormat="1"/>
    <row r="8635" s="179" customFormat="1"/>
    <row r="8636" s="179" customFormat="1"/>
    <row r="8637" s="179" customFormat="1"/>
    <row r="8638" s="179" customFormat="1"/>
    <row r="8639" s="179" customFormat="1"/>
    <row r="8640" s="179" customFormat="1"/>
    <row r="8641" s="179" customFormat="1"/>
    <row r="8642" s="179" customFormat="1"/>
    <row r="8643" s="179" customFormat="1"/>
    <row r="8644" s="179" customFormat="1"/>
    <row r="8645" s="179" customFormat="1"/>
    <row r="8646" s="179" customFormat="1"/>
    <row r="8647" s="179" customFormat="1"/>
    <row r="8648" s="179" customFormat="1"/>
    <row r="8649" s="179" customFormat="1"/>
    <row r="8650" s="179" customFormat="1"/>
    <row r="8651" s="179" customFormat="1"/>
    <row r="8652" s="179" customFormat="1"/>
    <row r="8653" s="179" customFormat="1"/>
    <row r="8654" s="179" customFormat="1"/>
    <row r="8655" s="179" customFormat="1"/>
    <row r="8656" s="179" customFormat="1"/>
    <row r="8657" s="179" customFormat="1"/>
    <row r="8658" s="179" customFormat="1"/>
    <row r="8659" s="179" customFormat="1"/>
    <row r="8660" s="179" customFormat="1"/>
    <row r="8661" s="179" customFormat="1"/>
    <row r="8662" s="179" customFormat="1"/>
    <row r="8663" s="179" customFormat="1"/>
    <row r="8664" s="179" customFormat="1"/>
    <row r="8665" s="179" customFormat="1"/>
    <row r="8666" s="179" customFormat="1"/>
    <row r="8667" s="179" customFormat="1"/>
    <row r="8668" s="179" customFormat="1"/>
    <row r="8669" s="179" customFormat="1"/>
    <row r="8670" s="179" customFormat="1"/>
    <row r="8671" s="179" customFormat="1"/>
    <row r="8672" s="179" customFormat="1"/>
    <row r="8673" s="179" customFormat="1"/>
    <row r="8674" s="179" customFormat="1"/>
    <row r="8675" s="179" customFormat="1"/>
    <row r="8676" s="179" customFormat="1"/>
    <row r="8677" s="179" customFormat="1"/>
    <row r="8678" s="179" customFormat="1"/>
    <row r="8679" s="179" customFormat="1"/>
    <row r="8680" s="179" customFormat="1"/>
    <row r="8681" s="179" customFormat="1"/>
    <row r="8682" s="179" customFormat="1"/>
    <row r="8683" s="179" customFormat="1"/>
    <row r="8684" s="179" customFormat="1"/>
    <row r="8685" s="179" customFormat="1"/>
    <row r="8686" s="179" customFormat="1"/>
    <row r="8687" s="179" customFormat="1"/>
    <row r="8688" s="179" customFormat="1"/>
    <row r="8689" s="179" customFormat="1"/>
    <row r="8690" s="179" customFormat="1"/>
    <row r="8691" s="179" customFormat="1"/>
    <row r="8692" s="179" customFormat="1"/>
    <row r="8693" s="179" customFormat="1"/>
    <row r="8694" s="179" customFormat="1"/>
    <row r="8695" s="179" customFormat="1"/>
    <row r="8696" s="179" customFormat="1"/>
    <row r="8697" s="179" customFormat="1"/>
    <row r="8698" s="179" customFormat="1"/>
    <row r="8699" s="179" customFormat="1"/>
    <row r="8700" s="179" customFormat="1"/>
    <row r="8701" s="179" customFormat="1"/>
    <row r="8702" s="179" customFormat="1"/>
    <row r="8703" s="179" customFormat="1"/>
    <row r="8704" s="179" customFormat="1"/>
    <row r="8705" s="179" customFormat="1"/>
    <row r="8706" s="179" customFormat="1"/>
    <row r="8707" s="179" customFormat="1"/>
    <row r="8708" s="179" customFormat="1"/>
    <row r="8709" s="179" customFormat="1"/>
    <row r="8710" s="179" customFormat="1"/>
    <row r="8711" s="179" customFormat="1"/>
    <row r="8712" s="179" customFormat="1"/>
    <row r="8713" s="179" customFormat="1"/>
    <row r="8714" s="179" customFormat="1"/>
    <row r="8715" s="179" customFormat="1"/>
    <row r="8716" s="179" customFormat="1"/>
    <row r="8717" s="179" customFormat="1"/>
    <row r="8718" s="179" customFormat="1"/>
    <row r="8719" s="179" customFormat="1"/>
    <row r="8720" s="179" customFormat="1"/>
    <row r="8721" s="179" customFormat="1"/>
    <row r="8722" s="179" customFormat="1"/>
    <row r="8723" s="179" customFormat="1"/>
    <row r="8724" s="179" customFormat="1"/>
    <row r="8725" s="179" customFormat="1"/>
    <row r="8726" s="179" customFormat="1"/>
    <row r="8727" s="179" customFormat="1"/>
    <row r="8728" s="179" customFormat="1"/>
    <row r="8729" s="179" customFormat="1"/>
    <row r="8730" s="179" customFormat="1"/>
    <row r="8731" s="179" customFormat="1"/>
    <row r="8732" s="179" customFormat="1"/>
    <row r="8733" s="179" customFormat="1"/>
    <row r="8734" s="179" customFormat="1"/>
    <row r="8735" s="179" customFormat="1"/>
    <row r="8736" s="179" customFormat="1"/>
    <row r="8737" s="179" customFormat="1"/>
    <row r="8738" s="179" customFormat="1"/>
    <row r="8739" s="179" customFormat="1"/>
    <row r="8740" s="179" customFormat="1"/>
    <row r="8741" s="179" customFormat="1"/>
    <row r="8742" s="179" customFormat="1"/>
    <row r="8743" s="179" customFormat="1"/>
    <row r="8744" s="179" customFormat="1"/>
    <row r="8745" s="179" customFormat="1"/>
    <row r="8746" s="179" customFormat="1"/>
    <row r="8747" s="179" customFormat="1"/>
    <row r="8748" s="179" customFormat="1"/>
    <row r="8749" s="179" customFormat="1"/>
    <row r="8750" s="179" customFormat="1"/>
    <row r="8751" s="179" customFormat="1"/>
    <row r="8752" s="179" customFormat="1"/>
    <row r="8753" s="179" customFormat="1"/>
    <row r="8754" s="179" customFormat="1"/>
    <row r="8755" s="179" customFormat="1"/>
    <row r="8756" s="179" customFormat="1"/>
    <row r="8757" s="179" customFormat="1"/>
    <row r="8758" s="179" customFormat="1"/>
    <row r="8759" s="179" customFormat="1"/>
    <row r="8760" s="179" customFormat="1"/>
    <row r="8761" s="179" customFormat="1"/>
    <row r="8762" s="179" customFormat="1"/>
    <row r="8763" s="179" customFormat="1"/>
    <row r="8764" s="179" customFormat="1"/>
    <row r="8765" s="179" customFormat="1"/>
    <row r="8766" s="179" customFormat="1"/>
    <row r="8767" s="179" customFormat="1"/>
    <row r="8768" s="179" customFormat="1"/>
    <row r="8769" s="179" customFormat="1"/>
    <row r="8770" s="179" customFormat="1"/>
    <row r="8771" s="179" customFormat="1"/>
    <row r="8772" s="179" customFormat="1"/>
    <row r="8773" s="179" customFormat="1"/>
    <row r="8774" s="179" customFormat="1"/>
    <row r="8775" s="179" customFormat="1"/>
    <row r="8776" s="179" customFormat="1"/>
    <row r="8777" s="179" customFormat="1"/>
    <row r="8778" s="179" customFormat="1"/>
    <row r="8779" s="179" customFormat="1"/>
    <row r="8780" s="179" customFormat="1"/>
    <row r="8781" s="179" customFormat="1"/>
    <row r="8782" s="179" customFormat="1"/>
    <row r="8783" s="179" customFormat="1"/>
    <row r="8784" s="179" customFormat="1"/>
    <row r="8785" s="179" customFormat="1"/>
    <row r="8786" s="179" customFormat="1"/>
    <row r="8787" s="179" customFormat="1"/>
    <row r="8788" s="179" customFormat="1"/>
    <row r="8789" s="179" customFormat="1"/>
    <row r="8790" s="179" customFormat="1"/>
    <row r="8791" s="179" customFormat="1"/>
    <row r="8792" s="179" customFormat="1"/>
    <row r="8793" s="179" customFormat="1"/>
    <row r="8794" s="179" customFormat="1"/>
    <row r="8795" s="179" customFormat="1"/>
    <row r="8796" s="179" customFormat="1"/>
    <row r="8797" s="179" customFormat="1"/>
    <row r="8798" s="179" customFormat="1"/>
    <row r="8799" s="179" customFormat="1"/>
    <row r="8800" s="179" customFormat="1"/>
    <row r="8801" s="179" customFormat="1"/>
    <row r="8802" s="179" customFormat="1"/>
    <row r="8803" s="179" customFormat="1"/>
    <row r="8804" s="179" customFormat="1"/>
    <row r="8805" s="179" customFormat="1"/>
    <row r="8806" s="179" customFormat="1"/>
    <row r="8807" s="179" customFormat="1"/>
    <row r="8808" s="179" customFormat="1"/>
    <row r="8809" s="179" customFormat="1"/>
    <row r="8810" s="179" customFormat="1"/>
    <row r="8811" s="179" customFormat="1"/>
    <row r="8812" s="179" customFormat="1"/>
    <row r="8813" s="179" customFormat="1"/>
    <row r="8814" s="179" customFormat="1"/>
    <row r="8815" s="179" customFormat="1"/>
    <row r="8816" s="179" customFormat="1"/>
    <row r="8817" s="179" customFormat="1"/>
    <row r="8818" s="179" customFormat="1"/>
    <row r="8819" s="179" customFormat="1"/>
    <row r="8820" s="179" customFormat="1"/>
    <row r="8821" s="179" customFormat="1"/>
    <row r="8822" s="179" customFormat="1"/>
    <row r="8823" s="179" customFormat="1"/>
    <row r="8824" s="179" customFormat="1"/>
    <row r="8825" s="179" customFormat="1"/>
    <row r="8826" s="179" customFormat="1"/>
    <row r="8827" s="179" customFormat="1"/>
    <row r="8828" s="179" customFormat="1"/>
    <row r="8829" s="179" customFormat="1"/>
    <row r="8830" s="179" customFormat="1"/>
    <row r="8831" s="179" customFormat="1"/>
    <row r="8832" s="179" customFormat="1"/>
    <row r="8833" s="179" customFormat="1"/>
    <row r="8834" s="179" customFormat="1"/>
    <row r="8835" s="179" customFormat="1"/>
    <row r="8836" s="179" customFormat="1"/>
    <row r="8837" s="179" customFormat="1"/>
    <row r="8838" s="179" customFormat="1"/>
    <row r="8839" s="179" customFormat="1"/>
    <row r="8840" s="179" customFormat="1"/>
    <row r="8841" s="179" customFormat="1"/>
    <row r="8842" s="179" customFormat="1"/>
    <row r="8843" s="179" customFormat="1"/>
    <row r="8844" s="179" customFormat="1"/>
    <row r="8845" s="179" customFormat="1"/>
    <row r="8846" s="179" customFormat="1"/>
    <row r="8847" s="179" customFormat="1"/>
    <row r="8848" s="179" customFormat="1"/>
    <row r="8849" s="179" customFormat="1"/>
    <row r="8850" s="179" customFormat="1"/>
    <row r="8851" s="179" customFormat="1"/>
    <row r="8852" s="179" customFormat="1"/>
    <row r="8853" s="179" customFormat="1"/>
    <row r="8854" s="179" customFormat="1"/>
    <row r="8855" s="179" customFormat="1"/>
    <row r="8856" s="179" customFormat="1"/>
    <row r="8857" s="179" customFormat="1"/>
    <row r="8858" s="179" customFormat="1"/>
    <row r="8859" s="179" customFormat="1"/>
    <row r="8860" s="179" customFormat="1"/>
    <row r="8861" s="179" customFormat="1"/>
    <row r="8862" s="179" customFormat="1"/>
    <row r="8863" s="179" customFormat="1"/>
    <row r="8864" s="179" customFormat="1"/>
    <row r="8865" s="179" customFormat="1"/>
    <row r="8866" s="179" customFormat="1"/>
    <row r="8867" s="179" customFormat="1"/>
    <row r="8868" s="179" customFormat="1"/>
    <row r="8869" s="179" customFormat="1"/>
    <row r="8870" s="179" customFormat="1"/>
    <row r="8871" s="179" customFormat="1"/>
    <row r="8872" s="179" customFormat="1"/>
    <row r="8873" s="179" customFormat="1"/>
    <row r="8874" s="179" customFormat="1"/>
    <row r="8875" s="179" customFormat="1"/>
    <row r="8876" s="179" customFormat="1"/>
    <row r="8877" s="179" customFormat="1"/>
    <row r="8878" s="179" customFormat="1"/>
    <row r="8879" s="179" customFormat="1"/>
    <row r="8880" s="179" customFormat="1"/>
    <row r="8881" s="179" customFormat="1"/>
    <row r="8882" s="179" customFormat="1"/>
    <row r="8883" s="179" customFormat="1"/>
    <row r="8884" s="179" customFormat="1"/>
    <row r="8885" s="179" customFormat="1"/>
    <row r="8886" s="179" customFormat="1"/>
    <row r="8887" s="179" customFormat="1"/>
    <row r="8888" s="179" customFormat="1"/>
    <row r="8889" s="179" customFormat="1"/>
    <row r="8890" s="179" customFormat="1"/>
    <row r="8891" s="179" customFormat="1"/>
    <row r="8892" s="179" customFormat="1"/>
    <row r="8893" s="179" customFormat="1"/>
    <row r="8894" s="179" customFormat="1"/>
    <row r="8895" s="179" customFormat="1"/>
    <row r="8896" s="179" customFormat="1"/>
    <row r="8897" s="179" customFormat="1"/>
    <row r="8898" s="179" customFormat="1"/>
    <row r="8899" s="179" customFormat="1"/>
    <row r="8900" s="179" customFormat="1"/>
    <row r="8901" s="179" customFormat="1"/>
    <row r="8902" s="179" customFormat="1"/>
    <row r="8903" s="179" customFormat="1"/>
    <row r="8904" s="179" customFormat="1"/>
    <row r="8905" s="179" customFormat="1"/>
    <row r="8906" s="179" customFormat="1"/>
    <row r="8907" s="179" customFormat="1"/>
    <row r="8908" s="179" customFormat="1"/>
    <row r="8909" s="179" customFormat="1"/>
    <row r="8910" s="179" customFormat="1"/>
    <row r="8911" s="179" customFormat="1"/>
    <row r="8912" s="179" customFormat="1"/>
    <row r="8913" s="179" customFormat="1"/>
    <row r="8914" s="179" customFormat="1"/>
    <row r="8915" s="179" customFormat="1"/>
    <row r="8916" s="179" customFormat="1"/>
    <row r="8917" s="179" customFormat="1"/>
    <row r="8918" s="179" customFormat="1"/>
    <row r="8919" s="179" customFormat="1"/>
    <row r="8920" s="179" customFormat="1"/>
    <row r="8921" s="179" customFormat="1"/>
    <row r="8922" s="179" customFormat="1"/>
    <row r="8923" s="179" customFormat="1"/>
    <row r="8924" s="179" customFormat="1"/>
    <row r="8925" s="179" customFormat="1"/>
    <row r="8926" s="179" customFormat="1"/>
    <row r="8927" s="179" customFormat="1"/>
    <row r="8928" s="179" customFormat="1"/>
    <row r="8929" s="179" customFormat="1"/>
    <row r="8930" s="179" customFormat="1"/>
    <row r="8931" s="179" customFormat="1"/>
    <row r="8932" s="179" customFormat="1"/>
    <row r="8933" s="179" customFormat="1"/>
    <row r="8934" s="179" customFormat="1"/>
    <row r="8935" s="179" customFormat="1"/>
    <row r="8936" s="179" customFormat="1"/>
    <row r="8937" s="179" customFormat="1"/>
    <row r="8938" s="179" customFormat="1"/>
    <row r="8939" s="179" customFormat="1"/>
    <row r="8940" s="179" customFormat="1"/>
    <row r="8941" s="179" customFormat="1"/>
    <row r="8942" s="179" customFormat="1"/>
    <row r="8943" s="179" customFormat="1"/>
    <row r="8944" s="179" customFormat="1"/>
    <row r="8945" s="179" customFormat="1"/>
    <row r="8946" s="179" customFormat="1"/>
    <row r="8947" s="179" customFormat="1"/>
    <row r="8948" s="179" customFormat="1"/>
    <row r="8949" s="179" customFormat="1"/>
    <row r="8950" s="179" customFormat="1"/>
    <row r="8951" s="179" customFormat="1"/>
    <row r="8952" s="179" customFormat="1"/>
    <row r="8953" s="179" customFormat="1"/>
    <row r="8954" s="179" customFormat="1"/>
    <row r="8955" s="179" customFormat="1"/>
    <row r="8956" s="179" customFormat="1"/>
    <row r="8957" s="179" customFormat="1"/>
    <row r="8958" s="179" customFormat="1"/>
    <row r="8959" s="179" customFormat="1"/>
    <row r="8960" s="179" customFormat="1"/>
    <row r="8961" s="179" customFormat="1"/>
    <row r="8962" s="179" customFormat="1"/>
    <row r="8963" s="179" customFormat="1"/>
    <row r="8964" s="179" customFormat="1"/>
    <row r="8965" s="179" customFormat="1"/>
    <row r="8966" s="179" customFormat="1"/>
    <row r="8967" s="179" customFormat="1"/>
    <row r="8968" s="179" customFormat="1"/>
    <row r="8969" s="179" customFormat="1"/>
    <row r="8970" s="179" customFormat="1"/>
    <row r="8971" s="179" customFormat="1"/>
    <row r="8972" s="179" customFormat="1"/>
    <row r="8973" s="179" customFormat="1"/>
    <row r="8974" s="179" customFormat="1"/>
    <row r="8975" s="179" customFormat="1"/>
    <row r="8976" s="179" customFormat="1"/>
    <row r="8977" s="179" customFormat="1"/>
    <row r="8978" s="179" customFormat="1"/>
    <row r="8979" s="179" customFormat="1"/>
    <row r="8980" s="179" customFormat="1"/>
    <row r="8981" s="179" customFormat="1"/>
    <row r="8982" s="179" customFormat="1"/>
    <row r="8983" s="179" customFormat="1"/>
    <row r="8984" s="179" customFormat="1"/>
    <row r="8985" s="179" customFormat="1"/>
    <row r="8986" s="179" customFormat="1"/>
    <row r="8987" s="179" customFormat="1"/>
    <row r="8988" s="179" customFormat="1"/>
    <row r="8989" s="179" customFormat="1"/>
    <row r="8990" s="179" customFormat="1"/>
    <row r="8991" s="179" customFormat="1"/>
    <row r="8992" s="179" customFormat="1"/>
    <row r="8993" s="179" customFormat="1"/>
    <row r="8994" s="179" customFormat="1"/>
    <row r="8995" s="179" customFormat="1"/>
    <row r="8996" s="179" customFormat="1"/>
    <row r="8997" s="179" customFormat="1"/>
    <row r="8998" s="179" customFormat="1"/>
    <row r="8999" s="179" customFormat="1"/>
    <row r="9000" s="179" customFormat="1"/>
    <row r="9001" s="179" customFormat="1"/>
    <row r="9002" s="179" customFormat="1"/>
    <row r="9003" s="179" customFormat="1"/>
    <row r="9004" s="179" customFormat="1"/>
    <row r="9005" s="179" customFormat="1"/>
    <row r="9006" s="179" customFormat="1"/>
    <row r="9007" s="179" customFormat="1"/>
    <row r="9008" s="179" customFormat="1"/>
    <row r="9009" s="179" customFormat="1"/>
    <row r="9010" s="179" customFormat="1"/>
    <row r="9011" s="179" customFormat="1"/>
    <row r="9012" s="179" customFormat="1"/>
    <row r="9013" s="179" customFormat="1"/>
    <row r="9014" s="179" customFormat="1"/>
    <row r="9015" s="179" customFormat="1"/>
    <row r="9016" s="179" customFormat="1"/>
    <row r="9017" s="179" customFormat="1"/>
    <row r="9018" s="179" customFormat="1"/>
    <row r="9019" s="179" customFormat="1"/>
    <row r="9020" s="179" customFormat="1"/>
    <row r="9021" s="179" customFormat="1"/>
    <row r="9022" s="179" customFormat="1"/>
    <row r="9023" s="179" customFormat="1"/>
    <row r="9024" s="179" customFormat="1"/>
    <row r="9025" s="179" customFormat="1"/>
    <row r="9026" s="179" customFormat="1"/>
    <row r="9027" s="179" customFormat="1"/>
    <row r="9028" s="179" customFormat="1"/>
    <row r="9029" s="179" customFormat="1"/>
    <row r="9030" s="179" customFormat="1"/>
    <row r="9031" s="179" customFormat="1"/>
    <row r="9032" s="179" customFormat="1"/>
    <row r="9033" s="179" customFormat="1"/>
    <row r="9034" s="179" customFormat="1"/>
    <row r="9035" s="179" customFormat="1"/>
    <row r="9036" s="179" customFormat="1"/>
    <row r="9037" s="179" customFormat="1"/>
    <row r="9038" s="179" customFormat="1"/>
    <row r="9039" s="179" customFormat="1"/>
    <row r="9040" s="179" customFormat="1"/>
    <row r="9041" s="179" customFormat="1"/>
    <row r="9042" s="179" customFormat="1"/>
    <row r="9043" s="179" customFormat="1"/>
    <row r="9044" s="179" customFormat="1"/>
    <row r="9045" s="179" customFormat="1"/>
    <row r="9046" s="179" customFormat="1"/>
    <row r="9047" s="179" customFormat="1"/>
    <row r="9048" s="179" customFormat="1"/>
    <row r="9049" s="179" customFormat="1"/>
    <row r="9050" s="179" customFormat="1"/>
    <row r="9051" s="179" customFormat="1"/>
    <row r="9052" s="179" customFormat="1"/>
    <row r="9053" s="179" customFormat="1"/>
    <row r="9054" s="179" customFormat="1"/>
    <row r="9055" s="179" customFormat="1"/>
    <row r="9056" s="179" customFormat="1"/>
    <row r="9057" s="179" customFormat="1"/>
    <row r="9058" s="179" customFormat="1"/>
    <row r="9059" s="179" customFormat="1"/>
    <row r="9060" s="179" customFormat="1"/>
    <row r="9061" s="179" customFormat="1"/>
    <row r="9062" s="179" customFormat="1"/>
    <row r="9063" s="179" customFormat="1"/>
    <row r="9064" s="179" customFormat="1"/>
    <row r="9065" s="179" customFormat="1"/>
    <row r="9066" s="179" customFormat="1"/>
    <row r="9067" s="179" customFormat="1"/>
    <row r="9068" s="179" customFormat="1"/>
    <row r="9069" s="179" customFormat="1"/>
    <row r="9070" s="179" customFormat="1"/>
    <row r="9071" s="179" customFormat="1"/>
    <row r="9072" s="179" customFormat="1"/>
    <row r="9073" s="179" customFormat="1"/>
    <row r="9074" s="179" customFormat="1"/>
    <row r="9075" s="179" customFormat="1"/>
    <row r="9076" s="179" customFormat="1"/>
    <row r="9077" s="179" customFormat="1"/>
    <row r="9078" s="179" customFormat="1"/>
    <row r="9079" s="179" customFormat="1"/>
    <row r="9080" s="179" customFormat="1"/>
    <row r="9081" s="179" customFormat="1"/>
    <row r="9082" s="179" customFormat="1"/>
    <row r="9083" s="179" customFormat="1"/>
    <row r="9084" s="179" customFormat="1"/>
    <row r="9085" s="179" customFormat="1"/>
    <row r="9086" s="179" customFormat="1"/>
    <row r="9087" s="179" customFormat="1"/>
    <row r="9088" s="179" customFormat="1"/>
    <row r="9089" s="179" customFormat="1"/>
    <row r="9090" s="179" customFormat="1"/>
    <row r="9091" s="179" customFormat="1"/>
    <row r="9092" s="179" customFormat="1"/>
    <row r="9093" s="179" customFormat="1"/>
    <row r="9094" s="179" customFormat="1"/>
    <row r="9095" s="179" customFormat="1"/>
    <row r="9096" s="179" customFormat="1"/>
    <row r="9097" s="179" customFormat="1"/>
    <row r="9098" s="179" customFormat="1"/>
    <row r="9099" s="179" customFormat="1"/>
    <row r="9100" s="179" customFormat="1"/>
    <row r="9101" s="179" customFormat="1"/>
    <row r="9102" s="179" customFormat="1"/>
    <row r="9103" s="179" customFormat="1"/>
    <row r="9104" s="179" customFormat="1"/>
    <row r="9105" s="179" customFormat="1"/>
    <row r="9106" s="179" customFormat="1"/>
    <row r="9107" s="179" customFormat="1"/>
    <row r="9108" s="179" customFormat="1"/>
    <row r="9109" s="179" customFormat="1"/>
    <row r="9110" s="179" customFormat="1"/>
    <row r="9111" s="179" customFormat="1"/>
    <row r="9112" s="179" customFormat="1"/>
    <row r="9113" s="179" customFormat="1"/>
    <row r="9114" s="179" customFormat="1"/>
    <row r="9115" s="179" customFormat="1"/>
    <row r="9116" s="179" customFormat="1"/>
    <row r="9117" s="179" customFormat="1"/>
    <row r="9118" s="179" customFormat="1"/>
    <row r="9119" s="179" customFormat="1"/>
    <row r="9120" s="179" customFormat="1"/>
    <row r="9121" s="179" customFormat="1"/>
    <row r="9122" s="179" customFormat="1"/>
    <row r="9123" s="179" customFormat="1"/>
    <row r="9124" s="179" customFormat="1"/>
    <row r="9125" s="179" customFormat="1"/>
    <row r="9126" s="179" customFormat="1"/>
    <row r="9127" s="179" customFormat="1"/>
    <row r="9128" s="179" customFormat="1"/>
    <row r="9129" s="179" customFormat="1"/>
    <row r="9130" s="179" customFormat="1"/>
    <row r="9131" s="179" customFormat="1"/>
    <row r="9132" s="179" customFormat="1"/>
    <row r="9133" s="179" customFormat="1"/>
    <row r="9134" s="179" customFormat="1"/>
    <row r="9135" s="179" customFormat="1"/>
    <row r="9136" s="179" customFormat="1"/>
    <row r="9137" s="179" customFormat="1"/>
    <row r="9138" s="179" customFormat="1"/>
    <row r="9139" s="179" customFormat="1"/>
    <row r="9140" s="179" customFormat="1"/>
    <row r="9141" s="179" customFormat="1"/>
    <row r="9142" s="179" customFormat="1"/>
    <row r="9143" s="179" customFormat="1"/>
    <row r="9144" s="179" customFormat="1"/>
    <row r="9145" s="179" customFormat="1"/>
    <row r="9146" s="179" customFormat="1"/>
    <row r="9147" s="179" customFormat="1"/>
    <row r="9148" s="179" customFormat="1"/>
    <row r="9149" s="179" customFormat="1"/>
    <row r="9150" s="179" customFormat="1"/>
    <row r="9151" s="179" customFormat="1"/>
    <row r="9152" s="179" customFormat="1"/>
    <row r="9153" s="179" customFormat="1"/>
    <row r="9154" s="179" customFormat="1"/>
    <row r="9155" s="179" customFormat="1"/>
    <row r="9156" s="179" customFormat="1"/>
    <row r="9157" s="179" customFormat="1"/>
    <row r="9158" s="179" customFormat="1"/>
    <row r="9159" s="179" customFormat="1"/>
    <row r="9160" s="179" customFormat="1"/>
    <row r="9161" s="179" customFormat="1"/>
    <row r="9162" s="179" customFormat="1"/>
    <row r="9163" s="179" customFormat="1"/>
    <row r="9164" s="179" customFormat="1"/>
    <row r="9165" s="179" customFormat="1"/>
    <row r="9166" s="179" customFormat="1"/>
    <row r="9167" s="179" customFormat="1"/>
    <row r="9168" s="179" customFormat="1"/>
    <row r="9169" s="179" customFormat="1"/>
    <row r="9170" s="179" customFormat="1"/>
    <row r="9171" s="179" customFormat="1"/>
    <row r="9172" s="179" customFormat="1"/>
    <row r="9173" s="179" customFormat="1"/>
    <row r="9174" s="179" customFormat="1"/>
    <row r="9175" s="179" customFormat="1"/>
    <row r="9176" s="179" customFormat="1"/>
    <row r="9177" s="179" customFormat="1"/>
    <row r="9178" s="179" customFormat="1"/>
    <row r="9179" s="179" customFormat="1"/>
    <row r="9180" s="179" customFormat="1"/>
    <row r="9181" s="179" customFormat="1"/>
    <row r="9182" s="179" customFormat="1"/>
    <row r="9183" s="179" customFormat="1"/>
    <row r="9184" s="179" customFormat="1"/>
    <row r="9185" s="179" customFormat="1"/>
    <row r="9186" s="179" customFormat="1"/>
    <row r="9187" s="179" customFormat="1"/>
    <row r="9188" s="179" customFormat="1"/>
    <row r="9189" s="179" customFormat="1"/>
    <row r="9190" s="179" customFormat="1"/>
    <row r="9191" s="179" customFormat="1"/>
    <row r="9192" s="179" customFormat="1"/>
    <row r="9193" s="179" customFormat="1"/>
    <row r="9194" s="179" customFormat="1"/>
    <row r="9195" s="179" customFormat="1"/>
    <row r="9196" s="179" customFormat="1"/>
    <row r="9197" s="179" customFormat="1"/>
    <row r="9198" s="179" customFormat="1"/>
    <row r="9199" s="179" customFormat="1"/>
    <row r="9200" s="179" customFormat="1"/>
    <row r="9201" s="179" customFormat="1"/>
    <row r="9202" s="179" customFormat="1"/>
    <row r="9203" s="179" customFormat="1"/>
    <row r="9204" s="179" customFormat="1"/>
    <row r="9205" s="179" customFormat="1"/>
    <row r="9206" s="179" customFormat="1"/>
    <row r="9207" s="179" customFormat="1"/>
    <row r="9208" s="179" customFormat="1"/>
    <row r="9209" s="179" customFormat="1"/>
    <row r="9210" s="179" customFormat="1"/>
    <row r="9211" s="179" customFormat="1"/>
    <row r="9212" s="179" customFormat="1"/>
    <row r="9213" s="179" customFormat="1"/>
    <row r="9214" s="179" customFormat="1"/>
    <row r="9215" s="179" customFormat="1"/>
    <row r="9216" s="179" customFormat="1"/>
    <row r="9217" s="179" customFormat="1"/>
    <row r="9218" s="179" customFormat="1"/>
    <row r="9219" s="179" customFormat="1"/>
    <row r="9220" s="179" customFormat="1"/>
    <row r="9221" s="179" customFormat="1"/>
    <row r="9222" s="179" customFormat="1"/>
    <row r="9223" s="179" customFormat="1"/>
    <row r="9224" s="179" customFormat="1"/>
    <row r="9225" s="179" customFormat="1"/>
    <row r="9226" s="179" customFormat="1"/>
    <row r="9227" s="179" customFormat="1"/>
    <row r="9228" s="179" customFormat="1"/>
    <row r="9229" s="179" customFormat="1"/>
    <row r="9230" s="179" customFormat="1"/>
    <row r="9231" s="179" customFormat="1"/>
    <row r="9232" s="179" customFormat="1"/>
    <row r="9233" s="179" customFormat="1"/>
    <row r="9234" s="179" customFormat="1"/>
    <row r="9235" s="179" customFormat="1"/>
    <row r="9236" s="179" customFormat="1"/>
    <row r="9237" s="179" customFormat="1"/>
    <row r="9238" s="179" customFormat="1"/>
    <row r="9239" s="179" customFormat="1"/>
    <row r="9240" s="179" customFormat="1"/>
    <row r="9241" s="179" customFormat="1"/>
    <row r="9242" s="179" customFormat="1"/>
    <row r="9243" s="179" customFormat="1"/>
    <row r="9244" s="179" customFormat="1"/>
    <row r="9245" s="179" customFormat="1"/>
    <row r="9246" s="179" customFormat="1"/>
    <row r="9247" s="179" customFormat="1"/>
    <row r="9248" s="179" customFormat="1"/>
    <row r="9249" s="179" customFormat="1"/>
    <row r="9250" s="179" customFormat="1"/>
    <row r="9251" s="179" customFormat="1"/>
    <row r="9252" s="179" customFormat="1"/>
    <row r="9253" s="179" customFormat="1"/>
    <row r="9254" s="179" customFormat="1"/>
    <row r="9255" s="179" customFormat="1"/>
    <row r="9256" s="179" customFormat="1"/>
    <row r="9257" s="179" customFormat="1"/>
    <row r="9258" s="179" customFormat="1"/>
    <row r="9259" s="179" customFormat="1"/>
    <row r="9260" s="179" customFormat="1"/>
    <row r="9261" s="179" customFormat="1"/>
    <row r="9262" s="179" customFormat="1"/>
    <row r="9263" s="179" customFormat="1"/>
    <row r="9264" s="179" customFormat="1"/>
    <row r="9265" s="179" customFormat="1"/>
    <row r="9266" s="179" customFormat="1"/>
    <row r="9267" s="179" customFormat="1"/>
    <row r="9268" s="179" customFormat="1"/>
    <row r="9269" s="179" customFormat="1"/>
    <row r="9270" s="179" customFormat="1"/>
    <row r="9271" s="179" customFormat="1"/>
    <row r="9272" s="179" customFormat="1"/>
    <row r="9273" s="179" customFormat="1"/>
    <row r="9274" s="179" customFormat="1"/>
    <row r="9275" s="179" customFormat="1"/>
    <row r="9276" s="179" customFormat="1"/>
    <row r="9277" s="179" customFormat="1"/>
    <row r="9278" s="179" customFormat="1"/>
    <row r="9279" s="179" customFormat="1"/>
    <row r="9280" s="179" customFormat="1"/>
    <row r="9281" s="179" customFormat="1"/>
    <row r="9282" s="179" customFormat="1"/>
    <row r="9283" s="179" customFormat="1"/>
    <row r="9284" s="179" customFormat="1"/>
    <row r="9285" s="179" customFormat="1"/>
    <row r="9286" s="179" customFormat="1"/>
    <row r="9287" s="179" customFormat="1"/>
    <row r="9288" s="179" customFormat="1"/>
    <row r="9289" s="179" customFormat="1"/>
    <row r="9290" s="179" customFormat="1"/>
    <row r="9291" s="179" customFormat="1"/>
    <row r="9292" s="179" customFormat="1"/>
    <row r="9293" s="179" customFormat="1"/>
    <row r="9294" s="179" customFormat="1"/>
    <row r="9295" s="179" customFormat="1"/>
    <row r="9296" s="179" customFormat="1"/>
    <row r="9297" s="179" customFormat="1"/>
    <row r="9298" s="179" customFormat="1"/>
    <row r="9299" s="179" customFormat="1"/>
    <row r="9300" s="179" customFormat="1"/>
    <row r="9301" s="179" customFormat="1"/>
    <row r="9302" s="179" customFormat="1"/>
    <row r="9303" s="179" customFormat="1"/>
    <row r="9304" s="179" customFormat="1"/>
    <row r="9305" s="179" customFormat="1"/>
    <row r="9306" s="179" customFormat="1"/>
    <row r="9307" s="179" customFormat="1"/>
    <row r="9308" s="179" customFormat="1"/>
    <row r="9309" s="179" customFormat="1"/>
    <row r="9310" s="179" customFormat="1"/>
    <row r="9311" s="179" customFormat="1"/>
    <row r="9312" s="179" customFormat="1"/>
    <row r="9313" s="179" customFormat="1"/>
    <row r="9314" s="179" customFormat="1"/>
    <row r="9315" s="179" customFormat="1"/>
    <row r="9316" s="179" customFormat="1"/>
    <row r="9317" s="179" customFormat="1"/>
    <row r="9318" s="179" customFormat="1"/>
    <row r="9319" s="179" customFormat="1"/>
    <row r="9320" s="179" customFormat="1"/>
    <row r="9321" s="179" customFormat="1"/>
    <row r="9322" s="179" customFormat="1"/>
    <row r="9323" s="179" customFormat="1"/>
    <row r="9324" s="179" customFormat="1"/>
    <row r="9325" s="179" customFormat="1"/>
    <row r="9326" s="179" customFormat="1"/>
    <row r="9327" s="179" customFormat="1"/>
    <row r="9328" s="179" customFormat="1"/>
    <row r="9329" s="179" customFormat="1"/>
    <row r="9330" s="179" customFormat="1"/>
    <row r="9331" s="179" customFormat="1"/>
    <row r="9332" s="179" customFormat="1"/>
    <row r="9333" s="179" customFormat="1"/>
    <row r="9334" s="179" customFormat="1"/>
    <row r="9335" s="179" customFormat="1"/>
    <row r="9336" s="179" customFormat="1"/>
    <row r="9337" s="179" customFormat="1"/>
    <row r="9338" s="179" customFormat="1"/>
    <row r="9339" s="179" customFormat="1"/>
    <row r="9340" s="179" customFormat="1"/>
    <row r="9341" s="179" customFormat="1"/>
    <row r="9342" s="179" customFormat="1"/>
    <row r="9343" s="179" customFormat="1"/>
    <row r="9344" s="179" customFormat="1"/>
    <row r="9345" s="179" customFormat="1"/>
    <row r="9346" s="179" customFormat="1"/>
    <row r="9347" s="179" customFormat="1"/>
    <row r="9348" s="179" customFormat="1"/>
    <row r="9349" s="179" customFormat="1"/>
    <row r="9350" s="179" customFormat="1"/>
    <row r="9351" s="179" customFormat="1"/>
    <row r="9352" s="179" customFormat="1"/>
    <row r="9353" s="179" customFormat="1"/>
    <row r="9354" s="179" customFormat="1"/>
    <row r="9355" s="179" customFormat="1"/>
    <row r="9356" s="179" customFormat="1"/>
    <row r="9357" s="179" customFormat="1"/>
    <row r="9358" s="179" customFormat="1"/>
    <row r="9359" s="179" customFormat="1"/>
    <row r="9360" s="179" customFormat="1"/>
    <row r="9361" s="179" customFormat="1"/>
    <row r="9362" s="179" customFormat="1"/>
    <row r="9363" s="179" customFormat="1"/>
    <row r="9364" s="179" customFormat="1"/>
    <row r="9365" s="179" customFormat="1"/>
    <row r="9366" s="179" customFormat="1"/>
    <row r="9367" s="179" customFormat="1"/>
    <row r="9368" s="179" customFormat="1"/>
    <row r="9369" s="179" customFormat="1"/>
    <row r="9370" s="179" customFormat="1"/>
    <row r="9371" s="179" customFormat="1"/>
    <row r="9372" s="179" customFormat="1"/>
    <row r="9373" s="179" customFormat="1"/>
    <row r="9374" s="179" customFormat="1"/>
    <row r="9375" s="179" customFormat="1"/>
    <row r="9376" s="179" customFormat="1"/>
    <row r="9377" s="179" customFormat="1"/>
    <row r="9378" s="179" customFormat="1"/>
    <row r="9379" s="179" customFormat="1"/>
    <row r="9380" s="179" customFormat="1"/>
    <row r="9381" s="179" customFormat="1"/>
    <row r="9382" s="179" customFormat="1"/>
    <row r="9383" s="179" customFormat="1"/>
    <row r="9384" s="179" customFormat="1"/>
    <row r="9385" s="179" customFormat="1"/>
    <row r="9386" s="179" customFormat="1"/>
    <row r="9387" s="179" customFormat="1"/>
    <row r="9388" s="179" customFormat="1"/>
    <row r="9389" s="179" customFormat="1"/>
    <row r="9390" s="179" customFormat="1"/>
    <row r="9391" s="179" customFormat="1"/>
    <row r="9392" s="179" customFormat="1"/>
    <row r="9393" s="179" customFormat="1"/>
    <row r="9394" s="179" customFormat="1"/>
    <row r="9395" s="179" customFormat="1"/>
    <row r="9396" s="179" customFormat="1"/>
    <row r="9397" s="179" customFormat="1"/>
    <row r="9398" s="179" customFormat="1"/>
    <row r="9399" s="179" customFormat="1"/>
    <row r="9400" s="179" customFormat="1"/>
    <row r="9401" s="179" customFormat="1"/>
    <row r="9402" s="179" customFormat="1"/>
    <row r="9403" s="179" customFormat="1"/>
    <row r="9404" s="179" customFormat="1"/>
    <row r="9405" s="179" customFormat="1"/>
    <row r="9406" s="179" customFormat="1"/>
    <row r="9407" s="179" customFormat="1"/>
    <row r="9408" s="179" customFormat="1"/>
    <row r="9409" s="179" customFormat="1"/>
    <row r="9410" s="179" customFormat="1"/>
    <row r="9411" s="179" customFormat="1"/>
    <row r="9412" s="179" customFormat="1"/>
    <row r="9413" s="179" customFormat="1"/>
    <row r="9414" s="179" customFormat="1"/>
    <row r="9415" s="179" customFormat="1"/>
    <row r="9416" s="179" customFormat="1"/>
    <row r="9417" s="179" customFormat="1"/>
    <row r="9418" s="179" customFormat="1"/>
    <row r="9419" s="179" customFormat="1"/>
    <row r="9420" s="179" customFormat="1"/>
    <row r="9421" s="179" customFormat="1"/>
    <row r="9422" s="179" customFormat="1"/>
    <row r="9423" s="179" customFormat="1"/>
    <row r="9424" s="179" customFormat="1"/>
    <row r="9425" s="179" customFormat="1"/>
    <row r="9426" s="179" customFormat="1"/>
    <row r="9427" s="179" customFormat="1"/>
    <row r="9428" s="179" customFormat="1"/>
    <row r="9429" s="179" customFormat="1"/>
    <row r="9430" s="179" customFormat="1"/>
    <row r="9431" s="179" customFormat="1"/>
    <row r="9432" s="179" customFormat="1"/>
    <row r="9433" s="179" customFormat="1"/>
    <row r="9434" s="179" customFormat="1"/>
    <row r="9435" s="179" customFormat="1"/>
    <row r="9436" s="179" customFormat="1"/>
    <row r="9437" s="179" customFormat="1"/>
    <row r="9438" s="179" customFormat="1"/>
    <row r="9439" s="179" customFormat="1"/>
    <row r="9440" s="179" customFormat="1"/>
    <row r="9441" s="179" customFormat="1"/>
    <row r="9442" s="179" customFormat="1"/>
    <row r="9443" s="179" customFormat="1"/>
    <row r="9444" s="179" customFormat="1"/>
    <row r="9445" s="179" customFormat="1"/>
    <row r="9446" s="179" customFormat="1"/>
    <row r="9447" s="179" customFormat="1"/>
    <row r="9448" s="179" customFormat="1"/>
    <row r="9449" s="179" customFormat="1"/>
    <row r="9450" s="179" customFormat="1"/>
    <row r="9451" s="179" customFormat="1"/>
    <row r="9452" s="179" customFormat="1"/>
    <row r="9453" s="179" customFormat="1"/>
    <row r="9454" s="179" customFormat="1"/>
    <row r="9455" s="179" customFormat="1"/>
    <row r="9456" s="179" customFormat="1"/>
    <row r="9457" s="179" customFormat="1"/>
    <row r="9458" s="179" customFormat="1"/>
    <row r="9459" s="179" customFormat="1"/>
    <row r="9460" s="179" customFormat="1"/>
    <row r="9461" s="179" customFormat="1"/>
    <row r="9462" s="179" customFormat="1"/>
    <row r="9463" s="179" customFormat="1"/>
    <row r="9464" s="179" customFormat="1"/>
    <row r="9465" s="179" customFormat="1"/>
    <row r="9466" s="179" customFormat="1"/>
    <row r="9467" s="179" customFormat="1"/>
    <row r="9468" s="179" customFormat="1"/>
    <row r="9469" s="179" customFormat="1"/>
    <row r="9470" s="179" customFormat="1"/>
    <row r="9471" s="179" customFormat="1"/>
    <row r="9472" s="179" customFormat="1"/>
    <row r="9473" s="179" customFormat="1"/>
    <row r="9474" s="179" customFormat="1"/>
    <row r="9475" s="179" customFormat="1"/>
    <row r="9476" s="179" customFormat="1"/>
    <row r="9477" s="179" customFormat="1"/>
    <row r="9478" s="179" customFormat="1"/>
    <row r="9479" s="179" customFormat="1"/>
    <row r="9480" s="179" customFormat="1"/>
    <row r="9481" s="179" customFormat="1"/>
    <row r="9482" s="179" customFormat="1"/>
    <row r="9483" s="179" customFormat="1"/>
    <row r="9484" s="179" customFormat="1"/>
    <row r="9485" s="179" customFormat="1"/>
    <row r="9486" s="179" customFormat="1"/>
    <row r="9487" s="179" customFormat="1"/>
    <row r="9488" s="179" customFormat="1"/>
    <row r="9489" s="179" customFormat="1"/>
    <row r="9490" s="179" customFormat="1"/>
    <row r="9491" s="179" customFormat="1"/>
    <row r="9492" s="179" customFormat="1"/>
    <row r="9493" s="179" customFormat="1"/>
    <row r="9494" s="179" customFormat="1"/>
    <row r="9495" s="179" customFormat="1"/>
    <row r="9496" s="179" customFormat="1"/>
    <row r="9497" s="179" customFormat="1"/>
    <row r="9498" s="179" customFormat="1"/>
    <row r="9499" s="179" customFormat="1"/>
    <row r="9500" s="179" customFormat="1"/>
    <row r="9501" s="179" customFormat="1"/>
    <row r="9502" s="179" customFormat="1"/>
    <row r="9503" s="179" customFormat="1"/>
    <row r="9504" s="179" customFormat="1"/>
    <row r="9505" s="179" customFormat="1"/>
    <row r="9506" s="179" customFormat="1"/>
    <row r="9507" s="179" customFormat="1"/>
    <row r="9508" s="179" customFormat="1"/>
    <row r="9509" s="179" customFormat="1"/>
    <row r="9510" s="179" customFormat="1"/>
    <row r="9511" s="179" customFormat="1"/>
    <row r="9512" s="179" customFormat="1"/>
    <row r="9513" s="179" customFormat="1"/>
    <row r="9514" s="179" customFormat="1"/>
    <row r="9515" s="179" customFormat="1"/>
    <row r="9516" s="179" customFormat="1"/>
    <row r="9517" s="179" customFormat="1"/>
    <row r="9518" s="179" customFormat="1"/>
    <row r="9519" s="179" customFormat="1"/>
    <row r="9520" s="179" customFormat="1"/>
    <row r="9521" s="179" customFormat="1"/>
    <row r="9522" s="179" customFormat="1"/>
    <row r="9523" s="179" customFormat="1"/>
    <row r="9524" s="179" customFormat="1"/>
    <row r="9525" s="179" customFormat="1"/>
    <row r="9526" s="179" customFormat="1"/>
    <row r="9527" s="179" customFormat="1"/>
    <row r="9528" s="179" customFormat="1"/>
    <row r="9529" s="179" customFormat="1"/>
    <row r="9530" s="179" customFormat="1"/>
    <row r="9531" s="179" customFormat="1"/>
    <row r="9532" s="179" customFormat="1"/>
    <row r="9533" s="179" customFormat="1"/>
    <row r="9534" s="179" customFormat="1"/>
    <row r="9535" s="179" customFormat="1"/>
    <row r="9536" s="179" customFormat="1"/>
    <row r="9537" s="179" customFormat="1"/>
    <row r="9538" s="179" customFormat="1"/>
    <row r="9539" s="179" customFormat="1"/>
    <row r="9540" s="179" customFormat="1"/>
    <row r="9541" s="179" customFormat="1"/>
    <row r="9542" s="179" customFormat="1"/>
    <row r="9543" s="179" customFormat="1"/>
    <row r="9544" s="179" customFormat="1"/>
    <row r="9545" s="179" customFormat="1"/>
    <row r="9546" s="179" customFormat="1"/>
    <row r="9547" s="179" customFormat="1"/>
    <row r="9548" s="179" customFormat="1"/>
    <row r="9549" s="179" customFormat="1"/>
    <row r="9550" s="179" customFormat="1"/>
    <row r="9551" s="179" customFormat="1"/>
    <row r="9552" s="179" customFormat="1"/>
    <row r="9553" s="179" customFormat="1"/>
    <row r="9554" s="179" customFormat="1"/>
    <row r="9555" s="179" customFormat="1"/>
    <row r="9556" s="179" customFormat="1"/>
    <row r="9557" s="179" customFormat="1"/>
    <row r="9558" s="179" customFormat="1"/>
    <row r="9559" s="179" customFormat="1"/>
    <row r="9560" s="179" customFormat="1"/>
    <row r="9561" s="179" customFormat="1"/>
    <row r="9562" s="179" customFormat="1"/>
    <row r="9563" s="179" customFormat="1"/>
    <row r="9564" s="179" customFormat="1"/>
    <row r="9565" s="179" customFormat="1"/>
    <row r="9566" s="179" customFormat="1"/>
    <row r="9567" s="179" customFormat="1"/>
    <row r="9568" s="179" customFormat="1"/>
    <row r="9569" s="179" customFormat="1"/>
    <row r="9570" s="179" customFormat="1"/>
    <row r="9571" s="179" customFormat="1"/>
    <row r="9572" s="179" customFormat="1"/>
    <row r="9573" s="179" customFormat="1"/>
    <row r="9574" s="179" customFormat="1"/>
    <row r="9575" s="179" customFormat="1"/>
    <row r="9576" s="179" customFormat="1"/>
    <row r="9577" s="179" customFormat="1"/>
    <row r="9578" s="179" customFormat="1"/>
    <row r="9579" s="179" customFormat="1"/>
    <row r="9580" s="179" customFormat="1"/>
    <row r="9581" s="179" customFormat="1"/>
    <row r="9582" s="179" customFormat="1"/>
    <row r="9583" s="179" customFormat="1"/>
    <row r="9584" s="179" customFormat="1"/>
    <row r="9585" s="179" customFormat="1"/>
    <row r="9586" s="179" customFormat="1"/>
    <row r="9587" s="179" customFormat="1"/>
    <row r="9588" s="179" customFormat="1"/>
    <row r="9589" s="179" customFormat="1"/>
    <row r="9590" s="179" customFormat="1"/>
    <row r="9591" s="179" customFormat="1"/>
    <row r="9592" s="179" customFormat="1"/>
    <row r="9593" s="179" customFormat="1"/>
    <row r="9594" s="179" customFormat="1"/>
    <row r="9595" s="179" customFormat="1"/>
    <row r="9596" s="179" customFormat="1"/>
    <row r="9597" s="179" customFormat="1"/>
    <row r="9598" s="179" customFormat="1"/>
    <row r="9599" s="179" customFormat="1"/>
    <row r="9600" s="179" customFormat="1"/>
    <row r="9601" s="179" customFormat="1"/>
    <row r="9602" s="179" customFormat="1"/>
    <row r="9603" s="179" customFormat="1"/>
    <row r="9604" s="179" customFormat="1"/>
    <row r="9605" s="179" customFormat="1"/>
    <row r="9606" s="179" customFormat="1"/>
    <row r="9607" s="179" customFormat="1"/>
    <row r="9608" s="179" customFormat="1"/>
    <row r="9609" s="179" customFormat="1"/>
    <row r="9610" s="179" customFormat="1"/>
    <row r="9611" s="179" customFormat="1"/>
    <row r="9612" s="179" customFormat="1"/>
    <row r="9613" s="179" customFormat="1"/>
    <row r="9614" s="179" customFormat="1"/>
    <row r="9615" s="179" customFormat="1"/>
    <row r="9616" s="179" customFormat="1"/>
    <row r="9617" s="179" customFormat="1"/>
    <row r="9618" s="179" customFormat="1"/>
    <row r="9619" s="179" customFormat="1"/>
    <row r="9620" s="179" customFormat="1"/>
    <row r="9621" s="179" customFormat="1"/>
    <row r="9622" s="179" customFormat="1"/>
    <row r="9623" s="179" customFormat="1"/>
    <row r="9624" s="179" customFormat="1"/>
    <row r="9625" s="179" customFormat="1"/>
    <row r="9626" s="179" customFormat="1"/>
    <row r="9627" s="179" customFormat="1"/>
    <row r="9628" s="179" customFormat="1"/>
    <row r="9629" s="179" customFormat="1"/>
    <row r="9630" s="179" customFormat="1"/>
    <row r="9631" s="179" customFormat="1"/>
    <row r="9632" s="179" customFormat="1"/>
    <row r="9633" s="179" customFormat="1"/>
    <row r="9634" s="179" customFormat="1"/>
    <row r="9635" s="179" customFormat="1"/>
    <row r="9636" s="179" customFormat="1"/>
    <row r="9637" s="179" customFormat="1"/>
    <row r="9638" s="179" customFormat="1"/>
    <row r="9639" s="179" customFormat="1"/>
    <row r="9640" s="179" customFormat="1"/>
    <row r="9641" s="179" customFormat="1"/>
    <row r="9642" s="179" customFormat="1"/>
    <row r="9643" s="179" customFormat="1"/>
    <row r="9644" s="179" customFormat="1"/>
    <row r="9645" s="179" customFormat="1"/>
    <row r="9646" s="179" customFormat="1"/>
    <row r="9647" s="179" customFormat="1"/>
    <row r="9648" s="179" customFormat="1"/>
    <row r="9649" s="179" customFormat="1"/>
    <row r="9650" s="179" customFormat="1"/>
    <row r="9651" s="179" customFormat="1"/>
    <row r="9652" s="179" customFormat="1"/>
    <row r="9653" s="179" customFormat="1"/>
    <row r="9654" s="179" customFormat="1"/>
    <row r="9655" s="179" customFormat="1"/>
    <row r="9656" s="179" customFormat="1"/>
    <row r="9657" s="179" customFormat="1"/>
    <row r="9658" s="179" customFormat="1"/>
    <row r="9659" s="179" customFormat="1"/>
    <row r="9660" s="179" customFormat="1"/>
    <row r="9661" s="179" customFormat="1"/>
    <row r="9662" s="179" customFormat="1"/>
    <row r="9663" s="179" customFormat="1"/>
    <row r="9664" s="179" customFormat="1"/>
    <row r="9665" s="179" customFormat="1"/>
    <row r="9666" s="179" customFormat="1"/>
    <row r="9667" s="179" customFormat="1"/>
    <row r="9668" s="179" customFormat="1"/>
    <row r="9669" s="179" customFormat="1"/>
    <row r="9670" s="179" customFormat="1"/>
    <row r="9671" s="179" customFormat="1"/>
    <row r="9672" s="179" customFormat="1"/>
    <row r="9673" s="179" customFormat="1"/>
    <row r="9674" s="179" customFormat="1"/>
    <row r="9675" s="179" customFormat="1"/>
    <row r="9676" s="179" customFormat="1"/>
    <row r="9677" s="179" customFormat="1"/>
    <row r="9678" s="179" customFormat="1"/>
    <row r="9679" s="179" customFormat="1"/>
    <row r="9680" s="179" customFormat="1"/>
    <row r="9681" s="179" customFormat="1"/>
    <row r="9682" s="179" customFormat="1"/>
    <row r="9683" s="179" customFormat="1"/>
    <row r="9684" s="179" customFormat="1"/>
    <row r="9685" s="179" customFormat="1"/>
    <row r="9686" s="179" customFormat="1"/>
    <row r="9687" s="179" customFormat="1"/>
    <row r="9688" s="179" customFormat="1"/>
    <row r="9689" s="179" customFormat="1"/>
    <row r="9690" s="179" customFormat="1"/>
    <row r="9691" s="179" customFormat="1"/>
    <row r="9692" s="179" customFormat="1"/>
    <row r="9693" s="179" customFormat="1"/>
    <row r="9694" s="179" customFormat="1"/>
    <row r="9695" s="179" customFormat="1"/>
    <row r="9696" s="179" customFormat="1"/>
    <row r="9697" s="179" customFormat="1"/>
    <row r="9698" s="179" customFormat="1"/>
    <row r="9699" s="179" customFormat="1"/>
    <row r="9700" s="179" customFormat="1"/>
    <row r="9701" s="179" customFormat="1"/>
    <row r="9702" s="179" customFormat="1"/>
    <row r="9703" s="179" customFormat="1"/>
    <row r="9704" s="179" customFormat="1"/>
    <row r="9705" s="179" customFormat="1"/>
    <row r="9706" s="179" customFormat="1"/>
    <row r="9707" s="179" customFormat="1"/>
    <row r="9708" s="179" customFormat="1"/>
    <row r="9709" s="179" customFormat="1"/>
    <row r="9710" s="179" customFormat="1"/>
    <row r="9711" s="179" customFormat="1"/>
    <row r="9712" s="179" customFormat="1"/>
    <row r="9713" s="179" customFormat="1"/>
    <row r="9714" s="179" customFormat="1"/>
    <row r="9715" s="179" customFormat="1"/>
    <row r="9716" s="179" customFormat="1"/>
    <row r="9717" s="179" customFormat="1"/>
    <row r="9718" s="179" customFormat="1"/>
    <row r="9719" s="179" customFormat="1"/>
    <row r="9720" s="179" customFormat="1"/>
    <row r="9721" s="179" customFormat="1"/>
    <row r="9722" s="179" customFormat="1"/>
    <row r="9723" s="179" customFormat="1"/>
    <row r="9724" s="179" customFormat="1"/>
    <row r="9725" s="179" customFormat="1"/>
    <row r="9726" s="179" customFormat="1"/>
    <row r="9727" s="179" customFormat="1"/>
    <row r="9728" s="179" customFormat="1"/>
    <row r="9729" s="179" customFormat="1"/>
    <row r="9730" s="179" customFormat="1"/>
    <row r="9731" s="179" customFormat="1"/>
    <row r="9732" s="179" customFormat="1"/>
    <row r="9733" s="179" customFormat="1"/>
    <row r="9734" s="179" customFormat="1"/>
    <row r="9735" s="179" customFormat="1"/>
    <row r="9736" s="179" customFormat="1"/>
    <row r="9737" s="179" customFormat="1"/>
    <row r="9738" s="179" customFormat="1"/>
    <row r="9739" s="179" customFormat="1"/>
    <row r="9740" s="179" customFormat="1"/>
    <row r="9741" s="179" customFormat="1"/>
    <row r="9742" s="179" customFormat="1"/>
    <row r="9743" s="179" customFormat="1"/>
    <row r="9744" s="179" customFormat="1"/>
    <row r="9745" s="179" customFormat="1"/>
    <row r="9746" s="179" customFormat="1"/>
    <row r="9747" s="179" customFormat="1"/>
    <row r="9748" s="179" customFormat="1"/>
    <row r="9749" s="179" customFormat="1"/>
    <row r="9750" s="179" customFormat="1"/>
    <row r="9751" s="179" customFormat="1"/>
    <row r="9752" s="179" customFormat="1"/>
    <row r="9753" s="179" customFormat="1"/>
    <row r="9754" s="179" customFormat="1"/>
    <row r="9755" s="179" customFormat="1"/>
    <row r="9756" s="179" customFormat="1"/>
    <row r="9757" s="179" customFormat="1"/>
    <row r="9758" s="179" customFormat="1"/>
    <row r="9759" s="179" customFormat="1"/>
    <row r="9760" s="179" customFormat="1"/>
    <row r="9761" s="179" customFormat="1"/>
    <row r="9762" s="179" customFormat="1"/>
    <row r="9763" s="179" customFormat="1"/>
    <row r="9764" s="179" customFormat="1"/>
    <row r="9765" s="179" customFormat="1"/>
    <row r="9766" s="179" customFormat="1"/>
    <row r="9767" s="179" customFormat="1"/>
    <row r="9768" s="179" customFormat="1"/>
    <row r="9769" s="179" customFormat="1"/>
    <row r="9770" s="179" customFormat="1"/>
    <row r="9771" s="179" customFormat="1"/>
    <row r="9772" s="179" customFormat="1"/>
    <row r="9773" s="179" customFormat="1"/>
    <row r="9774" s="179" customFormat="1"/>
    <row r="9775" s="179" customFormat="1"/>
    <row r="9776" s="179" customFormat="1"/>
    <row r="9777" s="179" customFormat="1"/>
    <row r="9778" s="179" customFormat="1"/>
    <row r="9779" s="179" customFormat="1"/>
    <row r="9780" s="179" customFormat="1"/>
    <row r="9781" s="179" customFormat="1"/>
    <row r="9782" s="179" customFormat="1"/>
    <row r="9783" s="179" customFormat="1"/>
    <row r="9784" s="179" customFormat="1"/>
    <row r="9785" s="179" customFormat="1"/>
    <row r="9786" s="179" customFormat="1"/>
    <row r="9787" s="179" customFormat="1"/>
    <row r="9788" s="179" customFormat="1"/>
    <row r="9789" s="179" customFormat="1"/>
    <row r="9790" s="179" customFormat="1"/>
    <row r="9791" s="179" customFormat="1"/>
    <row r="9792" s="179" customFormat="1"/>
    <row r="9793" s="179" customFormat="1"/>
    <row r="9794" s="179" customFormat="1"/>
    <row r="9795" s="179" customFormat="1"/>
    <row r="9796" s="179" customFormat="1"/>
    <row r="9797" s="179" customFormat="1"/>
    <row r="9798" s="179" customFormat="1"/>
    <row r="9799" s="179" customFormat="1"/>
    <row r="9800" s="179" customFormat="1"/>
    <row r="9801" s="179" customFormat="1"/>
    <row r="9802" s="179" customFormat="1"/>
    <row r="9803" s="179" customFormat="1"/>
    <row r="9804" s="179" customFormat="1"/>
    <row r="9805" s="179" customFormat="1"/>
    <row r="9806" s="179" customFormat="1"/>
    <row r="9807" s="179" customFormat="1"/>
    <row r="9808" s="179" customFormat="1"/>
    <row r="9809" s="179" customFormat="1"/>
    <row r="9810" s="179" customFormat="1"/>
    <row r="9811" s="179" customFormat="1"/>
    <row r="9812" s="179" customFormat="1"/>
    <row r="9813" s="179" customFormat="1"/>
    <row r="9814" s="179" customFormat="1"/>
    <row r="9815" s="179" customFormat="1"/>
    <row r="9816" s="179" customFormat="1"/>
    <row r="9817" s="179" customFormat="1"/>
    <row r="9818" s="179" customFormat="1"/>
    <row r="9819" s="179" customFormat="1"/>
    <row r="9820" s="179" customFormat="1"/>
    <row r="9821" s="179" customFormat="1"/>
    <row r="9822" s="179" customFormat="1"/>
    <row r="9823" s="179" customFormat="1"/>
    <row r="9824" s="179" customFormat="1"/>
    <row r="9825" s="179" customFormat="1"/>
    <row r="9826" s="179" customFormat="1"/>
    <row r="9827" s="179" customFormat="1"/>
    <row r="9828" s="179" customFormat="1"/>
    <row r="9829" s="179" customFormat="1"/>
    <row r="9830" s="179" customFormat="1"/>
    <row r="9831" s="179" customFormat="1"/>
    <row r="9832" s="179" customFormat="1"/>
    <row r="9833" s="179" customFormat="1"/>
    <row r="9834" s="179" customFormat="1"/>
    <row r="9835" s="179" customFormat="1"/>
    <row r="9836" s="179" customFormat="1"/>
    <row r="9837" s="179" customFormat="1"/>
    <row r="9838" s="179" customFormat="1"/>
    <row r="9839" s="179" customFormat="1"/>
    <row r="9840" s="179" customFormat="1"/>
    <row r="9841" s="179" customFormat="1"/>
    <row r="9842" s="179" customFormat="1"/>
    <row r="9843" s="179" customFormat="1"/>
    <row r="9844" s="179" customFormat="1"/>
    <row r="9845" s="179" customFormat="1"/>
    <row r="9846" s="179" customFormat="1"/>
    <row r="9847" s="179" customFormat="1"/>
    <row r="9848" s="179" customFormat="1"/>
    <row r="9849" s="179" customFormat="1"/>
    <row r="9850" s="179" customFormat="1"/>
    <row r="9851" s="179" customFormat="1"/>
    <row r="9852" s="179" customFormat="1"/>
    <row r="9853" s="179" customFormat="1"/>
    <row r="9854" s="179" customFormat="1"/>
    <row r="9855" s="179" customFormat="1"/>
    <row r="9856" s="179" customFormat="1"/>
    <row r="9857" s="179" customFormat="1"/>
    <row r="9858" s="179" customFormat="1"/>
    <row r="9859" s="179" customFormat="1"/>
    <row r="9860" s="179" customFormat="1"/>
    <row r="9861" s="179" customFormat="1"/>
    <row r="9862" s="179" customFormat="1"/>
    <row r="9863" s="179" customFormat="1"/>
    <row r="9864" s="179" customFormat="1"/>
    <row r="9865" s="179" customFormat="1"/>
    <row r="9866" s="179" customFormat="1"/>
    <row r="9867" s="179" customFormat="1"/>
    <row r="9868" s="179" customFormat="1"/>
    <row r="9869" s="179" customFormat="1"/>
    <row r="9870" s="179" customFormat="1"/>
    <row r="9871" s="179" customFormat="1"/>
    <row r="9872" s="179" customFormat="1"/>
    <row r="9873" s="179" customFormat="1"/>
    <row r="9874" s="179" customFormat="1"/>
    <row r="9875" s="179" customFormat="1"/>
    <row r="9876" s="179" customFormat="1"/>
    <row r="9877" s="179" customFormat="1"/>
    <row r="9878" s="179" customFormat="1"/>
    <row r="9879" s="179" customFormat="1"/>
    <row r="9880" s="179" customFormat="1"/>
    <row r="9881" s="179" customFormat="1"/>
    <row r="9882" s="179" customFormat="1"/>
    <row r="9883" s="179" customFormat="1"/>
    <row r="9884" s="179" customFormat="1"/>
    <row r="9885" s="179" customFormat="1"/>
    <row r="9886" s="179" customFormat="1"/>
    <row r="9887" s="179" customFormat="1"/>
    <row r="9888" s="179" customFormat="1"/>
    <row r="9889" s="179" customFormat="1"/>
    <row r="9890" s="179" customFormat="1"/>
    <row r="9891" s="179" customFormat="1"/>
    <row r="9892" s="179" customFormat="1"/>
    <row r="9893" s="179" customFormat="1"/>
    <row r="9894" s="179" customFormat="1"/>
    <row r="9895" s="179" customFormat="1"/>
    <row r="9896" s="179" customFormat="1"/>
    <row r="9897" s="179" customFormat="1"/>
    <row r="9898" s="179" customFormat="1"/>
    <row r="9899" s="179" customFormat="1"/>
    <row r="9900" s="179" customFormat="1"/>
    <row r="9901" s="179" customFormat="1"/>
    <row r="9902" s="179" customFormat="1"/>
    <row r="9903" s="179" customFormat="1"/>
    <row r="9904" s="179" customFormat="1"/>
    <row r="9905" s="179" customFormat="1"/>
    <row r="9906" s="179" customFormat="1"/>
    <row r="9907" s="179" customFormat="1"/>
    <row r="9908" s="179" customFormat="1"/>
    <row r="9909" s="179" customFormat="1"/>
    <row r="9910" s="179" customFormat="1"/>
    <row r="9911" s="179" customFormat="1"/>
    <row r="9912" s="179" customFormat="1"/>
    <row r="9913" s="179" customFormat="1"/>
    <row r="9914" s="179" customFormat="1"/>
    <row r="9915" s="179" customFormat="1"/>
    <row r="9916" s="179" customFormat="1"/>
    <row r="9917" s="179" customFormat="1"/>
    <row r="9918" s="179" customFormat="1"/>
    <row r="9919" s="179" customFormat="1"/>
    <row r="9920" s="179" customFormat="1"/>
    <row r="9921" s="179" customFormat="1"/>
    <row r="9922" s="179" customFormat="1"/>
    <row r="9923" s="179" customFormat="1"/>
    <row r="9924" s="179" customFormat="1"/>
    <row r="9925" s="179" customFormat="1"/>
    <row r="9926" s="179" customFormat="1"/>
    <row r="9927" s="179" customFormat="1"/>
    <row r="9928" s="179" customFormat="1"/>
    <row r="9929" s="179" customFormat="1"/>
    <row r="9930" s="179" customFormat="1"/>
    <row r="9931" s="179" customFormat="1"/>
    <row r="9932" s="179" customFormat="1"/>
    <row r="9933" s="179" customFormat="1"/>
    <row r="9934" s="179" customFormat="1"/>
    <row r="9935" s="179" customFormat="1"/>
    <row r="9936" s="179" customFormat="1"/>
    <row r="9937" s="179" customFormat="1"/>
    <row r="9938" s="179" customFormat="1"/>
    <row r="9939" s="179" customFormat="1"/>
    <row r="9940" s="179" customFormat="1"/>
    <row r="9941" s="179" customFormat="1"/>
    <row r="9942" s="179" customFormat="1"/>
    <row r="9943" s="179" customFormat="1"/>
    <row r="9944" s="179" customFormat="1"/>
    <row r="9945" s="179" customFormat="1"/>
    <row r="9946" s="179" customFormat="1"/>
    <row r="9947" s="179" customFormat="1"/>
    <row r="9948" s="179" customFormat="1"/>
    <row r="9949" s="179" customFormat="1"/>
    <row r="9950" s="179" customFormat="1"/>
    <row r="9951" s="179" customFormat="1"/>
    <row r="9952" s="179" customFormat="1"/>
    <row r="9953" s="179" customFormat="1"/>
    <row r="9954" s="179" customFormat="1"/>
    <row r="9955" s="179" customFormat="1"/>
    <row r="9956" s="179" customFormat="1"/>
    <row r="9957" s="179" customFormat="1"/>
    <row r="9958" s="179" customFormat="1"/>
    <row r="9959" s="179" customFormat="1"/>
    <row r="9960" s="179" customFormat="1"/>
    <row r="9961" s="179" customFormat="1"/>
    <row r="9962" s="179" customFormat="1"/>
    <row r="9963" s="179" customFormat="1"/>
    <row r="9964" s="179" customFormat="1"/>
    <row r="9965" s="179" customFormat="1"/>
    <row r="9966" s="179" customFormat="1"/>
    <row r="9967" s="179" customFormat="1"/>
    <row r="9968" s="179" customFormat="1"/>
    <row r="9969" s="179" customFormat="1"/>
    <row r="9970" s="179" customFormat="1"/>
    <row r="9971" s="179" customFormat="1"/>
    <row r="9972" s="179" customFormat="1"/>
    <row r="9973" s="179" customFormat="1"/>
    <row r="9974" s="179" customFormat="1"/>
    <row r="9975" s="179" customFormat="1"/>
    <row r="9976" s="179" customFormat="1"/>
    <row r="9977" s="179" customFormat="1"/>
    <row r="9978" s="179" customFormat="1"/>
    <row r="9979" s="179" customFormat="1"/>
    <row r="9980" s="179" customFormat="1"/>
    <row r="9981" s="179" customFormat="1"/>
    <row r="9982" s="179" customFormat="1"/>
    <row r="9983" s="179" customFormat="1"/>
    <row r="9984" s="179" customFormat="1"/>
    <row r="9985" s="179" customFormat="1"/>
    <row r="9986" s="179" customFormat="1"/>
    <row r="9987" s="179" customFormat="1"/>
    <row r="9988" s="179" customFormat="1"/>
    <row r="9989" s="179" customFormat="1"/>
    <row r="9990" s="179" customFormat="1"/>
    <row r="9991" s="179" customFormat="1"/>
    <row r="9992" s="179" customFormat="1"/>
    <row r="9993" s="179" customFormat="1"/>
    <row r="9994" s="179" customFormat="1"/>
    <row r="9995" s="179" customFormat="1"/>
    <row r="9996" s="179" customFormat="1"/>
    <row r="9997" s="179" customFormat="1"/>
    <row r="9998" s="179" customFormat="1"/>
    <row r="9999" s="179" customFormat="1"/>
    <row r="10000" s="179" customFormat="1"/>
    <row r="10001" s="179" customFormat="1"/>
    <row r="10002" s="179" customFormat="1"/>
    <row r="10003" s="179" customFormat="1"/>
    <row r="10004" s="179" customFormat="1"/>
    <row r="10005" s="179" customFormat="1"/>
    <row r="10006" s="179" customFormat="1"/>
    <row r="10007" s="179" customFormat="1"/>
    <row r="10008" s="179" customFormat="1"/>
    <row r="10009" s="179" customFormat="1"/>
    <row r="10010" s="179" customFormat="1"/>
    <row r="10011" s="179" customFormat="1"/>
    <row r="10012" s="179" customFormat="1"/>
    <row r="10013" s="179" customFormat="1"/>
    <row r="10014" s="179" customFormat="1"/>
    <row r="10015" s="179" customFormat="1"/>
    <row r="10016" s="179" customFormat="1"/>
    <row r="10017" s="179" customFormat="1"/>
    <row r="10018" s="179" customFormat="1"/>
    <row r="10019" s="179" customFormat="1"/>
    <row r="10020" s="179" customFormat="1"/>
    <row r="10021" s="179" customFormat="1"/>
    <row r="10022" s="179" customFormat="1"/>
    <row r="10023" s="179" customFormat="1"/>
    <row r="10024" s="179" customFormat="1"/>
    <row r="10025" s="179" customFormat="1"/>
    <row r="10026" s="179" customFormat="1"/>
    <row r="10027" s="179" customFormat="1"/>
    <row r="10028" s="179" customFormat="1"/>
    <row r="10029" s="179" customFormat="1"/>
    <row r="10030" s="179" customFormat="1"/>
    <row r="10031" s="179" customFormat="1"/>
    <row r="10032" s="179" customFormat="1"/>
    <row r="10033" s="179" customFormat="1"/>
    <row r="10034" s="179" customFormat="1"/>
    <row r="10035" s="179" customFormat="1"/>
    <row r="10036" s="179" customFormat="1"/>
    <row r="10037" s="179" customFormat="1"/>
    <row r="10038" s="179" customFormat="1"/>
    <row r="10039" s="179" customFormat="1"/>
    <row r="10040" s="179" customFormat="1"/>
    <row r="10041" s="179" customFormat="1"/>
    <row r="10042" s="179" customFormat="1"/>
    <row r="10043" s="179" customFormat="1"/>
    <row r="10044" s="179" customFormat="1"/>
    <row r="10045" s="179" customFormat="1"/>
    <row r="10046" s="179" customFormat="1"/>
    <row r="10047" s="179" customFormat="1"/>
    <row r="10048" s="179" customFormat="1"/>
    <row r="10049" s="179" customFormat="1"/>
    <row r="10050" s="179" customFormat="1"/>
    <row r="10051" s="179" customFormat="1"/>
    <row r="10052" s="179" customFormat="1"/>
    <row r="10053" s="179" customFormat="1"/>
    <row r="10054" s="179" customFormat="1"/>
    <row r="10055" s="179" customFormat="1"/>
    <row r="10056" s="179" customFormat="1"/>
    <row r="10057" s="179" customFormat="1"/>
    <row r="10058" s="179" customFormat="1"/>
    <row r="10059" s="179" customFormat="1"/>
    <row r="10060" s="179" customFormat="1"/>
    <row r="10061" s="179" customFormat="1"/>
    <row r="10062" s="179" customFormat="1"/>
    <row r="10063" s="179" customFormat="1"/>
    <row r="10064" s="179" customFormat="1"/>
    <row r="10065" s="179" customFormat="1"/>
    <row r="10066" s="179" customFormat="1"/>
    <row r="10067" s="179" customFormat="1"/>
    <row r="10068" s="179" customFormat="1"/>
    <row r="10069" s="179" customFormat="1"/>
    <row r="10070" s="179" customFormat="1"/>
    <row r="10071" s="179" customFormat="1"/>
    <row r="10072" s="179" customFormat="1"/>
    <row r="10073" s="179" customFormat="1"/>
    <row r="10074" s="179" customFormat="1"/>
    <row r="10075" s="179" customFormat="1"/>
    <row r="10076" s="179" customFormat="1"/>
    <row r="10077" s="179" customFormat="1"/>
    <row r="10078" s="179" customFormat="1"/>
    <row r="10079" s="179" customFormat="1"/>
    <row r="10080" s="179" customFormat="1"/>
    <row r="10081" s="179" customFormat="1"/>
    <row r="10082" s="179" customFormat="1"/>
    <row r="10083" s="179" customFormat="1"/>
    <row r="10084" s="179" customFormat="1"/>
    <row r="10085" s="179" customFormat="1"/>
    <row r="10086" s="179" customFormat="1"/>
    <row r="10087" s="179" customFormat="1"/>
    <row r="10088" s="179" customFormat="1"/>
    <row r="10089" s="179" customFormat="1"/>
    <row r="10090" s="179" customFormat="1"/>
    <row r="10091" s="179" customFormat="1"/>
    <row r="10092" s="179" customFormat="1"/>
    <row r="10093" s="179" customFormat="1"/>
    <row r="10094" s="179" customFormat="1"/>
    <row r="10095" s="179" customFormat="1"/>
    <row r="10096" s="179" customFormat="1"/>
    <row r="10097" s="179" customFormat="1"/>
    <row r="10098" s="179" customFormat="1"/>
    <row r="10099" s="179" customFormat="1"/>
    <row r="10100" s="179" customFormat="1"/>
    <row r="10101" s="179" customFormat="1"/>
    <row r="10102" s="179" customFormat="1"/>
    <row r="10103" s="179" customFormat="1"/>
    <row r="10104" s="179" customFormat="1"/>
    <row r="10105" s="179" customFormat="1"/>
    <row r="10106" s="179" customFormat="1"/>
    <row r="10107" s="179" customFormat="1"/>
    <row r="10108" s="179" customFormat="1"/>
    <row r="10109" s="179" customFormat="1"/>
    <row r="10110" s="179" customFormat="1"/>
    <row r="10111" s="179" customFormat="1"/>
    <row r="10112" s="179" customFormat="1"/>
    <row r="10113" s="179" customFormat="1"/>
    <row r="10114" s="179" customFormat="1"/>
    <row r="10115" s="179" customFormat="1"/>
    <row r="10116" s="179" customFormat="1"/>
    <row r="10117" s="179" customFormat="1"/>
    <row r="10118" s="179" customFormat="1"/>
    <row r="10119" s="179" customFormat="1"/>
    <row r="10120" s="179" customFormat="1"/>
    <row r="10121" s="179" customFormat="1"/>
    <row r="10122" s="179" customFormat="1"/>
    <row r="10123" s="179" customFormat="1"/>
    <row r="10124" s="179" customFormat="1"/>
    <row r="10125" s="179" customFormat="1"/>
    <row r="10126" s="179" customFormat="1"/>
    <row r="10127" s="179" customFormat="1"/>
    <row r="10128" s="179" customFormat="1"/>
    <row r="10129" s="179" customFormat="1"/>
    <row r="10130" s="179" customFormat="1"/>
    <row r="10131" s="179" customFormat="1"/>
    <row r="10132" s="179" customFormat="1"/>
    <row r="10133" s="179" customFormat="1"/>
    <row r="10134" s="179" customFormat="1"/>
    <row r="10135" s="179" customFormat="1"/>
    <row r="10136" s="179" customFormat="1"/>
    <row r="10137" s="179" customFormat="1"/>
    <row r="10138" s="179" customFormat="1"/>
    <row r="10139" s="179" customFormat="1"/>
    <row r="10140" s="179" customFormat="1"/>
    <row r="10141" s="179" customFormat="1"/>
    <row r="10142" s="179" customFormat="1"/>
    <row r="10143" s="179" customFormat="1"/>
    <row r="10144" s="179" customFormat="1"/>
    <row r="10145" s="179" customFormat="1"/>
    <row r="10146" s="179" customFormat="1"/>
    <row r="10147" s="179" customFormat="1"/>
    <row r="10148" s="179" customFormat="1"/>
    <row r="10149" s="179" customFormat="1"/>
    <row r="10150" s="179" customFormat="1"/>
    <row r="10151" s="179" customFormat="1"/>
    <row r="10152" s="179" customFormat="1"/>
    <row r="10153" s="179" customFormat="1"/>
    <row r="10154" s="179" customFormat="1"/>
    <row r="10155" s="179" customFormat="1"/>
    <row r="10156" s="179" customFormat="1"/>
    <row r="10157" s="179" customFormat="1"/>
    <row r="10158" s="179" customFormat="1"/>
    <row r="10159" s="179" customFormat="1"/>
    <row r="10160" s="179" customFormat="1"/>
    <row r="10161" s="179" customFormat="1"/>
    <row r="10162" s="179" customFormat="1"/>
    <row r="10163" s="179" customFormat="1"/>
    <row r="10164" s="179" customFormat="1"/>
    <row r="10165" s="179" customFormat="1"/>
    <row r="10166" s="179" customFormat="1"/>
    <row r="10167" s="179" customFormat="1"/>
    <row r="10168" s="179" customFormat="1"/>
    <row r="10169" s="179" customFormat="1"/>
    <row r="10170" s="179" customFormat="1"/>
    <row r="10171" s="179" customFormat="1"/>
    <row r="10172" s="179" customFormat="1"/>
    <row r="10173" s="179" customFormat="1"/>
    <row r="10174" s="179" customFormat="1"/>
    <row r="10175" s="179" customFormat="1"/>
    <row r="10176" s="179" customFormat="1"/>
    <row r="10177" s="179" customFormat="1"/>
    <row r="10178" s="179" customFormat="1"/>
    <row r="10179" s="179" customFormat="1"/>
    <row r="10180" s="179" customFormat="1"/>
    <row r="10181" s="179" customFormat="1"/>
    <row r="10182" s="179" customFormat="1"/>
    <row r="10183" s="179" customFormat="1"/>
    <row r="10184" s="179" customFormat="1"/>
    <row r="10185" s="179" customFormat="1"/>
    <row r="10186" s="179" customFormat="1"/>
    <row r="10187" s="179" customFormat="1"/>
    <row r="10188" s="179" customFormat="1"/>
    <row r="10189" s="179" customFormat="1"/>
    <row r="10190" s="179" customFormat="1"/>
    <row r="10191" s="179" customFormat="1"/>
    <row r="10192" s="179" customFormat="1"/>
    <row r="10193" s="179" customFormat="1"/>
    <row r="10194" s="179" customFormat="1"/>
    <row r="10195" s="179" customFormat="1"/>
    <row r="10196" s="179" customFormat="1"/>
    <row r="10197" s="179" customFormat="1"/>
    <row r="10198" s="179" customFormat="1"/>
    <row r="10199" s="179" customFormat="1"/>
    <row r="10200" s="179" customFormat="1"/>
    <row r="10201" s="179" customFormat="1"/>
    <row r="10202" s="179" customFormat="1"/>
    <row r="10203" s="179" customFormat="1"/>
    <row r="10204" s="179" customFormat="1"/>
    <row r="10205" s="179" customFormat="1"/>
    <row r="10206" s="179" customFormat="1"/>
    <row r="10207" s="179" customFormat="1"/>
    <row r="10208" s="179" customFormat="1"/>
    <row r="10209" s="179" customFormat="1"/>
    <row r="10210" s="179" customFormat="1"/>
    <row r="10211" s="179" customFormat="1"/>
    <row r="10212" s="179" customFormat="1"/>
    <row r="10213" s="179" customFormat="1"/>
    <row r="10214" s="179" customFormat="1"/>
    <row r="10215" s="179" customFormat="1"/>
    <row r="10216" s="179" customFormat="1"/>
    <row r="10217" s="179" customFormat="1"/>
    <row r="10218" s="179" customFormat="1"/>
    <row r="10219" s="179" customFormat="1"/>
    <row r="10220" s="179" customFormat="1"/>
    <row r="10221" s="179" customFormat="1"/>
    <row r="10222" s="179" customFormat="1"/>
    <row r="10223" s="179" customFormat="1"/>
    <row r="10224" s="179" customFormat="1"/>
    <row r="10225" s="179" customFormat="1"/>
    <row r="10226" s="179" customFormat="1"/>
    <row r="10227" s="179" customFormat="1"/>
    <row r="10228" s="179" customFormat="1"/>
    <row r="10229" s="179" customFormat="1"/>
    <row r="10230" s="179" customFormat="1"/>
    <row r="10231" s="179" customFormat="1"/>
    <row r="10232" s="179" customFormat="1"/>
    <row r="10233" s="179" customFormat="1"/>
    <row r="10234" s="179" customFormat="1"/>
    <row r="10235" s="179" customFormat="1"/>
    <row r="10236" s="179" customFormat="1"/>
    <row r="10237" s="179" customFormat="1"/>
    <row r="10238" s="179" customFormat="1"/>
    <row r="10239" s="179" customFormat="1"/>
    <row r="10240" s="179" customFormat="1"/>
    <row r="10241" s="179" customFormat="1"/>
    <row r="10242" s="179" customFormat="1"/>
    <row r="10243" s="179" customFormat="1"/>
    <row r="10244" s="179" customFormat="1"/>
    <row r="10245" s="179" customFormat="1"/>
    <row r="10246" s="179" customFormat="1"/>
    <row r="10247" s="179" customFormat="1"/>
    <row r="10248" s="179" customFormat="1"/>
    <row r="10249" s="179" customFormat="1"/>
    <row r="10250" s="179" customFormat="1"/>
    <row r="10251" s="179" customFormat="1"/>
    <row r="10252" s="179" customFormat="1"/>
    <row r="10253" s="179" customFormat="1"/>
    <row r="10254" s="179" customFormat="1"/>
    <row r="10255" s="179" customFormat="1"/>
    <row r="10256" s="179" customFormat="1"/>
    <row r="10257" s="179" customFormat="1"/>
    <row r="10258" s="179" customFormat="1"/>
    <row r="10259" s="179" customFormat="1"/>
    <row r="10260" s="179" customFormat="1"/>
    <row r="10261" s="179" customFormat="1"/>
    <row r="10262" s="179" customFormat="1"/>
    <row r="10263" s="179" customFormat="1"/>
    <row r="10264" s="179" customFormat="1"/>
    <row r="10265" s="179" customFormat="1"/>
    <row r="10266" s="179" customFormat="1"/>
    <row r="10267" s="179" customFormat="1"/>
    <row r="10268" s="179" customFormat="1"/>
    <row r="10269" s="179" customFormat="1"/>
    <row r="10270" s="179" customFormat="1"/>
    <row r="10271" s="179" customFormat="1"/>
    <row r="10272" s="179" customFormat="1"/>
    <row r="10273" s="179" customFormat="1"/>
    <row r="10274" s="179" customFormat="1"/>
    <row r="10275" s="179" customFormat="1"/>
    <row r="10276" s="179" customFormat="1"/>
    <row r="10277" s="179" customFormat="1"/>
    <row r="10278" s="179" customFormat="1"/>
    <row r="10279" s="179" customFormat="1"/>
    <row r="10280" s="179" customFormat="1"/>
    <row r="10281" s="179" customFormat="1"/>
    <row r="10282" s="179" customFormat="1"/>
    <row r="10283" s="179" customFormat="1"/>
    <row r="10284" s="179" customFormat="1"/>
    <row r="10285" s="179" customFormat="1"/>
    <row r="10286" s="179" customFormat="1"/>
    <row r="10287" s="179" customFormat="1"/>
    <row r="10288" s="179" customFormat="1"/>
    <row r="10289" s="179" customFormat="1"/>
    <row r="10290" s="179" customFormat="1"/>
    <row r="10291" s="179" customFormat="1"/>
    <row r="10292" s="179" customFormat="1"/>
    <row r="10293" s="179" customFormat="1"/>
    <row r="10294" s="179" customFormat="1"/>
    <row r="10295" s="179" customFormat="1"/>
    <row r="10296" s="179" customFormat="1"/>
    <row r="10297" s="179" customFormat="1"/>
    <row r="10298" s="179" customFormat="1"/>
    <row r="10299" s="179" customFormat="1"/>
    <row r="10300" s="179" customFormat="1"/>
    <row r="10301" s="179" customFormat="1"/>
    <row r="10302" s="179" customFormat="1"/>
    <row r="10303" s="179" customFormat="1"/>
    <row r="10304" s="179" customFormat="1"/>
    <row r="10305" s="179" customFormat="1"/>
    <row r="10306" s="179" customFormat="1"/>
    <row r="10307" s="179" customFormat="1"/>
    <row r="10308" s="179" customFormat="1"/>
    <row r="10309" s="179" customFormat="1"/>
    <row r="10310" s="179" customFormat="1"/>
    <row r="10311" s="179" customFormat="1"/>
    <row r="10312" s="179" customFormat="1"/>
    <row r="10313" s="179" customFormat="1"/>
    <row r="10314" s="179" customFormat="1"/>
    <row r="10315" s="179" customFormat="1"/>
    <row r="10316" s="179" customFormat="1"/>
    <row r="10317" s="179" customFormat="1"/>
    <row r="10318" s="179" customFormat="1"/>
    <row r="10319" s="179" customFormat="1"/>
    <row r="10320" s="179" customFormat="1"/>
    <row r="10321" s="179" customFormat="1"/>
    <row r="10322" s="179" customFormat="1"/>
    <row r="10323" s="179" customFormat="1"/>
    <row r="10324" s="179" customFormat="1"/>
    <row r="10325" s="179" customFormat="1"/>
    <row r="10326" s="179" customFormat="1"/>
    <row r="10327" s="179" customFormat="1"/>
    <row r="10328" s="179" customFormat="1"/>
    <row r="10329" s="179" customFormat="1"/>
    <row r="10330" s="179" customFormat="1"/>
    <row r="10331" s="179" customFormat="1"/>
    <row r="10332" s="179" customFormat="1"/>
    <row r="10333" s="179" customFormat="1"/>
    <row r="10334" s="179" customFormat="1"/>
    <row r="10335" s="179" customFormat="1"/>
    <row r="10336" s="179" customFormat="1"/>
    <row r="10337" s="179" customFormat="1"/>
    <row r="10338" s="179" customFormat="1"/>
    <row r="10339" s="179" customFormat="1"/>
    <row r="10340" s="179" customFormat="1"/>
    <row r="10341" s="179" customFormat="1"/>
    <row r="10342" s="179" customFormat="1"/>
    <row r="10343" s="179" customFormat="1"/>
    <row r="10344" s="179" customFormat="1"/>
    <row r="10345" s="179" customFormat="1"/>
    <row r="10346" s="179" customFormat="1"/>
    <row r="10347" s="179" customFormat="1"/>
    <row r="10348" s="179" customFormat="1"/>
    <row r="10349" s="179" customFormat="1"/>
    <row r="10350" s="179" customFormat="1"/>
    <row r="10351" s="179" customFormat="1"/>
    <row r="10352" s="179" customFormat="1"/>
    <row r="10353" s="179" customFormat="1"/>
    <row r="10354" s="179" customFormat="1"/>
    <row r="10355" s="179" customFormat="1"/>
    <row r="10356" s="179" customFormat="1"/>
    <row r="10357" s="179" customFormat="1"/>
    <row r="10358" s="179" customFormat="1"/>
    <row r="10359" s="179" customFormat="1"/>
    <row r="10360" s="179" customFormat="1"/>
    <row r="10361" s="179" customFormat="1"/>
    <row r="10362" s="179" customFormat="1"/>
    <row r="10363" s="179" customFormat="1"/>
    <row r="10364" s="179" customFormat="1"/>
    <row r="10365" s="179" customFormat="1"/>
    <row r="10366" s="179" customFormat="1"/>
    <row r="10367" s="179" customFormat="1"/>
    <row r="10368" s="179" customFormat="1"/>
    <row r="10369" s="179" customFormat="1"/>
    <row r="10370" s="179" customFormat="1"/>
    <row r="10371" s="179" customFormat="1"/>
    <row r="10372" s="179" customFormat="1"/>
    <row r="10373" s="179" customFormat="1"/>
    <row r="10374" s="179" customFormat="1"/>
    <row r="10375" s="179" customFormat="1"/>
    <row r="10376" s="179" customFormat="1"/>
    <row r="10377" s="179" customFormat="1"/>
    <row r="10378" s="179" customFormat="1"/>
    <row r="10379" s="179" customFormat="1"/>
    <row r="10380" s="179" customFormat="1"/>
    <row r="10381" s="179" customFormat="1"/>
    <row r="10382" s="179" customFormat="1"/>
    <row r="10383" s="179" customFormat="1"/>
    <row r="10384" s="179" customFormat="1"/>
    <row r="10385" s="179" customFormat="1"/>
    <row r="10386" s="179" customFormat="1"/>
    <row r="10387" s="179" customFormat="1"/>
    <row r="10388" s="179" customFormat="1"/>
    <row r="10389" s="179" customFormat="1"/>
    <row r="10390" s="179" customFormat="1"/>
    <row r="10391" s="179" customFormat="1"/>
    <row r="10392" s="179" customFormat="1"/>
    <row r="10393" s="179" customFormat="1"/>
    <row r="10394" s="179" customFormat="1"/>
    <row r="10395" s="179" customFormat="1"/>
    <row r="10396" s="179" customFormat="1"/>
    <row r="10397" s="179" customFormat="1"/>
    <row r="10398" s="179" customFormat="1"/>
    <row r="10399" s="179" customFormat="1"/>
    <row r="10400" s="179" customFormat="1"/>
    <row r="10401" s="179" customFormat="1"/>
    <row r="10402" s="179" customFormat="1"/>
    <row r="10403" s="179" customFormat="1"/>
    <row r="10404" s="179" customFormat="1"/>
    <row r="10405" s="179" customFormat="1"/>
    <row r="10406" s="179" customFormat="1"/>
    <row r="10407" s="179" customFormat="1"/>
    <row r="10408" s="179" customFormat="1"/>
    <row r="10409" s="179" customFormat="1"/>
    <row r="10410" s="179" customFormat="1"/>
    <row r="10411" s="179" customFormat="1"/>
    <row r="10412" s="179" customFormat="1"/>
    <row r="10413" s="179" customFormat="1"/>
    <row r="10414" s="179" customFormat="1"/>
    <row r="10415" s="179" customFormat="1"/>
    <row r="10416" s="179" customFormat="1"/>
    <row r="10417" s="179" customFormat="1"/>
    <row r="10418" s="179" customFormat="1"/>
    <row r="10419" s="179" customFormat="1"/>
    <row r="10420" s="179" customFormat="1"/>
    <row r="10421" s="179" customFormat="1"/>
    <row r="10422" s="179" customFormat="1"/>
    <row r="10423" s="179" customFormat="1"/>
    <row r="10424" s="179" customFormat="1"/>
    <row r="10425" s="179" customFormat="1"/>
    <row r="10426" s="179" customFormat="1"/>
    <row r="10427" s="179" customFormat="1"/>
    <row r="10428" s="179" customFormat="1"/>
    <row r="10429" s="179" customFormat="1"/>
    <row r="10430" s="179" customFormat="1"/>
    <row r="10431" s="179" customFormat="1"/>
    <row r="10432" s="179" customFormat="1"/>
    <row r="10433" s="179" customFormat="1"/>
    <row r="10434" s="179" customFormat="1"/>
    <row r="10435" s="179" customFormat="1"/>
    <row r="10436" s="179" customFormat="1"/>
    <row r="10437" s="179" customFormat="1"/>
    <row r="10438" s="179" customFormat="1"/>
    <row r="10439" s="179" customFormat="1"/>
    <row r="10440" s="179" customFormat="1"/>
    <row r="10441" s="179" customFormat="1"/>
    <row r="10442" s="179" customFormat="1"/>
    <row r="10443" s="179" customFormat="1"/>
    <row r="10444" s="179" customFormat="1"/>
    <row r="10445" s="179" customFormat="1"/>
    <row r="10446" s="179" customFormat="1"/>
    <row r="10447" s="179" customFormat="1"/>
    <row r="10448" s="179" customFormat="1"/>
    <row r="10449" s="179" customFormat="1"/>
    <row r="10450" s="179" customFormat="1"/>
    <row r="10451" s="179" customFormat="1"/>
    <row r="10452" s="179" customFormat="1"/>
    <row r="10453" s="179" customFormat="1"/>
    <row r="10454" s="179" customFormat="1"/>
    <row r="10455" s="179" customFormat="1"/>
    <row r="10456" s="179" customFormat="1"/>
    <row r="10457" s="179" customFormat="1"/>
    <row r="10458" s="179" customFormat="1"/>
    <row r="10459" s="179" customFormat="1"/>
    <row r="10460" s="179" customFormat="1"/>
    <row r="10461" s="179" customFormat="1"/>
    <row r="10462" s="179" customFormat="1"/>
    <row r="10463" s="179" customFormat="1"/>
    <row r="10464" s="179" customFormat="1"/>
    <row r="10465" s="179" customFormat="1"/>
    <row r="10466" s="179" customFormat="1"/>
    <row r="10467" s="179" customFormat="1"/>
    <row r="10468" s="179" customFormat="1"/>
    <row r="10469" s="179" customFormat="1"/>
    <row r="10470" s="179" customFormat="1"/>
    <row r="10471" s="179" customFormat="1"/>
    <row r="10472" s="179" customFormat="1"/>
    <row r="10473" s="179" customFormat="1"/>
    <row r="10474" s="179" customFormat="1"/>
    <row r="10475" s="179" customFormat="1"/>
    <row r="10476" s="179" customFormat="1"/>
    <row r="10477" s="179" customFormat="1"/>
    <row r="10478" s="179" customFormat="1"/>
    <row r="10479" s="179" customFormat="1"/>
    <row r="10480" s="179" customFormat="1"/>
    <row r="10481" s="179" customFormat="1"/>
    <row r="10482" s="179" customFormat="1"/>
    <row r="10483" s="179" customFormat="1"/>
    <row r="10484" s="179" customFormat="1"/>
    <row r="10485" s="179" customFormat="1"/>
    <row r="10486" s="179" customFormat="1"/>
    <row r="10487" s="179" customFormat="1"/>
    <row r="10488" s="179" customFormat="1"/>
    <row r="10489" s="179" customFormat="1"/>
    <row r="10490" s="179" customFormat="1"/>
    <row r="10491" s="179" customFormat="1"/>
    <row r="10492" s="179" customFormat="1"/>
    <row r="10493" s="179" customFormat="1"/>
    <row r="10494" s="179" customFormat="1"/>
    <row r="10495" s="179" customFormat="1"/>
    <row r="10496" s="179" customFormat="1"/>
    <row r="10497" s="179" customFormat="1"/>
    <row r="10498" s="179" customFormat="1"/>
    <row r="10499" s="179" customFormat="1"/>
    <row r="10500" s="179" customFormat="1"/>
    <row r="10501" s="179" customFormat="1"/>
    <row r="10502" s="179" customFormat="1"/>
    <row r="10503" s="179" customFormat="1"/>
    <row r="10504" s="179" customFormat="1"/>
    <row r="10505" s="179" customFormat="1"/>
    <row r="10506" s="179" customFormat="1"/>
    <row r="10507" s="179" customFormat="1"/>
    <row r="10508" s="179" customFormat="1"/>
    <row r="10509" s="179" customFormat="1"/>
    <row r="10510" s="179" customFormat="1"/>
    <row r="10511" s="179" customFormat="1"/>
    <row r="10512" s="179" customFormat="1"/>
    <row r="10513" s="179" customFormat="1"/>
    <row r="10514" s="179" customFormat="1"/>
    <row r="10515" s="179" customFormat="1"/>
    <row r="10516" s="179" customFormat="1"/>
    <row r="10517" s="179" customFormat="1"/>
    <row r="10518" s="179" customFormat="1"/>
    <row r="10519" s="179" customFormat="1"/>
    <row r="10520" s="179" customFormat="1"/>
    <row r="10521" s="179" customFormat="1"/>
    <row r="10522" s="179" customFormat="1"/>
    <row r="10523" s="179" customFormat="1"/>
    <row r="10524" s="179" customFormat="1"/>
    <row r="10525" s="179" customFormat="1"/>
    <row r="10526" s="179" customFormat="1"/>
    <row r="10527" s="179" customFormat="1"/>
    <row r="10528" s="179" customFormat="1"/>
    <row r="10529" s="179" customFormat="1"/>
    <row r="10530" s="179" customFormat="1"/>
    <row r="10531" s="179" customFormat="1"/>
    <row r="10532" s="179" customFormat="1"/>
    <row r="10533" s="179" customFormat="1"/>
    <row r="10534" s="179" customFormat="1"/>
    <row r="10535" s="179" customFormat="1"/>
    <row r="10536" s="179" customFormat="1"/>
    <row r="10537" s="179" customFormat="1"/>
    <row r="10538" s="179" customFormat="1"/>
    <row r="10539" s="179" customFormat="1"/>
    <row r="10540" s="179" customFormat="1"/>
    <row r="10541" s="179" customFormat="1"/>
    <row r="10542" s="179" customFormat="1"/>
    <row r="10543" s="179" customFormat="1"/>
    <row r="10544" s="179" customFormat="1"/>
    <row r="10545" s="179" customFormat="1"/>
    <row r="10546" s="179" customFormat="1"/>
    <row r="10547" s="179" customFormat="1"/>
    <row r="10548" s="179" customFormat="1"/>
    <row r="10549" s="179" customFormat="1"/>
    <row r="10550" s="179" customFormat="1"/>
    <row r="10551" s="179" customFormat="1"/>
    <row r="10552" s="179" customFormat="1"/>
    <row r="10553" s="179" customFormat="1"/>
    <row r="10554" s="179" customFormat="1"/>
    <row r="10555" s="179" customFormat="1"/>
    <row r="10556" s="179" customFormat="1"/>
    <row r="10557" s="179" customFormat="1"/>
    <row r="10558" s="179" customFormat="1"/>
    <row r="10559" s="179" customFormat="1"/>
    <row r="10560" s="179" customFormat="1"/>
    <row r="10561" s="179" customFormat="1"/>
    <row r="10562" s="179" customFormat="1"/>
    <row r="10563" s="179" customFormat="1"/>
    <row r="10564" s="179" customFormat="1"/>
    <row r="10565" s="179" customFormat="1"/>
    <row r="10566" s="179" customFormat="1"/>
    <row r="10567" s="179" customFormat="1"/>
    <row r="10568" s="179" customFormat="1"/>
    <row r="10569" s="179" customFormat="1"/>
    <row r="10570" s="179" customFormat="1"/>
    <row r="10571" s="179" customFormat="1"/>
    <row r="10572" s="179" customFormat="1"/>
    <row r="10573" s="179" customFormat="1"/>
    <row r="10574" s="179" customFormat="1"/>
    <row r="10575" s="179" customFormat="1"/>
    <row r="10576" s="179" customFormat="1"/>
    <row r="10577" s="179" customFormat="1"/>
    <row r="10578" s="179" customFormat="1"/>
    <row r="10579" s="179" customFormat="1"/>
    <row r="10580" s="179" customFormat="1"/>
    <row r="10581" s="179" customFormat="1"/>
    <row r="10582" s="179" customFormat="1"/>
    <row r="10583" s="179" customFormat="1"/>
    <row r="10584" s="179" customFormat="1"/>
    <row r="10585" s="179" customFormat="1"/>
    <row r="10586" s="179" customFormat="1"/>
    <row r="10587" s="179" customFormat="1"/>
    <row r="10588" s="179" customFormat="1"/>
    <row r="10589" s="179" customFormat="1"/>
    <row r="10590" s="179" customFormat="1"/>
    <row r="10591" s="179" customFormat="1"/>
    <row r="10592" s="179" customFormat="1"/>
    <row r="10593" s="179" customFormat="1"/>
    <row r="10594" s="179" customFormat="1"/>
    <row r="10595" s="179" customFormat="1"/>
    <row r="10596" s="179" customFormat="1"/>
    <row r="10597" s="179" customFormat="1"/>
    <row r="10598" s="179" customFormat="1"/>
    <row r="10599" s="179" customFormat="1"/>
    <row r="10600" s="179" customFormat="1"/>
    <row r="10601" s="179" customFormat="1"/>
    <row r="10602" s="179" customFormat="1"/>
    <row r="10603" s="179" customFormat="1"/>
    <row r="10604" s="179" customFormat="1"/>
    <row r="10605" s="179" customFormat="1"/>
    <row r="10606" s="179" customFormat="1"/>
    <row r="10607" s="179" customFormat="1"/>
    <row r="10608" s="179" customFormat="1"/>
    <row r="10609" s="179" customFormat="1"/>
    <row r="10610" s="179" customFormat="1"/>
    <row r="10611" s="179" customFormat="1"/>
    <row r="10612" s="179" customFormat="1"/>
    <row r="10613" s="179" customFormat="1"/>
    <row r="10614" s="179" customFormat="1"/>
    <row r="10615" s="179" customFormat="1"/>
    <row r="10616" s="179" customFormat="1"/>
    <row r="10617" s="179" customFormat="1"/>
    <row r="10618" s="179" customFormat="1"/>
    <row r="10619" s="179" customFormat="1"/>
    <row r="10620" s="179" customFormat="1"/>
    <row r="10621" s="179" customFormat="1"/>
    <row r="10622" s="179" customFormat="1"/>
    <row r="10623" s="179" customFormat="1"/>
    <row r="10624" s="179" customFormat="1"/>
    <row r="10625" s="179" customFormat="1"/>
    <row r="10626" s="179" customFormat="1"/>
    <row r="10627" s="179" customFormat="1"/>
    <row r="10628" s="179" customFormat="1"/>
    <row r="10629" s="179" customFormat="1"/>
    <row r="10630" s="179" customFormat="1"/>
    <row r="10631" s="179" customFormat="1"/>
    <row r="10632" s="179" customFormat="1"/>
    <row r="10633" s="179" customFormat="1"/>
    <row r="10634" s="179" customFormat="1"/>
    <row r="10635" s="179" customFormat="1"/>
    <row r="10636" s="179" customFormat="1"/>
    <row r="10637" s="179" customFormat="1"/>
    <row r="10638" s="179" customFormat="1"/>
    <row r="10639" s="179" customFormat="1"/>
    <row r="10640" s="179" customFormat="1"/>
    <row r="10641" s="179" customFormat="1"/>
    <row r="10642" s="179" customFormat="1"/>
    <row r="10643" s="179" customFormat="1"/>
    <row r="10644" s="179" customFormat="1"/>
    <row r="10645" s="179" customFormat="1"/>
    <row r="10646" s="179" customFormat="1"/>
    <row r="10647" s="179" customFormat="1"/>
    <row r="10648" s="179" customFormat="1"/>
    <row r="10649" s="179" customFormat="1"/>
    <row r="10650" s="179" customFormat="1"/>
    <row r="10651" s="179" customFormat="1"/>
    <row r="10652" s="179" customFormat="1"/>
    <row r="10653" s="179" customFormat="1"/>
    <row r="10654" s="179" customFormat="1"/>
    <row r="10655" s="179" customFormat="1"/>
    <row r="10656" s="179" customFormat="1"/>
    <row r="10657" s="179" customFormat="1"/>
    <row r="10658" s="179" customFormat="1"/>
    <row r="10659" s="179" customFormat="1"/>
    <row r="10660" s="179" customFormat="1"/>
    <row r="10661" s="179" customFormat="1"/>
    <row r="10662" s="179" customFormat="1"/>
    <row r="10663" s="179" customFormat="1"/>
    <row r="10664" s="179" customFormat="1"/>
    <row r="10665" s="179" customFormat="1"/>
    <row r="10666" s="179" customFormat="1"/>
    <row r="10667" s="179" customFormat="1"/>
    <row r="10668" s="179" customFormat="1"/>
    <row r="10669" s="179" customFormat="1"/>
    <row r="10670" s="179" customFormat="1"/>
    <row r="10671" s="179" customFormat="1"/>
    <row r="10672" s="179" customFormat="1"/>
    <row r="10673" s="179" customFormat="1"/>
    <row r="10674" s="179" customFormat="1"/>
    <row r="10675" s="179" customFormat="1"/>
    <row r="10676" s="179" customFormat="1"/>
    <row r="10677" s="179" customFormat="1"/>
    <row r="10678" s="179" customFormat="1"/>
    <row r="10679" s="179" customFormat="1"/>
    <row r="10680" s="179" customFormat="1"/>
    <row r="10681" s="179" customFormat="1"/>
    <row r="10682" s="179" customFormat="1"/>
    <row r="10683" s="179" customFormat="1"/>
    <row r="10684" s="179" customFormat="1"/>
    <row r="10685" s="179" customFormat="1"/>
    <row r="10686" s="179" customFormat="1"/>
    <row r="10687" s="179" customFormat="1"/>
    <row r="10688" s="179" customFormat="1"/>
    <row r="10689" s="179" customFormat="1"/>
    <row r="10690" s="179" customFormat="1"/>
    <row r="10691" s="179" customFormat="1"/>
    <row r="10692" s="179" customFormat="1"/>
    <row r="10693" s="179" customFormat="1"/>
    <row r="10694" s="179" customFormat="1"/>
    <row r="10695" s="179" customFormat="1"/>
    <row r="10696" s="179" customFormat="1"/>
    <row r="10697" s="179" customFormat="1"/>
    <row r="10698" s="179" customFormat="1"/>
    <row r="10699" s="179" customFormat="1"/>
    <row r="10700" s="179" customFormat="1"/>
    <row r="10701" s="179" customFormat="1"/>
    <row r="10702" s="179" customFormat="1"/>
    <row r="10703" s="179" customFormat="1"/>
    <row r="10704" s="179" customFormat="1"/>
    <row r="10705" s="179" customFormat="1"/>
    <row r="10706" s="179" customFormat="1"/>
    <row r="10707" s="179" customFormat="1"/>
    <row r="10708" s="179" customFormat="1"/>
    <row r="10709" s="179" customFormat="1"/>
    <row r="10710" s="179" customFormat="1"/>
    <row r="10711" s="179" customFormat="1"/>
    <row r="10712" s="179" customFormat="1"/>
    <row r="10713" s="179" customFormat="1"/>
    <row r="10714" s="179" customFormat="1"/>
    <row r="10715" s="179" customFormat="1"/>
    <row r="10716" s="179" customFormat="1"/>
    <row r="10717" s="179" customFormat="1"/>
    <row r="10718" s="179" customFormat="1"/>
    <row r="10719" s="179" customFormat="1"/>
    <row r="10720" s="179" customFormat="1"/>
    <row r="10721" s="179" customFormat="1"/>
    <row r="10722" s="179" customFormat="1"/>
    <row r="10723" s="179" customFormat="1"/>
    <row r="10724" s="179" customFormat="1"/>
    <row r="10725" s="179" customFormat="1"/>
    <row r="10726" s="179" customFormat="1"/>
    <row r="10727" s="179" customFormat="1"/>
    <row r="10728" s="179" customFormat="1"/>
    <row r="10729" s="179" customFormat="1"/>
    <row r="10730" s="179" customFormat="1"/>
    <row r="10731" s="179" customFormat="1"/>
    <row r="10732" s="179" customFormat="1"/>
    <row r="10733" s="179" customFormat="1"/>
    <row r="10734" s="179" customFormat="1"/>
    <row r="10735" s="179" customFormat="1"/>
    <row r="10736" s="179" customFormat="1"/>
    <row r="10737" s="179" customFormat="1"/>
    <row r="10738" s="179" customFormat="1"/>
    <row r="10739" s="179" customFormat="1"/>
    <row r="10740" s="179" customFormat="1"/>
    <row r="10741" s="179" customFormat="1"/>
    <row r="10742" s="179" customFormat="1"/>
    <row r="10743" s="179" customFormat="1"/>
    <row r="10744" s="179" customFormat="1"/>
    <row r="10745" s="179" customFormat="1"/>
    <row r="10746" s="179" customFormat="1"/>
    <row r="10747" s="179" customFormat="1"/>
    <row r="10748" s="179" customFormat="1"/>
    <row r="10749" s="179" customFormat="1"/>
    <row r="10750" s="179" customFormat="1"/>
    <row r="10751" s="179" customFormat="1"/>
    <row r="10752" s="179" customFormat="1"/>
    <row r="10753" s="179" customFormat="1"/>
    <row r="10754" s="179" customFormat="1"/>
    <row r="10755" s="179" customFormat="1"/>
    <row r="10756" s="179" customFormat="1"/>
    <row r="10757" s="179" customFormat="1"/>
    <row r="10758" s="179" customFormat="1"/>
    <row r="10759" s="179" customFormat="1"/>
    <row r="10760" s="179" customFormat="1"/>
    <row r="10761" s="179" customFormat="1"/>
    <row r="10762" s="179" customFormat="1"/>
    <row r="10763" s="179" customFormat="1"/>
    <row r="10764" s="179" customFormat="1"/>
    <row r="10765" s="179" customFormat="1"/>
    <row r="10766" s="179" customFormat="1"/>
    <row r="10767" s="179" customFormat="1"/>
    <row r="10768" s="179" customFormat="1"/>
    <row r="10769" s="179" customFormat="1"/>
    <row r="10770" s="179" customFormat="1"/>
    <row r="10771" s="179" customFormat="1"/>
    <row r="10772" s="179" customFormat="1"/>
    <row r="10773" s="179" customFormat="1"/>
    <row r="10774" s="179" customFormat="1"/>
    <row r="10775" s="179" customFormat="1"/>
    <row r="10776" s="179" customFormat="1"/>
    <row r="10777" s="179" customFormat="1"/>
    <row r="10778" s="179" customFormat="1"/>
    <row r="10779" s="179" customFormat="1"/>
    <row r="10780" s="179" customFormat="1"/>
    <row r="10781" s="179" customFormat="1"/>
    <row r="10782" s="179" customFormat="1"/>
    <row r="10783" s="179" customFormat="1"/>
    <row r="10784" s="179" customFormat="1"/>
    <row r="10785" s="179" customFormat="1"/>
    <row r="10786" s="179" customFormat="1"/>
    <row r="10787" s="179" customFormat="1"/>
    <row r="10788" s="179" customFormat="1"/>
    <row r="10789" s="179" customFormat="1"/>
    <row r="10790" s="179" customFormat="1"/>
    <row r="10791" s="179" customFormat="1"/>
    <row r="10792" s="179" customFormat="1"/>
    <row r="10793" s="179" customFormat="1"/>
    <row r="10794" s="179" customFormat="1"/>
    <row r="10795" s="179" customFormat="1"/>
    <row r="10796" s="179" customFormat="1"/>
    <row r="10797" s="179" customFormat="1"/>
    <row r="10798" s="179" customFormat="1"/>
    <row r="10799" s="179" customFormat="1"/>
    <row r="10800" s="179" customFormat="1"/>
    <row r="10801" s="179" customFormat="1"/>
    <row r="10802" s="179" customFormat="1"/>
    <row r="10803" s="179" customFormat="1"/>
    <row r="10804" s="179" customFormat="1"/>
    <row r="10805" s="179" customFormat="1"/>
    <row r="10806" s="179" customFormat="1"/>
    <row r="10807" s="179" customFormat="1"/>
    <row r="10808" s="179" customFormat="1"/>
    <row r="10809" s="179" customFormat="1"/>
    <row r="10810" s="179" customFormat="1"/>
    <row r="10811" s="179" customFormat="1"/>
    <row r="10812" s="179" customFormat="1"/>
    <row r="10813" s="179" customFormat="1"/>
    <row r="10814" s="179" customFormat="1"/>
    <row r="10815" s="179" customFormat="1"/>
    <row r="10816" s="179" customFormat="1"/>
    <row r="10817" s="179" customFormat="1"/>
    <row r="10818" s="179" customFormat="1"/>
    <row r="10819" s="179" customFormat="1"/>
    <row r="10820" s="179" customFormat="1"/>
    <row r="10821" s="179" customFormat="1"/>
    <row r="10822" s="179" customFormat="1"/>
    <row r="10823" s="179" customFormat="1"/>
    <row r="10824" s="179" customFormat="1"/>
    <row r="10825" s="179" customFormat="1"/>
    <row r="10826" s="179" customFormat="1"/>
    <row r="10827" s="179" customFormat="1"/>
    <row r="10828" s="179" customFormat="1"/>
    <row r="10829" s="179" customFormat="1"/>
    <row r="10830" s="179" customFormat="1"/>
    <row r="10831" s="179" customFormat="1"/>
    <row r="10832" s="179" customFormat="1"/>
    <row r="10833" s="179" customFormat="1"/>
    <row r="10834" s="179" customFormat="1"/>
    <row r="10835" s="179" customFormat="1"/>
    <row r="10836" s="179" customFormat="1"/>
    <row r="10837" s="179" customFormat="1"/>
    <row r="10838" s="179" customFormat="1"/>
    <row r="10839" s="179" customFormat="1"/>
    <row r="10840" s="179" customFormat="1"/>
    <row r="10841" s="179" customFormat="1"/>
    <row r="10842" s="179" customFormat="1"/>
    <row r="10843" s="179" customFormat="1"/>
    <row r="10844" s="179" customFormat="1"/>
    <row r="10845" s="179" customFormat="1"/>
    <row r="10846" s="179" customFormat="1"/>
    <row r="10847" s="179" customFormat="1"/>
    <row r="10848" s="179" customFormat="1"/>
    <row r="10849" s="179" customFormat="1"/>
    <row r="10850" s="179" customFormat="1"/>
    <row r="10851" s="179" customFormat="1"/>
    <row r="10852" s="179" customFormat="1"/>
    <row r="10853" s="179" customFormat="1"/>
    <row r="10854" s="179" customFormat="1"/>
    <row r="10855" s="179" customFormat="1"/>
    <row r="10856" s="179" customFormat="1"/>
    <row r="10857" s="179" customFormat="1"/>
    <row r="10858" s="179" customFormat="1"/>
    <row r="10859" s="179" customFormat="1"/>
    <row r="10860" s="179" customFormat="1"/>
    <row r="10861" s="179" customFormat="1"/>
    <row r="10862" s="179" customFormat="1"/>
    <row r="10863" s="179" customFormat="1"/>
    <row r="10864" s="179" customFormat="1"/>
    <row r="10865" s="179" customFormat="1"/>
    <row r="10866" s="179" customFormat="1"/>
    <row r="10867" s="179" customFormat="1"/>
    <row r="10868" s="179" customFormat="1"/>
    <row r="10869" s="179" customFormat="1"/>
    <row r="10870" s="179" customFormat="1"/>
    <row r="10871" s="179" customFormat="1"/>
    <row r="10872" s="179" customFormat="1"/>
    <row r="10873" s="179" customFormat="1"/>
    <row r="10874" s="179" customFormat="1"/>
    <row r="10875" s="179" customFormat="1"/>
    <row r="10876" s="179" customFormat="1"/>
    <row r="10877" s="179" customFormat="1"/>
    <row r="10878" s="179" customFormat="1"/>
    <row r="10879" s="179" customFormat="1"/>
    <row r="10880" s="179" customFormat="1"/>
    <row r="10881" s="179" customFormat="1"/>
    <row r="10882" s="179" customFormat="1"/>
    <row r="10883" s="179" customFormat="1"/>
    <row r="10884" s="179" customFormat="1"/>
    <row r="10885" s="179" customFormat="1"/>
    <row r="10886" s="179" customFormat="1"/>
    <row r="10887" s="179" customFormat="1"/>
    <row r="10888" s="179" customFormat="1"/>
    <row r="10889" s="179" customFormat="1"/>
    <row r="10890" s="179" customFormat="1"/>
    <row r="10891" s="179" customFormat="1"/>
    <row r="10892" s="179" customFormat="1"/>
    <row r="10893" s="179" customFormat="1"/>
    <row r="10894" s="179" customFormat="1"/>
    <row r="10895" s="179" customFormat="1"/>
    <row r="10896" s="179" customFormat="1"/>
    <row r="10897" s="179" customFormat="1"/>
    <row r="10898" s="179" customFormat="1"/>
    <row r="10899" s="179" customFormat="1"/>
    <row r="10900" s="179" customFormat="1"/>
    <row r="10901" s="179" customFormat="1"/>
    <row r="10902" s="179" customFormat="1"/>
    <row r="10903" s="179" customFormat="1"/>
    <row r="10904" s="179" customFormat="1"/>
    <row r="10905" s="179" customFormat="1"/>
    <row r="10906" s="179" customFormat="1"/>
    <row r="10907" s="179" customFormat="1"/>
    <row r="10908" s="179" customFormat="1"/>
    <row r="10909" s="179" customFormat="1"/>
    <row r="10910" s="179" customFormat="1"/>
    <row r="10911" s="179" customFormat="1"/>
    <row r="10912" s="179" customFormat="1"/>
    <row r="10913" s="179" customFormat="1"/>
    <row r="10914" s="179" customFormat="1"/>
    <row r="10915" s="179" customFormat="1"/>
    <row r="10916" s="179" customFormat="1"/>
    <row r="10917" s="179" customFormat="1"/>
    <row r="10918" s="179" customFormat="1"/>
    <row r="10919" s="179" customFormat="1"/>
    <row r="10920" s="179" customFormat="1"/>
    <row r="10921" s="179" customFormat="1"/>
    <row r="10922" s="179" customFormat="1"/>
    <row r="10923" s="179" customFormat="1"/>
    <row r="10924" s="179" customFormat="1"/>
    <row r="10925" s="179" customFormat="1"/>
    <row r="10926" s="179" customFormat="1"/>
    <row r="10927" s="179" customFormat="1"/>
    <row r="10928" s="179" customFormat="1"/>
    <row r="10929" s="179" customFormat="1"/>
    <row r="10930" s="179" customFormat="1"/>
    <row r="10931" s="179" customFormat="1"/>
    <row r="10932" s="179" customFormat="1"/>
    <row r="10933" s="179" customFormat="1"/>
    <row r="10934" s="179" customFormat="1"/>
    <row r="10935" s="179" customFormat="1"/>
    <row r="10936" s="179" customFormat="1"/>
    <row r="10937" s="179" customFormat="1"/>
    <row r="10938" s="179" customFormat="1"/>
    <row r="10939" s="179" customFormat="1"/>
    <row r="10940" s="179" customFormat="1"/>
    <row r="10941" s="179" customFormat="1"/>
    <row r="10942" s="179" customFormat="1"/>
    <row r="10943" s="179" customFormat="1"/>
    <row r="10944" s="179" customFormat="1"/>
    <row r="10945" s="179" customFormat="1"/>
    <row r="10946" s="179" customFormat="1"/>
    <row r="10947" s="179" customFormat="1"/>
    <row r="10948" s="179" customFormat="1"/>
    <row r="10949" s="179" customFormat="1"/>
    <row r="10950" s="179" customFormat="1"/>
    <row r="10951" s="179" customFormat="1"/>
    <row r="10952" s="179" customFormat="1"/>
    <row r="10953" s="179" customFormat="1"/>
    <row r="10954" s="179" customFormat="1"/>
    <row r="10955" s="179" customFormat="1"/>
    <row r="10956" s="179" customFormat="1"/>
    <row r="10957" s="179" customFormat="1"/>
    <row r="10958" s="179" customFormat="1"/>
    <row r="10959" s="179" customFormat="1"/>
    <row r="10960" s="179" customFormat="1"/>
    <row r="10961" s="179" customFormat="1"/>
    <row r="10962" s="179" customFormat="1"/>
    <row r="10963" s="179" customFormat="1"/>
    <row r="10964" s="179" customFormat="1"/>
    <row r="10965" s="179" customFormat="1"/>
    <row r="10966" s="179" customFormat="1"/>
    <row r="10967" s="179" customFormat="1"/>
    <row r="10968" s="179" customFormat="1"/>
    <row r="10969" s="179" customFormat="1"/>
    <row r="10970" s="179" customFormat="1"/>
    <row r="10971" s="179" customFormat="1"/>
    <row r="10972" s="179" customFormat="1"/>
    <row r="10973" s="179" customFormat="1"/>
    <row r="10974" s="179" customFormat="1"/>
    <row r="10975" s="179" customFormat="1"/>
    <row r="10976" s="179" customFormat="1"/>
    <row r="10977" s="179" customFormat="1"/>
    <row r="10978" s="179" customFormat="1"/>
    <row r="10979" s="179" customFormat="1"/>
    <row r="10980" s="179" customFormat="1"/>
    <row r="10981" s="179" customFormat="1"/>
    <row r="10982" s="179" customFormat="1"/>
    <row r="10983" s="179" customFormat="1"/>
    <row r="10984" s="179" customFormat="1"/>
    <row r="10985" s="179" customFormat="1"/>
    <row r="10986" s="179" customFormat="1"/>
    <row r="10987" s="179" customFormat="1"/>
    <row r="10988" s="179" customFormat="1"/>
    <row r="10989" s="179" customFormat="1"/>
    <row r="10990" s="179" customFormat="1"/>
    <row r="10991" s="179" customFormat="1"/>
    <row r="10992" s="179" customFormat="1"/>
    <row r="10993" s="179" customFormat="1"/>
    <row r="10994" s="179" customFormat="1"/>
    <row r="10995" s="179" customFormat="1"/>
    <row r="10996" s="179" customFormat="1"/>
    <row r="10997" s="179" customFormat="1"/>
    <row r="10998" s="179" customFormat="1"/>
    <row r="10999" s="179" customFormat="1"/>
    <row r="11000" s="179" customFormat="1"/>
    <row r="11001" s="179" customFormat="1"/>
    <row r="11002" s="179" customFormat="1"/>
    <row r="11003" s="179" customFormat="1"/>
    <row r="11004" s="179" customFormat="1"/>
    <row r="11005" s="179" customFormat="1"/>
    <row r="11006" s="179" customFormat="1"/>
    <row r="11007" s="179" customFormat="1"/>
    <row r="11008" s="179" customFormat="1"/>
    <row r="11009" s="179" customFormat="1"/>
    <row r="11010" s="179" customFormat="1"/>
    <row r="11011" s="179" customFormat="1"/>
    <row r="11012" s="179" customFormat="1"/>
    <row r="11013" s="179" customFormat="1"/>
    <row r="11014" s="179" customFormat="1"/>
    <row r="11015" s="179" customFormat="1"/>
    <row r="11016" s="179" customFormat="1"/>
    <row r="11017" s="179" customFormat="1"/>
    <row r="11018" s="179" customFormat="1"/>
    <row r="11019" s="179" customFormat="1"/>
    <row r="11020" s="179" customFormat="1"/>
    <row r="11021" s="179" customFormat="1"/>
    <row r="11022" s="179" customFormat="1"/>
    <row r="11023" s="179" customFormat="1"/>
    <row r="11024" s="179" customFormat="1"/>
    <row r="11025" s="179" customFormat="1"/>
    <row r="11026" s="179" customFormat="1"/>
    <row r="11027" s="179" customFormat="1"/>
    <row r="11028" s="179" customFormat="1"/>
    <row r="11029" s="179" customFormat="1"/>
    <row r="11030" s="179" customFormat="1"/>
    <row r="11031" s="179" customFormat="1"/>
    <row r="11032" s="179" customFormat="1"/>
    <row r="11033" s="179" customFormat="1"/>
    <row r="11034" s="179" customFormat="1"/>
    <row r="11035" s="179" customFormat="1"/>
    <row r="11036" s="179" customFormat="1"/>
    <row r="11037" s="179" customFormat="1"/>
    <row r="11038" s="179" customFormat="1"/>
    <row r="11039" s="179" customFormat="1"/>
    <row r="11040" s="179" customFormat="1"/>
    <row r="11041" s="179" customFormat="1"/>
    <row r="11042" s="179" customFormat="1"/>
    <row r="11043" s="179" customFormat="1"/>
    <row r="11044" s="179" customFormat="1"/>
    <row r="11045" s="179" customFormat="1"/>
    <row r="11046" s="179" customFormat="1"/>
    <row r="11047" s="179" customFormat="1"/>
    <row r="11048" s="179" customFormat="1"/>
    <row r="11049" s="179" customFormat="1"/>
    <row r="11050" s="179" customFormat="1"/>
    <row r="11051" s="179" customFormat="1"/>
    <row r="11052" s="179" customFormat="1"/>
    <row r="11053" s="179" customFormat="1"/>
    <row r="11054" s="179" customFormat="1"/>
    <row r="11055" s="179" customFormat="1"/>
    <row r="11056" s="179" customFormat="1"/>
    <row r="11057" s="179" customFormat="1"/>
    <row r="11058" s="179" customFormat="1"/>
    <row r="11059" s="179" customFormat="1"/>
    <row r="11060" s="179" customFormat="1"/>
    <row r="11061" s="179" customFormat="1"/>
    <row r="11062" s="179" customFormat="1"/>
    <row r="11063" s="179" customFormat="1"/>
    <row r="11064" s="179" customFormat="1"/>
    <row r="11065" s="179" customFormat="1"/>
    <row r="11066" s="179" customFormat="1"/>
    <row r="11067" s="179" customFormat="1"/>
    <row r="11068" s="179" customFormat="1"/>
    <row r="11069" s="179" customFormat="1"/>
    <row r="11070" s="179" customFormat="1"/>
    <row r="11071" s="179" customFormat="1"/>
    <row r="11072" s="179" customFormat="1"/>
    <row r="11073" s="179" customFormat="1"/>
    <row r="11074" s="179" customFormat="1"/>
    <row r="11075" s="179" customFormat="1"/>
    <row r="11076" s="179" customFormat="1"/>
    <row r="11077" s="179" customFormat="1"/>
    <row r="11078" s="179" customFormat="1"/>
    <row r="11079" s="179" customFormat="1"/>
    <row r="11080" s="179" customFormat="1"/>
    <row r="11081" s="179" customFormat="1"/>
    <row r="11082" s="179" customFormat="1"/>
    <row r="11083" s="179" customFormat="1"/>
    <row r="11084" s="179" customFormat="1"/>
    <row r="11085" s="179" customFormat="1"/>
    <row r="11086" s="179" customFormat="1"/>
    <row r="11087" s="179" customFormat="1"/>
    <row r="11088" s="179" customFormat="1"/>
    <row r="11089" s="179" customFormat="1"/>
    <row r="11090" s="179" customFormat="1"/>
    <row r="11091" s="179" customFormat="1"/>
    <row r="11092" s="179" customFormat="1"/>
    <row r="11093" s="179" customFormat="1"/>
    <row r="11094" s="179" customFormat="1"/>
    <row r="11095" s="179" customFormat="1"/>
    <row r="11096" s="179" customFormat="1"/>
    <row r="11097" s="179" customFormat="1"/>
    <row r="11098" s="179" customFormat="1"/>
    <row r="11099" s="179" customFormat="1"/>
    <row r="11100" s="179" customFormat="1"/>
    <row r="11101" s="179" customFormat="1"/>
    <row r="11102" s="179" customFormat="1"/>
    <row r="11103" s="179" customFormat="1"/>
    <row r="11104" s="179" customFormat="1"/>
    <row r="11105" s="179" customFormat="1"/>
    <row r="11106" s="179" customFormat="1"/>
    <row r="11107" s="179" customFormat="1"/>
    <row r="11108" s="179" customFormat="1"/>
    <row r="11109" s="179" customFormat="1"/>
    <row r="11110" s="179" customFormat="1"/>
    <row r="11111" s="179" customFormat="1"/>
    <row r="11112" s="179" customFormat="1"/>
    <row r="11113" s="179" customFormat="1"/>
    <row r="11114" s="179" customFormat="1"/>
    <row r="11115" s="179" customFormat="1"/>
    <row r="11116" s="179" customFormat="1"/>
    <row r="11117" s="179" customFormat="1"/>
    <row r="11118" s="179" customFormat="1"/>
    <row r="11119" s="179" customFormat="1"/>
    <row r="11120" s="179" customFormat="1"/>
    <row r="11121" s="179" customFormat="1"/>
    <row r="11122" s="179" customFormat="1"/>
    <row r="11123" s="179" customFormat="1"/>
    <row r="11124" s="179" customFormat="1"/>
    <row r="11125" s="179" customFormat="1"/>
    <row r="11126" s="179" customFormat="1"/>
    <row r="11127" s="179" customFormat="1"/>
    <row r="11128" s="179" customFormat="1"/>
    <row r="11129" s="179" customFormat="1"/>
    <row r="11130" s="179" customFormat="1"/>
    <row r="11131" s="179" customFormat="1"/>
    <row r="11132" s="179" customFormat="1"/>
    <row r="11133" s="179" customFormat="1"/>
    <row r="11134" s="179" customFormat="1"/>
    <row r="11135" s="179" customFormat="1"/>
    <row r="11136" s="179" customFormat="1"/>
    <row r="11137" s="179" customFormat="1"/>
    <row r="11138" s="179" customFormat="1"/>
    <row r="11139" s="179" customFormat="1"/>
    <row r="11140" s="179" customFormat="1"/>
    <row r="11141" s="179" customFormat="1"/>
    <row r="11142" s="179" customFormat="1"/>
    <row r="11143" s="179" customFormat="1"/>
    <row r="11144" s="179" customFormat="1"/>
    <row r="11145" s="179" customFormat="1"/>
    <row r="11146" s="179" customFormat="1"/>
    <row r="11147" s="179" customFormat="1"/>
    <row r="11148" s="179" customFormat="1"/>
    <row r="11149" s="179" customFormat="1"/>
    <row r="11150" s="179" customFormat="1"/>
    <row r="11151" s="179" customFormat="1"/>
    <row r="11152" s="179" customFormat="1"/>
    <row r="11153" s="179" customFormat="1"/>
    <row r="11154" s="179" customFormat="1"/>
    <row r="11155" s="179" customFormat="1"/>
    <row r="11156" s="179" customFormat="1"/>
    <row r="11157" s="179" customFormat="1"/>
    <row r="11158" s="179" customFormat="1"/>
    <row r="11159" s="179" customFormat="1"/>
    <row r="11160" s="179" customFormat="1"/>
    <row r="11161" s="179" customFormat="1"/>
    <row r="11162" s="179" customFormat="1"/>
    <row r="11163" s="179" customFormat="1"/>
    <row r="11164" s="179" customFormat="1"/>
    <row r="11165" s="179" customFormat="1"/>
    <row r="11166" s="179" customFormat="1"/>
    <row r="11167" s="179" customFormat="1"/>
    <row r="11168" s="179" customFormat="1"/>
    <row r="11169" s="179" customFormat="1"/>
    <row r="11170" s="179" customFormat="1"/>
    <row r="11171" s="179" customFormat="1"/>
    <row r="11172" s="179" customFormat="1"/>
    <row r="11173" s="179" customFormat="1"/>
    <row r="11174" s="179" customFormat="1"/>
    <row r="11175" s="179" customFormat="1"/>
    <row r="11176" s="179" customFormat="1"/>
    <row r="11177" s="179" customFormat="1"/>
    <row r="11178" s="179" customFormat="1"/>
    <row r="11179" s="179" customFormat="1"/>
    <row r="11180" s="179" customFormat="1"/>
    <row r="11181" s="179" customFormat="1"/>
    <row r="11182" s="179" customFormat="1"/>
    <row r="11183" s="179" customFormat="1"/>
    <row r="11184" s="179" customFormat="1"/>
    <row r="11185" s="179" customFormat="1"/>
    <row r="11186" s="179" customFormat="1"/>
    <row r="11187" s="179" customFormat="1"/>
    <row r="11188" s="179" customFormat="1"/>
    <row r="11189" s="179" customFormat="1"/>
    <row r="11190" s="179" customFormat="1"/>
    <row r="11191" s="179" customFormat="1"/>
    <row r="11192" s="179" customFormat="1"/>
    <row r="11193" s="179" customFormat="1"/>
    <row r="11194" s="179" customFormat="1"/>
    <row r="11195" s="179" customFormat="1"/>
    <row r="11196" s="179" customFormat="1"/>
    <row r="11197" s="179" customFormat="1"/>
    <row r="11198" s="179" customFormat="1"/>
    <row r="11199" s="179" customFormat="1"/>
    <row r="11200" s="179" customFormat="1"/>
    <row r="11201" s="179" customFormat="1"/>
    <row r="11202" s="179" customFormat="1"/>
    <row r="11203" s="179" customFormat="1"/>
    <row r="11204" s="179" customFormat="1"/>
    <row r="11205" s="179" customFormat="1"/>
    <row r="11206" s="179" customFormat="1"/>
    <row r="11207" s="179" customFormat="1"/>
    <row r="11208" s="179" customFormat="1"/>
    <row r="11209" s="179" customFormat="1"/>
    <row r="11210" s="179" customFormat="1"/>
    <row r="11211" s="179" customFormat="1"/>
    <row r="11212" s="179" customFormat="1"/>
    <row r="11213" s="179" customFormat="1"/>
    <row r="11214" s="179" customFormat="1"/>
    <row r="11215" s="179" customFormat="1"/>
    <row r="11216" s="179" customFormat="1"/>
    <row r="11217" s="179" customFormat="1"/>
    <row r="11218" s="179" customFormat="1"/>
    <row r="11219" s="179" customFormat="1"/>
    <row r="11220" s="179" customFormat="1"/>
    <row r="11221" s="179" customFormat="1"/>
    <row r="11222" s="179" customFormat="1"/>
    <row r="11223" s="179" customFormat="1"/>
    <row r="11224" s="179" customFormat="1"/>
    <row r="11225" s="179" customFormat="1"/>
    <row r="11226" s="179" customFormat="1"/>
    <row r="11227" s="179" customFormat="1"/>
    <row r="11228" s="179" customFormat="1"/>
    <row r="11229" s="179" customFormat="1"/>
    <row r="11230" s="179" customFormat="1"/>
    <row r="11231" s="179" customFormat="1"/>
    <row r="11232" s="179" customFormat="1"/>
    <row r="11233" s="179" customFormat="1"/>
    <row r="11234" s="179" customFormat="1"/>
    <row r="11235" s="179" customFormat="1"/>
    <row r="11236" s="179" customFormat="1"/>
    <row r="11237" s="179" customFormat="1"/>
    <row r="11238" s="179" customFormat="1"/>
    <row r="11239" s="179" customFormat="1"/>
    <row r="11240" s="179" customFormat="1"/>
    <row r="11241" s="179" customFormat="1"/>
    <row r="11242" s="179" customFormat="1"/>
    <row r="11243" s="179" customFormat="1"/>
    <row r="11244" s="179" customFormat="1"/>
    <row r="11245" s="179" customFormat="1"/>
    <row r="11246" s="179" customFormat="1"/>
    <row r="11247" s="179" customFormat="1"/>
    <row r="11248" s="179" customFormat="1"/>
    <row r="11249" s="179" customFormat="1"/>
    <row r="11250" s="179" customFormat="1"/>
    <row r="11251" s="179" customFormat="1"/>
    <row r="11252" s="179" customFormat="1"/>
    <row r="11253" s="179" customFormat="1"/>
    <row r="11254" s="179" customFormat="1"/>
    <row r="11255" s="179" customFormat="1"/>
    <row r="11256" s="179" customFormat="1"/>
    <row r="11257" s="179" customFormat="1"/>
    <row r="11258" s="179" customFormat="1"/>
    <row r="11259" s="179" customFormat="1"/>
    <row r="11260" s="179" customFormat="1"/>
    <row r="11261" s="179" customFormat="1"/>
    <row r="11262" s="179" customFormat="1"/>
    <row r="11263" s="179" customFormat="1"/>
    <row r="11264" s="179" customFormat="1"/>
    <row r="11265" s="179" customFormat="1"/>
    <row r="11266" s="179" customFormat="1"/>
    <row r="11267" s="179" customFormat="1"/>
    <row r="11268" s="179" customFormat="1"/>
    <row r="11269" s="179" customFormat="1"/>
    <row r="11270" s="179" customFormat="1"/>
    <row r="11271" s="179" customFormat="1"/>
    <row r="11272" s="179" customFormat="1"/>
    <row r="11273" s="179" customFormat="1"/>
    <row r="11274" s="179" customFormat="1"/>
    <row r="11275" s="179" customFormat="1"/>
    <row r="11276" s="179" customFormat="1"/>
    <row r="11277" s="179" customFormat="1"/>
    <row r="11278" s="179" customFormat="1"/>
    <row r="11279" s="179" customFormat="1"/>
    <row r="11280" s="179" customFormat="1"/>
    <row r="11281" s="179" customFormat="1"/>
    <row r="11282" s="179" customFormat="1"/>
    <row r="11283" s="179" customFormat="1"/>
    <row r="11284" s="179" customFormat="1"/>
    <row r="11285" s="179" customFormat="1"/>
    <row r="11286" s="179" customFormat="1"/>
    <row r="11287" s="179" customFormat="1"/>
    <row r="11288" s="179" customFormat="1"/>
    <row r="11289" s="179" customFormat="1"/>
    <row r="11290" s="179" customFormat="1"/>
    <row r="11291" s="179" customFormat="1"/>
    <row r="11292" s="179" customFormat="1"/>
    <row r="11293" s="179" customFormat="1"/>
    <row r="11294" s="179" customFormat="1"/>
    <row r="11295" s="179" customFormat="1"/>
    <row r="11296" s="179" customFormat="1"/>
    <row r="11297" s="179" customFormat="1"/>
    <row r="11298" s="179" customFormat="1"/>
    <row r="11299" s="179" customFormat="1"/>
    <row r="11300" s="179" customFormat="1"/>
    <row r="11301" s="179" customFormat="1"/>
    <row r="11302" s="179" customFormat="1"/>
    <row r="11303" s="179" customFormat="1"/>
    <row r="11304" s="179" customFormat="1"/>
    <row r="11305" s="179" customFormat="1"/>
    <row r="11306" s="179" customFormat="1"/>
    <row r="11307" s="179" customFormat="1"/>
    <row r="11308" s="179" customFormat="1"/>
    <row r="11309" s="179" customFormat="1"/>
    <row r="11310" s="179" customFormat="1"/>
    <row r="11311" s="179" customFormat="1"/>
    <row r="11312" s="179" customFormat="1"/>
    <row r="11313" s="179" customFormat="1"/>
    <row r="11314" s="179" customFormat="1"/>
    <row r="11315" s="179" customFormat="1"/>
    <row r="11316" s="179" customFormat="1"/>
    <row r="11317" s="179" customFormat="1"/>
    <row r="11318" s="179" customFormat="1"/>
    <row r="11319" s="179" customFormat="1"/>
    <row r="11320" s="179" customFormat="1"/>
    <row r="11321" s="179" customFormat="1"/>
    <row r="11322" s="179" customFormat="1"/>
    <row r="11323" s="179" customFormat="1"/>
    <row r="11324" s="179" customFormat="1"/>
    <row r="11325" s="179" customFormat="1"/>
    <row r="11326" s="179" customFormat="1"/>
    <row r="11327" s="179" customFormat="1"/>
    <row r="11328" s="179" customFormat="1"/>
    <row r="11329" s="179" customFormat="1"/>
    <row r="11330" s="179" customFormat="1"/>
    <row r="11331" s="179" customFormat="1"/>
    <row r="11332" s="179" customFormat="1"/>
    <row r="11333" s="179" customFormat="1"/>
    <row r="11334" s="179" customFormat="1"/>
    <row r="11335" s="179" customFormat="1"/>
    <row r="11336" s="179" customFormat="1"/>
    <row r="11337" s="179" customFormat="1"/>
    <row r="11338" s="179" customFormat="1"/>
    <row r="11339" s="179" customFormat="1"/>
    <row r="11340" s="179" customFormat="1"/>
    <row r="11341" s="179" customFormat="1"/>
    <row r="11342" s="179" customFormat="1"/>
    <row r="11343" s="179" customFormat="1"/>
    <row r="11344" s="179" customFormat="1"/>
    <row r="11345" s="179" customFormat="1"/>
    <row r="11346" s="179" customFormat="1"/>
    <row r="11347" s="179" customFormat="1"/>
    <row r="11348" s="179" customFormat="1"/>
    <row r="11349" s="179" customFormat="1"/>
    <row r="11350" s="179" customFormat="1"/>
    <row r="11351" s="179" customFormat="1"/>
    <row r="11352" s="179" customFormat="1"/>
    <row r="11353" s="179" customFormat="1"/>
    <row r="11354" s="179" customFormat="1"/>
    <row r="11355" s="179" customFormat="1"/>
    <row r="11356" s="179" customFormat="1"/>
    <row r="11357" s="179" customFormat="1"/>
    <row r="11358" s="179" customFormat="1"/>
    <row r="11359" s="179" customFormat="1"/>
    <row r="11360" s="179" customFormat="1"/>
    <row r="11361" s="179" customFormat="1"/>
    <row r="11362" s="179" customFormat="1"/>
    <row r="11363" s="179" customFormat="1"/>
    <row r="11364" s="179" customFormat="1"/>
    <row r="11365" s="179" customFormat="1"/>
    <row r="11366" s="179" customFormat="1"/>
    <row r="11367" s="179" customFormat="1"/>
    <row r="11368" s="179" customFormat="1"/>
    <row r="11369" s="179" customFormat="1"/>
    <row r="11370" s="179" customFormat="1"/>
    <row r="11371" s="179" customFormat="1"/>
    <row r="11372" s="179" customFormat="1"/>
    <row r="11373" s="179" customFormat="1"/>
    <row r="11374" s="179" customFormat="1"/>
    <row r="11375" s="179" customFormat="1"/>
    <row r="11376" s="179" customFormat="1"/>
    <row r="11377" s="179" customFormat="1"/>
    <row r="11378" s="179" customFormat="1"/>
    <row r="11379" s="179" customFormat="1"/>
    <row r="11380" s="179" customFormat="1"/>
    <row r="11381" s="179" customFormat="1"/>
    <row r="11382" s="179" customFormat="1"/>
    <row r="11383" s="179" customFormat="1"/>
    <row r="11384" s="179" customFormat="1"/>
    <row r="11385" s="179" customFormat="1"/>
    <row r="11386" s="179" customFormat="1"/>
    <row r="11387" s="179" customFormat="1"/>
    <row r="11388" s="179" customFormat="1"/>
    <row r="11389" s="179" customFormat="1"/>
    <row r="11390" s="179" customFormat="1"/>
    <row r="11391" s="179" customFormat="1"/>
    <row r="11392" s="179" customFormat="1"/>
    <row r="11393" s="179" customFormat="1"/>
    <row r="11394" s="179" customFormat="1"/>
    <row r="11395" s="179" customFormat="1"/>
    <row r="11396" s="179" customFormat="1"/>
    <row r="11397" s="179" customFormat="1"/>
    <row r="11398" s="179" customFormat="1"/>
    <row r="11399" s="179" customFormat="1"/>
    <row r="11400" s="179" customFormat="1"/>
    <row r="11401" s="179" customFormat="1"/>
    <row r="11402" s="179" customFormat="1"/>
    <row r="11403" s="179" customFormat="1"/>
    <row r="11404" s="179" customFormat="1"/>
    <row r="11405" s="179" customFormat="1"/>
    <row r="11406" s="179" customFormat="1"/>
    <row r="11407" s="179" customFormat="1"/>
    <row r="11408" s="179" customFormat="1"/>
    <row r="11409" s="179" customFormat="1"/>
    <row r="11410" s="179" customFormat="1"/>
    <row r="11411" s="179" customFormat="1"/>
    <row r="11412" s="179" customFormat="1"/>
    <row r="11413" s="179" customFormat="1"/>
    <row r="11414" s="179" customFormat="1"/>
    <row r="11415" s="179" customFormat="1"/>
    <row r="11416" s="179" customFormat="1"/>
    <row r="11417" s="179" customFormat="1"/>
    <row r="11418" s="179" customFormat="1"/>
    <row r="11419" s="179" customFormat="1"/>
    <row r="11420" s="179" customFormat="1"/>
    <row r="11421" s="179" customFormat="1"/>
    <row r="11422" s="179" customFormat="1"/>
    <row r="11423" s="179" customFormat="1"/>
    <row r="11424" s="179" customFormat="1"/>
    <row r="11425" s="179" customFormat="1"/>
    <row r="11426" s="179" customFormat="1"/>
    <row r="11427" s="179" customFormat="1"/>
    <row r="11428" s="179" customFormat="1"/>
    <row r="11429" s="179" customFormat="1"/>
    <row r="11430" s="179" customFormat="1"/>
    <row r="11431" s="179" customFormat="1"/>
    <row r="11432" s="179" customFormat="1"/>
    <row r="11433" s="179" customFormat="1"/>
    <row r="11434" s="179" customFormat="1"/>
    <row r="11435" s="179" customFormat="1"/>
    <row r="11436" s="179" customFormat="1"/>
    <row r="11437" s="179" customFormat="1"/>
    <row r="11438" s="179" customFormat="1"/>
    <row r="11439" s="179" customFormat="1"/>
    <row r="11440" s="179" customFormat="1"/>
    <row r="11441" s="179" customFormat="1"/>
    <row r="11442" s="179" customFormat="1"/>
    <row r="11443" s="179" customFormat="1"/>
    <row r="11444" s="179" customFormat="1"/>
    <row r="11445" s="179" customFormat="1"/>
    <row r="11446" s="179" customFormat="1"/>
    <row r="11447" s="179" customFormat="1"/>
    <row r="11448" s="179" customFormat="1"/>
    <row r="11449" s="179" customFormat="1"/>
    <row r="11450" s="179" customFormat="1"/>
    <row r="11451" s="179" customFormat="1"/>
    <row r="11452" s="179" customFormat="1"/>
    <row r="11453" s="179" customFormat="1"/>
    <row r="11454" s="179" customFormat="1"/>
    <row r="11455" s="179" customFormat="1"/>
    <row r="11456" s="179" customFormat="1"/>
    <row r="11457" s="179" customFormat="1"/>
    <row r="11458" s="179" customFormat="1"/>
    <row r="11459" s="179" customFormat="1"/>
    <row r="11460" s="179" customFormat="1"/>
    <row r="11461" s="179" customFormat="1"/>
    <row r="11462" s="179" customFormat="1"/>
    <row r="11463" s="179" customFormat="1"/>
    <row r="11464" s="179" customFormat="1"/>
    <row r="11465" s="179" customFormat="1"/>
    <row r="11466" s="179" customFormat="1"/>
    <row r="11467" s="179" customFormat="1"/>
    <row r="11468" s="179" customFormat="1"/>
    <row r="11469" s="179" customFormat="1"/>
    <row r="11470" s="179" customFormat="1"/>
    <row r="11471" s="179" customFormat="1"/>
    <row r="11472" s="179" customFormat="1"/>
    <row r="11473" s="179" customFormat="1"/>
    <row r="11474" s="179" customFormat="1"/>
    <row r="11475" s="179" customFormat="1"/>
    <row r="11476" s="179" customFormat="1"/>
    <row r="11477" s="179" customFormat="1"/>
    <row r="11478" s="179" customFormat="1"/>
    <row r="11479" s="179" customFormat="1"/>
    <row r="11480" s="179" customFormat="1"/>
    <row r="11481" s="179" customFormat="1"/>
    <row r="11482" s="179" customFormat="1"/>
    <row r="11483" s="179" customFormat="1"/>
    <row r="11484" s="179" customFormat="1"/>
    <row r="11485" s="179" customFormat="1"/>
    <row r="11486" s="179" customFormat="1"/>
    <row r="11487" s="179" customFormat="1"/>
    <row r="11488" s="179" customFormat="1"/>
    <row r="11489" s="179" customFormat="1"/>
    <row r="11490" s="179" customFormat="1"/>
    <row r="11491" s="179" customFormat="1"/>
    <row r="11492" s="179" customFormat="1"/>
    <row r="11493" s="179" customFormat="1"/>
    <row r="11494" s="179" customFormat="1"/>
    <row r="11495" s="179" customFormat="1"/>
    <row r="11496" s="179" customFormat="1"/>
    <row r="11497" s="179" customFormat="1"/>
    <row r="11498" s="179" customFormat="1"/>
    <row r="11499" s="179" customFormat="1"/>
    <row r="11500" s="179" customFormat="1"/>
    <row r="11501" s="179" customFormat="1"/>
    <row r="11502" s="179" customFormat="1"/>
    <row r="11503" s="179" customFormat="1"/>
    <row r="11504" s="179" customFormat="1"/>
    <row r="11505" s="179" customFormat="1"/>
    <row r="11506" s="179" customFormat="1"/>
    <row r="11507" s="179" customFormat="1"/>
    <row r="11508" s="179" customFormat="1"/>
    <row r="11509" s="179" customFormat="1"/>
    <row r="11510" s="179" customFormat="1"/>
    <row r="11511" s="179" customFormat="1"/>
    <row r="11512" s="179" customFormat="1"/>
    <row r="11513" s="179" customFormat="1"/>
    <row r="11514" s="179" customFormat="1"/>
    <row r="11515" s="179" customFormat="1"/>
    <row r="11516" s="179" customFormat="1"/>
    <row r="11517" s="179" customFormat="1"/>
    <row r="11518" s="179" customFormat="1"/>
    <row r="11519" s="179" customFormat="1"/>
    <row r="11520" s="179" customFormat="1"/>
    <row r="11521" s="179" customFormat="1"/>
    <row r="11522" s="179" customFormat="1"/>
    <row r="11523" s="179" customFormat="1"/>
    <row r="11524" s="179" customFormat="1"/>
    <row r="11525" s="179" customFormat="1"/>
    <row r="11526" s="179" customFormat="1"/>
    <row r="11527" s="179" customFormat="1"/>
    <row r="11528" s="179" customFormat="1"/>
    <row r="11529" s="179" customFormat="1"/>
    <row r="11530" s="179" customFormat="1"/>
    <row r="11531" s="179" customFormat="1"/>
    <row r="11532" s="179" customFormat="1"/>
    <row r="11533" s="179" customFormat="1"/>
    <row r="11534" s="179" customFormat="1"/>
    <row r="11535" s="179" customFormat="1"/>
    <row r="11536" s="179" customFormat="1"/>
    <row r="11537" s="179" customFormat="1"/>
    <row r="11538" s="179" customFormat="1"/>
    <row r="11539" s="179" customFormat="1"/>
    <row r="11540" s="179" customFormat="1"/>
    <row r="11541" s="179" customFormat="1"/>
    <row r="11542" s="179" customFormat="1"/>
    <row r="11543" s="179" customFormat="1"/>
    <row r="11544" s="179" customFormat="1"/>
    <row r="11545" s="179" customFormat="1"/>
    <row r="11546" s="179" customFormat="1"/>
    <row r="11547" s="179" customFormat="1"/>
    <row r="11548" s="179" customFormat="1"/>
    <row r="11549" s="179" customFormat="1"/>
    <row r="11550" s="179" customFormat="1"/>
    <row r="11551" s="179" customFormat="1"/>
    <row r="11552" s="179" customFormat="1"/>
    <row r="11553" s="179" customFormat="1"/>
    <row r="11554" s="179" customFormat="1"/>
    <row r="11555" s="179" customFormat="1"/>
    <row r="11556" s="179" customFormat="1"/>
    <row r="11557" s="179" customFormat="1"/>
    <row r="11558" s="179" customFormat="1"/>
    <row r="11559" s="179" customFormat="1"/>
    <row r="11560" s="179" customFormat="1"/>
    <row r="11561" s="179" customFormat="1"/>
    <row r="11562" s="179" customFormat="1"/>
    <row r="11563" s="179" customFormat="1"/>
    <row r="11564" s="179" customFormat="1"/>
    <row r="11565" s="179" customFormat="1"/>
    <row r="11566" s="179" customFormat="1"/>
    <row r="11567" s="179" customFormat="1"/>
    <row r="11568" s="179" customFormat="1"/>
    <row r="11569" s="179" customFormat="1"/>
    <row r="11570" s="179" customFormat="1"/>
    <row r="11571" s="179" customFormat="1"/>
    <row r="11572" s="179" customFormat="1"/>
    <row r="11573" s="179" customFormat="1"/>
    <row r="11574" s="179" customFormat="1"/>
    <row r="11575" s="179" customFormat="1"/>
    <row r="11576" s="179" customFormat="1"/>
    <row r="11577" s="179" customFormat="1"/>
    <row r="11578" s="179" customFormat="1"/>
    <row r="11579" s="179" customFormat="1"/>
    <row r="11580" s="179" customFormat="1"/>
    <row r="11581" s="179" customFormat="1"/>
    <row r="11582" s="179" customFormat="1"/>
    <row r="11583" s="179" customFormat="1"/>
    <row r="11584" s="179" customFormat="1"/>
    <row r="11585" s="179" customFormat="1"/>
    <row r="11586" s="179" customFormat="1"/>
    <row r="11587" s="179" customFormat="1"/>
    <row r="11588" s="179" customFormat="1"/>
    <row r="11589" s="179" customFormat="1"/>
    <row r="11590" s="179" customFormat="1"/>
    <row r="11591" s="179" customFormat="1"/>
    <row r="11592" s="179" customFormat="1"/>
    <row r="11593" s="179" customFormat="1"/>
    <row r="11594" s="179" customFormat="1"/>
    <row r="11595" s="179" customFormat="1"/>
    <row r="11596" s="179" customFormat="1"/>
    <row r="11597" s="179" customFormat="1"/>
    <row r="11598" s="179" customFormat="1"/>
    <row r="11599" s="179" customFormat="1"/>
    <row r="11600" s="179" customFormat="1"/>
    <row r="11601" s="179" customFormat="1"/>
    <row r="11602" s="179" customFormat="1"/>
    <row r="11603" s="179" customFormat="1"/>
    <row r="11604" s="179" customFormat="1"/>
    <row r="11605" s="179" customFormat="1"/>
    <row r="11606" s="179" customFormat="1"/>
    <row r="11607" s="179" customFormat="1"/>
    <row r="11608" s="179" customFormat="1"/>
    <row r="11609" s="179" customFormat="1"/>
    <row r="11610" s="179" customFormat="1"/>
    <row r="11611" s="179" customFormat="1"/>
    <row r="11612" s="179" customFormat="1"/>
    <row r="11613" s="179" customFormat="1"/>
    <row r="11614" s="179" customFormat="1"/>
    <row r="11615" s="179" customFormat="1"/>
    <row r="11616" s="179" customFormat="1"/>
    <row r="11617" s="179" customFormat="1"/>
    <row r="11618" s="179" customFormat="1"/>
    <row r="11619" s="179" customFormat="1"/>
    <row r="11620" s="179" customFormat="1"/>
    <row r="11621" s="179" customFormat="1"/>
    <row r="11622" s="179" customFormat="1"/>
    <row r="11623" s="179" customFormat="1"/>
    <row r="11624" s="179" customFormat="1"/>
    <row r="11625" s="179" customFormat="1"/>
    <row r="11626" s="179" customFormat="1"/>
    <row r="11627" s="179" customFormat="1"/>
    <row r="11628" s="179" customFormat="1"/>
    <row r="11629" s="179" customFormat="1"/>
    <row r="11630" s="179" customFormat="1"/>
    <row r="11631" s="179" customFormat="1"/>
    <row r="11632" s="179" customFormat="1"/>
    <row r="11633" s="179" customFormat="1"/>
    <row r="11634" s="179" customFormat="1"/>
    <row r="11635" s="179" customFormat="1"/>
    <row r="11636" s="179" customFormat="1"/>
    <row r="11637" s="179" customFormat="1"/>
    <row r="11638" s="179" customFormat="1"/>
    <row r="11639" s="179" customFormat="1"/>
    <row r="11640" s="179" customFormat="1"/>
    <row r="11641" s="179" customFormat="1"/>
    <row r="11642" s="179" customFormat="1"/>
    <row r="11643" s="179" customFormat="1"/>
    <row r="11644" s="179" customFormat="1"/>
    <row r="11645" s="179" customFormat="1"/>
    <row r="11646" s="179" customFormat="1"/>
    <row r="11647" s="179" customFormat="1"/>
    <row r="11648" s="179" customFormat="1"/>
    <row r="11649" s="179" customFormat="1"/>
    <row r="11650" s="179" customFormat="1"/>
    <row r="11651" s="179" customFormat="1"/>
    <row r="11652" s="179" customFormat="1"/>
    <row r="11653" s="179" customFormat="1"/>
    <row r="11654" s="179" customFormat="1"/>
    <row r="11655" s="179" customFormat="1"/>
    <row r="11656" s="179" customFormat="1"/>
    <row r="11657" s="179" customFormat="1"/>
    <row r="11658" s="179" customFormat="1"/>
    <row r="11659" s="179" customFormat="1"/>
    <row r="11660" s="179" customFormat="1"/>
    <row r="11661" s="179" customFormat="1"/>
    <row r="11662" s="179" customFormat="1"/>
    <row r="11663" s="179" customFormat="1"/>
    <row r="11664" s="179" customFormat="1"/>
    <row r="11665" s="179" customFormat="1"/>
    <row r="11666" s="179" customFormat="1"/>
    <row r="11667" s="179" customFormat="1"/>
    <row r="11668" s="179" customFormat="1"/>
    <row r="11669" s="179" customFormat="1"/>
    <row r="11670" s="179" customFormat="1"/>
    <row r="11671" s="179" customFormat="1"/>
    <row r="11672" s="179" customFormat="1"/>
    <row r="11673" s="179" customFormat="1"/>
    <row r="11674" s="179" customFormat="1"/>
    <row r="11675" s="179" customFormat="1"/>
    <row r="11676" s="179" customFormat="1"/>
    <row r="11677" s="179" customFormat="1"/>
    <row r="11678" s="179" customFormat="1"/>
    <row r="11679" s="179" customFormat="1"/>
    <row r="11680" s="179" customFormat="1"/>
    <row r="11681" s="179" customFormat="1"/>
    <row r="11682" s="179" customFormat="1"/>
    <row r="11683" s="179" customFormat="1"/>
    <row r="11684" s="179" customFormat="1"/>
    <row r="11685" s="179" customFormat="1"/>
    <row r="11686" s="179" customFormat="1"/>
    <row r="11687" s="179" customFormat="1"/>
    <row r="11688" s="179" customFormat="1"/>
    <row r="11689" s="179" customFormat="1"/>
    <row r="11690" s="179" customFormat="1"/>
    <row r="11691" s="179" customFormat="1"/>
    <row r="11692" s="179" customFormat="1"/>
    <row r="11693" s="179" customFormat="1"/>
    <row r="11694" s="179" customFormat="1"/>
    <row r="11695" s="179" customFormat="1"/>
    <row r="11696" s="179" customFormat="1"/>
    <row r="11697" s="179" customFormat="1"/>
    <row r="11698" s="179" customFormat="1"/>
    <row r="11699" s="179" customFormat="1"/>
    <row r="11700" s="179" customFormat="1"/>
    <row r="11701" s="179" customFormat="1"/>
    <row r="11702" s="179" customFormat="1"/>
    <row r="11703" s="179" customFormat="1"/>
    <row r="11704" s="179" customFormat="1"/>
    <row r="11705" s="179" customFormat="1"/>
    <row r="11706" s="179" customFormat="1"/>
    <row r="11707" s="179" customFormat="1"/>
    <row r="11708" s="179" customFormat="1"/>
    <row r="11709" s="179" customFormat="1"/>
    <row r="11710" s="179" customFormat="1"/>
    <row r="11711" s="179" customFormat="1"/>
    <row r="11712" s="179" customFormat="1"/>
    <row r="11713" s="179" customFormat="1"/>
    <row r="11714" s="179" customFormat="1"/>
    <row r="11715" s="179" customFormat="1"/>
    <row r="11716" s="179" customFormat="1"/>
    <row r="11717" s="179" customFormat="1"/>
    <row r="11718" s="179" customFormat="1"/>
    <row r="11719" s="179" customFormat="1"/>
    <row r="11720" s="179" customFormat="1"/>
    <row r="11721" s="179" customFormat="1"/>
    <row r="11722" s="179" customFormat="1"/>
    <row r="11723" s="179" customFormat="1"/>
    <row r="11724" s="179" customFormat="1"/>
    <row r="11725" s="179" customFormat="1"/>
    <row r="11726" s="179" customFormat="1"/>
    <row r="11727" s="179" customFormat="1"/>
    <row r="11728" s="179" customFormat="1"/>
    <row r="11729" s="179" customFormat="1"/>
    <row r="11730" s="179" customFormat="1"/>
    <row r="11731" s="179" customFormat="1"/>
    <row r="11732" s="179" customFormat="1"/>
    <row r="11733" s="179" customFormat="1"/>
    <row r="11734" s="179" customFormat="1"/>
    <row r="11735" s="179" customFormat="1"/>
    <row r="11736" s="179" customFormat="1"/>
    <row r="11737" s="179" customFormat="1"/>
    <row r="11738" s="179" customFormat="1"/>
    <row r="11739" s="179" customFormat="1"/>
    <row r="11740" s="179" customFormat="1"/>
    <row r="11741" s="179" customFormat="1"/>
    <row r="11742" s="179" customFormat="1"/>
    <row r="11743" s="179" customFormat="1"/>
    <row r="11744" s="179" customFormat="1"/>
    <row r="11745" s="179" customFormat="1"/>
    <row r="11746" s="179" customFormat="1"/>
    <row r="11747" s="179" customFormat="1"/>
    <row r="11748" s="179" customFormat="1"/>
    <row r="11749" s="179" customFormat="1"/>
    <row r="11750" s="179" customFormat="1"/>
    <row r="11751" s="179" customFormat="1"/>
    <row r="11752" s="179" customFormat="1"/>
    <row r="11753" s="179" customFormat="1"/>
    <row r="11754" s="179" customFormat="1"/>
    <row r="11755" s="179" customFormat="1"/>
    <row r="11756" s="179" customFormat="1"/>
    <row r="11757" s="179" customFormat="1"/>
    <row r="11758" s="179" customFormat="1"/>
    <row r="11759" s="179" customFormat="1"/>
    <row r="11760" s="179" customFormat="1"/>
    <row r="11761" s="179" customFormat="1"/>
    <row r="11762" s="179" customFormat="1"/>
    <row r="11763" s="179" customFormat="1"/>
    <row r="11764" s="179" customFormat="1"/>
    <row r="11765" s="179" customFormat="1"/>
    <row r="11766" s="179" customFormat="1"/>
    <row r="11767" s="179" customFormat="1"/>
    <row r="11768" s="179" customFormat="1"/>
    <row r="11769" s="179" customFormat="1"/>
    <row r="11770" s="179" customFormat="1"/>
    <row r="11771" s="179" customFormat="1"/>
    <row r="11772" s="179" customFormat="1"/>
    <row r="11773" s="179" customFormat="1"/>
    <row r="11774" s="179" customFormat="1"/>
    <row r="11775" s="179" customFormat="1"/>
    <row r="11776" s="179" customFormat="1"/>
    <row r="11777" s="179" customFormat="1"/>
    <row r="11778" s="179" customFormat="1"/>
    <row r="11779" s="179" customFormat="1"/>
    <row r="11780" s="179" customFormat="1"/>
    <row r="11781" s="179" customFormat="1"/>
    <row r="11782" s="179" customFormat="1"/>
    <row r="11783" s="179" customFormat="1"/>
    <row r="11784" s="179" customFormat="1"/>
    <row r="11785" s="179" customFormat="1"/>
    <row r="11786" s="179" customFormat="1"/>
    <row r="11787" s="179" customFormat="1"/>
    <row r="11788" s="179" customFormat="1"/>
    <row r="11789" s="179" customFormat="1"/>
    <row r="11790" s="179" customFormat="1"/>
    <row r="11791" s="179" customFormat="1"/>
    <row r="11792" s="179" customFormat="1"/>
    <row r="11793" s="179" customFormat="1"/>
    <row r="11794" s="179" customFormat="1"/>
    <row r="11795" s="179" customFormat="1"/>
    <row r="11796" s="179" customFormat="1"/>
    <row r="11797" s="179" customFormat="1"/>
    <row r="11798" s="179" customFormat="1"/>
    <row r="11799" s="179" customFormat="1"/>
    <row r="11800" s="179" customFormat="1"/>
    <row r="11801" s="179" customFormat="1"/>
    <row r="11802" s="179" customFormat="1"/>
    <row r="11803" s="179" customFormat="1"/>
    <row r="11804" s="179" customFormat="1"/>
    <row r="11805" s="179" customFormat="1"/>
    <row r="11806" s="179" customFormat="1"/>
    <row r="11807" s="179" customFormat="1"/>
    <row r="11808" s="179" customFormat="1"/>
    <row r="11809" s="179" customFormat="1"/>
    <row r="11810" s="179" customFormat="1"/>
    <row r="11811" s="179" customFormat="1"/>
    <row r="11812" s="179" customFormat="1"/>
    <row r="11813" s="179" customFormat="1"/>
    <row r="11814" s="179" customFormat="1"/>
    <row r="11815" s="179" customFormat="1"/>
    <row r="11816" s="179" customFormat="1"/>
    <row r="11817" s="179" customFormat="1"/>
    <row r="11818" s="179" customFormat="1"/>
    <row r="11819" s="179" customFormat="1"/>
    <row r="11820" s="179" customFormat="1"/>
    <row r="11821" s="179" customFormat="1"/>
    <row r="11822" s="179" customFormat="1"/>
    <row r="11823" s="179" customFormat="1"/>
    <row r="11824" s="179" customFormat="1"/>
    <row r="11825" s="179" customFormat="1"/>
    <row r="11826" s="179" customFormat="1"/>
    <row r="11827" s="179" customFormat="1"/>
    <row r="11828" s="179" customFormat="1"/>
    <row r="11829" s="179" customFormat="1"/>
    <row r="11830" s="179" customFormat="1"/>
    <row r="11831" s="179" customFormat="1"/>
    <row r="11832" s="179" customFormat="1"/>
    <row r="11833" s="179" customFormat="1"/>
    <row r="11834" s="179" customFormat="1"/>
    <row r="11835" s="179" customFormat="1"/>
    <row r="11836" s="179" customFormat="1"/>
    <row r="11837" s="179" customFormat="1"/>
    <row r="11838" s="179" customFormat="1"/>
    <row r="11839" s="179" customFormat="1"/>
    <row r="11840" s="179" customFormat="1"/>
    <row r="11841" s="179" customFormat="1"/>
    <row r="11842" s="179" customFormat="1"/>
    <row r="11843" s="179" customFormat="1"/>
    <row r="11844" s="179" customFormat="1"/>
    <row r="11845" s="179" customFormat="1"/>
    <row r="11846" s="179" customFormat="1"/>
    <row r="11847" s="179" customFormat="1"/>
    <row r="11848" s="179" customFormat="1"/>
    <row r="11849" s="179" customFormat="1"/>
    <row r="11850" s="179" customFormat="1"/>
    <row r="11851" s="179" customFormat="1"/>
    <row r="11852" s="179" customFormat="1"/>
    <row r="11853" s="179" customFormat="1"/>
    <row r="11854" s="179" customFormat="1"/>
    <row r="11855" s="179" customFormat="1"/>
    <row r="11856" s="179" customFormat="1"/>
    <row r="11857" s="179" customFormat="1"/>
    <row r="11858" s="179" customFormat="1"/>
    <row r="11859" s="179" customFormat="1"/>
    <row r="11860" s="179" customFormat="1"/>
    <row r="11861" s="179" customFormat="1"/>
    <row r="11862" s="179" customFormat="1"/>
    <row r="11863" s="179" customFormat="1"/>
    <row r="11864" s="179" customFormat="1"/>
    <row r="11865" s="179" customFormat="1"/>
    <row r="11866" s="179" customFormat="1"/>
    <row r="11867" s="179" customFormat="1"/>
    <row r="11868" s="179" customFormat="1"/>
    <row r="11869" s="179" customFormat="1"/>
    <row r="11870" s="179" customFormat="1"/>
    <row r="11871" s="179" customFormat="1"/>
    <row r="11872" s="179" customFormat="1"/>
    <row r="11873" s="179" customFormat="1"/>
    <row r="11874" s="179" customFormat="1"/>
    <row r="11875" s="179" customFormat="1"/>
    <row r="11876" s="179" customFormat="1"/>
    <row r="11877" s="179" customFormat="1"/>
    <row r="11878" s="179" customFormat="1"/>
    <row r="11879" s="179" customFormat="1"/>
    <row r="11880" s="179" customFormat="1"/>
    <row r="11881" s="179" customFormat="1"/>
    <row r="11882" s="179" customFormat="1"/>
    <row r="11883" s="179" customFormat="1"/>
    <row r="11884" s="179" customFormat="1"/>
    <row r="11885" s="179" customFormat="1"/>
    <row r="11886" s="179" customFormat="1"/>
    <row r="11887" s="179" customFormat="1"/>
    <row r="11888" s="179" customFormat="1"/>
    <row r="11889" s="179" customFormat="1"/>
    <row r="11890" s="179" customFormat="1"/>
    <row r="11891" s="179" customFormat="1"/>
    <row r="11892" s="179" customFormat="1"/>
    <row r="11893" s="179" customFormat="1"/>
    <row r="11894" s="179" customFormat="1"/>
    <row r="11895" s="179" customFormat="1"/>
    <row r="11896" s="179" customFormat="1"/>
    <row r="11897" s="179" customFormat="1"/>
    <row r="11898" s="179" customFormat="1"/>
    <row r="11899" s="179" customFormat="1"/>
    <row r="11900" s="179" customFormat="1"/>
    <row r="11901" s="179" customFormat="1"/>
    <row r="11902" s="179" customFormat="1"/>
    <row r="11903" s="179" customFormat="1"/>
    <row r="11904" s="179" customFormat="1"/>
    <row r="11905" s="179" customFormat="1"/>
    <row r="11906" s="179" customFormat="1"/>
    <row r="11907" s="179" customFormat="1"/>
    <row r="11908" s="179" customFormat="1"/>
    <row r="11909" s="179" customFormat="1"/>
    <row r="11910" s="179" customFormat="1"/>
    <row r="11911" s="179" customFormat="1"/>
    <row r="11912" s="179" customFormat="1"/>
    <row r="11913" s="179" customFormat="1"/>
    <row r="11914" s="179" customFormat="1"/>
    <row r="11915" s="179" customFormat="1"/>
    <row r="11916" s="179" customFormat="1"/>
    <row r="11917" s="179" customFormat="1"/>
    <row r="11918" s="179" customFormat="1"/>
    <row r="11919" s="179" customFormat="1"/>
    <row r="11920" s="179" customFormat="1"/>
    <row r="11921" s="179" customFormat="1"/>
    <row r="11922" s="179" customFormat="1"/>
    <row r="11923" s="179" customFormat="1"/>
    <row r="11924" s="179" customFormat="1"/>
    <row r="11925" s="179" customFormat="1"/>
    <row r="11926" s="179" customFormat="1"/>
    <row r="11927" s="179" customFormat="1"/>
    <row r="11928" s="179" customFormat="1"/>
    <row r="11929" s="179" customFormat="1"/>
    <row r="11930" s="179" customFormat="1"/>
    <row r="11931" s="179" customFormat="1"/>
    <row r="11932" s="179" customFormat="1"/>
    <row r="11933" s="179" customFormat="1"/>
    <row r="11934" s="179" customFormat="1"/>
    <row r="11935" s="179" customFormat="1"/>
    <row r="11936" s="179" customFormat="1"/>
    <row r="11937" s="179" customFormat="1"/>
    <row r="11938" s="179" customFormat="1"/>
    <row r="11939" s="179" customFormat="1"/>
    <row r="11940" s="179" customFormat="1"/>
    <row r="11941" s="179" customFormat="1"/>
    <row r="11942" s="179" customFormat="1"/>
    <row r="11943" s="179" customFormat="1"/>
    <row r="11944" s="179" customFormat="1"/>
    <row r="11945" s="179" customFormat="1"/>
    <row r="11946" s="179" customFormat="1"/>
    <row r="11947" s="179" customFormat="1"/>
    <row r="11948" s="179" customFormat="1"/>
    <row r="11949" s="179" customFormat="1"/>
    <row r="11950" s="179" customFormat="1"/>
    <row r="11951" s="179" customFormat="1"/>
    <row r="11952" s="179" customFormat="1"/>
    <row r="11953" s="179" customFormat="1"/>
    <row r="11954" s="179" customFormat="1"/>
    <row r="11955" s="179" customFormat="1"/>
    <row r="11956" s="179" customFormat="1"/>
    <row r="11957" s="179" customFormat="1"/>
    <row r="11958" s="179" customFormat="1"/>
    <row r="11959" s="179" customFormat="1"/>
    <row r="11960" s="179" customFormat="1"/>
    <row r="11961" s="179" customFormat="1"/>
    <row r="11962" s="179" customFormat="1"/>
    <row r="11963" s="179" customFormat="1"/>
    <row r="11964" s="179" customFormat="1"/>
    <row r="11965" s="179" customFormat="1"/>
    <row r="11966" s="179" customFormat="1"/>
    <row r="11967" s="179" customFormat="1"/>
    <row r="11968" s="179" customFormat="1"/>
    <row r="11969" s="179" customFormat="1"/>
    <row r="11970" s="179" customFormat="1"/>
    <row r="11971" s="179" customFormat="1"/>
    <row r="11972" s="179" customFormat="1"/>
    <row r="11973" s="179" customFormat="1"/>
    <row r="11974" s="179" customFormat="1"/>
    <row r="11975" s="179" customFormat="1"/>
    <row r="11976" s="179" customFormat="1"/>
    <row r="11977" s="179" customFormat="1"/>
    <row r="11978" s="179" customFormat="1"/>
    <row r="11979" s="179" customFormat="1"/>
    <row r="11980" s="179" customFormat="1"/>
    <row r="11981" s="179" customFormat="1"/>
    <row r="11982" s="179" customFormat="1"/>
    <row r="11983" s="179" customFormat="1"/>
    <row r="11984" s="179" customFormat="1"/>
    <row r="11985" s="179" customFormat="1"/>
    <row r="11986" s="179" customFormat="1"/>
    <row r="11987" s="179" customFormat="1"/>
    <row r="11988" s="179" customFormat="1"/>
    <row r="11989" s="179" customFormat="1"/>
    <row r="11990" s="179" customFormat="1"/>
    <row r="11991" s="179" customFormat="1"/>
    <row r="11992" s="179" customFormat="1"/>
    <row r="11993" s="179" customFormat="1"/>
    <row r="11994" s="179" customFormat="1"/>
    <row r="11995" s="179" customFormat="1"/>
    <row r="11996" s="179" customFormat="1"/>
    <row r="11997" s="179" customFormat="1"/>
    <row r="11998" s="179" customFormat="1"/>
    <row r="11999" s="179" customFormat="1"/>
    <row r="12000" s="179" customFormat="1"/>
    <row r="12001" s="179" customFormat="1"/>
    <row r="12002" s="179" customFormat="1"/>
    <row r="12003" s="179" customFormat="1"/>
    <row r="12004" s="179" customFormat="1"/>
    <row r="12005" s="179" customFormat="1"/>
    <row r="12006" s="179" customFormat="1"/>
    <row r="12007" s="179" customFormat="1"/>
    <row r="12008" s="179" customFormat="1"/>
    <row r="12009" s="179" customFormat="1"/>
    <row r="12010" s="179" customFormat="1"/>
    <row r="12011" s="179" customFormat="1"/>
    <row r="12012" s="179" customFormat="1"/>
    <row r="12013" s="179" customFormat="1"/>
    <row r="12014" s="179" customFormat="1"/>
    <row r="12015" s="179" customFormat="1"/>
    <row r="12016" s="179" customFormat="1"/>
    <row r="12017" s="179" customFormat="1"/>
    <row r="12018" s="179" customFormat="1"/>
    <row r="12019" s="179" customFormat="1"/>
    <row r="12020" s="179" customFormat="1"/>
    <row r="12021" s="179" customFormat="1"/>
    <row r="12022" s="179" customFormat="1"/>
    <row r="12023" s="179" customFormat="1"/>
    <row r="12024" s="179" customFormat="1"/>
    <row r="12025" s="179" customFormat="1"/>
    <row r="12026" s="179" customFormat="1"/>
    <row r="12027" s="179" customFormat="1"/>
    <row r="12028" s="179" customFormat="1"/>
    <row r="12029" s="179" customFormat="1"/>
    <row r="12030" s="179" customFormat="1"/>
    <row r="12031" s="179" customFormat="1"/>
    <row r="12032" s="179" customFormat="1"/>
    <row r="12033" s="179" customFormat="1"/>
    <row r="12034" s="179" customFormat="1"/>
    <row r="12035" s="179" customFormat="1"/>
    <row r="12036" s="179" customFormat="1"/>
    <row r="12037" s="179" customFormat="1"/>
    <row r="12038" s="179" customFormat="1"/>
    <row r="12039" s="179" customFormat="1"/>
    <row r="12040" s="179" customFormat="1"/>
    <row r="12041" s="179" customFormat="1"/>
    <row r="12042" s="179" customFormat="1"/>
    <row r="12043" s="179" customFormat="1"/>
    <row r="12044" s="179" customFormat="1"/>
    <row r="12045" s="179" customFormat="1"/>
    <row r="12046" s="179" customFormat="1"/>
    <row r="12047" s="179" customFormat="1"/>
    <row r="12048" s="179" customFormat="1"/>
    <row r="12049" s="179" customFormat="1"/>
    <row r="12050" s="179" customFormat="1"/>
    <row r="12051" s="179" customFormat="1"/>
    <row r="12052" s="179" customFormat="1"/>
    <row r="12053" s="179" customFormat="1"/>
    <row r="12054" s="179" customFormat="1"/>
    <row r="12055" s="179" customFormat="1"/>
    <row r="12056" s="179" customFormat="1"/>
    <row r="12057" s="179" customFormat="1"/>
    <row r="12058" s="179" customFormat="1"/>
    <row r="12059" s="179" customFormat="1"/>
    <row r="12060" s="179" customFormat="1"/>
    <row r="12061" s="179" customFormat="1"/>
    <row r="12062" s="179" customFormat="1"/>
    <row r="12063" s="179" customFormat="1"/>
    <row r="12064" s="179" customFormat="1"/>
    <row r="12065" s="179" customFormat="1"/>
    <row r="12066" s="179" customFormat="1"/>
    <row r="12067" s="179" customFormat="1"/>
    <row r="12068" s="179" customFormat="1"/>
    <row r="12069" s="179" customFormat="1"/>
    <row r="12070" s="179" customFormat="1"/>
    <row r="12071" s="179" customFormat="1"/>
    <row r="12072" s="179" customFormat="1"/>
    <row r="12073" s="179" customFormat="1"/>
    <row r="12074" s="179" customFormat="1"/>
    <row r="12075" s="179" customFormat="1"/>
    <row r="12076" s="179" customFormat="1"/>
    <row r="12077" s="179" customFormat="1"/>
    <row r="12078" s="179" customFormat="1"/>
    <row r="12079" s="179" customFormat="1"/>
    <row r="12080" s="179" customFormat="1"/>
    <row r="12081" s="179" customFormat="1"/>
    <row r="12082" s="179" customFormat="1"/>
    <row r="12083" s="179" customFormat="1"/>
    <row r="12084" s="179" customFormat="1"/>
    <row r="12085" s="179" customFormat="1"/>
    <row r="12086" s="179" customFormat="1"/>
    <row r="12087" s="179" customFormat="1"/>
    <row r="12088" s="179" customFormat="1"/>
    <row r="12089" s="179" customFormat="1"/>
    <row r="12090" s="179" customFormat="1"/>
    <row r="12091" s="179" customFormat="1"/>
    <row r="12092" s="179" customFormat="1"/>
    <row r="12093" s="179" customFormat="1"/>
    <row r="12094" s="179" customFormat="1"/>
    <row r="12095" s="179" customFormat="1"/>
    <row r="12096" s="179" customFormat="1"/>
    <row r="12097" s="179" customFormat="1"/>
    <row r="12098" s="179" customFormat="1"/>
    <row r="12099" s="179" customFormat="1"/>
    <row r="12100" s="179" customFormat="1"/>
    <row r="12101" s="179" customFormat="1"/>
    <row r="12102" s="179" customFormat="1"/>
    <row r="12103" s="179" customFormat="1"/>
    <row r="12104" s="179" customFormat="1"/>
    <row r="12105" s="179" customFormat="1"/>
    <row r="12106" s="179" customFormat="1"/>
    <row r="12107" s="179" customFormat="1"/>
    <row r="12108" s="179" customFormat="1"/>
    <row r="12109" s="179" customFormat="1"/>
    <row r="12110" s="179" customFormat="1"/>
    <row r="12111" s="179" customFormat="1"/>
    <row r="12112" s="179" customFormat="1"/>
    <row r="12113" s="179" customFormat="1"/>
    <row r="12114" s="179" customFormat="1"/>
    <row r="12115" s="179" customFormat="1"/>
    <row r="12116" s="179" customFormat="1"/>
    <row r="12117" s="179" customFormat="1"/>
    <row r="12118" s="179" customFormat="1"/>
    <row r="12119" s="179" customFormat="1"/>
    <row r="12120" s="179" customFormat="1"/>
    <row r="12121" s="179" customFormat="1"/>
    <row r="12122" s="179" customFormat="1"/>
    <row r="12123" s="179" customFormat="1"/>
    <row r="12124" s="179" customFormat="1"/>
    <row r="12125" s="179" customFormat="1"/>
    <row r="12126" s="179" customFormat="1"/>
    <row r="12127" s="179" customFormat="1"/>
    <row r="12128" s="179" customFormat="1"/>
    <row r="12129" s="179" customFormat="1"/>
    <row r="12130" s="179" customFormat="1"/>
    <row r="12131" s="179" customFormat="1"/>
    <row r="12132" s="179" customFormat="1"/>
    <row r="12133" s="179" customFormat="1"/>
    <row r="12134" s="179" customFormat="1"/>
    <row r="12135" s="179" customFormat="1"/>
    <row r="12136" s="179" customFormat="1"/>
    <row r="12137" s="179" customFormat="1"/>
    <row r="12138" s="179" customFormat="1"/>
    <row r="12139" s="179" customFormat="1"/>
    <row r="12140" s="179" customFormat="1"/>
    <row r="12141" s="179" customFormat="1"/>
    <row r="12142" s="179" customFormat="1"/>
    <row r="12143" s="179" customFormat="1"/>
    <row r="12144" s="179" customFormat="1"/>
    <row r="12145" s="179" customFormat="1"/>
    <row r="12146" s="179" customFormat="1"/>
    <row r="12147" s="179" customFormat="1"/>
    <row r="12148" s="179" customFormat="1"/>
    <row r="12149" s="179" customFormat="1"/>
    <row r="12150" s="179" customFormat="1"/>
    <row r="12151" s="179" customFormat="1"/>
    <row r="12152" s="179" customFormat="1"/>
    <row r="12153" s="179" customFormat="1"/>
    <row r="12154" s="179" customFormat="1"/>
    <row r="12155" s="179" customFormat="1"/>
    <row r="12156" s="179" customFormat="1"/>
    <row r="12157" s="179" customFormat="1"/>
    <row r="12158" s="179" customFormat="1"/>
    <row r="12159" s="179" customFormat="1"/>
    <row r="12160" s="179" customFormat="1"/>
    <row r="12161" s="179" customFormat="1"/>
    <row r="12162" s="179" customFormat="1"/>
    <row r="12163" s="179" customFormat="1"/>
    <row r="12164" s="179" customFormat="1"/>
    <row r="12165" s="179" customFormat="1"/>
    <row r="12166" s="179" customFormat="1"/>
    <row r="12167" s="179" customFormat="1"/>
    <row r="12168" s="179" customFormat="1"/>
    <row r="12169" s="179" customFormat="1"/>
    <row r="12170" s="179" customFormat="1"/>
    <row r="12171" s="179" customFormat="1"/>
    <row r="12172" s="179" customFormat="1"/>
    <row r="12173" s="179" customFormat="1"/>
    <row r="12174" s="179" customFormat="1"/>
    <row r="12175" s="179" customFormat="1"/>
    <row r="12176" s="179" customFormat="1"/>
    <row r="12177" s="179" customFormat="1"/>
    <row r="12178" s="179" customFormat="1"/>
    <row r="12179" s="179" customFormat="1"/>
    <row r="12180" s="179" customFormat="1"/>
    <row r="12181" s="179" customFormat="1"/>
    <row r="12182" s="179" customFormat="1"/>
    <row r="12183" s="179" customFormat="1"/>
    <row r="12184" s="179" customFormat="1"/>
    <row r="12185" s="179" customFormat="1"/>
    <row r="12186" s="179" customFormat="1"/>
    <row r="12187" s="179" customFormat="1"/>
    <row r="12188" s="179" customFormat="1"/>
    <row r="12189" s="179" customFormat="1"/>
    <row r="12190" s="179" customFormat="1"/>
    <row r="12191" s="179" customFormat="1"/>
    <row r="12192" s="179" customFormat="1"/>
    <row r="12193" s="179" customFormat="1"/>
    <row r="12194" s="179" customFormat="1"/>
    <row r="12195" s="179" customFormat="1"/>
    <row r="12196" s="179" customFormat="1"/>
    <row r="12197" s="179" customFormat="1"/>
    <row r="12198" s="179" customFormat="1"/>
    <row r="12199" s="179" customFormat="1"/>
    <row r="12200" s="179" customFormat="1"/>
    <row r="12201" s="179" customFormat="1"/>
    <row r="12202" s="179" customFormat="1"/>
    <row r="12203" s="179" customFormat="1"/>
    <row r="12204" s="179" customFormat="1"/>
    <row r="12205" s="179" customFormat="1"/>
    <row r="12206" s="179" customFormat="1"/>
    <row r="12207" s="179" customFormat="1"/>
    <row r="12208" s="179" customFormat="1"/>
    <row r="12209" s="179" customFormat="1"/>
    <row r="12210" s="179" customFormat="1"/>
    <row r="12211" s="179" customFormat="1"/>
    <row r="12212" s="179" customFormat="1"/>
    <row r="12213" s="179" customFormat="1"/>
    <row r="12214" s="179" customFormat="1"/>
    <row r="12215" s="179" customFormat="1"/>
    <row r="12216" s="179" customFormat="1"/>
    <row r="12217" s="179" customFormat="1"/>
    <row r="12218" s="179" customFormat="1"/>
    <row r="12219" s="179" customFormat="1"/>
    <row r="12220" s="179" customFormat="1"/>
    <row r="12221" s="179" customFormat="1"/>
    <row r="12222" s="179" customFormat="1"/>
    <row r="12223" s="179" customFormat="1"/>
    <row r="12224" s="179" customFormat="1"/>
    <row r="12225" s="179" customFormat="1"/>
    <row r="12226" s="179" customFormat="1"/>
    <row r="12227" s="179" customFormat="1"/>
    <row r="12228" s="179" customFormat="1"/>
    <row r="12229" s="179" customFormat="1"/>
    <row r="12230" s="179" customFormat="1"/>
    <row r="12231" s="179" customFormat="1"/>
    <row r="12232" s="179" customFormat="1"/>
    <row r="12233" s="179" customFormat="1"/>
    <row r="12234" s="179" customFormat="1"/>
    <row r="12235" s="179" customFormat="1"/>
    <row r="12236" s="179" customFormat="1"/>
    <row r="12237" s="179" customFormat="1"/>
    <row r="12238" s="179" customFormat="1"/>
    <row r="12239" s="179" customFormat="1"/>
    <row r="12240" s="179" customFormat="1"/>
    <row r="12241" s="179" customFormat="1"/>
    <row r="12242" s="179" customFormat="1"/>
    <row r="12243" s="179" customFormat="1"/>
    <row r="12244" s="179" customFormat="1"/>
    <row r="12245" s="179" customFormat="1"/>
    <row r="12246" s="179" customFormat="1"/>
    <row r="12247" s="179" customFormat="1"/>
    <row r="12248" s="179" customFormat="1"/>
    <row r="12249" s="179" customFormat="1"/>
    <row r="12250" s="179" customFormat="1"/>
    <row r="12251" s="179" customFormat="1"/>
    <row r="12252" s="179" customFormat="1"/>
    <row r="12253" s="179" customFormat="1"/>
    <row r="12254" s="179" customFormat="1"/>
    <row r="12255" s="179" customFormat="1"/>
    <row r="12256" s="179" customFormat="1"/>
    <row r="12257" s="179" customFormat="1"/>
    <row r="12258" s="179" customFormat="1"/>
    <row r="12259" s="179" customFormat="1"/>
    <row r="12260" s="179" customFormat="1"/>
    <row r="12261" s="179" customFormat="1"/>
    <row r="12262" s="179" customFormat="1"/>
    <row r="12263" s="179" customFormat="1"/>
    <row r="12264" s="179" customFormat="1"/>
    <row r="12265" s="179" customFormat="1"/>
    <row r="12266" s="179" customFormat="1"/>
    <row r="12267" s="179" customFormat="1"/>
    <row r="12268" s="179" customFormat="1"/>
    <row r="12269" s="179" customFormat="1"/>
    <row r="12270" s="179" customFormat="1"/>
    <row r="12271" s="179" customFormat="1"/>
    <row r="12272" s="179" customFormat="1"/>
    <row r="12273" s="179" customFormat="1"/>
    <row r="12274" s="179" customFormat="1"/>
    <row r="12275" s="179" customFormat="1"/>
    <row r="12276" s="179" customFormat="1"/>
    <row r="12277" s="179" customFormat="1"/>
    <row r="12278" s="179" customFormat="1"/>
    <row r="12279" s="179" customFormat="1"/>
    <row r="12280" s="179" customFormat="1"/>
    <row r="12281" s="179" customFormat="1"/>
    <row r="12282" s="179" customFormat="1"/>
    <row r="12283" s="179" customFormat="1"/>
    <row r="12284" s="179" customFormat="1"/>
    <row r="12285" s="179" customFormat="1"/>
    <row r="12286" s="179" customFormat="1"/>
    <row r="12287" s="179" customFormat="1"/>
    <row r="12288" s="179" customFormat="1"/>
    <row r="12289" s="179" customFormat="1"/>
    <row r="12290" s="179" customFormat="1"/>
    <row r="12291" s="179" customFormat="1"/>
    <row r="12292" s="179" customFormat="1"/>
    <row r="12293" s="179" customFormat="1"/>
    <row r="12294" s="179" customFormat="1"/>
    <row r="12295" s="179" customFormat="1"/>
    <row r="12296" s="179" customFormat="1"/>
    <row r="12297" s="179" customFormat="1"/>
    <row r="12298" s="179" customFormat="1"/>
    <row r="12299" s="179" customFormat="1"/>
    <row r="12300" s="179" customFormat="1"/>
    <row r="12301" s="179" customFormat="1"/>
    <row r="12302" s="179" customFormat="1"/>
    <row r="12303" s="179" customFormat="1"/>
    <row r="12304" s="179" customFormat="1"/>
    <row r="12305" s="179" customFormat="1"/>
    <row r="12306" s="179" customFormat="1"/>
    <row r="12307" s="179" customFormat="1"/>
    <row r="12308" s="179" customFormat="1"/>
    <row r="12309" s="179" customFormat="1"/>
    <row r="12310" s="179" customFormat="1"/>
    <row r="12311" s="179" customFormat="1"/>
    <row r="12312" s="179" customFormat="1"/>
    <row r="12313" s="179" customFormat="1"/>
    <row r="12314" s="179" customFormat="1"/>
    <row r="12315" s="179" customFormat="1"/>
    <row r="12316" s="179" customFormat="1"/>
    <row r="12317" s="179" customFormat="1"/>
    <row r="12318" s="179" customFormat="1"/>
    <row r="12319" s="179" customFormat="1"/>
    <row r="12320" s="179" customFormat="1"/>
    <row r="12321" s="179" customFormat="1"/>
    <row r="12322" s="179" customFormat="1"/>
    <row r="12323" s="179" customFormat="1"/>
    <row r="12324" s="179" customFormat="1"/>
    <row r="12325" s="179" customFormat="1"/>
    <row r="12326" s="179" customFormat="1"/>
    <row r="12327" s="179" customFormat="1"/>
    <row r="12328" s="179" customFormat="1"/>
    <row r="12329" s="179" customFormat="1"/>
    <row r="12330" s="179" customFormat="1"/>
    <row r="12331" s="179" customFormat="1"/>
    <row r="12332" s="179" customFormat="1"/>
    <row r="12333" s="179" customFormat="1"/>
    <row r="12334" s="179" customFormat="1"/>
    <row r="12335" s="179" customFormat="1"/>
    <row r="12336" s="179" customFormat="1"/>
    <row r="12337" s="179" customFormat="1"/>
    <row r="12338" s="179" customFormat="1"/>
    <row r="12339" s="179" customFormat="1"/>
    <row r="12340" s="179" customFormat="1"/>
    <row r="12341" s="179" customFormat="1"/>
    <row r="12342" s="179" customFormat="1"/>
    <row r="12343" s="179" customFormat="1"/>
    <row r="12344" s="179" customFormat="1"/>
    <row r="12345" s="179" customFormat="1"/>
    <row r="12346" s="179" customFormat="1"/>
    <row r="12347" s="179" customFormat="1"/>
    <row r="12348" s="179" customFormat="1"/>
    <row r="12349" s="179" customFormat="1"/>
    <row r="12350" s="179" customFormat="1"/>
    <row r="12351" s="179" customFormat="1"/>
    <row r="12352" s="179" customFormat="1"/>
    <row r="12353" s="179" customFormat="1"/>
    <row r="12354" s="179" customFormat="1"/>
    <row r="12355" s="179" customFormat="1"/>
    <row r="12356" s="179" customFormat="1"/>
    <row r="12357" s="179" customFormat="1"/>
    <row r="12358" s="179" customFormat="1"/>
    <row r="12359" s="179" customFormat="1"/>
    <row r="12360" s="179" customFormat="1"/>
    <row r="12361" s="179" customFormat="1"/>
    <row r="12362" s="179" customFormat="1"/>
    <row r="12363" s="179" customFormat="1"/>
    <row r="12364" s="179" customFormat="1"/>
    <row r="12365" s="179" customFormat="1"/>
    <row r="12366" s="179" customFormat="1"/>
    <row r="12367" s="179" customFormat="1"/>
    <row r="12368" s="179" customFormat="1"/>
    <row r="12369" s="179" customFormat="1"/>
    <row r="12370" s="179" customFormat="1"/>
    <row r="12371" s="179" customFormat="1"/>
    <row r="12372" s="179" customFormat="1"/>
    <row r="12373" s="179" customFormat="1"/>
    <row r="12374" s="179" customFormat="1"/>
    <row r="12375" s="179" customFormat="1"/>
    <row r="12376" s="179" customFormat="1"/>
    <row r="12377" s="179" customFormat="1"/>
    <row r="12378" s="179" customFormat="1"/>
    <row r="12379" s="179" customFormat="1"/>
    <row r="12380" s="179" customFormat="1"/>
    <row r="12381" s="179" customFormat="1"/>
    <row r="12382" s="179" customFormat="1"/>
    <row r="12383" s="179" customFormat="1"/>
    <row r="12384" s="179" customFormat="1"/>
    <row r="12385" s="179" customFormat="1"/>
    <row r="12386" s="179" customFormat="1"/>
    <row r="12387" s="179" customFormat="1"/>
    <row r="12388" s="179" customFormat="1"/>
    <row r="12389" s="179" customFormat="1"/>
    <row r="12390" s="179" customFormat="1"/>
    <row r="12391" s="179" customFormat="1"/>
    <row r="12392" s="179" customFormat="1"/>
    <row r="12393" s="179" customFormat="1"/>
    <row r="12394" s="179" customFormat="1"/>
    <row r="12395" s="179" customFormat="1"/>
    <row r="12396" s="179" customFormat="1"/>
    <row r="12397" s="179" customFormat="1"/>
    <row r="12398" s="179" customFormat="1"/>
    <row r="12399" s="179" customFormat="1"/>
    <row r="12400" s="179" customFormat="1"/>
    <row r="12401" s="179" customFormat="1"/>
    <row r="12402" s="179" customFormat="1"/>
    <row r="12403" s="179" customFormat="1"/>
    <row r="12404" s="179" customFormat="1"/>
    <row r="12405" s="179" customFormat="1"/>
    <row r="12406" s="179" customFormat="1"/>
    <row r="12407" s="179" customFormat="1"/>
    <row r="12408" s="179" customFormat="1"/>
    <row r="12409" s="179" customFormat="1"/>
    <row r="12410" s="179" customFormat="1"/>
    <row r="12411" s="179" customFormat="1"/>
    <row r="12412" s="179" customFormat="1"/>
    <row r="12413" s="179" customFormat="1"/>
    <row r="12414" s="179" customFormat="1"/>
    <row r="12415" s="179" customFormat="1"/>
    <row r="12416" s="179" customFormat="1"/>
    <row r="12417" s="179" customFormat="1"/>
    <row r="12418" s="179" customFormat="1"/>
    <row r="12419" s="179" customFormat="1"/>
    <row r="12420" s="179" customFormat="1"/>
    <row r="12421" s="179" customFormat="1"/>
    <row r="12422" s="179" customFormat="1"/>
    <row r="12423" s="179" customFormat="1"/>
    <row r="12424" s="179" customFormat="1"/>
    <row r="12425" s="179" customFormat="1"/>
    <row r="12426" s="179" customFormat="1"/>
    <row r="12427" s="179" customFormat="1"/>
    <row r="12428" s="179" customFormat="1"/>
    <row r="12429" s="179" customFormat="1"/>
    <row r="12430" s="179" customFormat="1"/>
    <row r="12431" s="179" customFormat="1"/>
    <row r="12432" s="179" customFormat="1"/>
    <row r="12433" s="179" customFormat="1"/>
    <row r="12434" s="179" customFormat="1"/>
    <row r="12435" s="179" customFormat="1"/>
    <row r="12436" s="179" customFormat="1"/>
    <row r="12437" s="179" customFormat="1"/>
    <row r="12438" s="179" customFormat="1"/>
    <row r="12439" s="179" customFormat="1"/>
    <row r="12440" s="179" customFormat="1"/>
    <row r="12441" s="179" customFormat="1"/>
    <row r="12442" s="179" customFormat="1"/>
    <row r="12443" s="179" customFormat="1"/>
    <row r="12444" s="179" customFormat="1"/>
    <row r="12445" s="179" customFormat="1"/>
    <row r="12446" s="179" customFormat="1"/>
    <row r="12447" s="179" customFormat="1"/>
    <row r="12448" s="179" customFormat="1"/>
    <row r="12449" s="179" customFormat="1"/>
    <row r="12450" s="179" customFormat="1"/>
    <row r="12451" s="179" customFormat="1"/>
    <row r="12452" s="179" customFormat="1"/>
    <row r="12453" s="179" customFormat="1"/>
    <row r="12454" s="179" customFormat="1"/>
    <row r="12455" s="179" customFormat="1"/>
    <row r="12456" s="179" customFormat="1"/>
    <row r="12457" s="179" customFormat="1"/>
    <row r="12458" s="179" customFormat="1"/>
    <row r="12459" s="179" customFormat="1"/>
    <row r="12460" s="179" customFormat="1"/>
    <row r="12461" s="179" customFormat="1"/>
    <row r="12462" s="179" customFormat="1"/>
    <row r="12463" s="179" customFormat="1"/>
    <row r="12464" s="179" customFormat="1"/>
    <row r="12465" s="179" customFormat="1"/>
    <row r="12466" s="179" customFormat="1"/>
    <row r="12467" s="179" customFormat="1"/>
    <row r="12468" s="179" customFormat="1"/>
    <row r="12469" s="179" customFormat="1"/>
    <row r="12470" s="179" customFormat="1"/>
    <row r="12471" s="179" customFormat="1"/>
    <row r="12472" s="179" customFormat="1"/>
    <row r="12473" s="179" customFormat="1"/>
    <row r="12474" s="179" customFormat="1"/>
    <row r="12475" s="179" customFormat="1"/>
    <row r="12476" s="179" customFormat="1"/>
    <row r="12477" s="179" customFormat="1"/>
    <row r="12478" s="179" customFormat="1"/>
    <row r="12479" s="179" customFormat="1"/>
    <row r="12480" s="179" customFormat="1"/>
    <row r="12481" s="179" customFormat="1"/>
    <row r="12482" s="179" customFormat="1"/>
    <row r="12483" s="179" customFormat="1"/>
    <row r="12484" s="179" customFormat="1"/>
    <row r="12485" s="179" customFormat="1"/>
    <row r="12486" s="179" customFormat="1"/>
    <row r="12487" s="179" customFormat="1"/>
    <row r="12488" s="179" customFormat="1"/>
    <row r="12489" s="179" customFormat="1"/>
    <row r="12490" s="179" customFormat="1"/>
    <row r="12491" s="179" customFormat="1"/>
    <row r="12492" s="179" customFormat="1"/>
    <row r="12493" s="179" customFormat="1"/>
    <row r="12494" s="179" customFormat="1"/>
    <row r="12495" s="179" customFormat="1"/>
    <row r="12496" s="179" customFormat="1"/>
    <row r="12497" s="179" customFormat="1"/>
    <row r="12498" s="179" customFormat="1"/>
    <row r="12499" s="179" customFormat="1"/>
    <row r="12500" s="179" customFormat="1"/>
    <row r="12501" s="179" customFormat="1"/>
    <row r="12502" s="179" customFormat="1"/>
    <row r="12503" s="179" customFormat="1"/>
    <row r="12504" s="179" customFormat="1"/>
    <row r="12505" s="179" customFormat="1"/>
    <row r="12506" s="179" customFormat="1"/>
    <row r="12507" s="179" customFormat="1"/>
    <row r="12508" s="179" customFormat="1"/>
    <row r="12509" s="179" customFormat="1"/>
    <row r="12510" s="179" customFormat="1"/>
    <row r="12511" s="179" customFormat="1"/>
    <row r="12512" s="179" customFormat="1"/>
    <row r="12513" s="179" customFormat="1"/>
    <row r="12514" s="179" customFormat="1"/>
    <row r="12515" s="179" customFormat="1"/>
    <row r="12516" s="179" customFormat="1"/>
    <row r="12517" s="179" customFormat="1"/>
    <row r="12518" s="179" customFormat="1"/>
    <row r="12519" s="179" customFormat="1"/>
    <row r="12520" s="179" customFormat="1"/>
    <row r="12521" s="179" customFormat="1"/>
    <row r="12522" s="179" customFormat="1"/>
    <row r="12523" s="179" customFormat="1"/>
    <row r="12524" s="179" customFormat="1"/>
    <row r="12525" s="179" customFormat="1"/>
    <row r="12526" s="179" customFormat="1"/>
    <row r="12527" s="179" customFormat="1"/>
    <row r="12528" s="179" customFormat="1"/>
    <row r="12529" s="179" customFormat="1"/>
    <row r="12530" s="179" customFormat="1"/>
    <row r="12531" s="179" customFormat="1"/>
    <row r="12532" s="179" customFormat="1"/>
    <row r="12533" s="179" customFormat="1"/>
    <row r="12534" s="179" customFormat="1"/>
    <row r="12535" s="179" customFormat="1"/>
    <row r="12536" s="179" customFormat="1"/>
    <row r="12537" s="179" customFormat="1"/>
    <row r="12538" s="179" customFormat="1"/>
    <row r="12539" s="179" customFormat="1"/>
    <row r="12540" s="179" customFormat="1"/>
    <row r="12541" s="179" customFormat="1"/>
    <row r="12542" s="179" customFormat="1"/>
    <row r="12543" s="179" customFormat="1"/>
    <row r="12544" s="179" customFormat="1"/>
    <row r="12545" s="179" customFormat="1"/>
    <row r="12546" s="179" customFormat="1"/>
    <row r="12547" s="179" customFormat="1"/>
    <row r="12548" s="179" customFormat="1"/>
    <row r="12549" s="179" customFormat="1"/>
    <row r="12550" s="179" customFormat="1"/>
    <row r="12551" s="179" customFormat="1"/>
    <row r="12552" s="179" customFormat="1"/>
    <row r="12553" s="179" customFormat="1"/>
    <row r="12554" s="179" customFormat="1"/>
    <row r="12555" s="179" customFormat="1"/>
    <row r="12556" s="179" customFormat="1"/>
    <row r="12557" s="179" customFormat="1"/>
    <row r="12558" s="179" customFormat="1"/>
    <row r="12559" s="179" customFormat="1"/>
    <row r="12560" s="179" customFormat="1"/>
    <row r="12561" s="179" customFormat="1"/>
    <row r="12562" s="179" customFormat="1"/>
    <row r="12563" s="179" customFormat="1"/>
    <row r="12564" s="179" customFormat="1"/>
    <row r="12565" s="179" customFormat="1"/>
    <row r="12566" s="179" customFormat="1"/>
    <row r="12567" s="179" customFormat="1"/>
    <row r="12568" s="179" customFormat="1"/>
    <row r="12569" s="179" customFormat="1"/>
    <row r="12570" s="179" customFormat="1"/>
    <row r="12571" s="179" customFormat="1"/>
    <row r="12572" s="179" customFormat="1"/>
    <row r="12573" s="179" customFormat="1"/>
    <row r="12574" s="179" customFormat="1"/>
    <row r="12575" s="179" customFormat="1"/>
    <row r="12576" s="179" customFormat="1"/>
    <row r="12577" s="179" customFormat="1"/>
    <row r="12578" s="179" customFormat="1"/>
    <row r="12579" s="179" customFormat="1"/>
    <row r="12580" s="179" customFormat="1"/>
    <row r="12581" s="179" customFormat="1"/>
    <row r="12582" s="179" customFormat="1"/>
    <row r="12583" s="179" customFormat="1"/>
    <row r="12584" s="179" customFormat="1"/>
    <row r="12585" s="179" customFormat="1"/>
    <row r="12586" s="179" customFormat="1"/>
    <row r="12587" s="179" customFormat="1"/>
    <row r="12588" s="179" customFormat="1"/>
    <row r="12589" s="179" customFormat="1"/>
    <row r="12590" s="179" customFormat="1"/>
    <row r="12591" s="179" customFormat="1"/>
    <row r="12592" s="179" customFormat="1"/>
    <row r="12593" s="179" customFormat="1"/>
    <row r="12594" s="179" customFormat="1"/>
    <row r="12595" s="179" customFormat="1"/>
    <row r="12596" s="179" customFormat="1"/>
    <row r="12597" s="179" customFormat="1"/>
    <row r="12598" s="179" customFormat="1"/>
    <row r="12599" s="179" customFormat="1"/>
    <row r="12600" s="179" customFormat="1"/>
    <row r="12601" s="179" customFormat="1"/>
    <row r="12602" s="179" customFormat="1"/>
    <row r="12603" s="179" customFormat="1"/>
    <row r="12604" s="179" customFormat="1"/>
    <row r="12605" s="179" customFormat="1"/>
    <row r="12606" s="179" customFormat="1"/>
    <row r="12607" s="179" customFormat="1"/>
    <row r="12608" s="179" customFormat="1"/>
    <row r="12609" s="179" customFormat="1"/>
    <row r="12610" s="179" customFormat="1"/>
    <row r="12611" s="179" customFormat="1"/>
    <row r="12612" s="179" customFormat="1"/>
    <row r="12613" s="179" customFormat="1"/>
    <row r="12614" s="179" customFormat="1"/>
    <row r="12615" s="179" customFormat="1"/>
    <row r="12616" s="179" customFormat="1"/>
    <row r="12617" s="179" customFormat="1"/>
    <row r="12618" s="179" customFormat="1"/>
    <row r="12619" s="179" customFormat="1"/>
    <row r="12620" s="179" customFormat="1"/>
    <row r="12621" s="179" customFormat="1"/>
    <row r="12622" s="179" customFormat="1"/>
    <row r="12623" s="179" customFormat="1"/>
    <row r="12624" s="179" customFormat="1"/>
    <row r="12625" s="179" customFormat="1"/>
    <row r="12626" s="179" customFormat="1"/>
    <row r="12627" s="179" customFormat="1"/>
    <row r="12628" s="179" customFormat="1"/>
    <row r="12629" s="179" customFormat="1"/>
    <row r="12630" s="179" customFormat="1"/>
    <row r="12631" s="179" customFormat="1"/>
    <row r="12632" s="179" customFormat="1"/>
    <row r="12633" s="179" customFormat="1"/>
    <row r="12634" s="179" customFormat="1"/>
    <row r="12635" s="179" customFormat="1"/>
    <row r="12636" s="179" customFormat="1"/>
    <row r="12637" s="179" customFormat="1"/>
    <row r="12638" s="179" customFormat="1"/>
    <row r="12639" s="179" customFormat="1"/>
    <row r="12640" s="179" customFormat="1"/>
    <row r="12641" s="179" customFormat="1"/>
    <row r="12642" s="179" customFormat="1"/>
    <row r="12643" s="179" customFormat="1"/>
    <row r="12644" s="179" customFormat="1"/>
    <row r="12645" s="179" customFormat="1"/>
    <row r="12646" s="179" customFormat="1"/>
    <row r="12647" s="179" customFormat="1"/>
    <row r="12648" s="179" customFormat="1"/>
    <row r="12649" s="179" customFormat="1"/>
    <row r="12650" s="179" customFormat="1"/>
    <row r="12651" s="179" customFormat="1"/>
    <row r="12652" s="179" customFormat="1"/>
    <row r="12653" s="179" customFormat="1"/>
    <row r="12654" s="179" customFormat="1"/>
    <row r="12655" s="179" customFormat="1"/>
    <row r="12656" s="179" customFormat="1"/>
    <row r="12657" s="179" customFormat="1"/>
    <row r="12658" s="179" customFormat="1"/>
    <row r="12659" s="179" customFormat="1"/>
    <row r="12660" s="179" customFormat="1"/>
    <row r="12661" s="179" customFormat="1"/>
    <row r="12662" s="179" customFormat="1"/>
    <row r="12663" s="179" customFormat="1"/>
    <row r="12664" s="179" customFormat="1"/>
    <row r="12665" s="179" customFormat="1"/>
    <row r="12666" s="179" customFormat="1"/>
    <row r="12667" s="179" customFormat="1"/>
    <row r="12668" s="179" customFormat="1"/>
    <row r="12669" s="179" customFormat="1"/>
    <row r="12670" s="179" customFormat="1"/>
    <row r="12671" s="179" customFormat="1"/>
    <row r="12672" s="179" customFormat="1"/>
    <row r="12673" s="179" customFormat="1"/>
    <row r="12674" s="179" customFormat="1"/>
    <row r="12675" s="179" customFormat="1"/>
    <row r="12676" s="179" customFormat="1"/>
    <row r="12677" s="179" customFormat="1"/>
    <row r="12678" s="179" customFormat="1"/>
    <row r="12679" s="179" customFormat="1"/>
    <row r="12680" s="179" customFormat="1"/>
    <row r="12681" s="179" customFormat="1"/>
    <row r="12682" s="179" customFormat="1"/>
    <row r="12683" s="179" customFormat="1"/>
    <row r="12684" s="179" customFormat="1"/>
    <row r="12685" s="179" customFormat="1"/>
    <row r="12686" s="179" customFormat="1"/>
    <row r="12687" s="179" customFormat="1"/>
    <row r="12688" s="179" customFormat="1"/>
    <row r="12689" s="179" customFormat="1"/>
    <row r="12690" s="179" customFormat="1"/>
    <row r="12691" s="179" customFormat="1"/>
    <row r="12692" s="179" customFormat="1"/>
    <row r="12693" s="179" customFormat="1"/>
    <row r="12694" s="179" customFormat="1"/>
    <row r="12695" s="179" customFormat="1"/>
    <row r="12696" s="179" customFormat="1"/>
    <row r="12697" s="179" customFormat="1"/>
    <row r="12698" s="179" customFormat="1"/>
    <row r="12699" s="179" customFormat="1"/>
    <row r="12700" s="179" customFormat="1"/>
    <row r="12701" s="179" customFormat="1"/>
    <row r="12702" s="179" customFormat="1"/>
    <row r="12703" s="179" customFormat="1"/>
    <row r="12704" s="179" customFormat="1"/>
    <row r="12705" s="179" customFormat="1"/>
    <row r="12706" s="179" customFormat="1"/>
    <row r="12707" s="179" customFormat="1"/>
    <row r="12708" s="179" customFormat="1"/>
    <row r="12709" s="179" customFormat="1"/>
    <row r="12710" s="179" customFormat="1"/>
    <row r="12711" s="179" customFormat="1"/>
    <row r="12712" s="179" customFormat="1"/>
    <row r="12713" s="179" customFormat="1"/>
    <row r="12714" s="179" customFormat="1"/>
    <row r="12715" s="179" customFormat="1"/>
    <row r="12716" s="179" customFormat="1"/>
    <row r="12717" s="179" customFormat="1"/>
    <row r="12718" s="179" customFormat="1"/>
    <row r="12719" s="179" customFormat="1"/>
    <row r="12720" s="179" customFormat="1"/>
    <row r="12721" s="179" customFormat="1"/>
    <row r="12722" s="179" customFormat="1"/>
    <row r="12723" s="179" customFormat="1"/>
    <row r="12724" s="179" customFormat="1"/>
    <row r="12725" s="179" customFormat="1"/>
    <row r="12726" s="179" customFormat="1"/>
    <row r="12727" s="179" customFormat="1"/>
    <row r="12728" s="179" customFormat="1"/>
    <row r="12729" s="179" customFormat="1"/>
    <row r="12730" s="179" customFormat="1"/>
    <row r="12731" s="179" customFormat="1"/>
    <row r="12732" s="179" customFormat="1"/>
    <row r="12733" s="179" customFormat="1"/>
    <row r="12734" s="179" customFormat="1"/>
    <row r="12735" s="179" customFormat="1"/>
    <row r="12736" s="179" customFormat="1"/>
    <row r="12737" s="179" customFormat="1"/>
    <row r="12738" s="179" customFormat="1"/>
    <row r="12739" s="179" customFormat="1"/>
    <row r="12740" s="179" customFormat="1"/>
    <row r="12741" s="179" customFormat="1"/>
    <row r="12742" s="179" customFormat="1"/>
    <row r="12743" s="179" customFormat="1"/>
    <row r="12744" s="179" customFormat="1"/>
    <row r="12745" s="179" customFormat="1"/>
    <row r="12746" s="179" customFormat="1"/>
    <row r="12747" s="179" customFormat="1"/>
    <row r="12748" s="179" customFormat="1"/>
    <row r="12749" s="179" customFormat="1"/>
    <row r="12750" s="179" customFormat="1"/>
    <row r="12751" s="179" customFormat="1"/>
    <row r="12752" s="179" customFormat="1"/>
    <row r="12753" s="179" customFormat="1"/>
    <row r="12754" s="179" customFormat="1"/>
    <row r="12755" s="179" customFormat="1"/>
    <row r="12756" s="179" customFormat="1"/>
    <row r="12757" s="179" customFormat="1"/>
    <row r="12758" s="179" customFormat="1"/>
    <row r="12759" s="179" customFormat="1"/>
    <row r="12760" s="179" customFormat="1"/>
    <row r="12761" s="179" customFormat="1"/>
    <row r="12762" s="179" customFormat="1"/>
    <row r="12763" s="179" customFormat="1"/>
    <row r="12764" s="179" customFormat="1"/>
    <row r="12765" s="179" customFormat="1"/>
    <row r="12766" s="179" customFormat="1"/>
    <row r="12767" s="179" customFormat="1"/>
    <row r="12768" s="179" customFormat="1"/>
    <row r="12769" s="179" customFormat="1"/>
    <row r="12770" s="179" customFormat="1"/>
    <row r="12771" s="179" customFormat="1"/>
    <row r="12772" s="179" customFormat="1"/>
    <row r="12773" s="179" customFormat="1"/>
    <row r="12774" s="179" customFormat="1"/>
    <row r="12775" s="179" customFormat="1"/>
    <row r="12776" s="179" customFormat="1"/>
    <row r="12777" s="179" customFormat="1"/>
    <row r="12778" s="179" customFormat="1"/>
    <row r="12779" s="179" customFormat="1"/>
    <row r="12780" s="179" customFormat="1"/>
    <row r="12781" s="179" customFormat="1"/>
    <row r="12782" s="179" customFormat="1"/>
    <row r="12783" s="179" customFormat="1"/>
    <row r="12784" s="179" customFormat="1"/>
    <row r="12785" s="179" customFormat="1"/>
    <row r="12786" s="179" customFormat="1"/>
    <row r="12787" s="179" customFormat="1"/>
    <row r="12788" s="179" customFormat="1"/>
    <row r="12789" s="179" customFormat="1"/>
    <row r="12790" s="179" customFormat="1"/>
    <row r="12791" s="179" customFormat="1"/>
    <row r="12792" s="179" customFormat="1"/>
    <row r="12793" s="179" customFormat="1"/>
    <row r="12794" s="179" customFormat="1"/>
    <row r="12795" s="179" customFormat="1"/>
    <row r="12796" s="179" customFormat="1"/>
    <row r="12797" s="179" customFormat="1"/>
    <row r="12798" s="179" customFormat="1"/>
    <row r="12799" s="179" customFormat="1"/>
    <row r="12800" s="179" customFormat="1"/>
    <row r="12801" s="179" customFormat="1"/>
    <row r="12802" s="179" customFormat="1"/>
    <row r="12803" s="179" customFormat="1"/>
    <row r="12804" s="179" customFormat="1"/>
    <row r="12805" s="179" customFormat="1"/>
    <row r="12806" s="179" customFormat="1"/>
    <row r="12807" s="179" customFormat="1"/>
    <row r="12808" s="179" customFormat="1"/>
    <row r="12809" s="179" customFormat="1"/>
    <row r="12810" s="179" customFormat="1"/>
    <row r="12811" s="179" customFormat="1"/>
    <row r="12812" s="179" customFormat="1"/>
    <row r="12813" s="179" customFormat="1"/>
    <row r="12814" s="179" customFormat="1"/>
    <row r="12815" s="179" customFormat="1"/>
    <row r="12816" s="179" customFormat="1"/>
    <row r="12817" s="179" customFormat="1"/>
    <row r="12818" s="179" customFormat="1"/>
    <row r="12819" s="179" customFormat="1"/>
    <row r="12820" s="179" customFormat="1"/>
    <row r="12821" s="179" customFormat="1"/>
    <row r="12822" s="179" customFormat="1"/>
    <row r="12823" s="179" customFormat="1"/>
    <row r="12824" s="179" customFormat="1"/>
    <row r="12825" s="179" customFormat="1"/>
    <row r="12826" s="179" customFormat="1"/>
    <row r="12827" s="179" customFormat="1"/>
    <row r="12828" s="179" customFormat="1"/>
    <row r="12829" s="179" customFormat="1"/>
    <row r="12830" s="179" customFormat="1"/>
    <row r="12831" s="179" customFormat="1"/>
    <row r="12832" s="179" customFormat="1"/>
    <row r="12833" s="179" customFormat="1"/>
    <row r="12834" s="179" customFormat="1"/>
    <row r="12835" s="179" customFormat="1"/>
    <row r="12836" s="179" customFormat="1"/>
    <row r="12837" s="179" customFormat="1"/>
    <row r="12838" s="179" customFormat="1"/>
    <row r="12839" s="179" customFormat="1"/>
    <row r="12840" s="179" customFormat="1"/>
    <row r="12841" s="179" customFormat="1"/>
    <row r="12842" s="179" customFormat="1"/>
    <row r="12843" s="179" customFormat="1"/>
    <row r="12844" s="179" customFormat="1"/>
    <row r="12845" s="179" customFormat="1"/>
    <row r="12846" s="179" customFormat="1"/>
    <row r="12847" s="179" customFormat="1"/>
    <row r="12848" s="179" customFormat="1"/>
    <row r="12849" s="179" customFormat="1"/>
    <row r="12850" s="179" customFormat="1"/>
    <row r="12851" s="179" customFormat="1"/>
    <row r="12852" s="179" customFormat="1"/>
    <row r="12853" s="179" customFormat="1"/>
    <row r="12854" s="179" customFormat="1"/>
    <row r="12855" s="179" customFormat="1"/>
    <row r="12856" s="179" customFormat="1"/>
    <row r="12857" s="179" customFormat="1"/>
    <row r="12858" s="179" customFormat="1"/>
    <row r="12859" s="179" customFormat="1"/>
    <row r="12860" s="179" customFormat="1"/>
    <row r="12861" s="179" customFormat="1"/>
    <row r="12862" s="179" customFormat="1"/>
    <row r="12863" s="179" customFormat="1"/>
    <row r="12864" s="179" customFormat="1"/>
    <row r="12865" s="179" customFormat="1"/>
    <row r="12866" s="179" customFormat="1"/>
    <row r="12867" s="179" customFormat="1"/>
    <row r="12868" s="179" customFormat="1"/>
    <row r="12869" s="179" customFormat="1"/>
    <row r="12870" s="179" customFormat="1"/>
    <row r="12871" s="179" customFormat="1"/>
    <row r="12872" s="179" customFormat="1"/>
    <row r="12873" s="179" customFormat="1"/>
    <row r="12874" s="179" customFormat="1"/>
    <row r="12875" s="179" customFormat="1"/>
    <row r="12876" s="179" customFormat="1"/>
    <row r="12877" s="179" customFormat="1"/>
    <row r="12878" s="179" customFormat="1"/>
    <row r="12879" s="179" customFormat="1"/>
    <row r="12880" s="179" customFormat="1"/>
    <row r="12881" s="179" customFormat="1"/>
    <row r="12882" s="179" customFormat="1"/>
    <row r="12883" s="179" customFormat="1"/>
    <row r="12884" s="179" customFormat="1"/>
    <row r="12885" s="179" customFormat="1"/>
    <row r="12886" s="179" customFormat="1"/>
    <row r="12887" s="179" customFormat="1"/>
    <row r="12888" s="179" customFormat="1"/>
    <row r="12889" s="179" customFormat="1"/>
    <row r="12890" s="179" customFormat="1"/>
    <row r="12891" s="179" customFormat="1"/>
    <row r="12892" s="179" customFormat="1"/>
    <row r="12893" s="179" customFormat="1"/>
    <row r="12894" s="179" customFormat="1"/>
    <row r="12895" s="179" customFormat="1"/>
    <row r="12896" s="179" customFormat="1"/>
    <row r="12897" s="179" customFormat="1"/>
    <row r="12898" s="179" customFormat="1"/>
    <row r="12899" s="179" customFormat="1"/>
    <row r="12900" s="179" customFormat="1"/>
    <row r="12901" s="179" customFormat="1"/>
    <row r="12902" s="179" customFormat="1"/>
    <row r="12903" s="179" customFormat="1"/>
    <row r="12904" s="179" customFormat="1"/>
    <row r="12905" s="179" customFormat="1"/>
    <row r="12906" s="179" customFormat="1"/>
    <row r="12907" s="179" customFormat="1"/>
    <row r="12908" s="179" customFormat="1"/>
    <row r="12909" s="179" customFormat="1"/>
    <row r="12910" s="179" customFormat="1"/>
    <row r="12911" s="179" customFormat="1"/>
    <row r="12912" s="179" customFormat="1"/>
    <row r="12913" s="179" customFormat="1"/>
    <row r="12914" s="179" customFormat="1"/>
    <row r="12915" s="179" customFormat="1"/>
    <row r="12916" s="179" customFormat="1"/>
    <row r="12917" s="179" customFormat="1"/>
    <row r="12918" s="179" customFormat="1"/>
    <row r="12919" s="179" customFormat="1"/>
    <row r="12920" s="179" customFormat="1"/>
    <row r="12921" s="179" customFormat="1"/>
    <row r="12922" s="179" customFormat="1"/>
    <row r="12923" s="179" customFormat="1"/>
    <row r="12924" s="179" customFormat="1"/>
    <row r="12925" s="179" customFormat="1"/>
    <row r="12926" s="179" customFormat="1"/>
    <row r="12927" s="179" customFormat="1"/>
    <row r="12928" s="179" customFormat="1"/>
    <row r="12929" s="179" customFormat="1"/>
    <row r="12930" s="179" customFormat="1"/>
    <row r="12931" s="179" customFormat="1"/>
    <row r="12932" s="179" customFormat="1"/>
    <row r="12933" s="179" customFormat="1"/>
    <row r="12934" s="179" customFormat="1"/>
    <row r="12935" s="179" customFormat="1"/>
    <row r="12936" s="179" customFormat="1"/>
    <row r="12937" s="179" customFormat="1"/>
    <row r="12938" s="179" customFormat="1"/>
    <row r="12939" s="179" customFormat="1"/>
    <row r="12940" s="179" customFormat="1"/>
    <row r="12941" s="179" customFormat="1"/>
    <row r="12942" s="179" customFormat="1"/>
    <row r="12943" s="179" customFormat="1"/>
    <row r="12944" s="179" customFormat="1"/>
    <row r="12945" s="179" customFormat="1"/>
    <row r="12946" s="179" customFormat="1"/>
    <row r="12947" s="179" customFormat="1"/>
    <row r="12948" s="179" customFormat="1"/>
    <row r="12949" s="179" customFormat="1"/>
    <row r="12950" s="179" customFormat="1"/>
    <row r="12951" s="179" customFormat="1"/>
    <row r="12952" s="179" customFormat="1"/>
    <row r="12953" s="179" customFormat="1"/>
    <row r="12954" s="179" customFormat="1"/>
    <row r="12955" s="179" customFormat="1"/>
    <row r="12956" s="179" customFormat="1"/>
    <row r="12957" s="179" customFormat="1"/>
    <row r="12958" s="179" customFormat="1"/>
    <row r="12959" s="179" customFormat="1"/>
    <row r="12960" s="179" customFormat="1"/>
    <row r="12961" s="179" customFormat="1"/>
    <row r="12962" s="179" customFormat="1"/>
    <row r="12963" s="179" customFormat="1"/>
    <row r="12964" s="179" customFormat="1"/>
    <row r="12965" s="179" customFormat="1"/>
    <row r="12966" s="179" customFormat="1"/>
    <row r="12967" s="179" customFormat="1"/>
    <row r="12968" s="179" customFormat="1"/>
    <row r="12969" s="179" customFormat="1"/>
    <row r="12970" s="179" customFormat="1"/>
    <row r="12971" s="179" customFormat="1"/>
    <row r="12972" s="179" customFormat="1"/>
    <row r="12973" s="179" customFormat="1"/>
    <row r="12974" s="179" customFormat="1"/>
    <row r="12975" s="179" customFormat="1"/>
    <row r="12976" s="179" customFormat="1"/>
    <row r="12977" s="179" customFormat="1"/>
    <row r="12978" s="179" customFormat="1"/>
    <row r="12979" s="179" customFormat="1"/>
    <row r="12980" s="179" customFormat="1"/>
    <row r="12981" s="179" customFormat="1"/>
    <row r="12982" s="179" customFormat="1"/>
    <row r="12983" s="179" customFormat="1"/>
    <row r="12984" s="179" customFormat="1"/>
    <row r="12985" s="179" customFormat="1"/>
    <row r="12986" s="179" customFormat="1"/>
    <row r="12987" s="179" customFormat="1"/>
    <row r="12988" s="179" customFormat="1"/>
    <row r="12989" s="179" customFormat="1"/>
    <row r="12990" s="179" customFormat="1"/>
    <row r="12991" s="179" customFormat="1"/>
    <row r="12992" s="179" customFormat="1"/>
    <row r="12993" s="179" customFormat="1"/>
    <row r="12994" s="179" customFormat="1"/>
    <row r="12995" s="179" customFormat="1"/>
    <row r="12996" s="179" customFormat="1"/>
    <row r="12997" s="179" customFormat="1"/>
    <row r="12998" s="179" customFormat="1"/>
    <row r="12999" s="179" customFormat="1"/>
    <row r="13000" s="179" customFormat="1"/>
    <row r="13001" s="179" customFormat="1"/>
    <row r="13002" s="179" customFormat="1"/>
    <row r="13003" s="179" customFormat="1"/>
    <row r="13004" s="179" customFormat="1"/>
    <row r="13005" s="179" customFormat="1"/>
    <row r="13006" s="179" customFormat="1"/>
    <row r="13007" s="179" customFormat="1"/>
    <row r="13008" s="179" customFormat="1"/>
    <row r="13009" s="179" customFormat="1"/>
    <row r="13010" s="179" customFormat="1"/>
    <row r="13011" s="179" customFormat="1"/>
    <row r="13012" s="179" customFormat="1"/>
    <row r="13013" s="179" customFormat="1"/>
    <row r="13014" s="179" customFormat="1"/>
    <row r="13015" s="179" customFormat="1"/>
    <row r="13016" s="179" customFormat="1"/>
    <row r="13017" s="179" customFormat="1"/>
    <row r="13018" s="179" customFormat="1"/>
    <row r="13019" s="179" customFormat="1"/>
    <row r="13020" s="179" customFormat="1"/>
    <row r="13021" s="179" customFormat="1"/>
    <row r="13022" s="179" customFormat="1"/>
    <row r="13023" s="179" customFormat="1"/>
    <row r="13024" s="179" customFormat="1"/>
    <row r="13025" s="179" customFormat="1"/>
    <row r="13026" s="179" customFormat="1"/>
    <row r="13027" s="179" customFormat="1"/>
    <row r="13028" s="179" customFormat="1"/>
    <row r="13029" s="179" customFormat="1"/>
    <row r="13030" s="179" customFormat="1"/>
    <row r="13031" s="179" customFormat="1"/>
    <row r="13032" s="179" customFormat="1"/>
    <row r="13033" s="179" customFormat="1"/>
    <row r="13034" s="179" customFormat="1"/>
    <row r="13035" s="179" customFormat="1"/>
    <row r="13036" s="179" customFormat="1"/>
    <row r="13037" s="179" customFormat="1"/>
    <row r="13038" s="179" customFormat="1"/>
    <row r="13039" s="179" customFormat="1"/>
    <row r="13040" s="179" customFormat="1"/>
    <row r="13041" s="179" customFormat="1"/>
    <row r="13042" s="179" customFormat="1"/>
    <row r="13043" s="179" customFormat="1"/>
    <row r="13044" s="179" customFormat="1"/>
    <row r="13045" s="179" customFormat="1"/>
    <row r="13046" s="179" customFormat="1"/>
    <row r="13047" s="179" customFormat="1"/>
    <row r="13048" s="179" customFormat="1"/>
    <row r="13049" s="179" customFormat="1"/>
    <row r="13050" s="179" customFormat="1"/>
    <row r="13051" s="179" customFormat="1"/>
    <row r="13052" s="179" customFormat="1"/>
    <row r="13053" s="179" customFormat="1"/>
    <row r="13054" s="179" customFormat="1"/>
    <row r="13055" s="179" customFormat="1"/>
    <row r="13056" s="179" customFormat="1"/>
    <row r="13057" s="179" customFormat="1"/>
    <row r="13058" s="179" customFormat="1"/>
    <row r="13059" s="179" customFormat="1"/>
    <row r="13060" s="179" customFormat="1"/>
    <row r="13061" s="179" customFormat="1"/>
    <row r="13062" s="179" customFormat="1"/>
    <row r="13063" s="179" customFormat="1"/>
    <row r="13064" s="179" customFormat="1"/>
    <row r="13065" s="179" customFormat="1"/>
    <row r="13066" s="179" customFormat="1"/>
    <row r="13067" s="179" customFormat="1"/>
    <row r="13068" s="179" customFormat="1"/>
    <row r="13069" s="179" customFormat="1"/>
    <row r="13070" s="179" customFormat="1"/>
    <row r="13071" s="179" customFormat="1"/>
    <row r="13072" s="179" customFormat="1"/>
    <row r="13073" s="179" customFormat="1"/>
    <row r="13074" s="179" customFormat="1"/>
    <row r="13075" s="179" customFormat="1"/>
    <row r="13076" s="179" customFormat="1"/>
    <row r="13077" s="179" customFormat="1"/>
    <row r="13078" s="179" customFormat="1"/>
    <row r="13079" s="179" customFormat="1"/>
    <row r="13080" s="179" customFormat="1"/>
    <row r="13081" s="179" customFormat="1"/>
    <row r="13082" s="179" customFormat="1"/>
    <row r="13083" s="179" customFormat="1"/>
    <row r="13084" s="179" customFormat="1"/>
    <row r="13085" s="179" customFormat="1"/>
    <row r="13086" s="179" customFormat="1"/>
    <row r="13087" s="179" customFormat="1"/>
    <row r="13088" s="179" customFormat="1"/>
    <row r="13089" s="179" customFormat="1"/>
    <row r="13090" s="179" customFormat="1"/>
    <row r="13091" s="179" customFormat="1"/>
    <row r="13092" s="179" customFormat="1"/>
    <row r="13093" s="179" customFormat="1"/>
    <row r="13094" s="179" customFormat="1"/>
    <row r="13095" s="179" customFormat="1"/>
    <row r="13096" s="179" customFormat="1"/>
    <row r="13097" s="179" customFormat="1"/>
    <row r="13098" s="179" customFormat="1"/>
    <row r="13099" s="179" customFormat="1"/>
    <row r="13100" s="179" customFormat="1"/>
    <row r="13101" s="179" customFormat="1"/>
    <row r="13102" s="179" customFormat="1"/>
    <row r="13103" s="179" customFormat="1"/>
    <row r="13104" s="179" customFormat="1"/>
    <row r="13105" s="179" customFormat="1"/>
    <row r="13106" s="179" customFormat="1"/>
    <row r="13107" s="179" customFormat="1"/>
    <row r="13108" s="179" customFormat="1"/>
    <row r="13109" s="179" customFormat="1"/>
    <row r="13110" s="179" customFormat="1"/>
    <row r="13111" s="179" customFormat="1"/>
    <row r="13112" s="179" customFormat="1"/>
    <row r="13113" s="179" customFormat="1"/>
    <row r="13114" s="179" customFormat="1"/>
    <row r="13115" s="179" customFormat="1"/>
    <row r="13116" s="179" customFormat="1"/>
    <row r="13117" s="179" customFormat="1"/>
    <row r="13118" s="179" customFormat="1"/>
    <row r="13119" s="179" customFormat="1"/>
    <row r="13120" s="179" customFormat="1"/>
    <row r="13121" s="179" customFormat="1"/>
    <row r="13122" s="179" customFormat="1"/>
    <row r="13123" s="179" customFormat="1"/>
    <row r="13124" s="179" customFormat="1"/>
    <row r="13125" s="179" customFormat="1"/>
    <row r="13126" s="179" customFormat="1"/>
    <row r="13127" s="179" customFormat="1"/>
    <row r="13128" s="179" customFormat="1"/>
    <row r="13129" s="179" customFormat="1"/>
    <row r="13130" s="179" customFormat="1"/>
    <row r="13131" s="179" customFormat="1"/>
    <row r="13132" s="179" customFormat="1"/>
    <row r="13133" s="179" customFormat="1"/>
    <row r="13134" s="179" customFormat="1"/>
    <row r="13135" s="179" customFormat="1"/>
    <row r="13136" s="179" customFormat="1"/>
    <row r="13137" s="179" customFormat="1"/>
    <row r="13138" s="179" customFormat="1"/>
    <row r="13139" s="179" customFormat="1"/>
    <row r="13140" s="179" customFormat="1"/>
    <row r="13141" s="179" customFormat="1"/>
    <row r="13142" s="179" customFormat="1"/>
    <row r="13143" s="179" customFormat="1"/>
    <row r="13144" s="179" customFormat="1"/>
    <row r="13145" s="179" customFormat="1"/>
    <row r="13146" s="179" customFormat="1"/>
    <row r="13147" s="179" customFormat="1"/>
    <row r="13148" s="179" customFormat="1"/>
    <row r="13149" s="179" customFormat="1"/>
    <row r="13150" s="179" customFormat="1"/>
    <row r="13151" s="179" customFormat="1"/>
    <row r="13152" s="179" customFormat="1"/>
    <row r="13153" s="179" customFormat="1"/>
    <row r="13154" s="179" customFormat="1"/>
    <row r="13155" s="179" customFormat="1"/>
    <row r="13156" s="179" customFormat="1"/>
    <row r="13157" s="179" customFormat="1"/>
    <row r="13158" s="179" customFormat="1"/>
    <row r="13159" s="179" customFormat="1"/>
    <row r="13160" s="179" customFormat="1"/>
    <row r="13161" s="179" customFormat="1"/>
    <row r="13162" s="179" customFormat="1"/>
    <row r="13163" s="179" customFormat="1"/>
    <row r="13164" s="179" customFormat="1"/>
    <row r="13165" s="179" customFormat="1"/>
    <row r="13166" s="179" customFormat="1"/>
    <row r="13167" s="179" customFormat="1"/>
    <row r="13168" s="179" customFormat="1"/>
    <row r="13169" s="179" customFormat="1"/>
    <row r="13170" s="179" customFormat="1"/>
    <row r="13171" s="179" customFormat="1"/>
    <row r="13172" s="179" customFormat="1"/>
    <row r="13173" s="179" customFormat="1"/>
    <row r="13174" s="179" customFormat="1"/>
    <row r="13175" s="179" customFormat="1"/>
    <row r="13176" s="179" customFormat="1"/>
    <row r="13177" s="179" customFormat="1"/>
    <row r="13178" s="179" customFormat="1"/>
    <row r="13179" s="179" customFormat="1"/>
    <row r="13180" s="179" customFormat="1"/>
    <row r="13181" s="179" customFormat="1"/>
    <row r="13182" s="179" customFormat="1"/>
    <row r="13183" s="179" customFormat="1"/>
    <row r="13184" s="179" customFormat="1"/>
    <row r="13185" s="179" customFormat="1"/>
    <row r="13186" s="179" customFormat="1"/>
    <row r="13187" s="179" customFormat="1"/>
    <row r="13188" s="179" customFormat="1"/>
    <row r="13189" s="179" customFormat="1"/>
    <row r="13190" s="179" customFormat="1"/>
    <row r="13191" s="179" customFormat="1"/>
    <row r="13192" s="179" customFormat="1"/>
    <row r="13193" s="179" customFormat="1"/>
    <row r="13194" s="179" customFormat="1"/>
    <row r="13195" s="179" customFormat="1"/>
    <row r="13196" s="179" customFormat="1"/>
    <row r="13197" s="179" customFormat="1"/>
    <row r="13198" s="179" customFormat="1"/>
    <row r="13199" s="179" customFormat="1"/>
    <row r="13200" s="179" customFormat="1"/>
    <row r="13201" s="179" customFormat="1"/>
    <row r="13202" s="179" customFormat="1"/>
    <row r="13203" s="179" customFormat="1"/>
    <row r="13204" s="179" customFormat="1"/>
    <row r="13205" s="179" customFormat="1"/>
    <row r="13206" s="179" customFormat="1"/>
    <row r="13207" s="179" customFormat="1"/>
    <row r="13208" s="179" customFormat="1"/>
    <row r="13209" s="179" customFormat="1"/>
    <row r="13210" s="179" customFormat="1"/>
    <row r="13211" s="179" customFormat="1"/>
    <row r="13212" s="179" customFormat="1"/>
    <row r="13213" s="179" customFormat="1"/>
    <row r="13214" s="179" customFormat="1"/>
    <row r="13215" s="179" customFormat="1"/>
    <row r="13216" s="179" customFormat="1"/>
    <row r="13217" s="179" customFormat="1"/>
    <row r="13218" s="179" customFormat="1"/>
    <row r="13219" s="179" customFormat="1"/>
    <row r="13220" s="179" customFormat="1"/>
    <row r="13221" s="179" customFormat="1"/>
    <row r="13222" s="179" customFormat="1"/>
    <row r="13223" s="179" customFormat="1"/>
    <row r="13224" s="179" customFormat="1"/>
    <row r="13225" s="179" customFormat="1"/>
    <row r="13226" s="179" customFormat="1"/>
    <row r="13227" s="179" customFormat="1"/>
    <row r="13228" s="179" customFormat="1"/>
    <row r="13229" s="179" customFormat="1"/>
    <row r="13230" s="179" customFormat="1"/>
    <row r="13231" s="179" customFormat="1"/>
    <row r="13232" s="179" customFormat="1"/>
    <row r="13233" s="179" customFormat="1"/>
    <row r="13234" s="179" customFormat="1"/>
    <row r="13235" s="179" customFormat="1"/>
    <row r="13236" s="179" customFormat="1"/>
    <row r="13237" s="179" customFormat="1"/>
    <row r="13238" s="179" customFormat="1"/>
    <row r="13239" s="179" customFormat="1"/>
    <row r="13240" s="179" customFormat="1"/>
    <row r="13241" s="179" customFormat="1"/>
    <row r="13242" s="179" customFormat="1"/>
    <row r="13243" s="179" customFormat="1"/>
    <row r="13244" s="179" customFormat="1"/>
    <row r="13245" s="179" customFormat="1"/>
    <row r="13246" s="179" customFormat="1"/>
    <row r="13247" s="179" customFormat="1"/>
    <row r="13248" s="179" customFormat="1"/>
    <row r="13249" s="179" customFormat="1"/>
    <row r="13250" s="179" customFormat="1"/>
    <row r="13251" s="179" customFormat="1"/>
    <row r="13252" s="179" customFormat="1"/>
    <row r="13253" s="179" customFormat="1"/>
    <row r="13254" s="179" customFormat="1"/>
    <row r="13255" s="179" customFormat="1"/>
    <row r="13256" s="179" customFormat="1"/>
    <row r="13257" s="179" customFormat="1"/>
    <row r="13258" s="179" customFormat="1"/>
    <row r="13259" s="179" customFormat="1"/>
    <row r="13260" s="179" customFormat="1"/>
    <row r="13261" s="179" customFormat="1"/>
    <row r="13262" s="179" customFormat="1"/>
    <row r="13263" s="179" customFormat="1"/>
    <row r="13264" s="179" customFormat="1"/>
    <row r="13265" s="179" customFormat="1"/>
    <row r="13266" s="179" customFormat="1"/>
    <row r="13267" s="179" customFormat="1"/>
    <row r="13268" s="179" customFormat="1"/>
    <row r="13269" s="179" customFormat="1"/>
    <row r="13270" s="179" customFormat="1"/>
    <row r="13271" s="179" customFormat="1"/>
    <row r="13272" s="179" customFormat="1"/>
    <row r="13273" s="179" customFormat="1"/>
    <row r="13274" s="179" customFormat="1"/>
    <row r="13275" s="179" customFormat="1"/>
    <row r="13276" s="179" customFormat="1"/>
    <row r="13277" s="179" customFormat="1"/>
    <row r="13278" s="179" customFormat="1"/>
    <row r="13279" s="179" customFormat="1"/>
    <row r="13280" s="179" customFormat="1"/>
    <row r="13281" s="179" customFormat="1"/>
    <row r="13282" s="179" customFormat="1"/>
    <row r="13283" s="179" customFormat="1"/>
    <row r="13284" s="179" customFormat="1"/>
    <row r="13285" s="179" customFormat="1"/>
    <row r="13286" s="179" customFormat="1"/>
    <row r="13287" s="179" customFormat="1"/>
    <row r="13288" s="179" customFormat="1"/>
    <row r="13289" s="179" customFormat="1"/>
    <row r="13290" s="179" customFormat="1"/>
    <row r="13291" s="179" customFormat="1"/>
    <row r="13292" s="179" customFormat="1"/>
    <row r="13293" s="179" customFormat="1"/>
    <row r="13294" s="179" customFormat="1"/>
    <row r="13295" s="179" customFormat="1"/>
    <row r="13296" s="179" customFormat="1"/>
    <row r="13297" s="179" customFormat="1"/>
    <row r="13298" s="179" customFormat="1"/>
    <row r="13299" s="179" customFormat="1"/>
    <row r="13300" s="179" customFormat="1"/>
    <row r="13301" s="179" customFormat="1"/>
    <row r="13302" s="179" customFormat="1"/>
    <row r="13303" s="179" customFormat="1"/>
    <row r="13304" s="179" customFormat="1"/>
    <row r="13305" s="179" customFormat="1"/>
    <row r="13306" s="179" customFormat="1"/>
    <row r="13307" s="179" customFormat="1"/>
    <row r="13308" s="179" customFormat="1"/>
    <row r="13309" s="179" customFormat="1"/>
    <row r="13310" s="179" customFormat="1"/>
    <row r="13311" s="179" customFormat="1"/>
    <row r="13312" s="179" customFormat="1"/>
    <row r="13313" s="179" customFormat="1"/>
    <row r="13314" s="179" customFormat="1"/>
    <row r="13315" s="179" customFormat="1"/>
    <row r="13316" s="179" customFormat="1"/>
    <row r="13317" s="179" customFormat="1"/>
    <row r="13318" s="179" customFormat="1"/>
    <row r="13319" s="179" customFormat="1"/>
    <row r="13320" s="179" customFormat="1"/>
    <row r="13321" s="179" customFormat="1"/>
    <row r="13322" s="179" customFormat="1"/>
    <row r="13323" s="179" customFormat="1"/>
    <row r="13324" s="179" customFormat="1"/>
    <row r="13325" s="179" customFormat="1"/>
    <row r="13326" s="179" customFormat="1"/>
    <row r="13327" s="179" customFormat="1"/>
    <row r="13328" s="179" customFormat="1"/>
    <row r="13329" s="179" customFormat="1"/>
    <row r="13330" s="179" customFormat="1"/>
    <row r="13331" s="179" customFormat="1"/>
    <row r="13332" s="179" customFormat="1"/>
    <row r="13333" s="179" customFormat="1"/>
    <row r="13334" s="179" customFormat="1"/>
    <row r="13335" s="179" customFormat="1"/>
    <row r="13336" s="179" customFormat="1"/>
    <row r="13337" s="179" customFormat="1"/>
    <row r="13338" s="179" customFormat="1"/>
    <row r="13339" s="179" customFormat="1"/>
    <row r="13340" s="179" customFormat="1"/>
    <row r="13341" s="179" customFormat="1"/>
    <row r="13342" s="179" customFormat="1"/>
    <row r="13343" s="179" customFormat="1"/>
    <row r="13344" s="179" customFormat="1"/>
    <row r="13345" s="179" customFormat="1"/>
    <row r="13346" s="179" customFormat="1"/>
    <row r="13347" s="179" customFormat="1"/>
    <row r="13348" s="179" customFormat="1"/>
    <row r="13349" s="179" customFormat="1"/>
    <row r="13350" s="179" customFormat="1"/>
    <row r="13351" s="179" customFormat="1"/>
    <row r="13352" s="179" customFormat="1"/>
    <row r="13353" s="179" customFormat="1"/>
    <row r="13354" s="179" customFormat="1"/>
    <row r="13355" s="179" customFormat="1"/>
    <row r="13356" s="179" customFormat="1"/>
    <row r="13357" s="179" customFormat="1"/>
    <row r="13358" s="179" customFormat="1"/>
    <row r="13359" s="179" customFormat="1"/>
    <row r="13360" s="179" customFormat="1"/>
    <row r="13361" s="179" customFormat="1"/>
    <row r="13362" s="179" customFormat="1"/>
    <row r="13363" s="179" customFormat="1"/>
    <row r="13364" s="179" customFormat="1"/>
    <row r="13365" s="179" customFormat="1"/>
    <row r="13366" s="179" customFormat="1"/>
    <row r="13367" s="179" customFormat="1"/>
    <row r="13368" s="179" customFormat="1"/>
    <row r="13369" s="179" customFormat="1"/>
    <row r="13370" s="179" customFormat="1"/>
    <row r="13371" s="179" customFormat="1"/>
    <row r="13372" s="179" customFormat="1"/>
    <row r="13373" s="179" customFormat="1"/>
    <row r="13374" s="179" customFormat="1"/>
    <row r="13375" s="179" customFormat="1"/>
    <row r="13376" s="179" customFormat="1"/>
    <row r="13377" s="179" customFormat="1"/>
    <row r="13378" s="179" customFormat="1"/>
    <row r="13379" s="179" customFormat="1"/>
    <row r="13380" s="179" customFormat="1"/>
    <row r="13381" s="179" customFormat="1"/>
    <row r="13382" s="179" customFormat="1"/>
    <row r="13383" s="179" customFormat="1"/>
    <row r="13384" s="179" customFormat="1"/>
    <row r="13385" s="179" customFormat="1"/>
    <row r="13386" s="179" customFormat="1"/>
    <row r="13387" s="179" customFormat="1"/>
    <row r="13388" s="179" customFormat="1"/>
    <row r="13389" s="179" customFormat="1"/>
    <row r="13390" s="179" customFormat="1"/>
    <row r="13391" s="179" customFormat="1"/>
    <row r="13392" s="179" customFormat="1"/>
    <row r="13393" s="179" customFormat="1"/>
    <row r="13394" s="179" customFormat="1"/>
    <row r="13395" s="179" customFormat="1"/>
    <row r="13396" s="179" customFormat="1"/>
    <row r="13397" s="179" customFormat="1"/>
    <row r="13398" s="179" customFormat="1"/>
    <row r="13399" s="179" customFormat="1"/>
    <row r="13400" s="179" customFormat="1"/>
    <row r="13401" s="179" customFormat="1"/>
    <row r="13402" s="179" customFormat="1"/>
    <row r="13403" s="179" customFormat="1"/>
    <row r="13404" s="179" customFormat="1"/>
    <row r="13405" s="179" customFormat="1"/>
    <row r="13406" s="179" customFormat="1"/>
    <row r="13407" s="179" customFormat="1"/>
    <row r="13408" s="179" customFormat="1"/>
    <row r="13409" s="179" customFormat="1"/>
    <row r="13410" s="179" customFormat="1"/>
    <row r="13411" s="179" customFormat="1"/>
    <row r="13412" s="179" customFormat="1"/>
    <row r="13413" s="179" customFormat="1"/>
    <row r="13414" s="179" customFormat="1"/>
    <row r="13415" s="179" customFormat="1"/>
    <row r="13416" s="179" customFormat="1"/>
    <row r="13417" s="179" customFormat="1"/>
    <row r="13418" s="179" customFormat="1"/>
    <row r="13419" s="179" customFormat="1"/>
    <row r="13420" s="179" customFormat="1"/>
    <row r="13421" s="179" customFormat="1"/>
    <row r="13422" s="179" customFormat="1"/>
    <row r="13423" s="179" customFormat="1"/>
    <row r="13424" s="179" customFormat="1"/>
    <row r="13425" s="179" customFormat="1"/>
    <row r="13426" s="179" customFormat="1"/>
    <row r="13427" s="179" customFormat="1"/>
    <row r="13428" s="179" customFormat="1"/>
    <row r="13429" s="179" customFormat="1"/>
    <row r="13430" s="179" customFormat="1"/>
    <row r="13431" s="179" customFormat="1"/>
    <row r="13432" s="179" customFormat="1"/>
    <row r="13433" s="179" customFormat="1"/>
    <row r="13434" s="179" customFormat="1"/>
    <row r="13435" s="179" customFormat="1"/>
    <row r="13436" s="179" customFormat="1"/>
    <row r="13437" s="179" customFormat="1"/>
    <row r="13438" s="179" customFormat="1"/>
    <row r="13439" s="179" customFormat="1"/>
    <row r="13440" s="179" customFormat="1"/>
    <row r="13441" s="179" customFormat="1"/>
    <row r="13442" s="179" customFormat="1"/>
    <row r="13443" s="179" customFormat="1"/>
    <row r="13444" s="179" customFormat="1"/>
    <row r="13445" s="179" customFormat="1"/>
    <row r="13446" s="179" customFormat="1"/>
    <row r="13447" s="179" customFormat="1"/>
    <row r="13448" s="179" customFormat="1"/>
    <row r="13449" s="179" customFormat="1"/>
    <row r="13450" s="179" customFormat="1"/>
    <row r="13451" s="179" customFormat="1"/>
    <row r="13452" s="179" customFormat="1"/>
    <row r="13453" s="179" customFormat="1"/>
    <row r="13454" s="179" customFormat="1"/>
    <row r="13455" s="179" customFormat="1"/>
    <row r="13456" s="179" customFormat="1"/>
    <row r="13457" s="179" customFormat="1"/>
    <row r="13458" s="179" customFormat="1"/>
    <row r="13459" s="179" customFormat="1"/>
    <row r="13460" s="179" customFormat="1"/>
    <row r="13461" s="179" customFormat="1"/>
    <row r="13462" s="179" customFormat="1"/>
    <row r="13463" s="179" customFormat="1"/>
    <row r="13464" s="179" customFormat="1"/>
    <row r="13465" s="179" customFormat="1"/>
    <row r="13466" s="179" customFormat="1"/>
    <row r="13467" s="179" customFormat="1"/>
    <row r="13468" s="179" customFormat="1"/>
    <row r="13469" s="179" customFormat="1"/>
    <row r="13470" s="179" customFormat="1"/>
    <row r="13471" s="179" customFormat="1"/>
    <row r="13472" s="179" customFormat="1"/>
    <row r="13473" s="179" customFormat="1"/>
    <row r="13474" s="179" customFormat="1"/>
    <row r="13475" s="179" customFormat="1"/>
    <row r="13476" s="179" customFormat="1"/>
    <row r="13477" s="179" customFormat="1"/>
    <row r="13478" s="179" customFormat="1"/>
    <row r="13479" s="179" customFormat="1"/>
    <row r="13480" s="179" customFormat="1"/>
    <row r="13481" s="179" customFormat="1"/>
    <row r="13482" s="179" customFormat="1"/>
    <row r="13483" s="179" customFormat="1"/>
    <row r="13484" s="179" customFormat="1"/>
    <row r="13485" s="179" customFormat="1"/>
    <row r="13486" s="179" customFormat="1"/>
    <row r="13487" s="179" customFormat="1"/>
    <row r="13488" s="179" customFormat="1"/>
    <row r="13489" s="179" customFormat="1"/>
    <row r="13490" s="179" customFormat="1"/>
    <row r="13491" s="179" customFormat="1"/>
    <row r="13492" s="179" customFormat="1"/>
    <row r="13493" s="179" customFormat="1"/>
    <row r="13494" s="179" customFormat="1"/>
    <row r="13495" s="179" customFormat="1"/>
    <row r="13496" s="179" customFormat="1"/>
    <row r="13497" s="179" customFormat="1"/>
    <row r="13498" s="179" customFormat="1"/>
    <row r="13499" s="179" customFormat="1"/>
    <row r="13500" s="179" customFormat="1"/>
    <row r="13501" s="179" customFormat="1"/>
    <row r="13502" s="179" customFormat="1"/>
    <row r="13503" s="179" customFormat="1"/>
    <row r="13504" s="179" customFormat="1"/>
    <row r="13505" s="179" customFormat="1"/>
    <row r="13506" s="179" customFormat="1"/>
    <row r="13507" s="179" customFormat="1"/>
    <row r="13508" s="179" customFormat="1"/>
    <row r="13509" s="179" customFormat="1"/>
    <row r="13510" s="179" customFormat="1"/>
    <row r="13511" s="179" customFormat="1"/>
    <row r="13512" s="179" customFormat="1"/>
    <row r="13513" s="179" customFormat="1"/>
    <row r="13514" s="179" customFormat="1"/>
    <row r="13515" s="179" customFormat="1"/>
    <row r="13516" s="179" customFormat="1"/>
    <row r="13517" s="179" customFormat="1"/>
    <row r="13518" s="179" customFormat="1"/>
    <row r="13519" s="179" customFormat="1"/>
    <row r="13520" s="179" customFormat="1"/>
    <row r="13521" s="179" customFormat="1"/>
    <row r="13522" s="179" customFormat="1"/>
    <row r="13523" s="179" customFormat="1"/>
    <row r="13524" s="179" customFormat="1"/>
    <row r="13525" s="179" customFormat="1"/>
    <row r="13526" s="179" customFormat="1"/>
    <row r="13527" s="179" customFormat="1"/>
    <row r="13528" s="179" customFormat="1"/>
    <row r="13529" s="179" customFormat="1"/>
    <row r="13530" s="179" customFormat="1"/>
    <row r="13531" s="179" customFormat="1"/>
    <row r="13532" s="179" customFormat="1"/>
    <row r="13533" s="179" customFormat="1"/>
    <row r="13534" s="179" customFormat="1"/>
    <row r="13535" s="179" customFormat="1"/>
    <row r="13536" s="179" customFormat="1"/>
    <row r="13537" s="179" customFormat="1"/>
    <row r="13538" s="179" customFormat="1"/>
    <row r="13539" s="179" customFormat="1"/>
    <row r="13540" s="179" customFormat="1"/>
    <row r="13541" s="179" customFormat="1"/>
    <row r="13542" s="179" customFormat="1"/>
    <row r="13543" s="179" customFormat="1"/>
    <row r="13544" s="179" customFormat="1"/>
    <row r="13545" s="179" customFormat="1"/>
    <row r="13546" s="179" customFormat="1"/>
    <row r="13547" s="179" customFormat="1"/>
    <row r="13548" s="179" customFormat="1"/>
    <row r="13549" s="179" customFormat="1"/>
    <row r="13550" s="179" customFormat="1"/>
    <row r="13551" s="179" customFormat="1"/>
    <row r="13552" s="179" customFormat="1"/>
    <row r="13553" s="179" customFormat="1"/>
    <row r="13554" s="179" customFormat="1"/>
    <row r="13555" s="179" customFormat="1"/>
    <row r="13556" s="179" customFormat="1"/>
    <row r="13557" s="179" customFormat="1"/>
    <row r="13558" s="179" customFormat="1"/>
    <row r="13559" s="179" customFormat="1"/>
    <row r="13560" s="179" customFormat="1"/>
    <row r="13561" s="179" customFormat="1"/>
    <row r="13562" s="179" customFormat="1"/>
    <row r="13563" s="179" customFormat="1"/>
    <row r="13564" s="179" customFormat="1"/>
    <row r="13565" s="179" customFormat="1"/>
    <row r="13566" s="179" customFormat="1"/>
    <row r="13567" s="179" customFormat="1"/>
    <row r="13568" s="179" customFormat="1"/>
    <row r="13569" s="179" customFormat="1"/>
    <row r="13570" s="179" customFormat="1"/>
    <row r="13571" s="179" customFormat="1"/>
    <row r="13572" s="179" customFormat="1"/>
    <row r="13573" s="179" customFormat="1"/>
    <row r="13574" s="179" customFormat="1"/>
    <row r="13575" s="179" customFormat="1"/>
    <row r="13576" s="179" customFormat="1"/>
    <row r="13577" s="179" customFormat="1"/>
    <row r="13578" s="179" customFormat="1"/>
    <row r="13579" s="179" customFormat="1"/>
    <row r="13580" s="179" customFormat="1"/>
    <row r="13581" s="179" customFormat="1"/>
    <row r="13582" s="179" customFormat="1"/>
    <row r="13583" s="179" customFormat="1"/>
    <row r="13584" s="179" customFormat="1"/>
    <row r="13585" s="179" customFormat="1"/>
    <row r="13586" s="179" customFormat="1"/>
    <row r="13587" s="179" customFormat="1"/>
    <row r="13588" s="179" customFormat="1"/>
    <row r="13589" s="179" customFormat="1"/>
    <row r="13590" s="179" customFormat="1"/>
    <row r="13591" s="179" customFormat="1"/>
    <row r="13592" s="179" customFormat="1"/>
    <row r="13593" s="179" customFormat="1"/>
    <row r="13594" s="179" customFormat="1"/>
    <row r="13595" s="179" customFormat="1"/>
    <row r="13596" s="179" customFormat="1"/>
    <row r="13597" s="179" customFormat="1"/>
    <row r="13598" s="179" customFormat="1"/>
    <row r="13599" s="179" customFormat="1"/>
    <row r="13600" s="179" customFormat="1"/>
    <row r="13601" s="179" customFormat="1"/>
    <row r="13602" s="179" customFormat="1"/>
    <row r="13603" s="179" customFormat="1"/>
    <row r="13604" s="179" customFormat="1"/>
    <row r="13605" s="179" customFormat="1"/>
    <row r="13606" s="179" customFormat="1"/>
    <row r="13607" s="179" customFormat="1"/>
    <row r="13608" s="179" customFormat="1"/>
    <row r="13609" s="179" customFormat="1"/>
    <row r="13610" s="179" customFormat="1"/>
    <row r="13611" s="179" customFormat="1"/>
    <row r="13612" s="179" customFormat="1"/>
    <row r="13613" s="179" customFormat="1"/>
    <row r="13614" s="179" customFormat="1"/>
    <row r="13615" s="179" customFormat="1"/>
    <row r="13616" s="179" customFormat="1"/>
    <row r="13617" s="179" customFormat="1"/>
    <row r="13618" s="179" customFormat="1"/>
    <row r="13619" s="179" customFormat="1"/>
    <row r="13620" s="179" customFormat="1"/>
    <row r="13621" s="179" customFormat="1"/>
    <row r="13622" s="179" customFormat="1"/>
    <row r="13623" s="179" customFormat="1"/>
    <row r="13624" s="179" customFormat="1"/>
    <row r="13625" s="179" customFormat="1"/>
    <row r="13626" s="179" customFormat="1"/>
    <row r="13627" s="179" customFormat="1"/>
    <row r="13628" s="179" customFormat="1"/>
    <row r="13629" s="179" customFormat="1"/>
    <row r="13630" s="179" customFormat="1"/>
    <row r="13631" s="179" customFormat="1"/>
    <row r="13632" s="179" customFormat="1"/>
    <row r="13633" s="179" customFormat="1"/>
    <row r="13634" s="179" customFormat="1"/>
    <row r="13635" s="179" customFormat="1"/>
    <row r="13636" s="179" customFormat="1"/>
    <row r="13637" s="179" customFormat="1"/>
    <row r="13638" s="179" customFormat="1"/>
    <row r="13639" s="179" customFormat="1"/>
    <row r="13640" s="179" customFormat="1"/>
    <row r="13641" s="179" customFormat="1"/>
    <row r="13642" s="179" customFormat="1"/>
    <row r="13643" s="179" customFormat="1"/>
    <row r="13644" s="179" customFormat="1"/>
    <row r="13645" s="179" customFormat="1"/>
    <row r="13646" s="179" customFormat="1"/>
    <row r="13647" s="179" customFormat="1"/>
    <row r="13648" s="179" customFormat="1"/>
    <row r="13649" s="179" customFormat="1"/>
    <row r="13650" s="179" customFormat="1"/>
    <row r="13651" s="179" customFormat="1"/>
    <row r="13652" s="179" customFormat="1"/>
    <row r="13653" s="179" customFormat="1"/>
    <row r="13654" s="179" customFormat="1"/>
    <row r="13655" s="179" customFormat="1"/>
    <row r="13656" s="179" customFormat="1"/>
    <row r="13657" s="179" customFormat="1"/>
    <row r="13658" s="179" customFormat="1"/>
    <row r="13659" s="179" customFormat="1"/>
    <row r="13660" s="179" customFormat="1"/>
    <row r="13661" s="179" customFormat="1"/>
    <row r="13662" s="179" customFormat="1"/>
    <row r="13663" s="179" customFormat="1"/>
    <row r="13664" s="179" customFormat="1"/>
    <row r="13665" s="179" customFormat="1"/>
    <row r="13666" s="179" customFormat="1"/>
    <row r="13667" s="179" customFormat="1"/>
    <row r="13668" s="179" customFormat="1"/>
    <row r="13669" s="179" customFormat="1"/>
    <row r="13670" s="179" customFormat="1"/>
    <row r="13671" s="179" customFormat="1"/>
    <row r="13672" s="179" customFormat="1"/>
    <row r="13673" s="179" customFormat="1"/>
    <row r="13674" s="179" customFormat="1"/>
    <row r="13675" s="179" customFormat="1"/>
    <row r="13676" s="179" customFormat="1"/>
    <row r="13677" s="179" customFormat="1"/>
    <row r="13678" s="179" customFormat="1"/>
    <row r="13679" s="179" customFormat="1"/>
    <row r="13680" s="179" customFormat="1"/>
    <row r="13681" s="179" customFormat="1"/>
    <row r="13682" s="179" customFormat="1"/>
    <row r="13683" s="179" customFormat="1"/>
    <row r="13684" s="179" customFormat="1"/>
    <row r="13685" s="179" customFormat="1"/>
    <row r="13686" s="179" customFormat="1"/>
    <row r="13687" s="179" customFormat="1"/>
    <row r="13688" s="179" customFormat="1"/>
    <row r="13689" s="179" customFormat="1"/>
    <row r="13690" s="179" customFormat="1"/>
    <row r="13691" s="179" customFormat="1"/>
    <row r="13692" s="179" customFormat="1"/>
    <row r="13693" s="179" customFormat="1"/>
    <row r="13694" s="179" customFormat="1"/>
    <row r="13695" s="179" customFormat="1"/>
    <row r="13696" s="179" customFormat="1"/>
    <row r="13697" s="179" customFormat="1"/>
    <row r="13698" s="179" customFormat="1"/>
    <row r="13699" s="179" customFormat="1"/>
    <row r="13700" s="179" customFormat="1"/>
    <row r="13701" s="179" customFormat="1"/>
    <row r="13702" s="179" customFormat="1"/>
    <row r="13703" s="179" customFormat="1"/>
    <row r="13704" s="179" customFormat="1"/>
    <row r="13705" s="179" customFormat="1"/>
    <row r="13706" s="179" customFormat="1"/>
    <row r="13707" s="179" customFormat="1"/>
    <row r="13708" s="179" customFormat="1"/>
    <row r="13709" s="179" customFormat="1"/>
    <row r="13710" s="179" customFormat="1"/>
    <row r="13711" s="179" customFormat="1"/>
    <row r="13712" s="179" customFormat="1"/>
    <row r="13713" s="179" customFormat="1"/>
    <row r="13714" s="179" customFormat="1"/>
    <row r="13715" s="179" customFormat="1"/>
    <row r="13716" s="179" customFormat="1"/>
    <row r="13717" s="179" customFormat="1"/>
    <row r="13718" s="179" customFormat="1"/>
    <row r="13719" s="179" customFormat="1"/>
    <row r="13720" s="179" customFormat="1"/>
    <row r="13721" s="179" customFormat="1"/>
    <row r="13722" s="179" customFormat="1"/>
    <row r="13723" s="179" customFormat="1"/>
    <row r="13724" s="179" customFormat="1"/>
    <row r="13725" s="179" customFormat="1"/>
    <row r="13726" s="179" customFormat="1"/>
    <row r="13727" s="179" customFormat="1"/>
    <row r="13728" s="179" customFormat="1"/>
    <row r="13729" s="179" customFormat="1"/>
    <row r="13730" s="179" customFormat="1"/>
    <row r="13731" s="179" customFormat="1"/>
    <row r="13732" s="179" customFormat="1"/>
    <row r="13733" s="179" customFormat="1"/>
    <row r="13734" s="179" customFormat="1"/>
    <row r="13735" s="179" customFormat="1"/>
    <row r="13736" s="179" customFormat="1"/>
    <row r="13737" s="179" customFormat="1"/>
    <row r="13738" s="179" customFormat="1"/>
    <row r="13739" s="179" customFormat="1"/>
    <row r="13740" s="179" customFormat="1"/>
    <row r="13741" s="179" customFormat="1"/>
    <row r="13742" s="179" customFormat="1"/>
    <row r="13743" s="179" customFormat="1"/>
    <row r="13744" s="179" customFormat="1"/>
    <row r="13745" s="179" customFormat="1"/>
    <row r="13746" s="179" customFormat="1"/>
    <row r="13747" s="179" customFormat="1"/>
    <row r="13748" s="179" customFormat="1"/>
    <row r="13749" s="179" customFormat="1"/>
    <row r="13750" s="179" customFormat="1"/>
    <row r="13751" s="179" customFormat="1"/>
    <row r="13752" s="179" customFormat="1"/>
    <row r="13753" s="179" customFormat="1"/>
    <row r="13754" s="179" customFormat="1"/>
    <row r="13755" s="179" customFormat="1"/>
    <row r="13756" s="179" customFormat="1"/>
    <row r="13757" s="179" customFormat="1"/>
    <row r="13758" s="179" customFormat="1"/>
    <row r="13759" s="179" customFormat="1"/>
    <row r="13760" s="179" customFormat="1"/>
    <row r="13761" s="179" customFormat="1"/>
    <row r="13762" s="179" customFormat="1"/>
    <row r="13763" s="179" customFormat="1"/>
    <row r="13764" s="179" customFormat="1"/>
    <row r="13765" s="179" customFormat="1"/>
    <row r="13766" s="179" customFormat="1"/>
    <row r="13767" s="179" customFormat="1"/>
    <row r="13768" s="179" customFormat="1"/>
    <row r="13769" s="179" customFormat="1"/>
    <row r="13770" s="179" customFormat="1"/>
    <row r="13771" s="179" customFormat="1"/>
    <row r="13772" s="179" customFormat="1"/>
    <row r="13773" s="179" customFormat="1"/>
    <row r="13774" s="179" customFormat="1"/>
    <row r="13775" s="179" customFormat="1"/>
    <row r="13776" s="179" customFormat="1"/>
    <row r="13777" s="179" customFormat="1"/>
    <row r="13778" s="179" customFormat="1"/>
    <row r="13779" s="179" customFormat="1"/>
    <row r="13780" s="179" customFormat="1"/>
    <row r="13781" s="179" customFormat="1"/>
    <row r="13782" s="179" customFormat="1"/>
    <row r="13783" s="179" customFormat="1"/>
    <row r="13784" s="179" customFormat="1"/>
    <row r="13785" s="179" customFormat="1"/>
    <row r="13786" s="179" customFormat="1"/>
    <row r="13787" s="179" customFormat="1"/>
    <row r="13788" s="179" customFormat="1"/>
    <row r="13789" s="179" customFormat="1"/>
    <row r="13790" s="179" customFormat="1"/>
    <row r="13791" s="179" customFormat="1"/>
    <row r="13792" s="179" customFormat="1"/>
    <row r="13793" s="179" customFormat="1"/>
    <row r="13794" s="179" customFormat="1"/>
    <row r="13795" s="179" customFormat="1"/>
    <row r="13796" s="179" customFormat="1"/>
    <row r="13797" s="179" customFormat="1"/>
    <row r="13798" s="179" customFormat="1"/>
    <row r="13799" s="179" customFormat="1"/>
    <row r="13800" s="179" customFormat="1"/>
    <row r="13801" s="179" customFormat="1"/>
    <row r="13802" s="179" customFormat="1"/>
    <row r="13803" s="179" customFormat="1"/>
    <row r="13804" s="179" customFormat="1"/>
    <row r="13805" s="179" customFormat="1"/>
    <row r="13806" s="179" customFormat="1"/>
    <row r="13807" s="179" customFormat="1"/>
    <row r="13808" s="179" customFormat="1"/>
    <row r="13809" s="179" customFormat="1"/>
    <row r="13810" s="179" customFormat="1"/>
    <row r="13811" s="179" customFormat="1"/>
    <row r="13812" s="179" customFormat="1"/>
    <row r="13813" s="179" customFormat="1"/>
    <row r="13814" s="179" customFormat="1"/>
    <row r="13815" s="179" customFormat="1"/>
    <row r="13816" s="179" customFormat="1"/>
    <row r="13817" s="179" customFormat="1"/>
    <row r="13818" s="179" customFormat="1"/>
    <row r="13819" s="179" customFormat="1"/>
    <row r="13820" s="179" customFormat="1"/>
    <row r="13821" s="179" customFormat="1"/>
    <row r="13822" s="179" customFormat="1"/>
    <row r="13823" s="179" customFormat="1"/>
    <row r="13824" s="179" customFormat="1"/>
    <row r="13825" s="179" customFormat="1"/>
    <row r="13826" s="179" customFormat="1"/>
    <row r="13827" s="179" customFormat="1"/>
    <row r="13828" s="179" customFormat="1"/>
    <row r="13829" s="179" customFormat="1"/>
    <row r="13830" s="179" customFormat="1"/>
    <row r="13831" s="179" customFormat="1"/>
    <row r="13832" s="179" customFormat="1"/>
    <row r="13833" s="179" customFormat="1"/>
    <row r="13834" s="179" customFormat="1"/>
    <row r="13835" s="179" customFormat="1"/>
    <row r="13836" s="179" customFormat="1"/>
    <row r="13837" s="179" customFormat="1"/>
    <row r="13838" s="179" customFormat="1"/>
    <row r="13839" s="179" customFormat="1"/>
    <row r="13840" s="179" customFormat="1"/>
    <row r="13841" s="179" customFormat="1"/>
    <row r="13842" s="179" customFormat="1"/>
    <row r="13843" s="179" customFormat="1"/>
    <row r="13844" s="179" customFormat="1"/>
    <row r="13845" s="179" customFormat="1"/>
    <row r="13846" s="179" customFormat="1"/>
    <row r="13847" s="179" customFormat="1"/>
    <row r="13848" s="179" customFormat="1"/>
    <row r="13849" s="179" customFormat="1"/>
    <row r="13850" s="179" customFormat="1"/>
    <row r="13851" s="179" customFormat="1"/>
    <row r="13852" s="179" customFormat="1"/>
    <row r="13853" s="179" customFormat="1"/>
    <row r="13854" s="179" customFormat="1"/>
    <row r="13855" s="179" customFormat="1"/>
    <row r="13856" s="179" customFormat="1"/>
    <row r="13857" s="179" customFormat="1"/>
    <row r="13858" s="179" customFormat="1"/>
    <row r="13859" s="179" customFormat="1"/>
    <row r="13860" s="179" customFormat="1"/>
    <row r="13861" s="179" customFormat="1"/>
    <row r="13862" s="179" customFormat="1"/>
    <row r="13863" s="179" customFormat="1"/>
    <row r="13864" s="179" customFormat="1"/>
    <row r="13865" s="179" customFormat="1"/>
    <row r="13866" s="179" customFormat="1"/>
    <row r="13867" s="179" customFormat="1"/>
    <row r="13868" s="179" customFormat="1"/>
    <row r="13869" s="179" customFormat="1"/>
    <row r="13870" s="179" customFormat="1"/>
    <row r="13871" s="179" customFormat="1"/>
    <row r="13872" s="179" customFormat="1"/>
    <row r="13873" s="179" customFormat="1"/>
    <row r="13874" s="179" customFormat="1"/>
    <row r="13875" s="179" customFormat="1"/>
    <row r="13876" s="179" customFormat="1"/>
    <row r="13877" s="179" customFormat="1"/>
    <row r="13878" s="179" customFormat="1"/>
    <row r="13879" s="179" customFormat="1"/>
    <row r="13880" s="179" customFormat="1"/>
    <row r="13881" s="179" customFormat="1"/>
    <row r="13882" s="179" customFormat="1"/>
    <row r="13883" s="179" customFormat="1"/>
    <row r="13884" s="179" customFormat="1"/>
    <row r="13885" s="179" customFormat="1"/>
    <row r="13886" s="179" customFormat="1"/>
    <row r="13887" s="179" customFormat="1"/>
    <row r="13888" s="179" customFormat="1"/>
    <row r="13889" s="179" customFormat="1"/>
    <row r="13890" s="179" customFormat="1"/>
    <row r="13891" s="179" customFormat="1"/>
    <row r="13892" s="179" customFormat="1"/>
    <row r="13893" s="179" customFormat="1"/>
    <row r="13894" s="179" customFormat="1"/>
    <row r="13895" s="179" customFormat="1"/>
    <row r="13896" s="179" customFormat="1"/>
    <row r="13897" s="179" customFormat="1"/>
    <row r="13898" s="179" customFormat="1"/>
    <row r="13899" s="179" customFormat="1"/>
    <row r="13900" s="179" customFormat="1"/>
    <row r="13901" s="179" customFormat="1"/>
    <row r="13902" s="179" customFormat="1"/>
    <row r="13903" s="179" customFormat="1"/>
    <row r="13904" s="179" customFormat="1"/>
    <row r="13905" s="179" customFormat="1"/>
    <row r="13906" s="179" customFormat="1"/>
    <row r="13907" s="179" customFormat="1"/>
    <row r="13908" s="179" customFormat="1"/>
    <row r="13909" s="179" customFormat="1"/>
    <row r="13910" s="179" customFormat="1"/>
    <row r="13911" s="179" customFormat="1"/>
    <row r="13912" s="179" customFormat="1"/>
    <row r="13913" s="179" customFormat="1"/>
    <row r="13914" s="179" customFormat="1"/>
    <row r="13915" s="179" customFormat="1"/>
    <row r="13916" s="179" customFormat="1"/>
    <row r="13917" s="179" customFormat="1"/>
    <row r="13918" s="179" customFormat="1"/>
    <row r="13919" s="179" customFormat="1"/>
    <row r="13920" s="179" customFormat="1"/>
    <row r="13921" s="179" customFormat="1"/>
    <row r="13922" s="179" customFormat="1"/>
    <row r="13923" s="179" customFormat="1"/>
    <row r="13924" s="179" customFormat="1"/>
    <row r="13925" s="179" customFormat="1"/>
    <row r="13926" s="179" customFormat="1"/>
    <row r="13927" s="179" customFormat="1"/>
    <row r="13928" s="179" customFormat="1"/>
    <row r="13929" s="179" customFormat="1"/>
    <row r="13930" s="179" customFormat="1"/>
    <row r="13931" s="179" customFormat="1"/>
    <row r="13932" s="179" customFormat="1"/>
    <row r="13933" s="179" customFormat="1"/>
    <row r="13934" s="179" customFormat="1"/>
    <row r="13935" s="179" customFormat="1"/>
    <row r="13936" s="179" customFormat="1"/>
    <row r="13937" s="179" customFormat="1"/>
    <row r="13938" s="179" customFormat="1"/>
    <row r="13939" s="179" customFormat="1"/>
    <row r="13940" s="179" customFormat="1"/>
    <row r="13941" s="179" customFormat="1"/>
    <row r="13942" s="179" customFormat="1"/>
    <row r="13943" s="179" customFormat="1"/>
    <row r="13944" s="179" customFormat="1"/>
    <row r="13945" s="179" customFormat="1"/>
    <row r="13946" s="179" customFormat="1"/>
    <row r="13947" s="179" customFormat="1"/>
    <row r="13948" s="179" customFormat="1"/>
    <row r="13949" s="179" customFormat="1"/>
    <row r="13950" s="179" customFormat="1"/>
    <row r="13951" s="179" customFormat="1"/>
    <row r="13952" s="179" customFormat="1"/>
    <row r="13953" s="179" customFormat="1"/>
    <row r="13954" s="179" customFormat="1"/>
    <row r="13955" s="179" customFormat="1"/>
    <row r="13956" s="179" customFormat="1"/>
    <row r="13957" s="179" customFormat="1"/>
    <row r="13958" s="179" customFormat="1"/>
    <row r="13959" s="179" customFormat="1"/>
    <row r="13960" s="179" customFormat="1"/>
    <row r="13961" s="179" customFormat="1"/>
    <row r="13962" s="179" customFormat="1"/>
    <row r="13963" s="179" customFormat="1"/>
    <row r="13964" s="179" customFormat="1"/>
    <row r="13965" s="179" customFormat="1"/>
    <row r="13966" s="179" customFormat="1"/>
    <row r="13967" s="179" customFormat="1"/>
    <row r="13968" s="179" customFormat="1"/>
    <row r="13969" s="179" customFormat="1"/>
    <row r="13970" s="179" customFormat="1"/>
    <row r="13971" s="179" customFormat="1"/>
    <row r="13972" s="179" customFormat="1"/>
    <row r="13973" s="179" customFormat="1"/>
    <row r="13974" s="179" customFormat="1"/>
    <row r="13975" s="179" customFormat="1"/>
    <row r="13976" s="179" customFormat="1"/>
    <row r="13977" s="179" customFormat="1"/>
    <row r="13978" s="179" customFormat="1"/>
    <row r="13979" s="179" customFormat="1"/>
    <row r="13980" s="179" customFormat="1"/>
    <row r="13981" s="179" customFormat="1"/>
    <row r="13982" s="179" customFormat="1"/>
    <row r="13983" s="179" customFormat="1"/>
    <row r="13984" s="179" customFormat="1"/>
    <row r="13985" s="179" customFormat="1"/>
    <row r="13986" s="179" customFormat="1"/>
    <row r="13987" s="179" customFormat="1"/>
    <row r="13988" s="179" customFormat="1"/>
    <row r="13989" s="179" customFormat="1"/>
    <row r="13990" s="179" customFormat="1"/>
    <row r="13991" s="179" customFormat="1"/>
    <row r="13992" s="179" customFormat="1"/>
    <row r="13993" s="179" customFormat="1"/>
    <row r="13994" s="179" customFormat="1"/>
    <row r="13995" s="179" customFormat="1"/>
    <row r="13996" s="179" customFormat="1"/>
    <row r="13997" s="179" customFormat="1"/>
    <row r="13998" s="179" customFormat="1"/>
    <row r="13999" s="179" customFormat="1"/>
    <row r="14000" s="179" customFormat="1"/>
    <row r="14001" s="179" customFormat="1"/>
    <row r="14002" s="179" customFormat="1"/>
    <row r="14003" s="179" customFormat="1"/>
    <row r="14004" s="179" customFormat="1"/>
    <row r="14005" s="179" customFormat="1"/>
    <row r="14006" s="179" customFormat="1"/>
    <row r="14007" s="179" customFormat="1"/>
    <row r="14008" s="179" customFormat="1"/>
    <row r="14009" s="179" customFormat="1"/>
    <row r="14010" s="179" customFormat="1"/>
    <row r="14011" s="179" customFormat="1"/>
    <row r="14012" s="179" customFormat="1"/>
    <row r="14013" s="179" customFormat="1"/>
    <row r="14014" s="179" customFormat="1"/>
    <row r="14015" s="179" customFormat="1"/>
    <row r="14016" s="179" customFormat="1"/>
    <row r="14017" s="179" customFormat="1"/>
    <row r="14018" s="179" customFormat="1"/>
    <row r="14019" s="179" customFormat="1"/>
    <row r="14020" s="179" customFormat="1"/>
    <row r="14021" s="179" customFormat="1"/>
    <row r="14022" s="179" customFormat="1"/>
    <row r="14023" s="179" customFormat="1"/>
    <row r="14024" s="179" customFormat="1"/>
    <row r="14025" s="179" customFormat="1"/>
    <row r="14026" s="179" customFormat="1"/>
    <row r="14027" s="179" customFormat="1"/>
    <row r="14028" s="179" customFormat="1"/>
    <row r="14029" s="179" customFormat="1"/>
    <row r="14030" s="179" customFormat="1"/>
    <row r="14031" s="179" customFormat="1"/>
    <row r="14032" s="179" customFormat="1"/>
    <row r="14033" s="179" customFormat="1"/>
    <row r="14034" s="179" customFormat="1"/>
    <row r="14035" s="179" customFormat="1"/>
    <row r="14036" s="179" customFormat="1"/>
    <row r="14037" s="179" customFormat="1"/>
    <row r="14038" s="179" customFormat="1"/>
    <row r="14039" s="179" customFormat="1"/>
    <row r="14040" s="179" customFormat="1"/>
    <row r="14041" s="179" customFormat="1"/>
    <row r="14042" s="179" customFormat="1"/>
    <row r="14043" s="179" customFormat="1"/>
    <row r="14044" s="179" customFormat="1"/>
    <row r="14045" s="179" customFormat="1"/>
    <row r="14046" s="179" customFormat="1"/>
    <row r="14047" s="179" customFormat="1"/>
    <row r="14048" s="179" customFormat="1"/>
    <row r="14049" s="179" customFormat="1"/>
    <row r="14050" s="179" customFormat="1"/>
    <row r="14051" s="179" customFormat="1"/>
    <row r="14052" s="179" customFormat="1"/>
    <row r="14053" s="179" customFormat="1"/>
    <row r="14054" s="179" customFormat="1"/>
    <row r="14055" s="179" customFormat="1"/>
    <row r="14056" s="179" customFormat="1"/>
    <row r="14057" s="179" customFormat="1"/>
    <row r="14058" s="179" customFormat="1"/>
    <row r="14059" s="179" customFormat="1"/>
    <row r="14060" s="179" customFormat="1"/>
    <row r="14061" s="179" customFormat="1"/>
    <row r="14062" s="179" customFormat="1"/>
    <row r="14063" s="179" customFormat="1"/>
    <row r="14064" s="179" customFormat="1"/>
    <row r="14065" s="179" customFormat="1"/>
    <row r="14066" s="179" customFormat="1"/>
    <row r="14067" s="179" customFormat="1"/>
    <row r="14068" s="179" customFormat="1"/>
    <row r="14069" s="179" customFormat="1"/>
    <row r="14070" s="179" customFormat="1"/>
    <row r="14071" s="179" customFormat="1"/>
    <row r="14072" s="179" customFormat="1"/>
    <row r="14073" s="179" customFormat="1"/>
    <row r="14074" s="179" customFormat="1"/>
    <row r="14075" s="179" customFormat="1"/>
    <row r="14076" s="179" customFormat="1"/>
    <row r="14077" s="179" customFormat="1"/>
    <row r="14078" s="179" customFormat="1"/>
    <row r="14079" s="179" customFormat="1"/>
    <row r="14080" s="179" customFormat="1"/>
    <row r="14081" s="179" customFormat="1"/>
    <row r="14082" s="179" customFormat="1"/>
    <row r="14083" s="179" customFormat="1"/>
    <row r="14084" s="179" customFormat="1"/>
    <row r="14085" s="179" customFormat="1"/>
    <row r="14086" s="179" customFormat="1"/>
    <row r="14087" s="179" customFormat="1"/>
    <row r="14088" s="179" customFormat="1"/>
    <row r="14089" s="179" customFormat="1"/>
    <row r="14090" s="179" customFormat="1"/>
    <row r="14091" s="179" customFormat="1"/>
    <row r="14092" s="179" customFormat="1"/>
    <row r="14093" s="179" customFormat="1"/>
    <row r="14094" s="179" customFormat="1"/>
    <row r="14095" s="179" customFormat="1"/>
    <row r="14096" s="179" customFormat="1"/>
    <row r="14097" s="179" customFormat="1"/>
    <row r="14098" s="179" customFormat="1"/>
    <row r="14099" s="179" customFormat="1"/>
    <row r="14100" s="179" customFormat="1"/>
    <row r="14101" s="179" customFormat="1"/>
    <row r="14102" s="179" customFormat="1"/>
    <row r="14103" s="179" customFormat="1"/>
    <row r="14104" s="179" customFormat="1"/>
    <row r="14105" s="179" customFormat="1"/>
    <row r="14106" s="179" customFormat="1"/>
    <row r="14107" s="179" customFormat="1"/>
    <row r="14108" s="179" customFormat="1"/>
    <row r="14109" s="179" customFormat="1"/>
    <row r="14110" s="179" customFormat="1"/>
    <row r="14111" s="179" customFormat="1"/>
    <row r="14112" s="179" customFormat="1"/>
    <row r="14113" s="179" customFormat="1"/>
    <row r="14114" s="179" customFormat="1"/>
    <row r="14115" s="179" customFormat="1"/>
    <row r="14116" s="179" customFormat="1"/>
    <row r="14117" s="179" customFormat="1"/>
    <row r="14118" s="179" customFormat="1"/>
    <row r="14119" s="179" customFormat="1"/>
    <row r="14120" s="179" customFormat="1"/>
    <row r="14121" s="179" customFormat="1"/>
    <row r="14122" s="179" customFormat="1"/>
    <row r="14123" s="179" customFormat="1"/>
    <row r="14124" s="179" customFormat="1"/>
    <row r="14125" s="179" customFormat="1"/>
    <row r="14126" s="179" customFormat="1"/>
    <row r="14127" s="179" customFormat="1"/>
    <row r="14128" s="179" customFormat="1"/>
    <row r="14129" s="179" customFormat="1"/>
    <row r="14130" s="179" customFormat="1"/>
    <row r="14131" s="179" customFormat="1"/>
    <row r="14132" s="179" customFormat="1"/>
    <row r="14133" s="179" customFormat="1"/>
    <row r="14134" s="179" customFormat="1"/>
    <row r="14135" s="179" customFormat="1"/>
    <row r="14136" s="179" customFormat="1"/>
    <row r="14137" s="179" customFormat="1"/>
    <row r="14138" s="179" customFormat="1"/>
    <row r="14139" s="179" customFormat="1"/>
    <row r="14140" s="179" customFormat="1"/>
    <row r="14141" s="179" customFormat="1"/>
    <row r="14142" s="179" customFormat="1"/>
    <row r="14143" s="179" customFormat="1"/>
    <row r="14144" s="179" customFormat="1"/>
    <row r="14145" s="179" customFormat="1"/>
    <row r="14146" s="179" customFormat="1"/>
    <row r="14147" s="179" customFormat="1"/>
    <row r="14148" s="179" customFormat="1"/>
    <row r="14149" s="179" customFormat="1"/>
    <row r="14150" s="179" customFormat="1"/>
    <row r="14151" s="179" customFormat="1"/>
    <row r="14152" s="179" customFormat="1"/>
    <row r="14153" s="179" customFormat="1"/>
    <row r="14154" s="179" customFormat="1"/>
    <row r="14155" s="179" customFormat="1"/>
    <row r="14156" s="179" customFormat="1"/>
    <row r="14157" s="179" customFormat="1"/>
    <row r="14158" s="179" customFormat="1"/>
    <row r="14159" s="179" customFormat="1"/>
    <row r="14160" s="179" customFormat="1"/>
    <row r="14161" s="179" customFormat="1"/>
    <row r="14162" s="179" customFormat="1"/>
    <row r="14163" s="179" customFormat="1"/>
    <row r="14164" s="179" customFormat="1"/>
    <row r="14165" s="179" customFormat="1"/>
    <row r="14166" s="179" customFormat="1"/>
    <row r="14167" s="179" customFormat="1"/>
    <row r="14168" s="179" customFormat="1"/>
    <row r="14169" s="179" customFormat="1"/>
    <row r="14170" s="179" customFormat="1"/>
    <row r="14171" s="179" customFormat="1"/>
    <row r="14172" s="179" customFormat="1"/>
    <row r="14173" s="179" customFormat="1"/>
    <row r="14174" s="179" customFormat="1"/>
    <row r="14175" s="179" customFormat="1"/>
    <row r="14176" s="179" customFormat="1"/>
    <row r="14177" s="179" customFormat="1"/>
    <row r="14178" s="179" customFormat="1"/>
    <row r="14179" s="179" customFormat="1"/>
    <row r="14180" s="179" customFormat="1"/>
    <row r="14181" s="179" customFormat="1"/>
    <row r="14182" s="179" customFormat="1"/>
    <row r="14183" s="179" customFormat="1"/>
    <row r="14184" s="179" customFormat="1"/>
    <row r="14185" s="179" customFormat="1"/>
    <row r="14186" s="179" customFormat="1"/>
    <row r="14187" s="179" customFormat="1"/>
    <row r="14188" s="179" customFormat="1"/>
    <row r="14189" s="179" customFormat="1"/>
    <row r="14190" s="179" customFormat="1"/>
    <row r="14191" s="179" customFormat="1"/>
    <row r="14192" s="179" customFormat="1"/>
    <row r="14193" s="179" customFormat="1"/>
    <row r="14194" s="179" customFormat="1"/>
    <row r="14195" s="179" customFormat="1"/>
    <row r="14196" s="179" customFormat="1"/>
    <row r="14197" s="179" customFormat="1"/>
    <row r="14198" s="179" customFormat="1"/>
    <row r="14199" s="179" customFormat="1"/>
    <row r="14200" s="179" customFormat="1"/>
    <row r="14201" s="179" customFormat="1"/>
    <row r="14202" s="179" customFormat="1"/>
    <row r="14203" s="179" customFormat="1"/>
    <row r="14204" s="179" customFormat="1"/>
    <row r="14205" s="179" customFormat="1"/>
    <row r="14206" s="179" customFormat="1"/>
    <row r="14207" s="179" customFormat="1"/>
    <row r="14208" s="179" customFormat="1"/>
    <row r="14209" s="179" customFormat="1"/>
    <row r="14210" s="179" customFormat="1"/>
    <row r="14211" s="179" customFormat="1"/>
    <row r="14212" s="179" customFormat="1"/>
    <row r="14213" s="179" customFormat="1"/>
    <row r="14214" s="179" customFormat="1"/>
    <row r="14215" s="179" customFormat="1"/>
    <row r="14216" s="179" customFormat="1"/>
    <row r="14217" s="179" customFormat="1"/>
    <row r="14218" s="179" customFormat="1"/>
    <row r="14219" s="179" customFormat="1"/>
    <row r="14220" s="179" customFormat="1"/>
    <row r="14221" s="179" customFormat="1"/>
    <row r="14222" s="179" customFormat="1"/>
    <row r="14223" s="179" customFormat="1"/>
    <row r="14224" s="179" customFormat="1"/>
    <row r="14225" s="179" customFormat="1"/>
    <row r="14226" s="179" customFormat="1"/>
    <row r="14227" s="179" customFormat="1"/>
    <row r="14228" s="179" customFormat="1"/>
    <row r="14229" s="179" customFormat="1"/>
    <row r="14230" s="179" customFormat="1"/>
    <row r="14231" s="179" customFormat="1"/>
    <row r="14232" s="179" customFormat="1"/>
    <row r="14233" s="179" customFormat="1"/>
    <row r="14234" s="179" customFormat="1"/>
    <row r="14235" s="179" customFormat="1"/>
    <row r="14236" s="179" customFormat="1"/>
    <row r="14237" s="179" customFormat="1"/>
    <row r="14238" s="179" customFormat="1"/>
    <row r="14239" s="179" customFormat="1"/>
    <row r="14240" s="179" customFormat="1"/>
    <row r="14241" s="179" customFormat="1"/>
    <row r="14242" s="179" customFormat="1"/>
    <row r="14243" s="179" customFormat="1"/>
    <row r="14244" s="179" customFormat="1"/>
    <row r="14245" s="179" customFormat="1"/>
    <row r="14246" s="179" customFormat="1"/>
    <row r="14247" s="179" customFormat="1"/>
    <row r="14248" s="179" customFormat="1"/>
    <row r="14249" s="179" customFormat="1"/>
    <row r="14250" s="179" customFormat="1"/>
    <row r="14251" s="179" customFormat="1"/>
    <row r="14252" s="179" customFormat="1"/>
    <row r="14253" s="179" customFormat="1"/>
    <row r="14254" s="179" customFormat="1"/>
    <row r="14255" s="179" customFormat="1"/>
    <row r="14256" s="179" customFormat="1"/>
    <row r="14257" s="179" customFormat="1"/>
    <row r="14258" s="179" customFormat="1"/>
    <row r="14259" s="179" customFormat="1"/>
    <row r="14260" s="179" customFormat="1"/>
    <row r="14261" s="179" customFormat="1"/>
    <row r="14262" s="179" customFormat="1"/>
    <row r="14263" s="179" customFormat="1"/>
    <row r="14264" s="179" customFormat="1"/>
    <row r="14265" s="179" customFormat="1"/>
    <row r="14266" s="179" customFormat="1"/>
    <row r="14267" s="179" customFormat="1"/>
    <row r="14268" s="179" customFormat="1"/>
    <row r="14269" s="179" customFormat="1"/>
    <row r="14270" s="179" customFormat="1"/>
    <row r="14271" s="179" customFormat="1"/>
    <row r="14272" s="179" customFormat="1"/>
    <row r="14273" s="179" customFormat="1"/>
    <row r="14274" s="179" customFormat="1"/>
    <row r="14275" s="179" customFormat="1"/>
    <row r="14276" s="179" customFormat="1"/>
    <row r="14277" s="179" customFormat="1"/>
    <row r="14278" s="179" customFormat="1"/>
    <row r="14279" s="179" customFormat="1"/>
    <row r="14280" s="179" customFormat="1"/>
    <row r="14281" s="179" customFormat="1"/>
    <row r="14282" s="179" customFormat="1"/>
    <row r="14283" s="179" customFormat="1"/>
    <row r="14284" s="179" customFormat="1"/>
    <row r="14285" s="179" customFormat="1"/>
    <row r="14286" s="179" customFormat="1"/>
    <row r="14287" s="179" customFormat="1"/>
    <row r="14288" s="179" customFormat="1"/>
    <row r="14289" s="179" customFormat="1"/>
    <row r="14290" s="179" customFormat="1"/>
    <row r="14291" s="179" customFormat="1"/>
    <row r="14292" s="179" customFormat="1"/>
    <row r="14293" s="179" customFormat="1"/>
    <row r="14294" s="179" customFormat="1"/>
    <row r="14295" s="179" customFormat="1"/>
    <row r="14296" s="179" customFormat="1"/>
    <row r="14297" s="179" customFormat="1"/>
    <row r="14298" s="179" customFormat="1"/>
    <row r="14299" s="179" customFormat="1"/>
    <row r="14300" s="179" customFormat="1"/>
    <row r="14301" s="179" customFormat="1"/>
    <row r="14302" s="179" customFormat="1"/>
    <row r="14303" s="179" customFormat="1"/>
    <row r="14304" s="179" customFormat="1"/>
    <row r="14305" s="179" customFormat="1"/>
    <row r="14306" s="179" customFormat="1"/>
    <row r="14307" s="179" customFormat="1"/>
    <row r="14308" s="179" customFormat="1"/>
    <row r="14309" s="179" customFormat="1"/>
    <row r="14310" s="179" customFormat="1"/>
    <row r="14311" s="179" customFormat="1"/>
    <row r="14312" s="179" customFormat="1"/>
    <row r="14313" s="179" customFormat="1"/>
    <row r="14314" s="179" customFormat="1"/>
    <row r="14315" s="179" customFormat="1"/>
    <row r="14316" s="179" customFormat="1"/>
    <row r="14317" s="179" customFormat="1"/>
    <row r="14318" s="179" customFormat="1"/>
    <row r="14319" s="179" customFormat="1"/>
    <row r="14320" s="179" customFormat="1"/>
    <row r="14321" s="179" customFormat="1"/>
    <row r="14322" s="179" customFormat="1"/>
    <row r="14323" s="179" customFormat="1"/>
    <row r="14324" s="179" customFormat="1"/>
    <row r="14325" s="179" customFormat="1"/>
    <row r="14326" s="179" customFormat="1"/>
    <row r="14327" s="179" customFormat="1"/>
    <row r="14328" s="179" customFormat="1"/>
    <row r="14329" s="179" customFormat="1"/>
    <row r="14330" s="179" customFormat="1"/>
    <row r="14331" s="179" customFormat="1"/>
    <row r="14332" s="179" customFormat="1"/>
    <row r="14333" s="179" customFormat="1"/>
    <row r="14334" s="179" customFormat="1"/>
    <row r="14335" s="179" customFormat="1"/>
    <row r="14336" s="179" customFormat="1"/>
    <row r="14337" s="179" customFormat="1"/>
    <row r="14338" s="179" customFormat="1"/>
    <row r="14339" s="179" customFormat="1"/>
    <row r="14340" s="179" customFormat="1"/>
    <row r="14341" s="179" customFormat="1"/>
    <row r="14342" s="179" customFormat="1"/>
    <row r="14343" s="179" customFormat="1"/>
    <row r="14344" s="179" customFormat="1"/>
    <row r="14345" s="179" customFormat="1"/>
    <row r="14346" s="179" customFormat="1"/>
    <row r="14347" s="179" customFormat="1"/>
    <row r="14348" s="179" customFormat="1"/>
    <row r="14349" s="179" customFormat="1"/>
    <row r="14350" s="179" customFormat="1"/>
    <row r="14351" s="179" customFormat="1"/>
    <row r="14352" s="179" customFormat="1"/>
    <row r="14353" s="179" customFormat="1"/>
    <row r="14354" s="179" customFormat="1"/>
    <row r="14355" s="179" customFormat="1"/>
    <row r="14356" s="179" customFormat="1"/>
    <row r="14357" s="179" customFormat="1"/>
    <row r="14358" s="179" customFormat="1"/>
    <row r="14359" s="179" customFormat="1"/>
    <row r="14360" s="179" customFormat="1"/>
    <row r="14361" s="179" customFormat="1"/>
    <row r="14362" s="179" customFormat="1"/>
    <row r="14363" s="179" customFormat="1"/>
    <row r="14364" s="179" customFormat="1"/>
    <row r="14365" s="179" customFormat="1"/>
    <row r="14366" s="179" customFormat="1"/>
    <row r="14367" s="179" customFormat="1"/>
    <row r="14368" s="179" customFormat="1"/>
    <row r="14369" s="179" customFormat="1"/>
    <row r="14370" s="179" customFormat="1"/>
    <row r="14371" s="179" customFormat="1"/>
    <row r="14372" s="179" customFormat="1"/>
    <row r="14373" s="179" customFormat="1"/>
    <row r="14374" s="179" customFormat="1"/>
    <row r="14375" s="179" customFormat="1"/>
    <row r="14376" s="179" customFormat="1"/>
    <row r="14377" s="179" customFormat="1"/>
    <row r="14378" s="179" customFormat="1"/>
    <row r="14379" s="179" customFormat="1"/>
    <row r="14380" s="179" customFormat="1"/>
    <row r="14381" s="179" customFormat="1"/>
    <row r="14382" s="179" customFormat="1"/>
    <row r="14383" s="179" customFormat="1"/>
    <row r="14384" s="179" customFormat="1"/>
    <row r="14385" s="179" customFormat="1"/>
    <row r="14386" s="179" customFormat="1"/>
    <row r="14387" s="179" customFormat="1"/>
    <row r="14388" s="179" customFormat="1"/>
    <row r="14389" s="179" customFormat="1"/>
    <row r="14390" s="179" customFormat="1"/>
    <row r="14391" s="179" customFormat="1"/>
    <row r="14392" s="179" customFormat="1"/>
    <row r="14393" s="179" customFormat="1"/>
    <row r="14394" s="179" customFormat="1"/>
    <row r="14395" s="179" customFormat="1"/>
    <row r="14396" s="179" customFormat="1"/>
    <row r="14397" s="179" customFormat="1"/>
    <row r="14398" s="179" customFormat="1"/>
    <row r="14399" s="179" customFormat="1"/>
    <row r="14400" s="179" customFormat="1"/>
    <row r="14401" s="179" customFormat="1"/>
    <row r="14402" s="179" customFormat="1"/>
    <row r="14403" s="179" customFormat="1"/>
    <row r="14404" s="179" customFormat="1"/>
    <row r="14405" s="179" customFormat="1"/>
    <row r="14406" s="179" customFormat="1"/>
    <row r="14407" s="179" customFormat="1"/>
    <row r="14408" s="179" customFormat="1"/>
    <row r="14409" s="179" customFormat="1"/>
    <row r="14410" s="179" customFormat="1"/>
    <row r="14411" s="179" customFormat="1"/>
    <row r="14412" s="179" customFormat="1"/>
    <row r="14413" s="179" customFormat="1"/>
    <row r="14414" s="179" customFormat="1"/>
    <row r="14415" s="179" customFormat="1"/>
    <row r="14416" s="179" customFormat="1"/>
    <row r="14417" s="179" customFormat="1"/>
    <row r="14418" s="179" customFormat="1"/>
    <row r="14419" s="179" customFormat="1"/>
    <row r="14420" s="179" customFormat="1"/>
    <row r="14421" s="179" customFormat="1"/>
    <row r="14422" s="179" customFormat="1"/>
    <row r="14423" s="179" customFormat="1"/>
    <row r="14424" s="179" customFormat="1"/>
    <row r="14425" s="179" customFormat="1"/>
    <row r="14426" s="179" customFormat="1"/>
    <row r="14427" s="179" customFormat="1"/>
    <row r="14428" s="179" customFormat="1"/>
    <row r="14429" s="179" customFormat="1"/>
    <row r="14430" s="179" customFormat="1"/>
    <row r="14431" s="179" customFormat="1"/>
    <row r="14432" s="179" customFormat="1"/>
    <row r="14433" s="179" customFormat="1"/>
    <row r="14434" s="179" customFormat="1"/>
    <row r="14435" s="179" customFormat="1"/>
    <row r="14436" s="179" customFormat="1"/>
    <row r="14437" s="179" customFormat="1"/>
    <row r="14438" s="179" customFormat="1"/>
    <row r="14439" s="179" customFormat="1"/>
    <row r="14440" s="179" customFormat="1"/>
    <row r="14441" s="179" customFormat="1"/>
    <row r="14442" s="179" customFormat="1"/>
    <row r="14443" s="179" customFormat="1"/>
    <row r="14444" s="179" customFormat="1"/>
    <row r="14445" s="179" customFormat="1"/>
    <row r="14446" s="179" customFormat="1"/>
    <row r="14447" s="179" customFormat="1"/>
    <row r="14448" s="179" customFormat="1"/>
    <row r="14449" s="179" customFormat="1"/>
    <row r="14450" s="179" customFormat="1"/>
    <row r="14451" s="179" customFormat="1"/>
    <row r="14452" s="179" customFormat="1"/>
    <row r="14453" s="179" customFormat="1"/>
    <row r="14454" s="179" customFormat="1"/>
    <row r="14455" s="179" customFormat="1"/>
    <row r="14456" s="179" customFormat="1"/>
    <row r="14457" s="179" customFormat="1"/>
    <row r="14458" s="179" customFormat="1"/>
    <row r="14459" s="179" customFormat="1"/>
    <row r="14460" s="179" customFormat="1"/>
    <row r="14461" s="179" customFormat="1"/>
    <row r="14462" s="179" customFormat="1"/>
    <row r="14463" s="179" customFormat="1"/>
    <row r="14464" s="179" customFormat="1"/>
    <row r="14465" s="179" customFormat="1"/>
    <row r="14466" s="179" customFormat="1"/>
    <row r="14467" s="179" customFormat="1"/>
    <row r="14468" s="179" customFormat="1"/>
    <row r="14469" s="179" customFormat="1"/>
    <row r="14470" s="179" customFormat="1"/>
    <row r="14471" s="179" customFormat="1"/>
    <row r="14472" s="179" customFormat="1"/>
    <row r="14473" s="179" customFormat="1"/>
    <row r="14474" s="179" customFormat="1"/>
    <row r="14475" s="179" customFormat="1"/>
    <row r="14476" s="179" customFormat="1"/>
    <row r="14477" s="179" customFormat="1"/>
    <row r="14478" s="179" customFormat="1"/>
    <row r="14479" s="179" customFormat="1"/>
    <row r="14480" s="179" customFormat="1"/>
    <row r="14481" s="179" customFormat="1"/>
    <row r="14482" s="179" customFormat="1"/>
    <row r="14483" s="179" customFormat="1"/>
    <row r="14484" s="179" customFormat="1"/>
    <row r="14485" s="179" customFormat="1"/>
    <row r="14486" s="179" customFormat="1"/>
    <row r="14487" s="179" customFormat="1"/>
    <row r="14488" s="179" customFormat="1"/>
    <row r="14489" s="179" customFormat="1"/>
    <row r="14490" s="179" customFormat="1"/>
    <row r="14491" s="179" customFormat="1"/>
    <row r="14492" s="179" customFormat="1"/>
    <row r="14493" s="179" customFormat="1"/>
    <row r="14494" s="179" customFormat="1"/>
    <row r="14495" s="179" customFormat="1"/>
    <row r="14496" s="179" customFormat="1"/>
    <row r="14497" s="179" customFormat="1"/>
    <row r="14498" s="179" customFormat="1"/>
    <row r="14499" s="179" customFormat="1"/>
    <row r="14500" s="179" customFormat="1"/>
    <row r="14501" s="179" customFormat="1"/>
    <row r="14502" s="179" customFormat="1"/>
    <row r="14503" s="179" customFormat="1"/>
    <row r="14504" s="179" customFormat="1"/>
    <row r="14505" s="179" customFormat="1"/>
    <row r="14506" s="179" customFormat="1"/>
    <row r="14507" s="179" customFormat="1"/>
    <row r="14508" s="179" customFormat="1"/>
    <row r="14509" s="179" customFormat="1"/>
    <row r="14510" s="179" customFormat="1"/>
    <row r="14511" s="179" customFormat="1"/>
    <row r="14512" s="179" customFormat="1"/>
    <row r="14513" s="179" customFormat="1"/>
    <row r="14514" s="179" customFormat="1"/>
    <row r="14515" s="179" customFormat="1"/>
    <row r="14516" s="179" customFormat="1"/>
    <row r="14517" s="179" customFormat="1"/>
    <row r="14518" s="179" customFormat="1"/>
    <row r="14519" s="179" customFormat="1"/>
    <row r="14520" s="179" customFormat="1"/>
    <row r="14521" s="179" customFormat="1"/>
    <row r="14522" s="179" customFormat="1"/>
    <row r="14523" s="179" customFormat="1"/>
    <row r="14524" s="179" customFormat="1"/>
    <row r="14525" s="179" customFormat="1"/>
    <row r="14526" s="179" customFormat="1"/>
    <row r="14527" s="179" customFormat="1"/>
    <row r="14528" s="179" customFormat="1"/>
    <row r="14529" s="179" customFormat="1"/>
    <row r="14530" s="179" customFormat="1"/>
    <row r="14531" s="179" customFormat="1"/>
    <row r="14532" s="179" customFormat="1"/>
    <row r="14533" s="179" customFormat="1"/>
    <row r="14534" s="179" customFormat="1"/>
    <row r="14535" s="179" customFormat="1"/>
    <row r="14536" s="179" customFormat="1"/>
    <row r="14537" s="179" customFormat="1"/>
    <row r="14538" s="179" customFormat="1"/>
    <row r="14539" s="179" customFormat="1"/>
    <row r="14540" s="179" customFormat="1"/>
    <row r="14541" s="179" customFormat="1"/>
    <row r="14542" s="179" customFormat="1"/>
    <row r="14543" s="179" customFormat="1"/>
    <row r="14544" s="179" customFormat="1"/>
    <row r="14545" s="179" customFormat="1"/>
    <row r="14546" s="179" customFormat="1"/>
    <row r="14547" s="179" customFormat="1"/>
    <row r="14548" s="179" customFormat="1"/>
    <row r="14549" s="179" customFormat="1"/>
    <row r="14550" s="179" customFormat="1"/>
    <row r="14551" s="179" customFormat="1"/>
    <row r="14552" s="179" customFormat="1"/>
    <row r="14553" s="179" customFormat="1"/>
    <row r="14554" s="179" customFormat="1"/>
    <row r="14555" s="179" customFormat="1"/>
    <row r="14556" s="179" customFormat="1"/>
    <row r="14557" s="179" customFormat="1"/>
    <row r="14558" s="179" customFormat="1"/>
    <row r="14559" s="179" customFormat="1"/>
    <row r="14560" s="179" customFormat="1"/>
    <row r="14561" s="179" customFormat="1"/>
    <row r="14562" s="179" customFormat="1"/>
    <row r="14563" s="179" customFormat="1"/>
    <row r="14564" s="179" customFormat="1"/>
    <row r="14565" s="179" customFormat="1"/>
    <row r="14566" s="179" customFormat="1"/>
    <row r="14567" s="179" customFormat="1"/>
    <row r="14568" s="179" customFormat="1"/>
    <row r="14569" s="179" customFormat="1"/>
    <row r="14570" s="179" customFormat="1"/>
    <row r="14571" s="179" customFormat="1"/>
    <row r="14572" s="179" customFormat="1"/>
    <row r="14573" s="179" customFormat="1"/>
    <row r="14574" s="179" customFormat="1"/>
    <row r="14575" s="179" customFormat="1"/>
    <row r="14576" s="179" customFormat="1"/>
    <row r="14577" s="179" customFormat="1"/>
    <row r="14578" s="179" customFormat="1"/>
    <row r="14579" s="179" customFormat="1"/>
    <row r="14580" s="179" customFormat="1"/>
    <row r="14581" s="179" customFormat="1"/>
    <row r="14582" s="179" customFormat="1"/>
    <row r="14583" s="179" customFormat="1"/>
    <row r="14584" s="179" customFormat="1"/>
    <row r="14585" s="179" customFormat="1"/>
    <row r="14586" s="179" customFormat="1"/>
    <row r="14587" s="179" customFormat="1"/>
    <row r="14588" s="179" customFormat="1"/>
    <row r="14589" s="179" customFormat="1"/>
    <row r="14590" s="179" customFormat="1"/>
    <row r="14591" s="179" customFormat="1"/>
    <row r="14592" s="179" customFormat="1"/>
    <row r="14593" s="179" customFormat="1"/>
    <row r="14594" s="179" customFormat="1"/>
    <row r="14595" s="179" customFormat="1"/>
    <row r="14596" s="179" customFormat="1"/>
    <row r="14597" s="179" customFormat="1"/>
    <row r="14598" s="179" customFormat="1"/>
    <row r="14599" s="179" customFormat="1"/>
    <row r="14600" s="179" customFormat="1"/>
    <row r="14601" s="179" customFormat="1"/>
    <row r="14602" s="179" customFormat="1"/>
    <row r="14603" s="179" customFormat="1"/>
    <row r="14604" s="179" customFormat="1"/>
    <row r="14605" s="179" customFormat="1"/>
    <row r="14606" s="179" customFormat="1"/>
    <row r="14607" s="179" customFormat="1"/>
    <row r="14608" s="179" customFormat="1"/>
    <row r="14609" s="179" customFormat="1"/>
    <row r="14610" s="179" customFormat="1"/>
    <row r="14611" s="179" customFormat="1"/>
    <row r="14612" s="179" customFormat="1"/>
    <row r="14613" s="179" customFormat="1"/>
    <row r="14614" s="179" customFormat="1"/>
    <row r="14615" s="179" customFormat="1"/>
    <row r="14616" s="179" customFormat="1"/>
    <row r="14617" s="179" customFormat="1"/>
    <row r="14618" s="179" customFormat="1"/>
    <row r="14619" s="179" customFormat="1"/>
    <row r="14620" s="179" customFormat="1"/>
    <row r="14621" s="179" customFormat="1"/>
    <row r="14622" s="179" customFormat="1"/>
    <row r="14623" s="179" customFormat="1"/>
    <row r="14624" s="179" customFormat="1"/>
    <row r="14625" s="179" customFormat="1"/>
    <row r="14626" s="179" customFormat="1"/>
    <row r="14627" s="179" customFormat="1"/>
    <row r="14628" s="179" customFormat="1"/>
    <row r="14629" s="179" customFormat="1"/>
    <row r="14630" s="179" customFormat="1"/>
    <row r="14631" s="179" customFormat="1"/>
    <row r="14632" s="179" customFormat="1"/>
    <row r="14633" s="179" customFormat="1"/>
    <row r="14634" s="179" customFormat="1"/>
    <row r="14635" s="179" customFormat="1"/>
    <row r="14636" s="179" customFormat="1"/>
    <row r="14637" s="179" customFormat="1"/>
    <row r="14638" s="179" customFormat="1"/>
    <row r="14639" s="179" customFormat="1"/>
    <row r="14640" s="179" customFormat="1"/>
    <row r="14641" s="179" customFormat="1"/>
    <row r="14642" s="179" customFormat="1"/>
    <row r="14643" s="179" customFormat="1"/>
    <row r="14644" s="179" customFormat="1"/>
    <row r="14645" s="179" customFormat="1"/>
    <row r="14646" s="179" customFormat="1"/>
    <row r="14647" s="179" customFormat="1"/>
    <row r="14648" s="179" customFormat="1"/>
    <row r="14649" s="179" customFormat="1"/>
    <row r="14650" s="179" customFormat="1"/>
    <row r="14651" s="179" customFormat="1"/>
    <row r="14652" s="179" customFormat="1"/>
    <row r="14653" s="179" customFormat="1"/>
    <row r="14654" s="179" customFormat="1"/>
    <row r="14655" s="179" customFormat="1"/>
    <row r="14656" s="179" customFormat="1"/>
    <row r="14657" s="179" customFormat="1"/>
    <row r="14658" s="179" customFormat="1"/>
    <row r="14659" s="179" customFormat="1"/>
    <row r="14660" s="179" customFormat="1"/>
    <row r="14661" s="179" customFormat="1"/>
    <row r="14662" s="179" customFormat="1"/>
    <row r="14663" s="179" customFormat="1"/>
    <row r="14664" s="179" customFormat="1"/>
    <row r="14665" s="179" customFormat="1"/>
    <row r="14666" s="179" customFormat="1"/>
    <row r="14667" s="179" customFormat="1"/>
    <row r="14668" s="179" customFormat="1"/>
    <row r="14669" s="179" customFormat="1"/>
    <row r="14670" s="179" customFormat="1"/>
    <row r="14671" s="179" customFormat="1"/>
    <row r="14672" s="179" customFormat="1"/>
    <row r="14673" s="179" customFormat="1"/>
    <row r="14674" s="179" customFormat="1"/>
    <row r="14675" s="179" customFormat="1"/>
    <row r="14676" s="179" customFormat="1"/>
    <row r="14677" s="179" customFormat="1"/>
    <row r="14678" s="179" customFormat="1"/>
    <row r="14679" s="179" customFormat="1"/>
    <row r="14680" s="179" customFormat="1"/>
    <row r="14681" s="179" customFormat="1"/>
    <row r="14682" s="179" customFormat="1"/>
    <row r="14683" s="179" customFormat="1"/>
    <row r="14684" s="179" customFormat="1"/>
    <row r="14685" s="179" customFormat="1"/>
    <row r="14686" s="179" customFormat="1"/>
    <row r="14687" s="179" customFormat="1"/>
    <row r="14688" s="179" customFormat="1"/>
    <row r="14689" s="179" customFormat="1"/>
    <row r="14690" s="179" customFormat="1"/>
    <row r="14691" s="179" customFormat="1"/>
    <row r="14692" s="179" customFormat="1"/>
    <row r="14693" s="179" customFormat="1"/>
    <row r="14694" s="179" customFormat="1"/>
    <row r="14695" s="179" customFormat="1"/>
    <row r="14696" s="179" customFormat="1"/>
    <row r="14697" s="179" customFormat="1"/>
    <row r="14698" s="179" customFormat="1"/>
    <row r="14699" s="179" customFormat="1"/>
    <row r="14700" s="179" customFormat="1"/>
    <row r="14701" s="179" customFormat="1"/>
    <row r="14702" s="179" customFormat="1"/>
    <row r="14703" s="179" customFormat="1"/>
    <row r="14704" s="179" customFormat="1"/>
    <row r="14705" s="179" customFormat="1"/>
    <row r="14706" s="179" customFormat="1"/>
    <row r="14707" s="179" customFormat="1"/>
    <row r="14708" s="179" customFormat="1"/>
    <row r="14709" s="179" customFormat="1"/>
    <row r="14710" s="179" customFormat="1"/>
    <row r="14711" s="179" customFormat="1"/>
    <row r="14712" s="179" customFormat="1"/>
    <row r="14713" s="179" customFormat="1"/>
    <row r="14714" s="179" customFormat="1"/>
    <row r="14715" s="179" customFormat="1"/>
    <row r="14716" s="179" customFormat="1"/>
    <row r="14717" s="179" customFormat="1"/>
    <row r="14718" s="179" customFormat="1"/>
    <row r="14719" s="179" customFormat="1"/>
    <row r="14720" s="179" customFormat="1"/>
    <row r="14721" s="179" customFormat="1"/>
    <row r="14722" s="179" customFormat="1"/>
    <row r="14723" s="179" customFormat="1"/>
    <row r="14724" s="179" customFormat="1"/>
    <row r="14725" s="179" customFormat="1"/>
    <row r="14726" s="179" customFormat="1"/>
    <row r="14727" s="179" customFormat="1"/>
    <row r="14728" s="179" customFormat="1"/>
    <row r="14729" s="179" customFormat="1"/>
    <row r="14730" s="179" customFormat="1"/>
    <row r="14731" s="179" customFormat="1"/>
    <row r="14732" s="179" customFormat="1"/>
    <row r="14733" s="179" customFormat="1"/>
    <row r="14734" s="179" customFormat="1"/>
    <row r="14735" s="179" customFormat="1"/>
    <row r="14736" s="179" customFormat="1"/>
    <row r="14737" s="179" customFormat="1"/>
    <row r="14738" s="179" customFormat="1"/>
    <row r="14739" s="179" customFormat="1"/>
    <row r="14740" s="179" customFormat="1"/>
    <row r="14741" s="179" customFormat="1"/>
    <row r="14742" s="179" customFormat="1"/>
    <row r="14743" s="179" customFormat="1"/>
    <row r="14744" s="179" customFormat="1"/>
    <row r="14745" s="179" customFormat="1"/>
    <row r="14746" s="179" customFormat="1"/>
    <row r="14747" s="179" customFormat="1"/>
    <row r="14748" s="179" customFormat="1"/>
    <row r="14749" s="179" customFormat="1"/>
    <row r="14750" s="179" customFormat="1"/>
    <row r="14751" s="179" customFormat="1"/>
    <row r="14752" s="179" customFormat="1"/>
    <row r="14753" s="179" customFormat="1"/>
    <row r="14754" s="179" customFormat="1"/>
    <row r="14755" s="179" customFormat="1"/>
    <row r="14756" s="179" customFormat="1"/>
    <row r="14757" s="179" customFormat="1"/>
    <row r="14758" s="179" customFormat="1"/>
    <row r="14759" s="179" customFormat="1"/>
    <row r="14760" s="179" customFormat="1"/>
    <row r="14761" s="179" customFormat="1"/>
    <row r="14762" s="179" customFormat="1"/>
    <row r="14763" s="179" customFormat="1"/>
    <row r="14764" s="179" customFormat="1"/>
    <row r="14765" s="179" customFormat="1"/>
    <row r="14766" s="179" customFormat="1"/>
    <row r="14767" s="179" customFormat="1"/>
    <row r="14768" s="179" customFormat="1"/>
    <row r="14769" s="179" customFormat="1"/>
    <row r="14770" s="179" customFormat="1"/>
    <row r="14771" s="179" customFormat="1"/>
    <row r="14772" s="179" customFormat="1"/>
    <row r="14773" s="179" customFormat="1"/>
    <row r="14774" s="179" customFormat="1"/>
    <row r="14775" s="179" customFormat="1"/>
    <row r="14776" s="179" customFormat="1"/>
    <row r="14777" s="179" customFormat="1"/>
    <row r="14778" s="179" customFormat="1"/>
    <row r="14779" s="179" customFormat="1"/>
    <row r="14780" s="179" customFormat="1"/>
    <row r="14781" s="179" customFormat="1"/>
    <row r="14782" s="179" customFormat="1"/>
    <row r="14783" s="179" customFormat="1"/>
    <row r="14784" s="179" customFormat="1"/>
    <row r="14785" s="179" customFormat="1"/>
    <row r="14786" s="179" customFormat="1"/>
    <row r="14787" s="179" customFormat="1"/>
    <row r="14788" s="179" customFormat="1"/>
    <row r="14789" s="179" customFormat="1"/>
    <row r="14790" s="179" customFormat="1"/>
    <row r="14791" s="179" customFormat="1"/>
    <row r="14792" s="179" customFormat="1"/>
    <row r="14793" s="179" customFormat="1"/>
    <row r="14794" s="179" customFormat="1"/>
    <row r="14795" s="179" customFormat="1"/>
    <row r="14796" s="179" customFormat="1"/>
    <row r="14797" s="179" customFormat="1"/>
    <row r="14798" s="179" customFormat="1"/>
    <row r="14799" s="179" customFormat="1"/>
    <row r="14800" s="179" customFormat="1"/>
    <row r="14801" s="179" customFormat="1"/>
    <row r="14802" s="179" customFormat="1"/>
    <row r="14803" s="179" customFormat="1"/>
    <row r="14804" s="179" customFormat="1"/>
    <row r="14805" s="179" customFormat="1"/>
    <row r="14806" s="179" customFormat="1"/>
    <row r="14807" s="179" customFormat="1"/>
    <row r="14808" s="179" customFormat="1"/>
    <row r="14809" s="179" customFormat="1"/>
    <row r="14810" s="179" customFormat="1"/>
    <row r="14811" s="179" customFormat="1"/>
    <row r="14812" s="179" customFormat="1"/>
    <row r="14813" s="179" customFormat="1"/>
    <row r="14814" s="179" customFormat="1"/>
    <row r="14815" s="179" customFormat="1"/>
    <row r="14816" s="179" customFormat="1"/>
    <row r="14817" s="179" customFormat="1"/>
    <row r="14818" s="179" customFormat="1"/>
    <row r="14819" s="179" customFormat="1"/>
    <row r="14820" s="179" customFormat="1"/>
    <row r="14821" s="179" customFormat="1"/>
    <row r="14822" s="179" customFormat="1"/>
    <row r="14823" s="179" customFormat="1"/>
    <row r="14824" s="179" customFormat="1"/>
    <row r="14825" s="179" customFormat="1"/>
    <row r="14826" s="179" customFormat="1"/>
    <row r="14827" s="179" customFormat="1"/>
    <row r="14828" s="179" customFormat="1"/>
    <row r="14829" s="179" customFormat="1"/>
    <row r="14830" s="179" customFormat="1"/>
    <row r="14831" s="179" customFormat="1"/>
    <row r="14832" s="179" customFormat="1"/>
    <row r="14833" s="179" customFormat="1"/>
    <row r="14834" s="179" customFormat="1"/>
    <row r="14835" s="179" customFormat="1"/>
    <row r="14836" s="179" customFormat="1"/>
    <row r="14837" s="179" customFormat="1"/>
    <row r="14838" s="179" customFormat="1"/>
    <row r="14839" s="179" customFormat="1"/>
    <row r="14840" s="179" customFormat="1"/>
    <row r="14841" s="179" customFormat="1"/>
    <row r="14842" s="179" customFormat="1"/>
    <row r="14843" s="179" customFormat="1"/>
    <row r="14844" s="179" customFormat="1"/>
    <row r="14845" s="179" customFormat="1"/>
    <row r="14846" s="179" customFormat="1"/>
    <row r="14847" s="179" customFormat="1"/>
    <row r="14848" s="179" customFormat="1"/>
    <row r="14849" s="179" customFormat="1"/>
    <row r="14850" s="179" customFormat="1"/>
    <row r="14851" s="179" customFormat="1"/>
    <row r="14852" s="179" customFormat="1"/>
    <row r="14853" s="179" customFormat="1"/>
    <row r="14854" s="179" customFormat="1"/>
    <row r="14855" s="179" customFormat="1"/>
    <row r="14856" s="179" customFormat="1"/>
    <row r="14857" s="179" customFormat="1"/>
    <row r="14858" s="179" customFormat="1"/>
    <row r="14859" s="179" customFormat="1"/>
    <row r="14860" s="179" customFormat="1"/>
    <row r="14861" s="179" customFormat="1"/>
    <row r="14862" s="179" customFormat="1"/>
    <row r="14863" s="179" customFormat="1"/>
    <row r="14864" s="179" customFormat="1"/>
    <row r="14865" s="179" customFormat="1"/>
    <row r="14866" s="179" customFormat="1"/>
    <row r="14867" s="179" customFormat="1"/>
    <row r="14868" s="179" customFormat="1"/>
    <row r="14869" s="179" customFormat="1"/>
    <row r="14870" s="179" customFormat="1"/>
    <row r="14871" s="179" customFormat="1"/>
    <row r="14872" s="179" customFormat="1"/>
    <row r="14873" s="179" customFormat="1"/>
    <row r="14874" s="179" customFormat="1"/>
    <row r="14875" s="179" customFormat="1"/>
    <row r="14876" s="179" customFormat="1"/>
    <row r="14877" s="179" customFormat="1"/>
    <row r="14878" s="179" customFormat="1"/>
    <row r="14879" s="179" customFormat="1"/>
    <row r="14880" s="179" customFormat="1"/>
    <row r="14881" s="179" customFormat="1"/>
    <row r="14882" s="179" customFormat="1"/>
    <row r="14883" s="179" customFormat="1"/>
    <row r="14884" s="179" customFormat="1"/>
    <row r="14885" s="179" customFormat="1"/>
    <row r="14886" s="179" customFormat="1"/>
    <row r="14887" s="179" customFormat="1"/>
    <row r="14888" s="179" customFormat="1"/>
    <row r="14889" s="179" customFormat="1"/>
    <row r="14890" s="179" customFormat="1"/>
    <row r="14891" s="179" customFormat="1"/>
    <row r="14892" s="179" customFormat="1"/>
    <row r="14893" s="179" customFormat="1"/>
    <row r="14894" s="179" customFormat="1"/>
    <row r="14895" s="179" customFormat="1"/>
    <row r="14896" s="179" customFormat="1"/>
    <row r="14897" s="179" customFormat="1"/>
    <row r="14898" s="179" customFormat="1"/>
    <row r="14899" s="179" customFormat="1"/>
    <row r="14900" s="179" customFormat="1"/>
    <row r="14901" s="179" customFormat="1"/>
    <row r="14902" s="179" customFormat="1"/>
    <row r="14903" s="179" customFormat="1"/>
    <row r="14904" s="179" customFormat="1"/>
    <row r="14905" s="179" customFormat="1"/>
    <row r="14906" s="179" customFormat="1"/>
    <row r="14907" s="179" customFormat="1"/>
    <row r="14908" s="179" customFormat="1"/>
    <row r="14909" s="179" customFormat="1"/>
    <row r="14910" s="179" customFormat="1"/>
    <row r="14911" s="179" customFormat="1"/>
    <row r="14912" s="179" customFormat="1"/>
    <row r="14913" s="179" customFormat="1"/>
    <row r="14914" s="179" customFormat="1"/>
    <row r="14915" s="179" customFormat="1"/>
    <row r="14916" s="179" customFormat="1"/>
    <row r="14917" s="179" customFormat="1"/>
    <row r="14918" s="179" customFormat="1"/>
    <row r="14919" s="179" customFormat="1"/>
    <row r="14920" s="179" customFormat="1"/>
    <row r="14921" s="179" customFormat="1"/>
    <row r="14922" s="179" customFormat="1"/>
    <row r="14923" s="179" customFormat="1"/>
    <row r="14924" s="179" customFormat="1"/>
    <row r="14925" s="179" customFormat="1"/>
    <row r="14926" s="179" customFormat="1"/>
    <row r="14927" s="179" customFormat="1"/>
    <row r="14928" s="179" customFormat="1"/>
    <row r="14929" s="179" customFormat="1"/>
    <row r="14930" s="179" customFormat="1"/>
    <row r="14931" s="179" customFormat="1"/>
    <row r="14932" s="179" customFormat="1"/>
    <row r="14933" s="179" customFormat="1"/>
    <row r="14934" s="179" customFormat="1"/>
    <row r="14935" s="179" customFormat="1"/>
    <row r="14936" s="179" customFormat="1"/>
    <row r="14937" s="179" customFormat="1"/>
    <row r="14938" s="179" customFormat="1"/>
    <row r="14939" s="179" customFormat="1"/>
    <row r="14940" s="179" customFormat="1"/>
    <row r="14941" s="179" customFormat="1"/>
    <row r="14942" s="179" customFormat="1"/>
    <row r="14943" s="179" customFormat="1"/>
    <row r="14944" s="179" customFormat="1"/>
    <row r="14945" s="179" customFormat="1"/>
    <row r="14946" s="179" customFormat="1"/>
    <row r="14947" s="179" customFormat="1"/>
    <row r="14948" s="179" customFormat="1"/>
    <row r="14949" s="179" customFormat="1"/>
    <row r="14950" s="179" customFormat="1"/>
    <row r="14951" s="179" customFormat="1"/>
    <row r="14952" s="179" customFormat="1"/>
    <row r="14953" s="179" customFormat="1"/>
    <row r="14954" s="179" customFormat="1"/>
    <row r="14955" s="179" customFormat="1"/>
    <row r="14956" s="179" customFormat="1"/>
    <row r="14957" s="179" customFormat="1"/>
    <row r="14958" s="179" customFormat="1"/>
    <row r="14959" s="179" customFormat="1"/>
    <row r="14960" s="179" customFormat="1"/>
    <row r="14961" s="179" customFormat="1"/>
    <row r="14962" s="179" customFormat="1"/>
    <row r="14963" s="179" customFormat="1"/>
    <row r="14964" s="179" customFormat="1"/>
    <row r="14965" s="179" customFormat="1"/>
    <row r="14966" s="179" customFormat="1"/>
    <row r="14967" s="179" customFormat="1"/>
    <row r="14968" s="179" customFormat="1"/>
    <row r="14969" s="179" customFormat="1"/>
    <row r="14970" s="179" customFormat="1"/>
    <row r="14971" s="179" customFormat="1"/>
    <row r="14972" s="179" customFormat="1"/>
    <row r="14973" s="179" customFormat="1"/>
    <row r="14974" s="179" customFormat="1"/>
    <row r="14975" s="179" customFormat="1"/>
    <row r="14976" s="179" customFormat="1"/>
    <row r="14977" s="179" customFormat="1"/>
    <row r="14978" s="179" customFormat="1"/>
    <row r="14979" s="179" customFormat="1"/>
    <row r="14980" s="179" customFormat="1"/>
    <row r="14981" s="179" customFormat="1"/>
    <row r="14982" s="179" customFormat="1"/>
    <row r="14983" s="179" customFormat="1"/>
    <row r="14984" s="179" customFormat="1"/>
    <row r="14985" s="179" customFormat="1"/>
    <row r="14986" s="179" customFormat="1"/>
    <row r="14987" s="179" customFormat="1"/>
    <row r="14988" s="179" customFormat="1"/>
    <row r="14989" s="179" customFormat="1"/>
    <row r="14990" s="179" customFormat="1"/>
    <row r="14991" s="179" customFormat="1"/>
    <row r="14992" s="179" customFormat="1"/>
    <row r="14993" s="179" customFormat="1"/>
    <row r="14994" s="179" customFormat="1"/>
    <row r="14995" s="179" customFormat="1"/>
    <row r="14996" s="179" customFormat="1"/>
    <row r="14997" s="179" customFormat="1"/>
    <row r="14998" s="179" customFormat="1"/>
    <row r="14999" s="179" customFormat="1"/>
    <row r="15000" s="179" customFormat="1"/>
    <row r="15001" s="179" customFormat="1"/>
    <row r="15002" s="179" customFormat="1"/>
    <row r="15003" s="179" customFormat="1"/>
    <row r="15004" s="179" customFormat="1"/>
    <row r="15005" s="179" customFormat="1"/>
    <row r="15006" s="179" customFormat="1"/>
    <row r="15007" s="179" customFormat="1"/>
    <row r="15008" s="179" customFormat="1"/>
    <row r="15009" s="179" customFormat="1"/>
    <row r="15010" s="179" customFormat="1"/>
    <row r="15011" s="179" customFormat="1"/>
    <row r="15012" s="179" customFormat="1"/>
    <row r="15013" s="179" customFormat="1"/>
    <row r="15014" s="179" customFormat="1"/>
    <row r="15015" s="179" customFormat="1"/>
    <row r="15016" s="179" customFormat="1"/>
    <row r="15017" s="179" customFormat="1"/>
    <row r="15018" s="179" customFormat="1"/>
    <row r="15019" s="179" customFormat="1"/>
    <row r="15020" s="179" customFormat="1"/>
    <row r="15021" s="179" customFormat="1"/>
    <row r="15022" s="179" customFormat="1"/>
    <row r="15023" s="179" customFormat="1"/>
    <row r="15024" s="179" customFormat="1"/>
    <row r="15025" s="179" customFormat="1"/>
    <row r="15026" s="179" customFormat="1"/>
    <row r="15027" s="179" customFormat="1"/>
    <row r="15028" s="179" customFormat="1"/>
    <row r="15029" s="179" customFormat="1"/>
    <row r="15030" s="179" customFormat="1"/>
    <row r="15031" s="179" customFormat="1"/>
    <row r="15032" s="179" customFormat="1"/>
    <row r="15033" s="179" customFormat="1"/>
    <row r="15034" s="179" customFormat="1"/>
    <row r="15035" s="179" customFormat="1"/>
    <row r="15036" s="179" customFormat="1"/>
    <row r="15037" s="179" customFormat="1"/>
    <row r="15038" s="179" customFormat="1"/>
    <row r="15039" s="179" customFormat="1"/>
    <row r="15040" s="179" customFormat="1"/>
    <row r="15041" s="179" customFormat="1"/>
    <row r="15042" s="179" customFormat="1"/>
    <row r="15043" s="179" customFormat="1"/>
    <row r="15044" s="179" customFormat="1"/>
    <row r="15045" s="179" customFormat="1"/>
    <row r="15046" s="179" customFormat="1"/>
    <row r="15047" s="179" customFormat="1"/>
    <row r="15048" s="179" customFormat="1"/>
    <row r="15049" s="179" customFormat="1"/>
    <row r="15050" s="179" customFormat="1"/>
    <row r="15051" s="179" customFormat="1"/>
    <row r="15052" s="179" customFormat="1"/>
    <row r="15053" s="179" customFormat="1"/>
    <row r="15054" s="179" customFormat="1"/>
    <row r="15055" s="179" customFormat="1"/>
    <row r="15056" s="179" customFormat="1"/>
    <row r="15057" s="179" customFormat="1"/>
    <row r="15058" s="179" customFormat="1"/>
    <row r="15059" s="179" customFormat="1"/>
    <row r="15060" s="179" customFormat="1"/>
    <row r="15061" s="179" customFormat="1"/>
    <row r="15062" s="179" customFormat="1"/>
    <row r="15063" s="179" customFormat="1"/>
    <row r="15064" s="179" customFormat="1"/>
    <row r="15065" s="179" customFormat="1"/>
    <row r="15066" s="179" customFormat="1"/>
    <row r="15067" s="179" customFormat="1"/>
    <row r="15068" s="179" customFormat="1"/>
    <row r="15069" s="179" customFormat="1"/>
    <row r="15070" s="179" customFormat="1"/>
    <row r="15071" s="179" customFormat="1"/>
    <row r="15072" s="179" customFormat="1"/>
    <row r="15073" s="179" customFormat="1"/>
    <row r="15074" s="179" customFormat="1"/>
    <row r="15075" s="179" customFormat="1"/>
    <row r="15076" s="179" customFormat="1"/>
    <row r="15077" s="179" customFormat="1"/>
    <row r="15078" s="179" customFormat="1"/>
    <row r="15079" s="179" customFormat="1"/>
    <row r="15080" s="179" customFormat="1"/>
    <row r="15081" s="179" customFormat="1"/>
    <row r="15082" s="179" customFormat="1"/>
    <row r="15083" s="179" customFormat="1"/>
    <row r="15084" s="179" customFormat="1"/>
    <row r="15085" s="179" customFormat="1"/>
    <row r="15086" s="179" customFormat="1"/>
    <row r="15087" s="179" customFormat="1"/>
    <row r="15088" s="179" customFormat="1"/>
    <row r="15089" s="179" customFormat="1"/>
    <row r="15090" s="179" customFormat="1"/>
    <row r="15091" s="179" customFormat="1"/>
    <row r="15092" s="179" customFormat="1"/>
    <row r="15093" s="179" customFormat="1"/>
    <row r="15094" s="179" customFormat="1"/>
    <row r="15095" s="179" customFormat="1"/>
    <row r="15096" s="179" customFormat="1"/>
    <row r="15097" s="179" customFormat="1"/>
    <row r="15098" s="179" customFormat="1"/>
    <row r="15099" s="179" customFormat="1"/>
    <row r="15100" s="179" customFormat="1"/>
    <row r="15101" s="179" customFormat="1"/>
    <row r="15102" s="179" customFormat="1"/>
    <row r="15103" s="179" customFormat="1"/>
    <row r="15104" s="179" customFormat="1"/>
    <row r="15105" s="179" customFormat="1"/>
    <row r="15106" s="179" customFormat="1"/>
    <row r="15107" s="179" customFormat="1"/>
    <row r="15108" s="179" customFormat="1"/>
    <row r="15109" s="179" customFormat="1"/>
    <row r="15110" s="179" customFormat="1"/>
    <row r="15111" s="179" customFormat="1"/>
    <row r="15112" s="179" customFormat="1"/>
    <row r="15113" s="179" customFormat="1"/>
    <row r="15114" s="179" customFormat="1"/>
    <row r="15115" s="179" customFormat="1"/>
    <row r="15116" s="179" customFormat="1"/>
    <row r="15117" s="179" customFormat="1"/>
    <row r="15118" s="179" customFormat="1"/>
    <row r="15119" s="179" customFormat="1"/>
    <row r="15120" s="179" customFormat="1"/>
    <row r="15121" s="179" customFormat="1"/>
    <row r="15122" s="179" customFormat="1"/>
    <row r="15123" s="179" customFormat="1"/>
    <row r="15124" s="179" customFormat="1"/>
    <row r="15125" s="179" customFormat="1"/>
    <row r="15126" s="179" customFormat="1"/>
    <row r="15127" s="179" customFormat="1"/>
    <row r="15128" s="179" customFormat="1"/>
    <row r="15129" s="179" customFormat="1"/>
    <row r="15130" s="179" customFormat="1"/>
    <row r="15131" s="179" customFormat="1"/>
    <row r="15132" s="179" customFormat="1"/>
    <row r="15133" s="179" customFormat="1"/>
    <row r="15134" s="179" customFormat="1"/>
    <row r="15135" s="179" customFormat="1"/>
    <row r="15136" s="179" customFormat="1"/>
    <row r="15137" s="179" customFormat="1"/>
    <row r="15138" s="179" customFormat="1"/>
    <row r="15139" s="179" customFormat="1"/>
    <row r="15140" s="179" customFormat="1"/>
    <row r="15141" s="179" customFormat="1"/>
    <row r="15142" s="179" customFormat="1"/>
    <row r="15143" s="179" customFormat="1"/>
    <row r="15144" s="179" customFormat="1"/>
    <row r="15145" s="179" customFormat="1"/>
    <row r="15146" s="179" customFormat="1"/>
    <row r="15147" s="179" customFormat="1"/>
    <row r="15148" s="179" customFormat="1"/>
    <row r="15149" s="179" customFormat="1"/>
    <row r="15150" s="179" customFormat="1"/>
    <row r="15151" s="179" customFormat="1"/>
    <row r="15152" s="179" customFormat="1"/>
    <row r="15153" s="179" customFormat="1"/>
    <row r="15154" s="179" customFormat="1"/>
    <row r="15155" s="179" customFormat="1"/>
    <row r="15156" s="179" customFormat="1"/>
    <row r="15157" s="179" customFormat="1"/>
    <row r="15158" s="179" customFormat="1"/>
    <row r="15159" s="179" customFormat="1"/>
    <row r="15160" s="179" customFormat="1"/>
    <row r="15161" s="179" customFormat="1"/>
    <row r="15162" s="179" customFormat="1"/>
    <row r="15163" s="179" customFormat="1"/>
    <row r="15164" s="179" customFormat="1"/>
    <row r="15165" s="179" customFormat="1"/>
    <row r="15166" s="179" customFormat="1"/>
    <row r="15167" s="179" customFormat="1"/>
    <row r="15168" s="179" customFormat="1"/>
    <row r="15169" s="179" customFormat="1"/>
    <row r="15170" s="179" customFormat="1"/>
    <row r="15171" s="179" customFormat="1"/>
    <row r="15172" s="179" customFormat="1"/>
    <row r="15173" s="179" customFormat="1"/>
    <row r="15174" s="179" customFormat="1"/>
    <row r="15175" s="179" customFormat="1"/>
    <row r="15176" s="179" customFormat="1"/>
    <row r="15177" s="179" customFormat="1"/>
    <row r="15178" s="179" customFormat="1"/>
    <row r="15179" s="179" customFormat="1"/>
    <row r="15180" s="179" customFormat="1"/>
    <row r="15181" s="179" customFormat="1"/>
    <row r="15182" s="179" customFormat="1"/>
    <row r="15183" s="179" customFormat="1"/>
    <row r="15184" s="179" customFormat="1"/>
    <row r="15185" s="179" customFormat="1"/>
    <row r="15186" s="179" customFormat="1"/>
    <row r="15187" s="179" customFormat="1"/>
    <row r="15188" s="179" customFormat="1"/>
    <row r="15189" s="179" customFormat="1"/>
    <row r="15190" s="179" customFormat="1"/>
    <row r="15191" s="179" customFormat="1"/>
    <row r="15192" s="179" customFormat="1"/>
    <row r="15193" s="179" customFormat="1"/>
    <row r="15194" s="179" customFormat="1"/>
    <row r="15195" s="179" customFormat="1"/>
    <row r="15196" s="179" customFormat="1"/>
    <row r="15197" s="179" customFormat="1"/>
    <row r="15198" s="179" customFormat="1"/>
    <row r="15199" s="179" customFormat="1"/>
    <row r="15200" s="179" customFormat="1"/>
    <row r="15201" s="179" customFormat="1"/>
    <row r="15202" s="179" customFormat="1"/>
    <row r="15203" s="179" customFormat="1"/>
    <row r="15204" s="179" customFormat="1"/>
    <row r="15205" s="179" customFormat="1"/>
    <row r="15206" s="179" customFormat="1"/>
    <row r="15207" s="179" customFormat="1"/>
    <row r="15208" s="179" customFormat="1"/>
    <row r="15209" s="179" customFormat="1"/>
    <row r="15210" s="179" customFormat="1"/>
    <row r="15211" s="179" customFormat="1"/>
    <row r="15212" s="179" customFormat="1"/>
    <row r="15213" s="179" customFormat="1"/>
    <row r="15214" s="179" customFormat="1"/>
    <row r="15215" s="179" customFormat="1"/>
    <row r="15216" s="179" customFormat="1"/>
    <row r="15217" s="179" customFormat="1"/>
    <row r="15218" s="179" customFormat="1"/>
    <row r="15219" s="179" customFormat="1"/>
    <row r="15220" s="179" customFormat="1"/>
    <row r="15221" s="179" customFormat="1"/>
    <row r="15222" s="179" customFormat="1"/>
    <row r="15223" s="179" customFormat="1"/>
    <row r="15224" s="179" customFormat="1"/>
    <row r="15225" s="179" customFormat="1"/>
    <row r="15226" s="179" customFormat="1"/>
    <row r="15227" s="179" customFormat="1"/>
    <row r="15228" s="179" customFormat="1"/>
    <row r="15229" s="179" customFormat="1"/>
    <row r="15230" s="179" customFormat="1"/>
    <row r="15231" s="179" customFormat="1"/>
    <row r="15232" s="179" customFormat="1"/>
    <row r="15233" s="179" customFormat="1"/>
    <row r="15234" s="179" customFormat="1"/>
    <row r="15235" s="179" customFormat="1"/>
    <row r="15236" s="179" customFormat="1"/>
    <row r="15237" s="179" customFormat="1"/>
    <row r="15238" s="179" customFormat="1"/>
    <row r="15239" s="179" customFormat="1"/>
    <row r="15240" s="179" customFormat="1"/>
    <row r="15241" s="179" customFormat="1"/>
    <row r="15242" s="179" customFormat="1"/>
    <row r="15243" s="179" customFormat="1"/>
    <row r="15244" s="179" customFormat="1"/>
    <row r="15245" s="179" customFormat="1"/>
    <row r="15246" s="179" customFormat="1"/>
    <row r="15247" s="179" customFormat="1"/>
    <row r="15248" s="179" customFormat="1"/>
    <row r="15249" s="179" customFormat="1"/>
    <row r="15250" s="179" customFormat="1"/>
    <row r="15251" s="179" customFormat="1"/>
    <row r="15252" s="179" customFormat="1"/>
    <row r="15253" s="179" customFormat="1"/>
    <row r="15254" s="179" customFormat="1"/>
    <row r="15255" s="179" customFormat="1"/>
    <row r="15256" s="179" customFormat="1"/>
    <row r="15257" s="179" customFormat="1"/>
    <row r="15258" s="179" customFormat="1"/>
    <row r="15259" s="179" customFormat="1"/>
    <row r="15260" s="179" customFormat="1"/>
    <row r="15261" s="179" customFormat="1"/>
    <row r="15262" s="179" customFormat="1"/>
    <row r="15263" s="179" customFormat="1"/>
    <row r="15264" s="179" customFormat="1"/>
    <row r="15265" s="179" customFormat="1"/>
    <row r="15266" s="179" customFormat="1"/>
    <row r="15267" s="179" customFormat="1"/>
    <row r="15268" s="179" customFormat="1"/>
    <row r="15269" s="179" customFormat="1"/>
    <row r="15270" s="179" customFormat="1"/>
    <row r="15271" s="179" customFormat="1"/>
    <row r="15272" s="179" customFormat="1"/>
    <row r="15273" s="179" customFormat="1"/>
    <row r="15274" s="179" customFormat="1"/>
    <row r="15275" s="179" customFormat="1"/>
    <row r="15276" s="179" customFormat="1"/>
    <row r="15277" s="179" customFormat="1"/>
    <row r="15278" s="179" customFormat="1"/>
    <row r="15279" s="179" customFormat="1"/>
    <row r="15280" s="179" customFormat="1"/>
    <row r="15281" s="179" customFormat="1"/>
    <row r="15282" s="179" customFormat="1"/>
    <row r="15283" s="179" customFormat="1"/>
    <row r="15284" s="179" customFormat="1"/>
    <row r="15285" s="179" customFormat="1"/>
    <row r="15286" s="179" customFormat="1"/>
    <row r="15287" s="179" customFormat="1"/>
    <row r="15288" s="179" customFormat="1"/>
    <row r="15289" s="179" customFormat="1"/>
    <row r="15290" s="179" customFormat="1"/>
    <row r="15291" s="179" customFormat="1"/>
    <row r="15292" s="179" customFormat="1"/>
    <row r="15293" s="179" customFormat="1"/>
    <row r="15294" s="179" customFormat="1"/>
    <row r="15295" s="179" customFormat="1"/>
    <row r="15296" s="179" customFormat="1"/>
    <row r="15297" s="179" customFormat="1"/>
    <row r="15298" s="179" customFormat="1"/>
    <row r="15299" s="179" customFormat="1"/>
    <row r="15300" s="179" customFormat="1"/>
    <row r="15301" s="179" customFormat="1"/>
    <row r="15302" s="179" customFormat="1"/>
    <row r="15303" s="179" customFormat="1"/>
    <row r="15304" s="179" customFormat="1"/>
    <row r="15305" s="179" customFormat="1"/>
    <row r="15306" s="179" customFormat="1"/>
    <row r="15307" s="179" customFormat="1"/>
    <row r="15308" s="179" customFormat="1"/>
    <row r="15309" s="179" customFormat="1"/>
    <row r="15310" s="179" customFormat="1"/>
    <row r="15311" s="179" customFormat="1"/>
    <row r="15312" s="179" customFormat="1"/>
    <row r="15313" s="179" customFormat="1"/>
    <row r="15314" s="179" customFormat="1"/>
    <row r="15315" s="179" customFormat="1"/>
    <row r="15316" s="179" customFormat="1"/>
    <row r="15317" s="179" customFormat="1"/>
    <row r="15318" s="179" customFormat="1"/>
    <row r="15319" s="179" customFormat="1"/>
    <row r="15320" s="179" customFormat="1"/>
    <row r="15321" s="179" customFormat="1"/>
    <row r="15322" s="179" customFormat="1"/>
    <row r="15323" s="179" customFormat="1"/>
    <row r="15324" s="179" customFormat="1"/>
    <row r="15325" s="179" customFormat="1"/>
    <row r="15326" s="179" customFormat="1"/>
    <row r="15327" s="179" customFormat="1"/>
    <row r="15328" s="179" customFormat="1"/>
    <row r="15329" s="179" customFormat="1"/>
    <row r="15330" s="179" customFormat="1"/>
    <row r="15331" s="179" customFormat="1"/>
    <row r="15332" s="179" customFormat="1"/>
    <row r="15333" s="179" customFormat="1"/>
    <row r="15334" s="179" customFormat="1"/>
    <row r="15335" s="179" customFormat="1"/>
    <row r="15336" s="179" customFormat="1"/>
    <row r="15337" s="179" customFormat="1"/>
    <row r="15338" s="179" customFormat="1"/>
    <row r="15339" s="179" customFormat="1"/>
    <row r="15340" s="179" customFormat="1"/>
    <row r="15341" s="179" customFormat="1"/>
    <row r="15342" s="179" customFormat="1"/>
    <row r="15343" s="179" customFormat="1"/>
    <row r="15344" s="179" customFormat="1"/>
    <row r="15345" s="179" customFormat="1"/>
    <row r="15346" s="179" customFormat="1"/>
    <row r="15347" s="179" customFormat="1"/>
    <row r="15348" s="179" customFormat="1"/>
    <row r="15349" s="179" customFormat="1"/>
    <row r="15350" s="179" customFormat="1"/>
    <row r="15351" s="179" customFormat="1"/>
    <row r="15352" s="179" customFormat="1"/>
    <row r="15353" s="179" customFormat="1"/>
    <row r="15354" s="179" customFormat="1"/>
    <row r="15355" s="179" customFormat="1"/>
    <row r="15356" s="179" customFormat="1"/>
    <row r="15357" s="179" customFormat="1"/>
    <row r="15358" s="179" customFormat="1"/>
    <row r="15359" s="179" customFormat="1"/>
    <row r="15360" s="179" customFormat="1"/>
    <row r="15361" s="179" customFormat="1"/>
    <row r="15362" s="179" customFormat="1"/>
    <row r="15363" s="179" customFormat="1"/>
    <row r="15364" s="179" customFormat="1"/>
    <row r="15365" s="179" customFormat="1"/>
    <row r="15366" s="179" customFormat="1"/>
    <row r="15367" s="179" customFormat="1"/>
    <row r="15368" s="179" customFormat="1"/>
    <row r="15369" s="179" customFormat="1"/>
    <row r="15370" s="179" customFormat="1"/>
    <row r="15371" s="179" customFormat="1"/>
    <row r="15372" s="179" customFormat="1"/>
    <row r="15373" s="179" customFormat="1"/>
    <row r="15374" s="179" customFormat="1"/>
    <row r="15375" s="179" customFormat="1"/>
    <row r="15376" s="179" customFormat="1"/>
    <row r="15377" s="179" customFormat="1"/>
    <row r="15378" s="179" customFormat="1"/>
    <row r="15379" s="179" customFormat="1"/>
    <row r="15380" s="179" customFormat="1"/>
    <row r="15381" s="179" customFormat="1"/>
    <row r="15382" s="179" customFormat="1"/>
    <row r="15383" s="179" customFormat="1"/>
    <row r="15384" s="179" customFormat="1"/>
    <row r="15385" s="179" customFormat="1"/>
    <row r="15386" s="179" customFormat="1"/>
    <row r="15387" s="179" customFormat="1"/>
    <row r="15388" s="179" customFormat="1"/>
    <row r="15389" s="179" customFormat="1"/>
    <row r="15390" s="179" customFormat="1"/>
    <row r="15391" s="179" customFormat="1"/>
    <row r="15392" s="179" customFormat="1"/>
    <row r="15393" s="179" customFormat="1"/>
    <row r="15394" s="179" customFormat="1"/>
    <row r="15395" s="179" customFormat="1"/>
    <row r="15396" s="179" customFormat="1"/>
    <row r="15397" s="179" customFormat="1"/>
    <row r="15398" s="179" customFormat="1"/>
    <row r="15399" s="179" customFormat="1"/>
    <row r="15400" s="179" customFormat="1"/>
    <row r="15401" s="179" customFormat="1"/>
    <row r="15402" s="179" customFormat="1"/>
    <row r="15403" s="179" customFormat="1"/>
    <row r="15404" s="179" customFormat="1"/>
    <row r="15405" s="179" customFormat="1"/>
    <row r="15406" s="179" customFormat="1"/>
    <row r="15407" s="179" customFormat="1"/>
    <row r="15408" s="179" customFormat="1"/>
    <row r="15409" s="179" customFormat="1"/>
    <row r="15410" s="179" customFormat="1"/>
    <row r="15411" s="179" customFormat="1"/>
    <row r="15412" s="179" customFormat="1"/>
    <row r="15413" s="179" customFormat="1"/>
    <row r="15414" s="179" customFormat="1"/>
    <row r="15415" s="179" customFormat="1"/>
    <row r="15416" s="179" customFormat="1"/>
    <row r="15417" s="179" customFormat="1"/>
    <row r="15418" s="179" customFormat="1"/>
    <row r="15419" s="179" customFormat="1"/>
    <row r="15420" s="179" customFormat="1"/>
    <row r="15421" s="179" customFormat="1"/>
    <row r="15422" s="179" customFormat="1"/>
    <row r="15423" s="179" customFormat="1"/>
    <row r="15424" s="179" customFormat="1"/>
    <row r="15425" s="179" customFormat="1"/>
    <row r="15426" s="179" customFormat="1"/>
    <row r="15427" s="179" customFormat="1"/>
    <row r="15428" s="179" customFormat="1"/>
    <row r="15429" s="179" customFormat="1"/>
    <row r="15430" s="179" customFormat="1"/>
    <row r="15431" s="179" customFormat="1"/>
    <row r="15432" s="179" customFormat="1"/>
    <row r="15433" s="179" customFormat="1"/>
    <row r="15434" s="179" customFormat="1"/>
    <row r="15435" s="179" customFormat="1"/>
    <row r="15436" s="179" customFormat="1"/>
  </sheetData>
  <mergeCells count="29">
    <mergeCell ref="I150:J151"/>
    <mergeCell ref="EA9:EB10"/>
    <mergeCell ref="ED9:EE10"/>
    <mergeCell ref="C204:D204"/>
    <mergeCell ref="C199:D199"/>
    <mergeCell ref="C200:D200"/>
    <mergeCell ref="C201:D201"/>
    <mergeCell ref="C202:D202"/>
    <mergeCell ref="C197:D197"/>
    <mergeCell ref="C198:D198"/>
    <mergeCell ref="C206:D206"/>
    <mergeCell ref="C205:D205"/>
    <mergeCell ref="C203:D203"/>
    <mergeCell ref="F150:G151"/>
    <mergeCell ref="C215:D215"/>
    <mergeCell ref="C216:D216"/>
    <mergeCell ref="C207:D207"/>
    <mergeCell ref="C208:D208"/>
    <mergeCell ref="C209:D209"/>
    <mergeCell ref="C226:D226"/>
    <mergeCell ref="C221:D221"/>
    <mergeCell ref="C222:D222"/>
    <mergeCell ref="C223:D223"/>
    <mergeCell ref="C224:D224"/>
    <mergeCell ref="C217:D217"/>
    <mergeCell ref="C218:D218"/>
    <mergeCell ref="C219:D219"/>
    <mergeCell ref="C220:D220"/>
    <mergeCell ref="C225:D225"/>
  </mergeCells>
  <phoneticPr fontId="0" type="noConversion"/>
  <conditionalFormatting sqref="B148 F152:J152 EA8:EB8 EA11:EE11 EB7">
    <cfRule type="expression" dxfId="11" priority="1" stopIfTrue="1">
      <formula>#REF!="TAM"</formula>
    </cfRule>
  </conditionalFormatting>
  <conditionalFormatting sqref="J147:K147 L147:O164 E196:L197 E210:L211 DP23:DW23 DP34:DW35">
    <cfRule type="expression" dxfId="10" priority="2" stopIfTrue="1">
      <formula>#REF!="SUS"</formula>
    </cfRule>
  </conditionalFormatting>
  <conditionalFormatting sqref="F153:J162">
    <cfRule type="expression" dxfId="9" priority="3" stopIfTrue="1">
      <formula>$DD$40="TAM"</formula>
    </cfRule>
  </conditionalFormatting>
  <conditionalFormatting sqref="E198:L209">
    <cfRule type="expression" dxfId="8" priority="4" stopIfTrue="1">
      <formula>$DD$40="SUS"</formula>
    </cfRule>
  </conditionalFormatting>
  <conditionalFormatting sqref="B177">
    <cfRule type="expression" dxfId="7" priority="5" stopIfTrue="1">
      <formula>$O$215="TAM"</formula>
    </cfRule>
  </conditionalFormatting>
  <conditionalFormatting sqref="B146">
    <cfRule type="expression" dxfId="6" priority="6" stopIfTrue="1">
      <formula>$O$215="SUS"</formula>
    </cfRule>
  </conditionalFormatting>
  <conditionalFormatting sqref="EA12:EE22">
    <cfRule type="expression" dxfId="5" priority="7" stopIfTrue="1">
      <formula>$EA$29="TAM"</formula>
    </cfRule>
  </conditionalFormatting>
  <conditionalFormatting sqref="DP24:DW33">
    <cfRule type="expression" dxfId="4" priority="8" stopIfTrue="1">
      <formula>$EA$29="SUS"</formula>
    </cfRule>
  </conditionalFormatting>
  <pageMargins left="0.75" right="0.75" top="1" bottom="1" header="0.5" footer="0.5"/>
  <pageSetup orientation="portrait" horizontalDpi="4294967292" verticalDpi="4294967292"/>
  <ignoredErrors>
    <ignoredError sqref="B148 F166:J175 C154:J162 E215:E226 C215:D226 K166:K175 E199:L209 F215:L226 M215:M226 D199:D209 D198 E198:L198 C198:C209 B153 C153:J153 B154:B162" unlockedFormula="1"/>
    <ignoredError sqref="E210:E211" evalError="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8865" r:id="rId3" name="Check Box 17">
              <controlPr defaultSize="0" autoFill="0" autoLine="0" autoPict="0" macro="[0]!Charts2">
                <anchor moveWithCells="1">
                  <from>
                    <xdr:col>0</xdr:col>
                    <xdr:colOff>38100</xdr:colOff>
                    <xdr:row>29</xdr:row>
                    <xdr:rowOff>165100</xdr:rowOff>
                  </from>
                  <to>
                    <xdr:col>0</xdr:col>
                    <xdr:colOff>419100</xdr:colOff>
                    <xdr:row>52</xdr:row>
                    <xdr:rowOff>38100</xdr:rowOff>
                  </to>
                </anchor>
              </controlPr>
            </control>
          </mc:Choice>
        </mc:AlternateContent>
        <mc:AlternateContent xmlns:mc="http://schemas.openxmlformats.org/markup-compatibility/2006">
          <mc:Choice Requires="x14">
            <control shapeId="78866" r:id="rId4" name="Check Box 18">
              <controlPr defaultSize="0" autoFill="0" autoLine="0" autoPict="0" macro="[0]!Charts1">
                <anchor moveWithCells="1">
                  <from>
                    <xdr:col>0</xdr:col>
                    <xdr:colOff>38100</xdr:colOff>
                    <xdr:row>6</xdr:row>
                    <xdr:rowOff>139700</xdr:rowOff>
                  </from>
                  <to>
                    <xdr:col>0</xdr:col>
                    <xdr:colOff>419100</xdr:colOff>
                    <xdr:row>29</xdr:row>
                    <xdr:rowOff>25400</xdr:rowOff>
                  </to>
                </anchor>
              </controlPr>
            </control>
          </mc:Choice>
        </mc:AlternateContent>
        <mc:AlternateContent xmlns:mc="http://schemas.openxmlformats.org/markup-compatibility/2006">
          <mc:Choice Requires="x14">
            <control shapeId="78870" r:id="rId5" name="Check Box 22">
              <controlPr defaultSize="0" autoFill="0" autoLine="0" autoPict="0" macro="[0]!Charts3">
                <anchor moveWithCells="1">
                  <from>
                    <xdr:col>0</xdr:col>
                    <xdr:colOff>38100</xdr:colOff>
                    <xdr:row>52</xdr:row>
                    <xdr:rowOff>152400</xdr:rowOff>
                  </from>
                  <to>
                    <xdr:col>0</xdr:col>
                    <xdr:colOff>419100</xdr:colOff>
                    <xdr:row>75</xdr:row>
                    <xdr:rowOff>25400</xdr:rowOff>
                  </to>
                </anchor>
              </controlPr>
            </control>
          </mc:Choice>
        </mc:AlternateContent>
        <mc:AlternateContent xmlns:mc="http://schemas.openxmlformats.org/markup-compatibility/2006">
          <mc:Choice Requires="x14">
            <control shapeId="78871" r:id="rId6" name="Check Box 23">
              <controlPr defaultSize="0" autoFill="0" autoLine="0" autoPict="0" macro="[0]!Charts4">
                <anchor moveWithCells="1">
                  <from>
                    <xdr:col>0</xdr:col>
                    <xdr:colOff>38100</xdr:colOff>
                    <xdr:row>75</xdr:row>
                    <xdr:rowOff>152400</xdr:rowOff>
                  </from>
                  <to>
                    <xdr:col>0</xdr:col>
                    <xdr:colOff>419100</xdr:colOff>
                    <xdr:row>98</xdr:row>
                    <xdr:rowOff>25400</xdr:rowOff>
                  </to>
                </anchor>
              </controlPr>
            </control>
          </mc:Choice>
        </mc:AlternateContent>
        <mc:AlternateContent xmlns:mc="http://schemas.openxmlformats.org/markup-compatibility/2006">
          <mc:Choice Requires="x14">
            <control shapeId="78872" r:id="rId7" name="Check Box 24">
              <controlPr defaultSize="0" autoFill="0" autoLine="0" autoPict="0" macro="[0]!Charts5">
                <anchor moveWithCells="1">
                  <from>
                    <xdr:col>0</xdr:col>
                    <xdr:colOff>38100</xdr:colOff>
                    <xdr:row>98</xdr:row>
                    <xdr:rowOff>139700</xdr:rowOff>
                  </from>
                  <to>
                    <xdr:col>0</xdr:col>
                    <xdr:colOff>419100</xdr:colOff>
                    <xdr:row>121</xdr:row>
                    <xdr:rowOff>12700</xdr:rowOff>
                  </to>
                </anchor>
              </controlPr>
            </control>
          </mc:Choice>
        </mc:AlternateContent>
        <mc:AlternateContent xmlns:mc="http://schemas.openxmlformats.org/markup-compatibility/2006">
          <mc:Choice Requires="x14">
            <control shapeId="78873" r:id="rId8" name="Check Box 25">
              <controlPr defaultSize="0" autoFill="0" autoLine="0" autoPict="0" macro="[0]!Charts6">
                <anchor moveWithCells="1">
                  <from>
                    <xdr:col>0</xdr:col>
                    <xdr:colOff>38100</xdr:colOff>
                    <xdr:row>121</xdr:row>
                    <xdr:rowOff>139700</xdr:rowOff>
                  </from>
                  <to>
                    <xdr:col>0</xdr:col>
                    <xdr:colOff>419100</xdr:colOff>
                    <xdr:row>144</xdr:row>
                    <xdr:rowOff>12700</xdr:rowOff>
                  </to>
                </anchor>
              </controlPr>
            </control>
          </mc:Choice>
        </mc:AlternateContent>
        <mc:AlternateContent xmlns:mc="http://schemas.openxmlformats.org/markup-compatibility/2006">
          <mc:Choice Requires="x14">
            <control shapeId="78874" r:id="rId9" name="Check Box 26">
              <controlPr defaultSize="0" autoFill="0" autoLine="0" autoPict="0" macro="[0]!Charts7">
                <anchor moveWithCells="1">
                  <from>
                    <xdr:col>0</xdr:col>
                    <xdr:colOff>38100</xdr:colOff>
                    <xdr:row>144</xdr:row>
                    <xdr:rowOff>152400</xdr:rowOff>
                  </from>
                  <to>
                    <xdr:col>0</xdr:col>
                    <xdr:colOff>419100</xdr:colOff>
                    <xdr:row>175</xdr:row>
                    <xdr:rowOff>25400</xdr:rowOff>
                  </to>
                </anchor>
              </controlPr>
            </control>
          </mc:Choice>
        </mc:AlternateContent>
        <mc:AlternateContent xmlns:mc="http://schemas.openxmlformats.org/markup-compatibility/2006">
          <mc:Choice Requires="x14">
            <control shapeId="78875" r:id="rId10" name="Check Box 27">
              <controlPr defaultSize="0" autoFill="0" autoLine="0" autoPict="0" macro="[0]!Charts8">
                <anchor moveWithCells="1">
                  <from>
                    <xdr:col>0</xdr:col>
                    <xdr:colOff>38100</xdr:colOff>
                    <xdr:row>175</xdr:row>
                    <xdr:rowOff>139700</xdr:rowOff>
                  </from>
                  <to>
                    <xdr:col>0</xdr:col>
                    <xdr:colOff>419100</xdr:colOff>
                    <xdr:row>230</xdr:row>
                    <xdr:rowOff>25400</xdr:rowOff>
                  </to>
                </anchor>
              </controlPr>
            </control>
          </mc:Choice>
        </mc:AlternateContent>
        <mc:AlternateContent xmlns:mc="http://schemas.openxmlformats.org/markup-compatibility/2006">
          <mc:Choice Requires="x14">
            <control shapeId="78901" r:id="rId11" name="Option Button 53">
              <controlPr defaultSize="0" autoFill="0" autoLine="0" autoPict="0" macro="[0]!ShowHideDataCalc">
                <anchor moveWithCells="1">
                  <from>
                    <xdr:col>0</xdr:col>
                    <xdr:colOff>393700</xdr:colOff>
                    <xdr:row>233</xdr:row>
                    <xdr:rowOff>76200</xdr:rowOff>
                  </from>
                  <to>
                    <xdr:col>2</xdr:col>
                    <xdr:colOff>355600</xdr:colOff>
                    <xdr:row>234</xdr:row>
                    <xdr:rowOff>139700</xdr:rowOff>
                  </to>
                </anchor>
              </controlPr>
            </control>
          </mc:Choice>
        </mc:AlternateContent>
        <mc:AlternateContent xmlns:mc="http://schemas.openxmlformats.org/markup-compatibility/2006">
          <mc:Choice Requires="x14">
            <control shapeId="78902" r:id="rId12" name="Option Button 54">
              <controlPr defaultSize="0" autoFill="0" autoLine="0" autoPict="0" macro="[0]!ShowHideDataCalc">
                <anchor moveWithCells="1">
                  <from>
                    <xdr:col>0</xdr:col>
                    <xdr:colOff>393700</xdr:colOff>
                    <xdr:row>235</xdr:row>
                    <xdr:rowOff>25400</xdr:rowOff>
                  </from>
                  <to>
                    <xdr:col>2</xdr:col>
                    <xdr:colOff>355600</xdr:colOff>
                    <xdr:row>236</xdr:row>
                    <xdr:rowOff>88900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indexed="42"/>
  </sheetPr>
  <dimension ref="A1:BT1234"/>
  <sheetViews>
    <sheetView workbookViewId="0">
      <pane ySplit="6" topLeftCell="A7" activePane="bottomLeft" state="frozenSplit"/>
      <selection pane="bottomLeft" activeCell="A1300" sqref="A1300"/>
    </sheetView>
  </sheetViews>
  <sheetFormatPr defaultColWidth="11" defaultRowHeight="13.5"/>
  <cols>
    <col min="1" max="1" width="10.53515625" style="646" customWidth="1"/>
    <col min="2" max="2" width="72.15234375" style="483" customWidth="1"/>
    <col min="3" max="3" width="6.3046875" style="643" hidden="1" customWidth="1"/>
    <col min="4" max="6" width="6.69140625" style="647" hidden="1" customWidth="1"/>
    <col min="7" max="7" width="6.3046875" style="647" hidden="1" customWidth="1"/>
    <col min="8" max="16384" width="11" style="179"/>
  </cols>
  <sheetData>
    <row r="1" spans="1:7" s="626" customFormat="1" ht="23">
      <c r="A1" s="524" t="str">
        <f>Admin!D81</f>
        <v>Usability Datalogger v5.1.1</v>
      </c>
      <c r="B1" s="623"/>
      <c r="C1" s="624"/>
      <c r="D1" s="625"/>
      <c r="E1" s="625"/>
      <c r="F1" s="625"/>
      <c r="G1" s="625"/>
    </row>
    <row r="2" spans="1:7" s="525" customFormat="1">
      <c r="A2" s="627"/>
      <c r="B2" s="628"/>
      <c r="C2" s="629"/>
      <c r="D2" s="625"/>
      <c r="E2" s="625"/>
      <c r="F2" s="625"/>
      <c r="G2" s="625"/>
    </row>
    <row r="3" spans="1:7" s="626" customFormat="1" ht="15">
      <c r="A3" s="627"/>
      <c r="B3" s="630" t="s">
        <v>14</v>
      </c>
      <c r="C3" s="631"/>
      <c r="D3" s="625"/>
      <c r="E3" s="625"/>
      <c r="F3" s="625"/>
      <c r="G3" s="625"/>
    </row>
    <row r="4" spans="1:7" s="525" customFormat="1">
      <c r="A4" s="627"/>
      <c r="B4" s="660" t="s">
        <v>267</v>
      </c>
      <c r="C4" s="632"/>
      <c r="D4" s="625"/>
      <c r="E4" s="625"/>
      <c r="F4" s="625"/>
      <c r="G4" s="625"/>
    </row>
    <row r="5" spans="1:7" s="525" customFormat="1">
      <c r="A5" s="627"/>
      <c r="B5" s="633" t="s">
        <v>282</v>
      </c>
      <c r="C5" s="634"/>
      <c r="D5" s="625"/>
      <c r="E5" s="625"/>
      <c r="F5" s="625"/>
      <c r="G5" s="625"/>
    </row>
    <row r="6" spans="1:7" s="533" customFormat="1" ht="12.75" customHeight="1" thickBot="1">
      <c r="A6" s="635">
        <f>COUNTIF(B9:B30,"*")+COUNTIF(B32:B53,"*")+COUNTIF(B55:B76,"*")</f>
        <v>15</v>
      </c>
      <c r="B6" s="636"/>
      <c r="C6" s="637"/>
      <c r="D6" s="638"/>
      <c r="E6" s="638"/>
      <c r="F6" s="638"/>
      <c r="G6" s="638"/>
    </row>
    <row r="7" spans="1:7" s="11" customFormat="1">
      <c r="A7" s="882"/>
      <c r="B7" s="883" t="str">
        <f>IF(COUNTBLANK(Admin!D29)=1,0,Admin!D29)</f>
        <v>House of Paws</v>
      </c>
      <c r="C7" s="639">
        <f>IF(ISERROR(B7),1,0)</f>
        <v>0</v>
      </c>
      <c r="D7" s="640">
        <f>IF(ISNUMBER(B7),1,0)</f>
        <v>0</v>
      </c>
      <c r="E7" s="641" t="s">
        <v>100</v>
      </c>
      <c r="F7" s="641">
        <f>SUM(C7:E7)</f>
        <v>0</v>
      </c>
      <c r="G7" s="641" t="s">
        <v>162</v>
      </c>
    </row>
    <row r="8" spans="1:7" s="11" customFormat="1">
      <c r="A8" s="878">
        <f>Tasks!B69</f>
        <v>1</v>
      </c>
      <c r="B8" s="879" t="str">
        <f>Tasks!C69</f>
        <v>Creation of user account.</v>
      </c>
      <c r="C8" s="639">
        <f t="shared" ref="C8:C71" si="0">IF(ISERROR(B8),1,0)</f>
        <v>0</v>
      </c>
      <c r="D8" s="640">
        <f t="shared" ref="D8:D71" si="1">IF(ISNUMBER(B8),1,0)</f>
        <v>0</v>
      </c>
      <c r="E8" s="640" t="s">
        <v>100</v>
      </c>
      <c r="F8" s="640">
        <f t="shared" ref="F8:F71" si="2">SUM(C8:E8)</f>
        <v>0</v>
      </c>
      <c r="G8" s="641" t="s">
        <v>162</v>
      </c>
    </row>
    <row r="9" spans="1:7" s="11" customFormat="1" hidden="1">
      <c r="A9" s="880" t="str">
        <f>CONCATENATE("P1"," ",Admin!$F$39)</f>
        <v xml:space="preserve">P1 </v>
      </c>
      <c r="B9" s="881">
        <f>VLOOKUP($A$8,Pilot1!$A$10:$E$59,5, FALSE)</f>
        <v>0</v>
      </c>
      <c r="C9" s="639">
        <f t="shared" si="0"/>
        <v>0</v>
      </c>
      <c r="D9" s="640">
        <f t="shared" si="1"/>
        <v>1</v>
      </c>
      <c r="E9" s="640">
        <f>IF(Admin!$J$39="Yes",0,1)</f>
        <v>1</v>
      </c>
      <c r="F9" s="640">
        <f t="shared" si="2"/>
        <v>2</v>
      </c>
      <c r="G9" s="641" t="s">
        <v>303</v>
      </c>
    </row>
    <row r="10" spans="1:7" s="11" customFormat="1" ht="27" hidden="1">
      <c r="A10" s="880" t="str">
        <f>CONCATENATE("P2"," ",Admin!$F$40)</f>
        <v>P2 &lt;enter name&gt;</v>
      </c>
      <c r="B10" s="881">
        <f>VLOOKUP($A$8,Pilot2!$A$10:$E$59,5, FALSE)</f>
        <v>0</v>
      </c>
      <c r="C10" s="639">
        <f t="shared" si="0"/>
        <v>0</v>
      </c>
      <c r="D10" s="640">
        <f t="shared" si="1"/>
        <v>1</v>
      </c>
      <c r="E10" s="640">
        <f>IF(Admin!$J$40="Yes",0,1)</f>
        <v>1</v>
      </c>
      <c r="F10" s="640">
        <f t="shared" si="2"/>
        <v>2</v>
      </c>
      <c r="G10" s="641" t="s">
        <v>303</v>
      </c>
    </row>
    <row r="11" spans="1:7" s="11" customFormat="1" ht="27">
      <c r="A11" s="880" t="str">
        <f>CONCATENATE(Admin!$C$41," ",Admin!$F$41)</f>
        <v>1 Mevis Dsilva</v>
      </c>
      <c r="B11" s="881" t="str">
        <f>VLOOKUP($A$8,'P1'!$A$10:$E$59,5, FALSE)</f>
        <v>User could complete the task quicky</v>
      </c>
      <c r="C11" s="639">
        <f t="shared" si="0"/>
        <v>0</v>
      </c>
      <c r="D11" s="640">
        <f t="shared" si="1"/>
        <v>0</v>
      </c>
      <c r="E11" s="640">
        <f>IF(Admin!$J$41="Yes",0,1)</f>
        <v>0</v>
      </c>
      <c r="F11" s="640">
        <f t="shared" si="2"/>
        <v>0</v>
      </c>
      <c r="G11" s="641" t="s">
        <v>162</v>
      </c>
    </row>
    <row r="12" spans="1:7" s="11" customFormat="1" ht="27">
      <c r="A12" s="880" t="str">
        <f>CONCATENATE(Admin!$C$42," ",Admin!$F$42)</f>
        <v>2 Boris Gluscevic</v>
      </c>
      <c r="B12" s="881" t="str">
        <f>VLOOKUP($A$8,'P2'!$A$10:$E$59,5, FALSE)</f>
        <v>The user took some time to understand the task but completed it soon.</v>
      </c>
      <c r="C12" s="639">
        <f t="shared" si="0"/>
        <v>0</v>
      </c>
      <c r="D12" s="640">
        <f t="shared" si="1"/>
        <v>0</v>
      </c>
      <c r="E12" s="640">
        <f>IF(Admin!$J$42="Yes",0,1)</f>
        <v>0</v>
      </c>
      <c r="F12" s="640">
        <f t="shared" si="2"/>
        <v>0</v>
      </c>
      <c r="G12" s="641" t="s">
        <v>162</v>
      </c>
    </row>
    <row r="13" spans="1:7" s="11" customFormat="1" ht="27">
      <c r="A13" s="880" t="str">
        <f>CONCATENATE(Admin!$C$43," ",Admin!$F$43)</f>
        <v>3 Foram Jasani</v>
      </c>
      <c r="B13" s="881" t="str">
        <f>VLOOKUP($A$8,'P3'!$A$10:$E$59,5, FALSE)</f>
        <v>The user was unable to complete the task</v>
      </c>
      <c r="C13" s="639">
        <f t="shared" si="0"/>
        <v>0</v>
      </c>
      <c r="D13" s="640">
        <f t="shared" si="1"/>
        <v>0</v>
      </c>
      <c r="E13" s="640">
        <f>IF(Admin!$J$43="Yes",0,1)</f>
        <v>0</v>
      </c>
      <c r="F13" s="640">
        <f t="shared" si="2"/>
        <v>0</v>
      </c>
      <c r="G13" s="641" t="s">
        <v>162</v>
      </c>
    </row>
    <row r="14" spans="1:7" s="11" customFormat="1" ht="27">
      <c r="A14" s="880" t="str">
        <f>CONCATENATE(Admin!$C$44," ",Admin!$F$44)</f>
        <v>4 Anupam Jagtap</v>
      </c>
      <c r="B14" s="881" t="str">
        <f>VLOOKUP($A$8,'P4'!$A$10:$E$59,5, FALSE)</f>
        <v>The user thought for sometime about what to search but the task was completed easily.</v>
      </c>
      <c r="C14" s="639">
        <f t="shared" si="0"/>
        <v>0</v>
      </c>
      <c r="D14" s="640">
        <f t="shared" si="1"/>
        <v>0</v>
      </c>
      <c r="E14" s="640">
        <f>IF(Admin!$J$44="Yes",0,1)</f>
        <v>0</v>
      </c>
      <c r="F14" s="640">
        <f t="shared" si="2"/>
        <v>0</v>
      </c>
      <c r="G14" s="641" t="s">
        <v>162</v>
      </c>
    </row>
    <row r="15" spans="1:7" s="11" customFormat="1" ht="27">
      <c r="A15" s="880" t="str">
        <f>CONCATENATE(Admin!$C$45," ",Admin!$F$45)</f>
        <v>5 Rohan Avachat</v>
      </c>
      <c r="B15" s="881" t="str">
        <f>VLOOKUP($A$8,'P5'!$A$10:$E$59,5, FALSE)</f>
        <v>The user took too long for the completion of the task.</v>
      </c>
      <c r="C15" s="639">
        <f t="shared" si="0"/>
        <v>0</v>
      </c>
      <c r="D15" s="640">
        <f t="shared" si="1"/>
        <v>0</v>
      </c>
      <c r="E15" s="640">
        <f>IF(Admin!$J$45="Yes",0,1)</f>
        <v>0</v>
      </c>
      <c r="F15" s="640">
        <f t="shared" si="2"/>
        <v>0</v>
      </c>
      <c r="G15" s="641" t="s">
        <v>162</v>
      </c>
    </row>
    <row r="16" spans="1:7" s="11" customFormat="1" hidden="1">
      <c r="A16" s="880" t="str">
        <f>CONCATENATE(Admin!$C$46," ",Admin!$F$46)</f>
        <v xml:space="preserve">6 </v>
      </c>
      <c r="B16" s="881">
        <f>VLOOKUP($A$8,'P6'!$A$10:$E$59,5, FALSE)</f>
        <v>0</v>
      </c>
      <c r="C16" s="639">
        <f t="shared" si="0"/>
        <v>0</v>
      </c>
      <c r="D16" s="640">
        <f t="shared" si="1"/>
        <v>1</v>
      </c>
      <c r="E16" s="640">
        <f>IF(Admin!$J$46="Yes",0,1)</f>
        <v>1</v>
      </c>
      <c r="F16" s="640">
        <f t="shared" si="2"/>
        <v>2</v>
      </c>
      <c r="G16" s="641" t="s">
        <v>303</v>
      </c>
    </row>
    <row r="17" spans="1:7" s="11" customFormat="1" hidden="1">
      <c r="A17" s="880" t="str">
        <f>CONCATENATE(Admin!$C$47," ",Admin!$F$47)</f>
        <v xml:space="preserve">7 </v>
      </c>
      <c r="B17" s="881">
        <f>VLOOKUP($A$8,'P7'!$A$10:$E$59,5, FALSE)</f>
        <v>0</v>
      </c>
      <c r="C17" s="639">
        <f t="shared" si="0"/>
        <v>0</v>
      </c>
      <c r="D17" s="640">
        <f t="shared" si="1"/>
        <v>1</v>
      </c>
      <c r="E17" s="640">
        <f>IF(Admin!$J$47="Yes",0,1)</f>
        <v>1</v>
      </c>
      <c r="F17" s="640">
        <f t="shared" si="2"/>
        <v>2</v>
      </c>
      <c r="G17" s="641" t="s">
        <v>303</v>
      </c>
    </row>
    <row r="18" spans="1:7" s="11" customFormat="1" hidden="1">
      <c r="A18" s="880" t="str">
        <f>CONCATENATE(Admin!$C$48," ",Admin!$F$48)</f>
        <v xml:space="preserve">8 </v>
      </c>
      <c r="B18" s="881">
        <f>VLOOKUP($A$8,'P8'!$A$10:$E$59,5, FALSE)</f>
        <v>0</v>
      </c>
      <c r="C18" s="639">
        <f t="shared" si="0"/>
        <v>0</v>
      </c>
      <c r="D18" s="640">
        <f t="shared" si="1"/>
        <v>1</v>
      </c>
      <c r="E18" s="640">
        <f>IF(Admin!$J$48="Yes",0,1)</f>
        <v>1</v>
      </c>
      <c r="F18" s="640">
        <f t="shared" si="2"/>
        <v>2</v>
      </c>
      <c r="G18" s="641" t="s">
        <v>303</v>
      </c>
    </row>
    <row r="19" spans="1:7" s="11" customFormat="1" hidden="1">
      <c r="A19" s="880" t="str">
        <f>CONCATENATE(Admin!$C$49," ",Admin!$F$49)</f>
        <v xml:space="preserve">9 </v>
      </c>
      <c r="B19" s="881">
        <f>VLOOKUP($A$8,'P9'!$A$10:$E$59,5, FALSE)</f>
        <v>0</v>
      </c>
      <c r="C19" s="639">
        <f t="shared" si="0"/>
        <v>0</v>
      </c>
      <c r="D19" s="640">
        <f t="shared" si="1"/>
        <v>1</v>
      </c>
      <c r="E19" s="640">
        <f>IF(Admin!$J$49="Yes",0,1)</f>
        <v>1</v>
      </c>
      <c r="F19" s="640">
        <f t="shared" si="2"/>
        <v>2</v>
      </c>
      <c r="G19" s="641" t="s">
        <v>303</v>
      </c>
    </row>
    <row r="20" spans="1:7" s="11" customFormat="1" hidden="1">
      <c r="A20" s="880" t="str">
        <f>CONCATENATE(Admin!$C$50," ",Admin!$F$50)</f>
        <v xml:space="preserve">10 </v>
      </c>
      <c r="B20" s="881">
        <f>VLOOKUP($A$8,'P10'!$A$10:$E$59,5, FALSE)</f>
        <v>0</v>
      </c>
      <c r="C20" s="639">
        <f t="shared" si="0"/>
        <v>0</v>
      </c>
      <c r="D20" s="640">
        <f t="shared" si="1"/>
        <v>1</v>
      </c>
      <c r="E20" s="640">
        <f>IF(Admin!$J$50="Yes",0,1)</f>
        <v>1</v>
      </c>
      <c r="F20" s="640">
        <f t="shared" si="2"/>
        <v>2</v>
      </c>
      <c r="G20" s="641" t="s">
        <v>303</v>
      </c>
    </row>
    <row r="21" spans="1:7" s="11" customFormat="1" hidden="1">
      <c r="A21" s="880" t="str">
        <f>CONCATENATE(Admin!$C$51," ",Admin!$F$51)</f>
        <v xml:space="preserve">11 </v>
      </c>
      <c r="B21" s="881">
        <f>VLOOKUP($A$8,'P11'!$A$10:$E$59,5, FALSE)</f>
        <v>0</v>
      </c>
      <c r="C21" s="639">
        <f t="shared" si="0"/>
        <v>0</v>
      </c>
      <c r="D21" s="640">
        <f t="shared" si="1"/>
        <v>1</v>
      </c>
      <c r="E21" s="640">
        <f>IF(Admin!$J$51="Yes",0,1)</f>
        <v>1</v>
      </c>
      <c r="F21" s="640">
        <f t="shared" si="2"/>
        <v>2</v>
      </c>
      <c r="G21" s="641" t="s">
        <v>303</v>
      </c>
    </row>
    <row r="22" spans="1:7" s="11" customFormat="1" hidden="1">
      <c r="A22" s="880" t="str">
        <f>CONCATENATE(Admin!$C$52," ",Admin!$F$52)</f>
        <v xml:space="preserve">12 </v>
      </c>
      <c r="B22" s="881">
        <f>VLOOKUP($A$8,'P12'!$A$10:$E$59,5, FALSE)</f>
        <v>0</v>
      </c>
      <c r="C22" s="639">
        <f t="shared" si="0"/>
        <v>0</v>
      </c>
      <c r="D22" s="640">
        <f t="shared" si="1"/>
        <v>1</v>
      </c>
      <c r="E22" s="640">
        <f>IF(Admin!$J$52="Yes",0,1)</f>
        <v>1</v>
      </c>
      <c r="F22" s="640">
        <f t="shared" si="2"/>
        <v>2</v>
      </c>
      <c r="G22" s="641" t="s">
        <v>303</v>
      </c>
    </row>
    <row r="23" spans="1:7" s="11" customFormat="1" hidden="1">
      <c r="A23" s="880" t="str">
        <f>CONCATENATE(Admin!$C$53," ",Admin!$F$53)</f>
        <v xml:space="preserve">13 </v>
      </c>
      <c r="B23" s="881">
        <f>VLOOKUP($A$8,'P13'!$A$10:$E$59,5, FALSE)</f>
        <v>0</v>
      </c>
      <c r="C23" s="639">
        <f t="shared" si="0"/>
        <v>0</v>
      </c>
      <c r="D23" s="640">
        <f t="shared" si="1"/>
        <v>1</v>
      </c>
      <c r="E23" s="640">
        <f>IF(Admin!$J$53="Yes",0,1)</f>
        <v>1</v>
      </c>
      <c r="F23" s="640">
        <f t="shared" si="2"/>
        <v>2</v>
      </c>
      <c r="G23" s="641" t="s">
        <v>303</v>
      </c>
    </row>
    <row r="24" spans="1:7" s="11" customFormat="1" hidden="1">
      <c r="A24" s="880" t="str">
        <f>CONCATENATE(Admin!$C$54," ",Admin!$F$54)</f>
        <v xml:space="preserve">14 </v>
      </c>
      <c r="B24" s="881">
        <f>VLOOKUP($A$8,'P14'!$A$10:$E$59,5, FALSE)</f>
        <v>0</v>
      </c>
      <c r="C24" s="639">
        <f t="shared" si="0"/>
        <v>0</v>
      </c>
      <c r="D24" s="640">
        <f t="shared" si="1"/>
        <v>1</v>
      </c>
      <c r="E24" s="640">
        <f>IF(Admin!$J$54="Yes",0,1)</f>
        <v>1</v>
      </c>
      <c r="F24" s="640">
        <f t="shared" si="2"/>
        <v>2</v>
      </c>
      <c r="G24" s="641" t="s">
        <v>303</v>
      </c>
    </row>
    <row r="25" spans="1:7" s="11" customFormat="1" hidden="1">
      <c r="A25" s="880" t="str">
        <f>CONCATENATE(Admin!$C$55," ",Admin!$F$55)</f>
        <v xml:space="preserve">15 </v>
      </c>
      <c r="B25" s="881">
        <f>VLOOKUP($A$8,'P15'!$A$10:$E$59,5, FALSE)</f>
        <v>0</v>
      </c>
      <c r="C25" s="639">
        <f t="shared" si="0"/>
        <v>0</v>
      </c>
      <c r="D25" s="640">
        <f t="shared" si="1"/>
        <v>1</v>
      </c>
      <c r="E25" s="640">
        <f>IF(Admin!$J$55="Yes",0,1)</f>
        <v>1</v>
      </c>
      <c r="F25" s="640">
        <f t="shared" si="2"/>
        <v>2</v>
      </c>
      <c r="G25" s="641" t="s">
        <v>303</v>
      </c>
    </row>
    <row r="26" spans="1:7" s="11" customFormat="1" hidden="1">
      <c r="A26" s="880" t="str">
        <f>CONCATENATE(Admin!$C$56," ",Admin!$F$56)</f>
        <v xml:space="preserve">16 </v>
      </c>
      <c r="B26" s="881">
        <f>VLOOKUP($A$8,'P16'!$A$10:$E$59,5, FALSE)</f>
        <v>0</v>
      </c>
      <c r="C26" s="639">
        <f t="shared" si="0"/>
        <v>0</v>
      </c>
      <c r="D26" s="640">
        <f t="shared" si="1"/>
        <v>1</v>
      </c>
      <c r="E26" s="640">
        <f>IF(Admin!$J$56="Yes",0,1)</f>
        <v>1</v>
      </c>
      <c r="F26" s="640">
        <f t="shared" si="2"/>
        <v>2</v>
      </c>
      <c r="G26" s="641" t="s">
        <v>303</v>
      </c>
    </row>
    <row r="27" spans="1:7" s="11" customFormat="1" hidden="1">
      <c r="A27" s="880" t="str">
        <f>CONCATENATE(Admin!$C$57," ",Admin!$F$57)</f>
        <v xml:space="preserve">17 </v>
      </c>
      <c r="B27" s="881">
        <f>VLOOKUP($A$8,'P17'!$A$10:$E$59,5, FALSE)</f>
        <v>0</v>
      </c>
      <c r="C27" s="639">
        <f t="shared" si="0"/>
        <v>0</v>
      </c>
      <c r="D27" s="640">
        <f t="shared" si="1"/>
        <v>1</v>
      </c>
      <c r="E27" s="640">
        <f>IF(Admin!$J$57="Yes",0,1)</f>
        <v>1</v>
      </c>
      <c r="F27" s="640">
        <f t="shared" si="2"/>
        <v>2</v>
      </c>
      <c r="G27" s="641" t="s">
        <v>303</v>
      </c>
    </row>
    <row r="28" spans="1:7" s="11" customFormat="1" hidden="1">
      <c r="A28" s="880" t="str">
        <f>CONCATENATE(Admin!$C$58," ",Admin!$F$58)</f>
        <v xml:space="preserve">18 </v>
      </c>
      <c r="B28" s="881">
        <f>VLOOKUP($A$8,'P18'!$A$10:$E$59,5, FALSE)</f>
        <v>0</v>
      </c>
      <c r="C28" s="639">
        <f t="shared" si="0"/>
        <v>0</v>
      </c>
      <c r="D28" s="640">
        <f t="shared" si="1"/>
        <v>1</v>
      </c>
      <c r="E28" s="640">
        <f>IF(Admin!$J$58="Yes",0,1)</f>
        <v>1</v>
      </c>
      <c r="F28" s="640">
        <f t="shared" si="2"/>
        <v>2</v>
      </c>
      <c r="G28" s="641" t="s">
        <v>303</v>
      </c>
    </row>
    <row r="29" spans="1:7" s="11" customFormat="1" hidden="1">
      <c r="A29" s="880" t="str">
        <f>CONCATENATE(Admin!$C$59," ",Admin!$F$59)</f>
        <v xml:space="preserve">19 </v>
      </c>
      <c r="B29" s="881">
        <f>VLOOKUP($A$8,'P19'!$A$10:$E$59,5, FALSE)</f>
        <v>0</v>
      </c>
      <c r="C29" s="639">
        <f t="shared" si="0"/>
        <v>0</v>
      </c>
      <c r="D29" s="640">
        <f t="shared" si="1"/>
        <v>1</v>
      </c>
      <c r="E29" s="640">
        <f>IF(Admin!$J$59="Yes",0,1)</f>
        <v>1</v>
      </c>
      <c r="F29" s="640">
        <f t="shared" si="2"/>
        <v>2</v>
      </c>
      <c r="G29" s="641" t="s">
        <v>303</v>
      </c>
    </row>
    <row r="30" spans="1:7" s="11" customFormat="1" hidden="1">
      <c r="A30" s="880" t="str">
        <f>CONCATENATE(Admin!$C$60," ",Admin!$F$60)</f>
        <v xml:space="preserve">20 </v>
      </c>
      <c r="B30" s="881">
        <f>VLOOKUP($A$8,'P20'!$A$10:$E$59,5, FALSE)</f>
        <v>0</v>
      </c>
      <c r="C30" s="639">
        <f t="shared" si="0"/>
        <v>0</v>
      </c>
      <c r="D30" s="640">
        <f t="shared" si="1"/>
        <v>1</v>
      </c>
      <c r="E30" s="640">
        <f>IF(Admin!$J$60="Yes",0,1)</f>
        <v>1</v>
      </c>
      <c r="F30" s="640">
        <f t="shared" si="2"/>
        <v>2</v>
      </c>
      <c r="G30" s="641" t="s">
        <v>303</v>
      </c>
    </row>
    <row r="31" spans="1:7" s="11" customFormat="1">
      <c r="A31" s="878">
        <f>Tasks!B70</f>
        <v>2</v>
      </c>
      <c r="B31" s="879" t="str">
        <f>Tasks!C70</f>
        <v>Walk through the entire process of finding a pet using a filtered search.</v>
      </c>
      <c r="C31" s="639">
        <f t="shared" si="0"/>
        <v>0</v>
      </c>
      <c r="D31" s="640">
        <f t="shared" si="1"/>
        <v>0</v>
      </c>
      <c r="E31" s="640" t="s">
        <v>100</v>
      </c>
      <c r="F31" s="640">
        <f t="shared" si="2"/>
        <v>0</v>
      </c>
      <c r="G31" s="641" t="s">
        <v>162</v>
      </c>
    </row>
    <row r="32" spans="1:7" s="11" customFormat="1" hidden="1">
      <c r="A32" s="880" t="str">
        <f>CONCATENATE("P1"," ",Admin!$F$39)</f>
        <v xml:space="preserve">P1 </v>
      </c>
      <c r="B32" s="881">
        <f>VLOOKUP($A$31,Pilot1!$A$10:$E$59,5, FALSE)</f>
        <v>0</v>
      </c>
      <c r="C32" s="639">
        <f t="shared" si="0"/>
        <v>0</v>
      </c>
      <c r="D32" s="640">
        <f t="shared" si="1"/>
        <v>1</v>
      </c>
      <c r="E32" s="640">
        <f>IF(Admin!$J$39="Yes",0,1)</f>
        <v>1</v>
      </c>
      <c r="F32" s="640">
        <f t="shared" si="2"/>
        <v>2</v>
      </c>
      <c r="G32" s="641" t="s">
        <v>303</v>
      </c>
    </row>
    <row r="33" spans="1:7" s="11" customFormat="1" ht="27" hidden="1">
      <c r="A33" s="880" t="str">
        <f>CONCATENATE("P2"," ",Admin!$F$40)</f>
        <v>P2 &lt;enter name&gt;</v>
      </c>
      <c r="B33" s="881">
        <f>VLOOKUP($A$31,Pilot2!$A$10:$E$59,5, FALSE)</f>
        <v>0</v>
      </c>
      <c r="C33" s="639">
        <f t="shared" si="0"/>
        <v>0</v>
      </c>
      <c r="D33" s="640">
        <f t="shared" si="1"/>
        <v>1</v>
      </c>
      <c r="E33" s="640">
        <f>IF(Admin!$J$40="Yes",0,1)</f>
        <v>1</v>
      </c>
      <c r="F33" s="640">
        <f t="shared" si="2"/>
        <v>2</v>
      </c>
      <c r="G33" s="641" t="s">
        <v>303</v>
      </c>
    </row>
    <row r="34" spans="1:7" s="11" customFormat="1" ht="27">
      <c r="A34" s="880" t="str">
        <f>CONCATENATE(Admin!$C$41," ",Admin!$F$41)</f>
        <v>1 Mevis Dsilva</v>
      </c>
      <c r="B34" s="881" t="str">
        <f>VLOOKUP($A$31,'P1'!$A$10:$E$59,5, FALSE)</f>
        <v>User was happy to find a suitable pet and cute pictures for the same</v>
      </c>
      <c r="C34" s="639">
        <f t="shared" si="0"/>
        <v>0</v>
      </c>
      <c r="D34" s="640">
        <f t="shared" si="1"/>
        <v>0</v>
      </c>
      <c r="E34" s="640">
        <f>IF(Admin!$J$41="Yes",0,1)</f>
        <v>0</v>
      </c>
      <c r="F34" s="640">
        <f t="shared" si="2"/>
        <v>0</v>
      </c>
      <c r="G34" s="641" t="s">
        <v>162</v>
      </c>
    </row>
    <row r="35" spans="1:7" s="11" customFormat="1" ht="27">
      <c r="A35" s="880" t="str">
        <f>CONCATENATE(Admin!$C$42," ",Admin!$F$42)</f>
        <v>2 Boris Gluscevic</v>
      </c>
      <c r="B35" s="881" t="str">
        <f>VLOOKUP($A$31,'P2'!$A$10:$E$59,5, FALSE)</f>
        <v>confused about the task but was able to achieve.</v>
      </c>
      <c r="C35" s="639">
        <f t="shared" si="0"/>
        <v>0</v>
      </c>
      <c r="D35" s="640">
        <f t="shared" si="1"/>
        <v>0</v>
      </c>
      <c r="E35" s="640">
        <f>IF(Admin!$J$42="Yes",0,1)</f>
        <v>0</v>
      </c>
      <c r="F35" s="640">
        <f t="shared" si="2"/>
        <v>0</v>
      </c>
      <c r="G35" s="641" t="s">
        <v>162</v>
      </c>
    </row>
    <row r="36" spans="1:7" s="11" customFormat="1" ht="27">
      <c r="A36" s="880" t="str">
        <f>CONCATENATE(Admin!$C$43," ",Admin!$F$43)</f>
        <v>3 Foram Jasani</v>
      </c>
      <c r="B36" s="881" t="str">
        <f>VLOOKUP($A$31,'P3'!$A$10:$E$59,5, FALSE)</f>
        <v xml:space="preserve">Took some time to find the option but was able to complete. </v>
      </c>
      <c r="C36" s="639">
        <f t="shared" si="0"/>
        <v>0</v>
      </c>
      <c r="D36" s="640">
        <f t="shared" si="1"/>
        <v>0</v>
      </c>
      <c r="E36" s="640">
        <f>IF(Admin!$J$43="Yes",0,1)</f>
        <v>0</v>
      </c>
      <c r="F36" s="640">
        <f t="shared" si="2"/>
        <v>0</v>
      </c>
      <c r="G36" s="641" t="s">
        <v>162</v>
      </c>
    </row>
    <row r="37" spans="1:7" s="11" customFormat="1" ht="27">
      <c r="A37" s="880" t="str">
        <f>CONCATENATE(Admin!$C$44," ",Admin!$F$44)</f>
        <v>4 Anupam Jagtap</v>
      </c>
      <c r="B37" s="881" t="str">
        <f>VLOOKUP($A$31,'P4'!$A$10:$E$59,5, FALSE)</f>
        <v>The user was not sure about where to look at first.</v>
      </c>
      <c r="C37" s="639">
        <f t="shared" si="0"/>
        <v>0</v>
      </c>
      <c r="D37" s="640">
        <f t="shared" si="1"/>
        <v>0</v>
      </c>
      <c r="E37" s="640">
        <f>IF(Admin!$J$44="Yes",0,1)</f>
        <v>0</v>
      </c>
      <c r="F37" s="640">
        <f t="shared" si="2"/>
        <v>0</v>
      </c>
      <c r="G37" s="641" t="s">
        <v>162</v>
      </c>
    </row>
    <row r="38" spans="1:7" s="11" customFormat="1" ht="27">
      <c r="A38" s="880" t="str">
        <f>CONCATENATE(Admin!$C$45," ",Admin!$F$45)</f>
        <v>5 Rohan Avachat</v>
      </c>
      <c r="B38" s="881" t="str">
        <f>VLOOKUP($A$31,'P5'!$A$10:$E$59,5, FALSE)</f>
        <v>The user navigated in wrong place at first but was able to complete the task.</v>
      </c>
      <c r="C38" s="639">
        <f t="shared" si="0"/>
        <v>0</v>
      </c>
      <c r="D38" s="640">
        <f t="shared" si="1"/>
        <v>0</v>
      </c>
      <c r="E38" s="640">
        <f>IF(Admin!$J$45="Yes",0,1)</f>
        <v>0</v>
      </c>
      <c r="F38" s="640">
        <f t="shared" si="2"/>
        <v>0</v>
      </c>
      <c r="G38" s="641" t="s">
        <v>162</v>
      </c>
    </row>
    <row r="39" spans="1:7" s="11" customFormat="1" hidden="1">
      <c r="A39" s="880" t="str">
        <f>CONCATENATE(Admin!$C$46," ",Admin!$F$46)</f>
        <v xml:space="preserve">6 </v>
      </c>
      <c r="B39" s="881">
        <f>VLOOKUP($A$31,'P6'!$A$10:$E$59,5, FALSE)</f>
        <v>0</v>
      </c>
      <c r="C39" s="639">
        <f t="shared" si="0"/>
        <v>0</v>
      </c>
      <c r="D39" s="640">
        <f t="shared" si="1"/>
        <v>1</v>
      </c>
      <c r="E39" s="640">
        <f>IF(Admin!$J$46="Yes",0,1)</f>
        <v>1</v>
      </c>
      <c r="F39" s="640">
        <f t="shared" si="2"/>
        <v>2</v>
      </c>
      <c r="G39" s="641" t="s">
        <v>303</v>
      </c>
    </row>
    <row r="40" spans="1:7" s="11" customFormat="1" hidden="1">
      <c r="A40" s="880" t="str">
        <f>CONCATENATE(Admin!$C$47," ",Admin!$F$47)</f>
        <v xml:space="preserve">7 </v>
      </c>
      <c r="B40" s="881">
        <f>VLOOKUP($A$31,'P7'!$A$10:$E$59,5, FALSE)</f>
        <v>0</v>
      </c>
      <c r="C40" s="639">
        <f t="shared" si="0"/>
        <v>0</v>
      </c>
      <c r="D40" s="640">
        <f t="shared" si="1"/>
        <v>1</v>
      </c>
      <c r="E40" s="640">
        <f>IF(Admin!$J$47="Yes",0,1)</f>
        <v>1</v>
      </c>
      <c r="F40" s="640">
        <f t="shared" si="2"/>
        <v>2</v>
      </c>
      <c r="G40" s="641" t="s">
        <v>303</v>
      </c>
    </row>
    <row r="41" spans="1:7" s="11" customFormat="1" hidden="1">
      <c r="A41" s="880" t="str">
        <f>CONCATENATE(Admin!$C$48," ",Admin!$F$48)</f>
        <v xml:space="preserve">8 </v>
      </c>
      <c r="B41" s="881">
        <f>VLOOKUP($A$31,'P8'!$A$10:$E$59,5, FALSE)</f>
        <v>0</v>
      </c>
      <c r="C41" s="639">
        <f t="shared" si="0"/>
        <v>0</v>
      </c>
      <c r="D41" s="640">
        <f t="shared" si="1"/>
        <v>1</v>
      </c>
      <c r="E41" s="640">
        <f>IF(Admin!$J$48="Yes",0,1)</f>
        <v>1</v>
      </c>
      <c r="F41" s="640">
        <f t="shared" si="2"/>
        <v>2</v>
      </c>
      <c r="G41" s="641" t="s">
        <v>303</v>
      </c>
    </row>
    <row r="42" spans="1:7" s="11" customFormat="1" hidden="1">
      <c r="A42" s="880" t="str">
        <f>CONCATENATE(Admin!$C$49," ",Admin!$F$49)</f>
        <v xml:space="preserve">9 </v>
      </c>
      <c r="B42" s="881">
        <f>VLOOKUP($A$31,'P9'!$A$10:$E$59,5, FALSE)</f>
        <v>0</v>
      </c>
      <c r="C42" s="639">
        <f t="shared" si="0"/>
        <v>0</v>
      </c>
      <c r="D42" s="640">
        <f t="shared" si="1"/>
        <v>1</v>
      </c>
      <c r="E42" s="640">
        <f>IF(Admin!$J$49="Yes",0,1)</f>
        <v>1</v>
      </c>
      <c r="F42" s="640">
        <f t="shared" si="2"/>
        <v>2</v>
      </c>
      <c r="G42" s="641" t="s">
        <v>303</v>
      </c>
    </row>
    <row r="43" spans="1:7" s="11" customFormat="1" hidden="1">
      <c r="A43" s="880" t="str">
        <f>CONCATENATE(Admin!$C$50," ",Admin!$F$50)</f>
        <v xml:space="preserve">10 </v>
      </c>
      <c r="B43" s="881">
        <f>VLOOKUP($A$31,'P10'!$A$10:$E$59,5, FALSE)</f>
        <v>0</v>
      </c>
      <c r="C43" s="639">
        <f t="shared" si="0"/>
        <v>0</v>
      </c>
      <c r="D43" s="640">
        <f t="shared" si="1"/>
        <v>1</v>
      </c>
      <c r="E43" s="640">
        <f>IF(Admin!$J$50="Yes",0,1)</f>
        <v>1</v>
      </c>
      <c r="F43" s="640">
        <f t="shared" si="2"/>
        <v>2</v>
      </c>
      <c r="G43" s="641" t="s">
        <v>303</v>
      </c>
    </row>
    <row r="44" spans="1:7" s="11" customFormat="1" hidden="1">
      <c r="A44" s="880" t="str">
        <f>CONCATENATE(Admin!$C$51," ",Admin!$F$51)</f>
        <v xml:space="preserve">11 </v>
      </c>
      <c r="B44" s="881">
        <f>VLOOKUP($A$31,'P11'!$A$10:$E$59,5, FALSE)</f>
        <v>0</v>
      </c>
      <c r="C44" s="639">
        <f t="shared" si="0"/>
        <v>0</v>
      </c>
      <c r="D44" s="640">
        <f t="shared" si="1"/>
        <v>1</v>
      </c>
      <c r="E44" s="640">
        <f>IF(Admin!$J$51="Yes",0,1)</f>
        <v>1</v>
      </c>
      <c r="F44" s="640">
        <f t="shared" si="2"/>
        <v>2</v>
      </c>
      <c r="G44" s="641" t="s">
        <v>303</v>
      </c>
    </row>
    <row r="45" spans="1:7" s="11" customFormat="1" hidden="1">
      <c r="A45" s="880" t="str">
        <f>CONCATENATE(Admin!$C$52," ",Admin!$F$52)</f>
        <v xml:space="preserve">12 </v>
      </c>
      <c r="B45" s="881">
        <f>VLOOKUP($A$31,'P12'!$A$10:$E$59,5, FALSE)</f>
        <v>0</v>
      </c>
      <c r="C45" s="639">
        <f t="shared" si="0"/>
        <v>0</v>
      </c>
      <c r="D45" s="640">
        <f t="shared" si="1"/>
        <v>1</v>
      </c>
      <c r="E45" s="640">
        <f>IF(Admin!$J$52="Yes",0,1)</f>
        <v>1</v>
      </c>
      <c r="F45" s="640">
        <f t="shared" si="2"/>
        <v>2</v>
      </c>
      <c r="G45" s="641" t="s">
        <v>303</v>
      </c>
    </row>
    <row r="46" spans="1:7" s="11" customFormat="1" hidden="1">
      <c r="A46" s="880" t="str">
        <f>CONCATENATE(Admin!$C$53," ",Admin!$F$53)</f>
        <v xml:space="preserve">13 </v>
      </c>
      <c r="B46" s="881">
        <f>VLOOKUP($A$31,'P13'!$A$10:$E$59,5, FALSE)</f>
        <v>0</v>
      </c>
      <c r="C46" s="639">
        <f t="shared" si="0"/>
        <v>0</v>
      </c>
      <c r="D46" s="640">
        <f t="shared" si="1"/>
        <v>1</v>
      </c>
      <c r="E46" s="640">
        <f>IF(Admin!$J$53="Yes",0,1)</f>
        <v>1</v>
      </c>
      <c r="F46" s="640">
        <f t="shared" si="2"/>
        <v>2</v>
      </c>
      <c r="G46" s="641" t="s">
        <v>303</v>
      </c>
    </row>
    <row r="47" spans="1:7" s="11" customFormat="1" hidden="1">
      <c r="A47" s="880" t="str">
        <f>CONCATENATE(Admin!$C$54," ",Admin!$F$54)</f>
        <v xml:space="preserve">14 </v>
      </c>
      <c r="B47" s="881">
        <f>VLOOKUP($A$31,'P14'!$A$10:$E$59,5, FALSE)</f>
        <v>0</v>
      </c>
      <c r="C47" s="639">
        <f t="shared" si="0"/>
        <v>0</v>
      </c>
      <c r="D47" s="640">
        <f t="shared" si="1"/>
        <v>1</v>
      </c>
      <c r="E47" s="640">
        <f>IF(Admin!$J$54="Yes",0,1)</f>
        <v>1</v>
      </c>
      <c r="F47" s="640">
        <f t="shared" si="2"/>
        <v>2</v>
      </c>
      <c r="G47" s="641" t="s">
        <v>303</v>
      </c>
    </row>
    <row r="48" spans="1:7" s="11" customFormat="1" hidden="1">
      <c r="A48" s="880" t="str">
        <f>CONCATENATE(Admin!$C$55," ",Admin!$F$55)</f>
        <v xml:space="preserve">15 </v>
      </c>
      <c r="B48" s="881">
        <f>VLOOKUP($A$31,'P15'!$A$10:$E$59,5, FALSE)</f>
        <v>0</v>
      </c>
      <c r="C48" s="639">
        <f t="shared" si="0"/>
        <v>0</v>
      </c>
      <c r="D48" s="640">
        <f t="shared" si="1"/>
        <v>1</v>
      </c>
      <c r="E48" s="640">
        <f>IF(Admin!$J$55="Yes",0,1)</f>
        <v>1</v>
      </c>
      <c r="F48" s="640">
        <f t="shared" si="2"/>
        <v>2</v>
      </c>
      <c r="G48" s="641" t="s">
        <v>303</v>
      </c>
    </row>
    <row r="49" spans="1:7" s="11" customFormat="1" hidden="1">
      <c r="A49" s="880" t="str">
        <f>CONCATENATE(Admin!$C$56," ",Admin!$F$56)</f>
        <v xml:space="preserve">16 </v>
      </c>
      <c r="B49" s="881">
        <f>VLOOKUP($A$31,'P16'!$A$10:$E$59,5, FALSE)</f>
        <v>0</v>
      </c>
      <c r="C49" s="639">
        <f t="shared" si="0"/>
        <v>0</v>
      </c>
      <c r="D49" s="640">
        <f t="shared" si="1"/>
        <v>1</v>
      </c>
      <c r="E49" s="640">
        <f>IF(Admin!$J$56="Yes",0,1)</f>
        <v>1</v>
      </c>
      <c r="F49" s="640">
        <f t="shared" si="2"/>
        <v>2</v>
      </c>
      <c r="G49" s="641" t="s">
        <v>303</v>
      </c>
    </row>
    <row r="50" spans="1:7" s="11" customFormat="1" hidden="1">
      <c r="A50" s="880" t="str">
        <f>CONCATENATE(Admin!$C$57," ",Admin!$F$57)</f>
        <v xml:space="preserve">17 </v>
      </c>
      <c r="B50" s="881">
        <f>VLOOKUP($A$31,'P17'!$A$10:$E$59,5, FALSE)</f>
        <v>0</v>
      </c>
      <c r="C50" s="639">
        <f t="shared" si="0"/>
        <v>0</v>
      </c>
      <c r="D50" s="640">
        <f t="shared" si="1"/>
        <v>1</v>
      </c>
      <c r="E50" s="640">
        <f>IF(Admin!$J$57="Yes",0,1)</f>
        <v>1</v>
      </c>
      <c r="F50" s="640">
        <f t="shared" si="2"/>
        <v>2</v>
      </c>
      <c r="G50" s="641" t="s">
        <v>303</v>
      </c>
    </row>
    <row r="51" spans="1:7" s="11" customFormat="1" hidden="1">
      <c r="A51" s="880" t="str">
        <f>CONCATENATE(Admin!$C$58," ",Admin!$F$58)</f>
        <v xml:space="preserve">18 </v>
      </c>
      <c r="B51" s="881">
        <f>VLOOKUP($A$31,'P18'!$A$10:$E$59,5, FALSE)</f>
        <v>0</v>
      </c>
      <c r="C51" s="639">
        <f t="shared" si="0"/>
        <v>0</v>
      </c>
      <c r="D51" s="640">
        <f t="shared" si="1"/>
        <v>1</v>
      </c>
      <c r="E51" s="640">
        <f>IF(Admin!$J$58="Yes",0,1)</f>
        <v>1</v>
      </c>
      <c r="F51" s="640">
        <f t="shared" si="2"/>
        <v>2</v>
      </c>
      <c r="G51" s="641" t="s">
        <v>303</v>
      </c>
    </row>
    <row r="52" spans="1:7" s="11" customFormat="1" hidden="1">
      <c r="A52" s="880" t="str">
        <f>CONCATENATE(Admin!$C$59," ",Admin!$F$59)</f>
        <v xml:space="preserve">19 </v>
      </c>
      <c r="B52" s="881">
        <f>VLOOKUP($A$31,'P19'!$A$10:$E$59,5, FALSE)</f>
        <v>0</v>
      </c>
      <c r="C52" s="639">
        <f t="shared" si="0"/>
        <v>0</v>
      </c>
      <c r="D52" s="640">
        <f t="shared" si="1"/>
        <v>1</v>
      </c>
      <c r="E52" s="640">
        <f>IF(Admin!$J$59="Yes",0,1)</f>
        <v>1</v>
      </c>
      <c r="F52" s="640">
        <f t="shared" si="2"/>
        <v>2</v>
      </c>
      <c r="G52" s="641" t="s">
        <v>303</v>
      </c>
    </row>
    <row r="53" spans="1:7" s="11" customFormat="1" hidden="1">
      <c r="A53" s="880" t="str">
        <f>CONCATENATE(Admin!$C$60," ",Admin!$F$60)</f>
        <v xml:space="preserve">20 </v>
      </c>
      <c r="B53" s="881">
        <f>VLOOKUP($A$31,'P20'!$A$10:$E$59,5, FALSE)</f>
        <v>0</v>
      </c>
      <c r="C53" s="639">
        <f t="shared" si="0"/>
        <v>0</v>
      </c>
      <c r="D53" s="640">
        <f t="shared" si="1"/>
        <v>1</v>
      </c>
      <c r="E53" s="640">
        <f>IF(Admin!$J$60="Yes",0,1)</f>
        <v>1</v>
      </c>
      <c r="F53" s="640">
        <f t="shared" si="2"/>
        <v>2</v>
      </c>
      <c r="G53" s="641" t="s">
        <v>303</v>
      </c>
    </row>
    <row r="54" spans="1:7" s="11" customFormat="1">
      <c r="A54" s="878">
        <f>Tasks!B71</f>
        <v>3</v>
      </c>
      <c r="B54" s="879" t="str">
        <f>Tasks!C71</f>
        <v>Finding the right pet sitter for the user’s pet.</v>
      </c>
      <c r="C54" s="639">
        <f t="shared" si="0"/>
        <v>0</v>
      </c>
      <c r="D54" s="640">
        <f t="shared" si="1"/>
        <v>0</v>
      </c>
      <c r="E54" s="640" t="s">
        <v>100</v>
      </c>
      <c r="F54" s="640">
        <f t="shared" si="2"/>
        <v>0</v>
      </c>
      <c r="G54" s="641" t="s">
        <v>162</v>
      </c>
    </row>
    <row r="55" spans="1:7" s="11" customFormat="1" hidden="1">
      <c r="A55" s="880" t="str">
        <f>CONCATENATE("P1"," ",Admin!$F$39)</f>
        <v xml:space="preserve">P1 </v>
      </c>
      <c r="B55" s="881">
        <f>VLOOKUP($A$54,Pilot1!$A$10:$E$59,5, FALSE)</f>
        <v>0</v>
      </c>
      <c r="C55" s="639">
        <f t="shared" si="0"/>
        <v>0</v>
      </c>
      <c r="D55" s="640">
        <f t="shared" si="1"/>
        <v>1</v>
      </c>
      <c r="E55" s="640">
        <f>IF(Admin!$J$39="Yes",0,1)</f>
        <v>1</v>
      </c>
      <c r="F55" s="640">
        <f t="shared" si="2"/>
        <v>2</v>
      </c>
      <c r="G55" s="641" t="s">
        <v>303</v>
      </c>
    </row>
    <row r="56" spans="1:7" s="11" customFormat="1" ht="27" hidden="1">
      <c r="A56" s="880" t="str">
        <f>CONCATENATE("P2"," ",Admin!$F$40)</f>
        <v>P2 &lt;enter name&gt;</v>
      </c>
      <c r="B56" s="881">
        <f>VLOOKUP($A$54,Pilot2!$A$10:$E$59,5, FALSE)</f>
        <v>0</v>
      </c>
      <c r="C56" s="639">
        <f t="shared" si="0"/>
        <v>0</v>
      </c>
      <c r="D56" s="640">
        <f t="shared" si="1"/>
        <v>1</v>
      </c>
      <c r="E56" s="640">
        <f>IF(Admin!$J$40="Yes",0,1)</f>
        <v>1</v>
      </c>
      <c r="F56" s="640">
        <f t="shared" si="2"/>
        <v>2</v>
      </c>
      <c r="G56" s="641" t="s">
        <v>303</v>
      </c>
    </row>
    <row r="57" spans="1:7" s="11" customFormat="1" ht="27">
      <c r="A57" s="880" t="str">
        <f>CONCATENATE(Admin!$C$41," ",Admin!$F$41)</f>
        <v>1 Mevis Dsilva</v>
      </c>
      <c r="B57" s="881" t="str">
        <f>VLOOKUP($A$54,'P1'!$A$10:$E$59,5, FALSE)</f>
        <v>It was easy for the user to navigate through the task</v>
      </c>
      <c r="C57" s="639">
        <f t="shared" si="0"/>
        <v>0</v>
      </c>
      <c r="D57" s="640">
        <f t="shared" si="1"/>
        <v>0</v>
      </c>
      <c r="E57" s="640">
        <f>IF(Admin!$J$41="Yes",0,1)</f>
        <v>0</v>
      </c>
      <c r="F57" s="640">
        <f t="shared" si="2"/>
        <v>0</v>
      </c>
      <c r="G57" s="641" t="s">
        <v>162</v>
      </c>
    </row>
    <row r="58" spans="1:7" s="11" customFormat="1" ht="27">
      <c r="A58" s="880" t="str">
        <f>CONCATENATE(Admin!$C$42," ",Admin!$F$42)</f>
        <v>2 Boris Gluscevic</v>
      </c>
      <c r="B58" s="881" t="str">
        <f>VLOOKUP($A$54,'P2'!$A$10:$E$59,5, FALSE)</f>
        <v>quick to complete.</v>
      </c>
      <c r="C58" s="639">
        <f t="shared" si="0"/>
        <v>0</v>
      </c>
      <c r="D58" s="640">
        <f t="shared" si="1"/>
        <v>0</v>
      </c>
      <c r="E58" s="640">
        <f>IF(Admin!$J$42="Yes",0,1)</f>
        <v>0</v>
      </c>
      <c r="F58" s="640">
        <f t="shared" si="2"/>
        <v>0</v>
      </c>
      <c r="G58" s="641" t="s">
        <v>162</v>
      </c>
    </row>
    <row r="59" spans="1:7" s="11" customFormat="1" ht="27">
      <c r="A59" s="880" t="str">
        <f>CONCATENATE(Admin!$C$43," ",Admin!$F$43)</f>
        <v>3 Foram Jasani</v>
      </c>
      <c r="B59" s="881" t="str">
        <f>VLOOKUP($A$54,'P3'!$A$10:$E$59,5, FALSE)</f>
        <v>The user was able to complete this one quickly.</v>
      </c>
      <c r="C59" s="639">
        <f t="shared" si="0"/>
        <v>0</v>
      </c>
      <c r="D59" s="640">
        <f t="shared" si="1"/>
        <v>0</v>
      </c>
      <c r="E59" s="640">
        <f>IF(Admin!$J$43="Yes",0,1)</f>
        <v>0</v>
      </c>
      <c r="F59" s="640">
        <f t="shared" si="2"/>
        <v>0</v>
      </c>
      <c r="G59" s="641" t="s">
        <v>162</v>
      </c>
    </row>
    <row r="60" spans="1:7" s="11" customFormat="1" ht="27">
      <c r="A60" s="880" t="str">
        <f>CONCATENATE(Admin!$C$44," ",Admin!$F$44)</f>
        <v>4 Anupam Jagtap</v>
      </c>
      <c r="B60" s="881" t="str">
        <f>VLOOKUP($A$54,'P4'!$A$10:$E$59,5, FALSE)</f>
        <v>The task was easy for the user.</v>
      </c>
      <c r="C60" s="639">
        <f t="shared" si="0"/>
        <v>0</v>
      </c>
      <c r="D60" s="640">
        <f t="shared" si="1"/>
        <v>0</v>
      </c>
      <c r="E60" s="640">
        <f>IF(Admin!$J$44="Yes",0,1)</f>
        <v>0</v>
      </c>
      <c r="F60" s="640">
        <f t="shared" si="2"/>
        <v>0</v>
      </c>
      <c r="G60" s="641" t="s">
        <v>162</v>
      </c>
    </row>
    <row r="61" spans="1:7" s="11" customFormat="1" ht="27">
      <c r="A61" s="880" t="str">
        <f>CONCATENATE(Admin!$C$45," ",Admin!$F$45)</f>
        <v>5 Rohan Avachat</v>
      </c>
      <c r="B61" s="881" t="str">
        <f>VLOOKUP($A$54,'P5'!$A$10:$E$59,5, FALSE)</f>
        <v>Easy to complete.</v>
      </c>
      <c r="C61" s="639">
        <f t="shared" si="0"/>
        <v>0</v>
      </c>
      <c r="D61" s="640">
        <f t="shared" si="1"/>
        <v>0</v>
      </c>
      <c r="E61" s="640">
        <f>IF(Admin!$J$45="Yes",0,1)</f>
        <v>0</v>
      </c>
      <c r="F61" s="640">
        <f t="shared" si="2"/>
        <v>0</v>
      </c>
      <c r="G61" s="641" t="s">
        <v>162</v>
      </c>
    </row>
    <row r="62" spans="1:7" s="11" customFormat="1" hidden="1">
      <c r="A62" s="880" t="str">
        <f>CONCATENATE(Admin!$C$46," ",Admin!$F$46)</f>
        <v xml:space="preserve">6 </v>
      </c>
      <c r="B62" s="881">
        <f>VLOOKUP($A$54,'P6'!$A$10:$E$59,5, FALSE)</f>
        <v>0</v>
      </c>
      <c r="C62" s="639">
        <f t="shared" si="0"/>
        <v>0</v>
      </c>
      <c r="D62" s="640">
        <f t="shared" si="1"/>
        <v>1</v>
      </c>
      <c r="E62" s="640">
        <f>IF(Admin!$J$46="Yes",0,1)</f>
        <v>1</v>
      </c>
      <c r="F62" s="640">
        <f t="shared" si="2"/>
        <v>2</v>
      </c>
      <c r="G62" s="641" t="s">
        <v>303</v>
      </c>
    </row>
    <row r="63" spans="1:7" s="11" customFormat="1" hidden="1">
      <c r="A63" s="880" t="str">
        <f>CONCATENATE(Admin!$C$47," ",Admin!$F$47)</f>
        <v xml:space="preserve">7 </v>
      </c>
      <c r="B63" s="881">
        <f>VLOOKUP($A$54,'P7'!$A$10:$E$59,5, FALSE)</f>
        <v>0</v>
      </c>
      <c r="C63" s="639">
        <f t="shared" si="0"/>
        <v>0</v>
      </c>
      <c r="D63" s="640">
        <f t="shared" si="1"/>
        <v>1</v>
      </c>
      <c r="E63" s="640">
        <f>IF(Admin!$J$47="Yes",0,1)</f>
        <v>1</v>
      </c>
      <c r="F63" s="640">
        <f t="shared" si="2"/>
        <v>2</v>
      </c>
      <c r="G63" s="641" t="s">
        <v>303</v>
      </c>
    </row>
    <row r="64" spans="1:7" s="11" customFormat="1" hidden="1">
      <c r="A64" s="880" t="str">
        <f>CONCATENATE(Admin!$C$48," ",Admin!$F$48)</f>
        <v xml:space="preserve">8 </v>
      </c>
      <c r="B64" s="881">
        <f>VLOOKUP($A$54,'P8'!$A$10:$E$59,5, FALSE)</f>
        <v>0</v>
      </c>
      <c r="C64" s="639">
        <f t="shared" si="0"/>
        <v>0</v>
      </c>
      <c r="D64" s="640">
        <f t="shared" si="1"/>
        <v>1</v>
      </c>
      <c r="E64" s="640">
        <f>IF(Admin!$J$48="Yes",0,1)</f>
        <v>1</v>
      </c>
      <c r="F64" s="640">
        <f t="shared" si="2"/>
        <v>2</v>
      </c>
      <c r="G64" s="641" t="s">
        <v>303</v>
      </c>
    </row>
    <row r="65" spans="1:7" s="11" customFormat="1" hidden="1">
      <c r="A65" s="880" t="str">
        <f>CONCATENATE(Admin!$C$49," ",Admin!$F$49)</f>
        <v xml:space="preserve">9 </v>
      </c>
      <c r="B65" s="881">
        <f>VLOOKUP($A$54,'P9'!$A$10:$E$59,5, FALSE)</f>
        <v>0</v>
      </c>
      <c r="C65" s="639">
        <f t="shared" si="0"/>
        <v>0</v>
      </c>
      <c r="D65" s="640">
        <f t="shared" si="1"/>
        <v>1</v>
      </c>
      <c r="E65" s="640">
        <f>IF(Admin!$J$49="Yes",0,1)</f>
        <v>1</v>
      </c>
      <c r="F65" s="640">
        <f t="shared" si="2"/>
        <v>2</v>
      </c>
      <c r="G65" s="641" t="s">
        <v>303</v>
      </c>
    </row>
    <row r="66" spans="1:7" s="11" customFormat="1" hidden="1">
      <c r="A66" s="880" t="str">
        <f>CONCATENATE(Admin!$C$50," ",Admin!$F$50)</f>
        <v xml:space="preserve">10 </v>
      </c>
      <c r="B66" s="881">
        <f>VLOOKUP($A$54,'P10'!$A$10:$E$59,5, FALSE)</f>
        <v>0</v>
      </c>
      <c r="C66" s="639">
        <f t="shared" si="0"/>
        <v>0</v>
      </c>
      <c r="D66" s="640">
        <f t="shared" si="1"/>
        <v>1</v>
      </c>
      <c r="E66" s="640">
        <f>IF(Admin!$J$50="Yes",0,1)</f>
        <v>1</v>
      </c>
      <c r="F66" s="640">
        <f t="shared" si="2"/>
        <v>2</v>
      </c>
      <c r="G66" s="641" t="s">
        <v>303</v>
      </c>
    </row>
    <row r="67" spans="1:7" s="11" customFormat="1" hidden="1">
      <c r="A67" s="880" t="str">
        <f>CONCATENATE(Admin!$C$51," ",Admin!$F$51)</f>
        <v xml:space="preserve">11 </v>
      </c>
      <c r="B67" s="881">
        <f>VLOOKUP($A$54,'P11'!$A$10:$E$59,5, FALSE)</f>
        <v>0</v>
      </c>
      <c r="C67" s="639">
        <f t="shared" si="0"/>
        <v>0</v>
      </c>
      <c r="D67" s="640">
        <f t="shared" si="1"/>
        <v>1</v>
      </c>
      <c r="E67" s="640">
        <f>IF(Admin!$J$51="Yes",0,1)</f>
        <v>1</v>
      </c>
      <c r="F67" s="640">
        <f t="shared" si="2"/>
        <v>2</v>
      </c>
      <c r="G67" s="641" t="s">
        <v>303</v>
      </c>
    </row>
    <row r="68" spans="1:7" s="11" customFormat="1" hidden="1">
      <c r="A68" s="880" t="str">
        <f>CONCATENATE(Admin!$C$52," ",Admin!$F$52)</f>
        <v xml:space="preserve">12 </v>
      </c>
      <c r="B68" s="881">
        <f>VLOOKUP($A$54,'P12'!$A$10:$E$59,5, FALSE)</f>
        <v>0</v>
      </c>
      <c r="C68" s="639">
        <f t="shared" si="0"/>
        <v>0</v>
      </c>
      <c r="D68" s="640">
        <f t="shared" si="1"/>
        <v>1</v>
      </c>
      <c r="E68" s="640">
        <f>IF(Admin!$J$52="Yes",0,1)</f>
        <v>1</v>
      </c>
      <c r="F68" s="640">
        <f t="shared" si="2"/>
        <v>2</v>
      </c>
      <c r="G68" s="641" t="s">
        <v>303</v>
      </c>
    </row>
    <row r="69" spans="1:7" s="11" customFormat="1" hidden="1">
      <c r="A69" s="880" t="str">
        <f>CONCATENATE(Admin!$C$53," ",Admin!$F$53)</f>
        <v xml:space="preserve">13 </v>
      </c>
      <c r="B69" s="881">
        <f>VLOOKUP($A$54,'P13'!$A$10:$E$59,5, FALSE)</f>
        <v>0</v>
      </c>
      <c r="C69" s="639">
        <f t="shared" si="0"/>
        <v>0</v>
      </c>
      <c r="D69" s="640">
        <f t="shared" si="1"/>
        <v>1</v>
      </c>
      <c r="E69" s="640">
        <f>IF(Admin!$J$53="Yes",0,1)</f>
        <v>1</v>
      </c>
      <c r="F69" s="640">
        <f t="shared" si="2"/>
        <v>2</v>
      </c>
      <c r="G69" s="641" t="s">
        <v>303</v>
      </c>
    </row>
    <row r="70" spans="1:7" s="11" customFormat="1" hidden="1">
      <c r="A70" s="880" t="str">
        <f>CONCATENATE(Admin!$C$54," ",Admin!$F$54)</f>
        <v xml:space="preserve">14 </v>
      </c>
      <c r="B70" s="881">
        <f>VLOOKUP($A$54,'P14'!$A$10:$E$59,5, FALSE)</f>
        <v>0</v>
      </c>
      <c r="C70" s="639">
        <f t="shared" si="0"/>
        <v>0</v>
      </c>
      <c r="D70" s="640">
        <f t="shared" si="1"/>
        <v>1</v>
      </c>
      <c r="E70" s="640">
        <f>IF(Admin!$J$54="Yes",0,1)</f>
        <v>1</v>
      </c>
      <c r="F70" s="640">
        <f t="shared" si="2"/>
        <v>2</v>
      </c>
      <c r="G70" s="641" t="s">
        <v>303</v>
      </c>
    </row>
    <row r="71" spans="1:7" s="11" customFormat="1" hidden="1">
      <c r="A71" s="880" t="str">
        <f>CONCATENATE(Admin!$C$55," ",Admin!$F$55)</f>
        <v xml:space="preserve">15 </v>
      </c>
      <c r="B71" s="881">
        <f>VLOOKUP($A$54,'P15'!$A$10:$E$59,5, FALSE)</f>
        <v>0</v>
      </c>
      <c r="C71" s="639">
        <f t="shared" si="0"/>
        <v>0</v>
      </c>
      <c r="D71" s="640">
        <f t="shared" si="1"/>
        <v>1</v>
      </c>
      <c r="E71" s="640">
        <f>IF(Admin!$J$55="Yes",0,1)</f>
        <v>1</v>
      </c>
      <c r="F71" s="640">
        <f t="shared" si="2"/>
        <v>2</v>
      </c>
      <c r="G71" s="641" t="s">
        <v>303</v>
      </c>
    </row>
    <row r="72" spans="1:7" s="11" customFormat="1" hidden="1">
      <c r="A72" s="880" t="str">
        <f>CONCATENATE(Admin!$C$56," ",Admin!$F$56)</f>
        <v xml:space="preserve">16 </v>
      </c>
      <c r="B72" s="881">
        <f>VLOOKUP($A$54,'P16'!$A$10:$E$59,5, FALSE)</f>
        <v>0</v>
      </c>
      <c r="C72" s="639">
        <f t="shared" ref="C72:C135" si="3">IF(ISERROR(B72),1,0)</f>
        <v>0</v>
      </c>
      <c r="D72" s="640">
        <f t="shared" ref="D72:D135" si="4">IF(ISNUMBER(B72),1,0)</f>
        <v>1</v>
      </c>
      <c r="E72" s="640">
        <f>IF(Admin!$J$56="Yes",0,1)</f>
        <v>1</v>
      </c>
      <c r="F72" s="640">
        <f t="shared" ref="F72:F135" si="5">SUM(C72:E72)</f>
        <v>2</v>
      </c>
      <c r="G72" s="641" t="s">
        <v>303</v>
      </c>
    </row>
    <row r="73" spans="1:7" s="11" customFormat="1" hidden="1">
      <c r="A73" s="880" t="str">
        <f>CONCATENATE(Admin!$C$57," ",Admin!$F$57)</f>
        <v xml:space="preserve">17 </v>
      </c>
      <c r="B73" s="881">
        <f>VLOOKUP($A$54,'P17'!$A$10:$E$59,5, FALSE)</f>
        <v>0</v>
      </c>
      <c r="C73" s="639">
        <f t="shared" si="3"/>
        <v>0</v>
      </c>
      <c r="D73" s="640">
        <f t="shared" si="4"/>
        <v>1</v>
      </c>
      <c r="E73" s="640">
        <f>IF(Admin!$J$57="Yes",0,1)</f>
        <v>1</v>
      </c>
      <c r="F73" s="640">
        <f t="shared" si="5"/>
        <v>2</v>
      </c>
      <c r="G73" s="641" t="s">
        <v>303</v>
      </c>
    </row>
    <row r="74" spans="1:7" s="11" customFormat="1" hidden="1">
      <c r="A74" s="880" t="str">
        <f>CONCATENATE(Admin!$C$58," ",Admin!$F$58)</f>
        <v xml:space="preserve">18 </v>
      </c>
      <c r="B74" s="881">
        <f>VLOOKUP($A$54,'P18'!$A$10:$E$59,5, FALSE)</f>
        <v>0</v>
      </c>
      <c r="C74" s="639">
        <f t="shared" si="3"/>
        <v>0</v>
      </c>
      <c r="D74" s="640">
        <f t="shared" si="4"/>
        <v>1</v>
      </c>
      <c r="E74" s="640">
        <f>IF(Admin!$J$58="Yes",0,1)</f>
        <v>1</v>
      </c>
      <c r="F74" s="640">
        <f t="shared" si="5"/>
        <v>2</v>
      </c>
      <c r="G74" s="641" t="s">
        <v>303</v>
      </c>
    </row>
    <row r="75" spans="1:7" s="11" customFormat="1" hidden="1">
      <c r="A75" s="880" t="str">
        <f>CONCATENATE(Admin!$C$59," ",Admin!$F$59)</f>
        <v xml:space="preserve">19 </v>
      </c>
      <c r="B75" s="881">
        <f>VLOOKUP($A$54,'P19'!$A$10:$E$59,5, FALSE)</f>
        <v>0</v>
      </c>
      <c r="C75" s="639">
        <f t="shared" si="3"/>
        <v>0</v>
      </c>
      <c r="D75" s="640">
        <f t="shared" si="4"/>
        <v>1</v>
      </c>
      <c r="E75" s="640">
        <f>IF(Admin!$J$59="Yes",0,1)</f>
        <v>1</v>
      </c>
      <c r="F75" s="640">
        <f t="shared" si="5"/>
        <v>2</v>
      </c>
      <c r="G75" s="641" t="s">
        <v>303</v>
      </c>
    </row>
    <row r="76" spans="1:7" s="11" customFormat="1" hidden="1">
      <c r="A76" s="880" t="str">
        <f>CONCATENATE(Admin!$C$60," ",Admin!$F$60)</f>
        <v xml:space="preserve">20 </v>
      </c>
      <c r="B76" s="881">
        <f>VLOOKUP($A$54,'P20'!$A$10:$E$59,5, FALSE)</f>
        <v>0</v>
      </c>
      <c r="C76" s="639">
        <f t="shared" si="3"/>
        <v>0</v>
      </c>
      <c r="D76" s="640">
        <f t="shared" si="4"/>
        <v>1</v>
      </c>
      <c r="E76" s="640">
        <f>IF(Admin!$J$60="Yes",0,1)</f>
        <v>1</v>
      </c>
      <c r="F76" s="640">
        <f t="shared" si="5"/>
        <v>2</v>
      </c>
      <c r="G76" s="641" t="s">
        <v>303</v>
      </c>
    </row>
    <row r="77" spans="1:7" s="11" customFormat="1">
      <c r="A77" s="878">
        <f>Tasks!B72</f>
        <v>4</v>
      </c>
      <c r="B77" s="879" t="str">
        <f>Tasks!C72</f>
        <v>Navigating through user testimonials.</v>
      </c>
      <c r="C77" s="639">
        <f t="shared" si="3"/>
        <v>0</v>
      </c>
      <c r="D77" s="640">
        <f t="shared" si="4"/>
        <v>0</v>
      </c>
      <c r="E77" s="640" t="s">
        <v>100</v>
      </c>
      <c r="F77" s="640">
        <f t="shared" si="5"/>
        <v>0</v>
      </c>
      <c r="G77" s="641" t="s">
        <v>162</v>
      </c>
    </row>
    <row r="78" spans="1:7" s="11" customFormat="1" hidden="1">
      <c r="A78" s="880" t="str">
        <f>CONCATENATE("P1"," ",Admin!$F$39)</f>
        <v xml:space="preserve">P1 </v>
      </c>
      <c r="B78" s="881">
        <f>VLOOKUP($A$77,Pilot1!$A$10:$E$59,5, FALSE)</f>
        <v>0</v>
      </c>
      <c r="C78" s="639">
        <f t="shared" si="3"/>
        <v>0</v>
      </c>
      <c r="D78" s="640">
        <f t="shared" si="4"/>
        <v>1</v>
      </c>
      <c r="E78" s="640">
        <f>IF(Admin!$J$39="Yes",0,1)</f>
        <v>1</v>
      </c>
      <c r="F78" s="640">
        <f t="shared" si="5"/>
        <v>2</v>
      </c>
      <c r="G78" s="641" t="s">
        <v>303</v>
      </c>
    </row>
    <row r="79" spans="1:7" s="11" customFormat="1" ht="27" hidden="1">
      <c r="A79" s="880" t="str">
        <f>CONCATENATE("P2"," ",Admin!$F$40)</f>
        <v>P2 &lt;enter name&gt;</v>
      </c>
      <c r="B79" s="881">
        <f>VLOOKUP($A$77,Pilot2!$A$10:$E$59,5, FALSE)</f>
        <v>0</v>
      </c>
      <c r="C79" s="639">
        <f t="shared" si="3"/>
        <v>0</v>
      </c>
      <c r="D79" s="640">
        <f t="shared" si="4"/>
        <v>1</v>
      </c>
      <c r="E79" s="640">
        <f>IF(Admin!$J$40="Yes",0,1)</f>
        <v>1</v>
      </c>
      <c r="F79" s="640">
        <f t="shared" si="5"/>
        <v>2</v>
      </c>
      <c r="G79" s="641" t="s">
        <v>303</v>
      </c>
    </row>
    <row r="80" spans="1:7" s="11" customFormat="1" ht="27">
      <c r="A80" s="880" t="str">
        <f>CONCATENATE(Admin!$C$41," ",Admin!$F$41)</f>
        <v>1 Mevis Dsilva</v>
      </c>
      <c r="B80" s="881" t="str">
        <f>VLOOKUP($A$77,'P1'!$A$10:$E$59,5, FALSE)</f>
        <v>User was confident enough to complete this task</v>
      </c>
      <c r="C80" s="639">
        <f t="shared" si="3"/>
        <v>0</v>
      </c>
      <c r="D80" s="640">
        <f t="shared" si="4"/>
        <v>0</v>
      </c>
      <c r="E80" s="640">
        <f>IF(Admin!$J$41="Yes",0,1)</f>
        <v>0</v>
      </c>
      <c r="F80" s="640">
        <f t="shared" si="5"/>
        <v>0</v>
      </c>
      <c r="G80" s="641" t="s">
        <v>162</v>
      </c>
    </row>
    <row r="81" spans="1:7" s="11" customFormat="1" ht="27">
      <c r="A81" s="880" t="str">
        <f>CONCATENATE(Admin!$C$42," ",Admin!$F$42)</f>
        <v>2 Boris Gluscevic</v>
      </c>
      <c r="B81" s="881" t="str">
        <f>VLOOKUP($A$77,'P2'!$A$10:$E$59,5, FALSE)</f>
        <v>Easy to navigate.</v>
      </c>
      <c r="C81" s="639">
        <f t="shared" si="3"/>
        <v>0</v>
      </c>
      <c r="D81" s="640">
        <f t="shared" si="4"/>
        <v>0</v>
      </c>
      <c r="E81" s="640">
        <f>IF(Admin!$J$42="Yes",0,1)</f>
        <v>0</v>
      </c>
      <c r="F81" s="640">
        <f t="shared" si="5"/>
        <v>0</v>
      </c>
      <c r="G81" s="641" t="s">
        <v>162</v>
      </c>
    </row>
    <row r="82" spans="1:7" s="11" customFormat="1" ht="27">
      <c r="A82" s="880" t="str">
        <f>CONCATENATE(Admin!$C$43," ",Admin!$F$43)</f>
        <v>3 Foram Jasani</v>
      </c>
      <c r="B82" s="881" t="str">
        <f>VLOOKUP($A$77,'P3'!$A$10:$E$59,5, FALSE)</f>
        <v>The user was not able to search this option at first but found and completed it later.</v>
      </c>
      <c r="C82" s="639">
        <f t="shared" si="3"/>
        <v>0</v>
      </c>
      <c r="D82" s="640">
        <f t="shared" si="4"/>
        <v>0</v>
      </c>
      <c r="E82" s="640">
        <f>IF(Admin!$J$43="Yes",0,1)</f>
        <v>0</v>
      </c>
      <c r="F82" s="640">
        <f t="shared" si="5"/>
        <v>0</v>
      </c>
      <c r="G82" s="641" t="s">
        <v>162</v>
      </c>
    </row>
    <row r="83" spans="1:7" s="11" customFormat="1" ht="27">
      <c r="A83" s="880" t="str">
        <f>CONCATENATE(Admin!$C$44," ",Admin!$F$44)</f>
        <v>4 Anupam Jagtap</v>
      </c>
      <c r="B83" s="881" t="str">
        <f>VLOOKUP($A$77,'P4'!$A$10:$E$59,5, FALSE)</f>
        <v>The user remembered exactly where to look for this feature.</v>
      </c>
      <c r="C83" s="639">
        <f t="shared" si="3"/>
        <v>0</v>
      </c>
      <c r="D83" s="640">
        <f t="shared" si="4"/>
        <v>0</v>
      </c>
      <c r="E83" s="640">
        <f>IF(Admin!$J$44="Yes",0,1)</f>
        <v>0</v>
      </c>
      <c r="F83" s="640">
        <f t="shared" si="5"/>
        <v>0</v>
      </c>
      <c r="G83" s="641" t="s">
        <v>162</v>
      </c>
    </row>
    <row r="84" spans="1:7" s="11" customFormat="1" ht="27">
      <c r="A84" s="880" t="str">
        <f>CONCATENATE(Admin!$C$45," ",Admin!$F$45)</f>
        <v>5 Rohan Avachat</v>
      </c>
      <c r="B84" s="881" t="str">
        <f>VLOOKUP($A$77,'P5'!$A$10:$E$59,5, FALSE)</f>
        <v>The task was completed quickly.</v>
      </c>
      <c r="C84" s="639">
        <f t="shared" si="3"/>
        <v>0</v>
      </c>
      <c r="D84" s="640">
        <f t="shared" si="4"/>
        <v>0</v>
      </c>
      <c r="E84" s="640">
        <f>IF(Admin!$J$45="Yes",0,1)</f>
        <v>0</v>
      </c>
      <c r="F84" s="640">
        <f t="shared" si="5"/>
        <v>0</v>
      </c>
      <c r="G84" s="641" t="s">
        <v>162</v>
      </c>
    </row>
    <row r="85" spans="1:7" s="11" customFormat="1" hidden="1">
      <c r="A85" s="880" t="str">
        <f>CONCATENATE(Admin!$C$46," ",Admin!$F$46)</f>
        <v xml:space="preserve">6 </v>
      </c>
      <c r="B85" s="881">
        <f>VLOOKUP($A$77,'P6'!$A$10:$E$59,5, FALSE)</f>
        <v>0</v>
      </c>
      <c r="C85" s="639">
        <f t="shared" si="3"/>
        <v>0</v>
      </c>
      <c r="D85" s="640">
        <f t="shared" si="4"/>
        <v>1</v>
      </c>
      <c r="E85" s="640">
        <f>IF(Admin!$J$46="Yes",0,1)</f>
        <v>1</v>
      </c>
      <c r="F85" s="640">
        <f t="shared" si="5"/>
        <v>2</v>
      </c>
      <c r="G85" s="641" t="s">
        <v>303</v>
      </c>
    </row>
    <row r="86" spans="1:7" s="11" customFormat="1" hidden="1">
      <c r="A86" s="880" t="str">
        <f>CONCATENATE(Admin!$C$47," ",Admin!$F$47)</f>
        <v xml:space="preserve">7 </v>
      </c>
      <c r="B86" s="881">
        <f>VLOOKUP($A$77,'P7'!$A$10:$E$59,5, FALSE)</f>
        <v>0</v>
      </c>
      <c r="C86" s="639">
        <f t="shared" si="3"/>
        <v>0</v>
      </c>
      <c r="D86" s="640">
        <f t="shared" si="4"/>
        <v>1</v>
      </c>
      <c r="E86" s="640">
        <f>IF(Admin!$J$47="Yes",0,1)</f>
        <v>1</v>
      </c>
      <c r="F86" s="640">
        <f t="shared" si="5"/>
        <v>2</v>
      </c>
      <c r="G86" s="641" t="s">
        <v>303</v>
      </c>
    </row>
    <row r="87" spans="1:7" s="11" customFormat="1" hidden="1">
      <c r="A87" s="880" t="str">
        <f>CONCATENATE(Admin!$C$48," ",Admin!$F$48)</f>
        <v xml:space="preserve">8 </v>
      </c>
      <c r="B87" s="881">
        <f>VLOOKUP($A$77,'P8'!$A$10:$E$59,5, FALSE)</f>
        <v>0</v>
      </c>
      <c r="C87" s="639">
        <f t="shared" si="3"/>
        <v>0</v>
      </c>
      <c r="D87" s="640">
        <f t="shared" si="4"/>
        <v>1</v>
      </c>
      <c r="E87" s="640">
        <f>IF(Admin!$J$48="Yes",0,1)</f>
        <v>1</v>
      </c>
      <c r="F87" s="640">
        <f t="shared" si="5"/>
        <v>2</v>
      </c>
      <c r="G87" s="641" t="s">
        <v>303</v>
      </c>
    </row>
    <row r="88" spans="1:7" s="11" customFormat="1" hidden="1">
      <c r="A88" s="880" t="str">
        <f>CONCATENATE(Admin!$C$49," ",Admin!$F$49)</f>
        <v xml:space="preserve">9 </v>
      </c>
      <c r="B88" s="881">
        <f>VLOOKUP($A$77,'P9'!$A$10:$E$59,5, FALSE)</f>
        <v>0</v>
      </c>
      <c r="C88" s="639">
        <f t="shared" si="3"/>
        <v>0</v>
      </c>
      <c r="D88" s="640">
        <f t="shared" si="4"/>
        <v>1</v>
      </c>
      <c r="E88" s="640">
        <f>IF(Admin!$J$49="Yes",0,1)</f>
        <v>1</v>
      </c>
      <c r="F88" s="640">
        <f t="shared" si="5"/>
        <v>2</v>
      </c>
      <c r="G88" s="641" t="s">
        <v>303</v>
      </c>
    </row>
    <row r="89" spans="1:7" s="11" customFormat="1" hidden="1">
      <c r="A89" s="880" t="str">
        <f>CONCATENATE(Admin!$C$50," ",Admin!$F$50)</f>
        <v xml:space="preserve">10 </v>
      </c>
      <c r="B89" s="881">
        <f>VLOOKUP($A$77,'P10'!$A$10:$E$59,5, FALSE)</f>
        <v>0</v>
      </c>
      <c r="C89" s="639">
        <f t="shared" si="3"/>
        <v>0</v>
      </c>
      <c r="D89" s="640">
        <f t="shared" si="4"/>
        <v>1</v>
      </c>
      <c r="E89" s="640">
        <f>IF(Admin!$J$50="Yes",0,1)</f>
        <v>1</v>
      </c>
      <c r="F89" s="640">
        <f t="shared" si="5"/>
        <v>2</v>
      </c>
      <c r="G89" s="641" t="s">
        <v>303</v>
      </c>
    </row>
    <row r="90" spans="1:7" s="11" customFormat="1" hidden="1">
      <c r="A90" s="880" t="str">
        <f>CONCATENATE(Admin!$C$51," ",Admin!$F$51)</f>
        <v xml:space="preserve">11 </v>
      </c>
      <c r="B90" s="881">
        <f>VLOOKUP($A$77,'P11'!$A$10:$E$59,5, FALSE)</f>
        <v>0</v>
      </c>
      <c r="C90" s="639">
        <f t="shared" si="3"/>
        <v>0</v>
      </c>
      <c r="D90" s="640">
        <f t="shared" si="4"/>
        <v>1</v>
      </c>
      <c r="E90" s="640">
        <f>IF(Admin!$J$51="Yes",0,1)</f>
        <v>1</v>
      </c>
      <c r="F90" s="640">
        <f t="shared" si="5"/>
        <v>2</v>
      </c>
      <c r="G90" s="641" t="s">
        <v>303</v>
      </c>
    </row>
    <row r="91" spans="1:7" s="11" customFormat="1" hidden="1">
      <c r="A91" s="880" t="str">
        <f>CONCATENATE(Admin!$C$52," ",Admin!$F$52)</f>
        <v xml:space="preserve">12 </v>
      </c>
      <c r="B91" s="881">
        <f>VLOOKUP($A$77,'P12'!$A$10:$E$59,5, FALSE)</f>
        <v>0</v>
      </c>
      <c r="C91" s="639">
        <f t="shared" si="3"/>
        <v>0</v>
      </c>
      <c r="D91" s="640">
        <f t="shared" si="4"/>
        <v>1</v>
      </c>
      <c r="E91" s="640">
        <f>IF(Admin!$J$52="Yes",0,1)</f>
        <v>1</v>
      </c>
      <c r="F91" s="640">
        <f t="shared" si="5"/>
        <v>2</v>
      </c>
      <c r="G91" s="641" t="s">
        <v>303</v>
      </c>
    </row>
    <row r="92" spans="1:7" s="11" customFormat="1" hidden="1">
      <c r="A92" s="880" t="str">
        <f>CONCATENATE(Admin!$C$53," ",Admin!$F$53)</f>
        <v xml:space="preserve">13 </v>
      </c>
      <c r="B92" s="881">
        <f>VLOOKUP($A$77,'P13'!$A$10:$E$59,5, FALSE)</f>
        <v>0</v>
      </c>
      <c r="C92" s="639">
        <f t="shared" si="3"/>
        <v>0</v>
      </c>
      <c r="D92" s="640">
        <f t="shared" si="4"/>
        <v>1</v>
      </c>
      <c r="E92" s="640">
        <f>IF(Admin!$J$53="Yes",0,1)</f>
        <v>1</v>
      </c>
      <c r="F92" s="640">
        <f t="shared" si="5"/>
        <v>2</v>
      </c>
      <c r="G92" s="641" t="s">
        <v>303</v>
      </c>
    </row>
    <row r="93" spans="1:7" s="11" customFormat="1" hidden="1">
      <c r="A93" s="880" t="str">
        <f>CONCATENATE(Admin!$C$54," ",Admin!$F$54)</f>
        <v xml:space="preserve">14 </v>
      </c>
      <c r="B93" s="881">
        <f>VLOOKUP($A$77,'P14'!$A$10:$E$59,5, FALSE)</f>
        <v>0</v>
      </c>
      <c r="C93" s="639">
        <f t="shared" si="3"/>
        <v>0</v>
      </c>
      <c r="D93" s="640">
        <f t="shared" si="4"/>
        <v>1</v>
      </c>
      <c r="E93" s="640">
        <f>IF(Admin!$J$54="Yes",0,1)</f>
        <v>1</v>
      </c>
      <c r="F93" s="640">
        <f t="shared" si="5"/>
        <v>2</v>
      </c>
      <c r="G93" s="641" t="s">
        <v>303</v>
      </c>
    </row>
    <row r="94" spans="1:7" s="11" customFormat="1" hidden="1">
      <c r="A94" s="880" t="str">
        <f>CONCATENATE(Admin!$C$55," ",Admin!$F$55)</f>
        <v xml:space="preserve">15 </v>
      </c>
      <c r="B94" s="881">
        <f>VLOOKUP($A$77,'P15'!$A$10:$E$59,5, FALSE)</f>
        <v>0</v>
      </c>
      <c r="C94" s="639">
        <f t="shared" si="3"/>
        <v>0</v>
      </c>
      <c r="D94" s="640">
        <f t="shared" si="4"/>
        <v>1</v>
      </c>
      <c r="E94" s="640">
        <f>IF(Admin!$J$55="Yes",0,1)</f>
        <v>1</v>
      </c>
      <c r="F94" s="640">
        <f t="shared" si="5"/>
        <v>2</v>
      </c>
      <c r="G94" s="641" t="s">
        <v>303</v>
      </c>
    </row>
    <row r="95" spans="1:7" s="11" customFormat="1" hidden="1">
      <c r="A95" s="880" t="str">
        <f>CONCATENATE(Admin!$C$56," ",Admin!$F$56)</f>
        <v xml:space="preserve">16 </v>
      </c>
      <c r="B95" s="881">
        <f>VLOOKUP($A$77,'P16'!$A$10:$E$59,5, FALSE)</f>
        <v>0</v>
      </c>
      <c r="C95" s="639">
        <f t="shared" si="3"/>
        <v>0</v>
      </c>
      <c r="D95" s="640">
        <f t="shared" si="4"/>
        <v>1</v>
      </c>
      <c r="E95" s="640">
        <f>IF(Admin!$J$56="Yes",0,1)</f>
        <v>1</v>
      </c>
      <c r="F95" s="640">
        <f t="shared" si="5"/>
        <v>2</v>
      </c>
      <c r="G95" s="641" t="s">
        <v>303</v>
      </c>
    </row>
    <row r="96" spans="1:7" s="11" customFormat="1" hidden="1">
      <c r="A96" s="880" t="str">
        <f>CONCATENATE(Admin!$C$57," ",Admin!$F$57)</f>
        <v xml:space="preserve">17 </v>
      </c>
      <c r="B96" s="881">
        <f>VLOOKUP($A$77,'P17'!$A$10:$E$59,5, FALSE)</f>
        <v>0</v>
      </c>
      <c r="C96" s="639">
        <f t="shared" si="3"/>
        <v>0</v>
      </c>
      <c r="D96" s="640">
        <f t="shared" si="4"/>
        <v>1</v>
      </c>
      <c r="E96" s="640">
        <f>IF(Admin!$J$57="Yes",0,1)</f>
        <v>1</v>
      </c>
      <c r="F96" s="640">
        <f t="shared" si="5"/>
        <v>2</v>
      </c>
      <c r="G96" s="641" t="s">
        <v>303</v>
      </c>
    </row>
    <row r="97" spans="1:7" s="11" customFormat="1" hidden="1">
      <c r="A97" s="880" t="str">
        <f>CONCATENATE(Admin!$C$58," ",Admin!$F$58)</f>
        <v xml:space="preserve">18 </v>
      </c>
      <c r="B97" s="881">
        <f>VLOOKUP($A$77,'P18'!$A$10:$E$59,5, FALSE)</f>
        <v>0</v>
      </c>
      <c r="C97" s="639">
        <f t="shared" si="3"/>
        <v>0</v>
      </c>
      <c r="D97" s="640">
        <f t="shared" si="4"/>
        <v>1</v>
      </c>
      <c r="E97" s="640">
        <f>IF(Admin!$J$58="Yes",0,1)</f>
        <v>1</v>
      </c>
      <c r="F97" s="640">
        <f t="shared" si="5"/>
        <v>2</v>
      </c>
      <c r="G97" s="641" t="s">
        <v>303</v>
      </c>
    </row>
    <row r="98" spans="1:7" s="11" customFormat="1" hidden="1">
      <c r="A98" s="880" t="str">
        <f>CONCATENATE(Admin!$C$59," ",Admin!$F$59)</f>
        <v xml:space="preserve">19 </v>
      </c>
      <c r="B98" s="881">
        <f>VLOOKUP($A$77,'P19'!$A$10:$E$59,5, FALSE)</f>
        <v>0</v>
      </c>
      <c r="C98" s="639">
        <f t="shared" si="3"/>
        <v>0</v>
      </c>
      <c r="D98" s="640">
        <f t="shared" si="4"/>
        <v>1</v>
      </c>
      <c r="E98" s="640">
        <f>IF(Admin!$J$59="Yes",0,1)</f>
        <v>1</v>
      </c>
      <c r="F98" s="640">
        <f t="shared" si="5"/>
        <v>2</v>
      </c>
      <c r="G98" s="641" t="s">
        <v>303</v>
      </c>
    </row>
    <row r="99" spans="1:7" s="11" customFormat="1" hidden="1">
      <c r="A99" s="880" t="str">
        <f>CONCATENATE(Admin!$C$60," ",Admin!$F$60)</f>
        <v xml:space="preserve">20 </v>
      </c>
      <c r="B99" s="881">
        <f>VLOOKUP($A$77,'P20'!$A$10:$E$59,5, FALSE)</f>
        <v>0</v>
      </c>
      <c r="C99" s="639">
        <f t="shared" si="3"/>
        <v>0</v>
      </c>
      <c r="D99" s="640">
        <f t="shared" si="4"/>
        <v>1</v>
      </c>
      <c r="E99" s="640">
        <f>IF(Admin!$J$60="Yes",0,1)</f>
        <v>1</v>
      </c>
      <c r="F99" s="640">
        <f t="shared" si="5"/>
        <v>2</v>
      </c>
      <c r="G99" s="641" t="s">
        <v>303</v>
      </c>
    </row>
    <row r="100" spans="1:7" s="11" customFormat="1">
      <c r="A100" s="878">
        <f>Tasks!B73</f>
        <v>5</v>
      </c>
      <c r="B100" s="879" t="str">
        <f>Tasks!C73</f>
        <v>Browsing through the favourited pets and pet sitters.</v>
      </c>
      <c r="C100" s="639">
        <f t="shared" si="3"/>
        <v>0</v>
      </c>
      <c r="D100" s="640">
        <f t="shared" si="4"/>
        <v>0</v>
      </c>
      <c r="E100" s="640" t="s">
        <v>100</v>
      </c>
      <c r="F100" s="640">
        <f t="shared" si="5"/>
        <v>0</v>
      </c>
      <c r="G100" s="641" t="s">
        <v>162</v>
      </c>
    </row>
    <row r="101" spans="1:7" s="11" customFormat="1" hidden="1">
      <c r="A101" s="880" t="str">
        <f>CONCATENATE("P1"," ",Admin!$F$39)</f>
        <v xml:space="preserve">P1 </v>
      </c>
      <c r="B101" s="881">
        <f>VLOOKUP($A$100,Pilot1!$A$10:$E$59,5, FALSE)</f>
        <v>0</v>
      </c>
      <c r="C101" s="639">
        <f t="shared" si="3"/>
        <v>0</v>
      </c>
      <c r="D101" s="640">
        <f t="shared" si="4"/>
        <v>1</v>
      </c>
      <c r="E101" s="640">
        <f>IF(Admin!$J$39="Yes",0,1)</f>
        <v>1</v>
      </c>
      <c r="F101" s="640">
        <f t="shared" si="5"/>
        <v>2</v>
      </c>
      <c r="G101" s="641" t="s">
        <v>303</v>
      </c>
    </row>
    <row r="102" spans="1:7" s="11" customFormat="1" ht="27" hidden="1">
      <c r="A102" s="880" t="str">
        <f>CONCATENATE("P2"," ",Admin!$F$40)</f>
        <v>P2 &lt;enter name&gt;</v>
      </c>
      <c r="B102" s="881">
        <f>VLOOKUP($A$100,Pilot2!$A$10:$E$59,5, FALSE)</f>
        <v>0</v>
      </c>
      <c r="C102" s="639">
        <f t="shared" si="3"/>
        <v>0</v>
      </c>
      <c r="D102" s="640">
        <f t="shared" si="4"/>
        <v>1</v>
      </c>
      <c r="E102" s="640">
        <f>IF(Admin!$J$40="Yes",0,1)</f>
        <v>1</v>
      </c>
      <c r="F102" s="640">
        <f t="shared" si="5"/>
        <v>2</v>
      </c>
      <c r="G102" s="641" t="s">
        <v>303</v>
      </c>
    </row>
    <row r="103" spans="1:7" s="11" customFormat="1" ht="27">
      <c r="A103" s="880" t="str">
        <f>CONCATENATE(Admin!$C$41," ",Admin!$F$41)</f>
        <v>1 Mevis Dsilva</v>
      </c>
      <c r="B103" s="881" t="str">
        <f>VLOOKUP($A$100,'P1'!$A$10:$E$59,5, FALSE)</f>
        <v>Easy to navigate through the task and the features were insightful</v>
      </c>
      <c r="C103" s="639">
        <f t="shared" si="3"/>
        <v>0</v>
      </c>
      <c r="D103" s="640">
        <f t="shared" si="4"/>
        <v>0</v>
      </c>
      <c r="E103" s="640">
        <f>IF(Admin!$J$41="Yes",0,1)</f>
        <v>0</v>
      </c>
      <c r="F103" s="640">
        <f t="shared" si="5"/>
        <v>0</v>
      </c>
      <c r="G103" s="641" t="s">
        <v>162</v>
      </c>
    </row>
    <row r="104" spans="1:7" s="11" customFormat="1" ht="27">
      <c r="A104" s="880" t="str">
        <f>CONCATENATE(Admin!$C$42," ",Admin!$F$42)</f>
        <v>2 Boris Gluscevic</v>
      </c>
      <c r="B104" s="881" t="str">
        <f>VLOOKUP($A$100,'P2'!$A$10:$E$59,5, FALSE)</f>
        <v>Knew exactly where to look.</v>
      </c>
      <c r="C104" s="639">
        <f t="shared" si="3"/>
        <v>0</v>
      </c>
      <c r="D104" s="640">
        <f t="shared" si="4"/>
        <v>0</v>
      </c>
      <c r="E104" s="640">
        <f>IF(Admin!$J$42="Yes",0,1)</f>
        <v>0</v>
      </c>
      <c r="F104" s="640">
        <f t="shared" si="5"/>
        <v>0</v>
      </c>
      <c r="G104" s="641" t="s">
        <v>162</v>
      </c>
    </row>
    <row r="105" spans="1:7" s="11" customFormat="1" ht="27">
      <c r="A105" s="880" t="str">
        <f>CONCATENATE(Admin!$C$43," ",Admin!$F$43)</f>
        <v>3 Foram Jasani</v>
      </c>
      <c r="B105" s="881" t="str">
        <f>VLOOKUP($A$100,'P3'!$A$10:$E$59,5, FALSE)</f>
        <v>The user took too long to complete this task.</v>
      </c>
      <c r="C105" s="639">
        <f t="shared" si="3"/>
        <v>0</v>
      </c>
      <c r="D105" s="640">
        <f t="shared" si="4"/>
        <v>0</v>
      </c>
      <c r="E105" s="640">
        <f>IF(Admin!$J$43="Yes",0,1)</f>
        <v>0</v>
      </c>
      <c r="F105" s="640">
        <f t="shared" si="5"/>
        <v>0</v>
      </c>
      <c r="G105" s="641" t="s">
        <v>162</v>
      </c>
    </row>
    <row r="106" spans="1:7" s="11" customFormat="1" ht="27">
      <c r="A106" s="880" t="str">
        <f>CONCATENATE(Admin!$C$44," ",Admin!$F$44)</f>
        <v>4 Anupam Jagtap</v>
      </c>
      <c r="B106" s="881" t="str">
        <f>VLOOKUP($A$100,'P4'!$A$10:$E$59,5, FALSE)</f>
        <v>The task was completed quickly.</v>
      </c>
      <c r="C106" s="639">
        <f t="shared" si="3"/>
        <v>0</v>
      </c>
      <c r="D106" s="640">
        <f t="shared" si="4"/>
        <v>0</v>
      </c>
      <c r="E106" s="640">
        <f>IF(Admin!$J$44="Yes",0,1)</f>
        <v>0</v>
      </c>
      <c r="F106" s="640">
        <f t="shared" si="5"/>
        <v>0</v>
      </c>
      <c r="G106" s="641" t="s">
        <v>162</v>
      </c>
    </row>
    <row r="107" spans="1:7" s="11" customFormat="1" ht="27">
      <c r="A107" s="880" t="str">
        <f>CONCATENATE(Admin!$C$45," ",Admin!$F$45)</f>
        <v>5 Rohan Avachat</v>
      </c>
      <c r="B107" s="881" t="str">
        <f>VLOOKUP($A$100,'P5'!$A$10:$E$59,5, FALSE)</f>
        <v>The user knew where to look for this task.</v>
      </c>
      <c r="C107" s="639">
        <f t="shared" si="3"/>
        <v>0</v>
      </c>
      <c r="D107" s="640">
        <f t="shared" si="4"/>
        <v>0</v>
      </c>
      <c r="E107" s="640">
        <f>IF(Admin!$J$45="Yes",0,1)</f>
        <v>0</v>
      </c>
      <c r="F107" s="640">
        <f t="shared" si="5"/>
        <v>0</v>
      </c>
      <c r="G107" s="641" t="s">
        <v>162</v>
      </c>
    </row>
    <row r="108" spans="1:7" s="11" customFormat="1" hidden="1">
      <c r="A108" s="880" t="str">
        <f>CONCATENATE(Admin!$C$46," ",Admin!$F$46)</f>
        <v xml:space="preserve">6 </v>
      </c>
      <c r="B108" s="881">
        <f>VLOOKUP($A$100,'P6'!$A$10:$E$59,5, FALSE)</f>
        <v>0</v>
      </c>
      <c r="C108" s="639">
        <f t="shared" si="3"/>
        <v>0</v>
      </c>
      <c r="D108" s="640">
        <f t="shared" si="4"/>
        <v>1</v>
      </c>
      <c r="E108" s="640">
        <f>IF(Admin!$J$46="Yes",0,1)</f>
        <v>1</v>
      </c>
      <c r="F108" s="640">
        <f t="shared" si="5"/>
        <v>2</v>
      </c>
      <c r="G108" s="641" t="s">
        <v>303</v>
      </c>
    </row>
    <row r="109" spans="1:7" s="11" customFormat="1" hidden="1">
      <c r="A109" s="880" t="str">
        <f>CONCATENATE(Admin!$C$47," ",Admin!$F$47)</f>
        <v xml:space="preserve">7 </v>
      </c>
      <c r="B109" s="881">
        <f>VLOOKUP($A$100,'P7'!$A$10:$E$59,5, FALSE)</f>
        <v>0</v>
      </c>
      <c r="C109" s="639">
        <f t="shared" si="3"/>
        <v>0</v>
      </c>
      <c r="D109" s="640">
        <f t="shared" si="4"/>
        <v>1</v>
      </c>
      <c r="E109" s="640">
        <f>IF(Admin!$J$47="Yes",0,1)</f>
        <v>1</v>
      </c>
      <c r="F109" s="640">
        <f t="shared" si="5"/>
        <v>2</v>
      </c>
      <c r="G109" s="641" t="s">
        <v>303</v>
      </c>
    </row>
    <row r="110" spans="1:7" s="11" customFormat="1" hidden="1">
      <c r="A110" s="880" t="str">
        <f>CONCATENATE(Admin!$C$48," ",Admin!$F$48)</f>
        <v xml:space="preserve">8 </v>
      </c>
      <c r="B110" s="881">
        <f>VLOOKUP($A$100,'P8'!$A$10:$E$59,5, FALSE)</f>
        <v>0</v>
      </c>
      <c r="C110" s="639">
        <f t="shared" si="3"/>
        <v>0</v>
      </c>
      <c r="D110" s="640">
        <f t="shared" si="4"/>
        <v>1</v>
      </c>
      <c r="E110" s="640">
        <f>IF(Admin!$J$48="Yes",0,1)</f>
        <v>1</v>
      </c>
      <c r="F110" s="640">
        <f t="shared" si="5"/>
        <v>2</v>
      </c>
      <c r="G110" s="641" t="s">
        <v>303</v>
      </c>
    </row>
    <row r="111" spans="1:7" s="11" customFormat="1" hidden="1">
      <c r="A111" s="880" t="str">
        <f>CONCATENATE(Admin!$C$49," ",Admin!$F$49)</f>
        <v xml:space="preserve">9 </v>
      </c>
      <c r="B111" s="881">
        <f>VLOOKUP($A$100,'P9'!$A$10:$E$59,5, FALSE)</f>
        <v>0</v>
      </c>
      <c r="C111" s="639">
        <f t="shared" si="3"/>
        <v>0</v>
      </c>
      <c r="D111" s="640">
        <f t="shared" si="4"/>
        <v>1</v>
      </c>
      <c r="E111" s="640">
        <f>IF(Admin!$J$49="Yes",0,1)</f>
        <v>1</v>
      </c>
      <c r="F111" s="640">
        <f t="shared" si="5"/>
        <v>2</v>
      </c>
      <c r="G111" s="641" t="s">
        <v>303</v>
      </c>
    </row>
    <row r="112" spans="1:7" s="11" customFormat="1" hidden="1">
      <c r="A112" s="880" t="str">
        <f>CONCATENATE(Admin!$C$50," ",Admin!$F$50)</f>
        <v xml:space="preserve">10 </v>
      </c>
      <c r="B112" s="881">
        <f>VLOOKUP($A$100,'P10'!$A$10:$E$59,5, FALSE)</f>
        <v>0</v>
      </c>
      <c r="C112" s="639">
        <f t="shared" si="3"/>
        <v>0</v>
      </c>
      <c r="D112" s="640">
        <f t="shared" si="4"/>
        <v>1</v>
      </c>
      <c r="E112" s="640">
        <f>IF(Admin!$J$50="Yes",0,1)</f>
        <v>1</v>
      </c>
      <c r="F112" s="640">
        <f t="shared" si="5"/>
        <v>2</v>
      </c>
      <c r="G112" s="641" t="s">
        <v>303</v>
      </c>
    </row>
    <row r="113" spans="1:7" s="11" customFormat="1" hidden="1">
      <c r="A113" s="880" t="str">
        <f>CONCATENATE(Admin!$C$51," ",Admin!$F$51)</f>
        <v xml:space="preserve">11 </v>
      </c>
      <c r="B113" s="881">
        <f>VLOOKUP($A$100,'P11'!$A$10:$E$59,5, FALSE)</f>
        <v>0</v>
      </c>
      <c r="C113" s="639">
        <f t="shared" si="3"/>
        <v>0</v>
      </c>
      <c r="D113" s="640">
        <f t="shared" si="4"/>
        <v>1</v>
      </c>
      <c r="E113" s="640">
        <f>IF(Admin!$J$51="Yes",0,1)</f>
        <v>1</v>
      </c>
      <c r="F113" s="640">
        <f t="shared" si="5"/>
        <v>2</v>
      </c>
      <c r="G113" s="641" t="s">
        <v>303</v>
      </c>
    </row>
    <row r="114" spans="1:7" s="11" customFormat="1" hidden="1">
      <c r="A114" s="880" t="str">
        <f>CONCATENATE(Admin!$C$52," ",Admin!$F$52)</f>
        <v xml:space="preserve">12 </v>
      </c>
      <c r="B114" s="881">
        <f>VLOOKUP($A$100,'P12'!$A$10:$E$59,5, FALSE)</f>
        <v>0</v>
      </c>
      <c r="C114" s="639">
        <f t="shared" si="3"/>
        <v>0</v>
      </c>
      <c r="D114" s="640">
        <f t="shared" si="4"/>
        <v>1</v>
      </c>
      <c r="E114" s="640">
        <f>IF(Admin!$J$52="Yes",0,1)</f>
        <v>1</v>
      </c>
      <c r="F114" s="640">
        <f t="shared" si="5"/>
        <v>2</v>
      </c>
      <c r="G114" s="641" t="s">
        <v>303</v>
      </c>
    </row>
    <row r="115" spans="1:7" s="11" customFormat="1" hidden="1">
      <c r="A115" s="880" t="str">
        <f>CONCATENATE(Admin!$C$53," ",Admin!$F$53)</f>
        <v xml:space="preserve">13 </v>
      </c>
      <c r="B115" s="881">
        <f>VLOOKUP($A$100,'P13'!$A$10:$E$59,5, FALSE)</f>
        <v>0</v>
      </c>
      <c r="C115" s="639">
        <f t="shared" si="3"/>
        <v>0</v>
      </c>
      <c r="D115" s="640">
        <f t="shared" si="4"/>
        <v>1</v>
      </c>
      <c r="E115" s="640">
        <f>IF(Admin!$J$53="Yes",0,1)</f>
        <v>1</v>
      </c>
      <c r="F115" s="640">
        <f t="shared" si="5"/>
        <v>2</v>
      </c>
      <c r="G115" s="641" t="s">
        <v>303</v>
      </c>
    </row>
    <row r="116" spans="1:7" s="11" customFormat="1" hidden="1">
      <c r="A116" s="880" t="str">
        <f>CONCATENATE(Admin!$C$54," ",Admin!$F$54)</f>
        <v xml:space="preserve">14 </v>
      </c>
      <c r="B116" s="881">
        <f>VLOOKUP($A$100,'P14'!$A$10:$E$59,5, FALSE)</f>
        <v>0</v>
      </c>
      <c r="C116" s="639">
        <f t="shared" si="3"/>
        <v>0</v>
      </c>
      <c r="D116" s="640">
        <f t="shared" si="4"/>
        <v>1</v>
      </c>
      <c r="E116" s="640">
        <f>IF(Admin!$J$54="Yes",0,1)</f>
        <v>1</v>
      </c>
      <c r="F116" s="640">
        <f t="shared" si="5"/>
        <v>2</v>
      </c>
      <c r="G116" s="641" t="s">
        <v>303</v>
      </c>
    </row>
    <row r="117" spans="1:7" s="11" customFormat="1" hidden="1">
      <c r="A117" s="880" t="str">
        <f>CONCATENATE(Admin!$C$55," ",Admin!$F$55)</f>
        <v xml:space="preserve">15 </v>
      </c>
      <c r="B117" s="881">
        <f>VLOOKUP($A$100,'P15'!$A$10:$E$59,5, FALSE)</f>
        <v>0</v>
      </c>
      <c r="C117" s="639">
        <f t="shared" si="3"/>
        <v>0</v>
      </c>
      <c r="D117" s="640">
        <f t="shared" si="4"/>
        <v>1</v>
      </c>
      <c r="E117" s="640">
        <f>IF(Admin!$J$55="Yes",0,1)</f>
        <v>1</v>
      </c>
      <c r="F117" s="640">
        <f t="shared" si="5"/>
        <v>2</v>
      </c>
      <c r="G117" s="641" t="s">
        <v>303</v>
      </c>
    </row>
    <row r="118" spans="1:7" s="11" customFormat="1" hidden="1">
      <c r="A118" s="880" t="str">
        <f>CONCATENATE(Admin!$C$56," ",Admin!$F$56)</f>
        <v xml:space="preserve">16 </v>
      </c>
      <c r="B118" s="881">
        <f>VLOOKUP($A$100,'P16'!$A$10:$E$59,5, FALSE)</f>
        <v>0</v>
      </c>
      <c r="C118" s="639">
        <f t="shared" si="3"/>
        <v>0</v>
      </c>
      <c r="D118" s="640">
        <f t="shared" si="4"/>
        <v>1</v>
      </c>
      <c r="E118" s="640">
        <f>IF(Admin!$J$56="Yes",0,1)</f>
        <v>1</v>
      </c>
      <c r="F118" s="640">
        <f t="shared" si="5"/>
        <v>2</v>
      </c>
      <c r="G118" s="641" t="s">
        <v>303</v>
      </c>
    </row>
    <row r="119" spans="1:7" s="11" customFormat="1" hidden="1">
      <c r="A119" s="880" t="str">
        <f>CONCATENATE(Admin!$C$57," ",Admin!$F$57)</f>
        <v xml:space="preserve">17 </v>
      </c>
      <c r="B119" s="881">
        <f>VLOOKUP($A$100,'P17'!$A$10:$E$59,5, FALSE)</f>
        <v>0</v>
      </c>
      <c r="C119" s="639">
        <f t="shared" si="3"/>
        <v>0</v>
      </c>
      <c r="D119" s="640">
        <f t="shared" si="4"/>
        <v>1</v>
      </c>
      <c r="E119" s="640">
        <f>IF(Admin!$J$57="Yes",0,1)</f>
        <v>1</v>
      </c>
      <c r="F119" s="640">
        <f t="shared" si="5"/>
        <v>2</v>
      </c>
      <c r="G119" s="641" t="s">
        <v>303</v>
      </c>
    </row>
    <row r="120" spans="1:7" s="11" customFormat="1" hidden="1">
      <c r="A120" s="880" t="str">
        <f>CONCATENATE(Admin!$C$58," ",Admin!$F$58)</f>
        <v xml:space="preserve">18 </v>
      </c>
      <c r="B120" s="881">
        <f>VLOOKUP($A$100,'P18'!$A$10:$E$59,5, FALSE)</f>
        <v>0</v>
      </c>
      <c r="C120" s="639">
        <f t="shared" si="3"/>
        <v>0</v>
      </c>
      <c r="D120" s="640">
        <f t="shared" si="4"/>
        <v>1</v>
      </c>
      <c r="E120" s="640">
        <f>IF(Admin!$J$58="Yes",0,1)</f>
        <v>1</v>
      </c>
      <c r="F120" s="640">
        <f t="shared" si="5"/>
        <v>2</v>
      </c>
      <c r="G120" s="641" t="s">
        <v>303</v>
      </c>
    </row>
    <row r="121" spans="1:7" s="11" customFormat="1" hidden="1">
      <c r="A121" s="880" t="str">
        <f>CONCATENATE(Admin!$C$59," ",Admin!$F$59)</f>
        <v xml:space="preserve">19 </v>
      </c>
      <c r="B121" s="881">
        <f>VLOOKUP($A$100,'P19'!$A$10:$E$59,5, FALSE)</f>
        <v>0</v>
      </c>
      <c r="C121" s="639">
        <f t="shared" si="3"/>
        <v>0</v>
      </c>
      <c r="D121" s="640">
        <f t="shared" si="4"/>
        <v>1</v>
      </c>
      <c r="E121" s="640">
        <f>IF(Admin!$J$59="Yes",0,1)</f>
        <v>1</v>
      </c>
      <c r="F121" s="640">
        <f t="shared" si="5"/>
        <v>2</v>
      </c>
      <c r="G121" s="641" t="s">
        <v>303</v>
      </c>
    </row>
    <row r="122" spans="1:7" s="11" customFormat="1" hidden="1">
      <c r="A122" s="880" t="str">
        <f>CONCATENATE(Admin!$C$60," ",Admin!$F$60)</f>
        <v xml:space="preserve">20 </v>
      </c>
      <c r="B122" s="881">
        <f>VLOOKUP($A$100,'P20'!$A$10:$E$59,5, FALSE)</f>
        <v>0</v>
      </c>
      <c r="C122" s="639">
        <f t="shared" si="3"/>
        <v>0</v>
      </c>
      <c r="D122" s="640">
        <f t="shared" si="4"/>
        <v>1</v>
      </c>
      <c r="E122" s="640">
        <f>IF(Admin!$J$60="Yes",0,1)</f>
        <v>1</v>
      </c>
      <c r="F122" s="640">
        <f t="shared" si="5"/>
        <v>2</v>
      </c>
      <c r="G122" s="641" t="s">
        <v>303</v>
      </c>
    </row>
    <row r="123" spans="1:7" s="11" customFormat="1" hidden="1">
      <c r="A123" s="878">
        <f>Tasks!B74</f>
        <v>6</v>
      </c>
      <c r="B123" s="879" t="str">
        <f>Tasks!C74</f>
        <v>Searching for suitable pet events.</v>
      </c>
      <c r="C123" s="639">
        <f t="shared" si="3"/>
        <v>0</v>
      </c>
      <c r="D123" s="640">
        <f t="shared" si="4"/>
        <v>0</v>
      </c>
      <c r="E123" s="640" t="s">
        <v>100</v>
      </c>
      <c r="F123" s="640">
        <f t="shared" si="5"/>
        <v>0</v>
      </c>
      <c r="G123" s="641" t="s">
        <v>303</v>
      </c>
    </row>
    <row r="124" spans="1:7" s="11" customFormat="1" hidden="1">
      <c r="A124" s="880" t="str">
        <f>CONCATENATE("P1"," ",Admin!$F$39)</f>
        <v xml:space="preserve">P1 </v>
      </c>
      <c r="B124" s="881">
        <f>VLOOKUP($A$123,Pilot1!$A$10:$E$59,5, FALSE)</f>
        <v>0</v>
      </c>
      <c r="C124" s="639">
        <f t="shared" si="3"/>
        <v>0</v>
      </c>
      <c r="D124" s="640">
        <f t="shared" si="4"/>
        <v>1</v>
      </c>
      <c r="E124" s="640">
        <f>IF(Admin!$J$39="Yes",0,1)</f>
        <v>1</v>
      </c>
      <c r="F124" s="640">
        <f t="shared" si="5"/>
        <v>2</v>
      </c>
      <c r="G124" s="641" t="s">
        <v>303</v>
      </c>
    </row>
    <row r="125" spans="1:7" s="11" customFormat="1" ht="27" hidden="1">
      <c r="A125" s="880" t="str">
        <f>CONCATENATE("P2"," ",Admin!$F$40)</f>
        <v>P2 &lt;enter name&gt;</v>
      </c>
      <c r="B125" s="881">
        <f>VLOOKUP($A$123,Pilot2!$A$10:$E$59,5, FALSE)</f>
        <v>0</v>
      </c>
      <c r="C125" s="639">
        <f t="shared" si="3"/>
        <v>0</v>
      </c>
      <c r="D125" s="640">
        <f t="shared" si="4"/>
        <v>1</v>
      </c>
      <c r="E125" s="640">
        <f>IF(Admin!$J$40="Yes",0,1)</f>
        <v>1</v>
      </c>
      <c r="F125" s="640">
        <f t="shared" si="5"/>
        <v>2</v>
      </c>
      <c r="G125" s="641" t="s">
        <v>303</v>
      </c>
    </row>
    <row r="126" spans="1:7" s="11" customFormat="1" ht="27" hidden="1">
      <c r="A126" s="880" t="str">
        <f>CONCATENATE(Admin!$C$41," ",Admin!$F$41)</f>
        <v>1 Mevis Dsilva</v>
      </c>
      <c r="B126" s="881" t="str">
        <f>VLOOKUP($A$123,'P1'!$A$10:$E$59,5, FALSE)</f>
        <v>Informative links were helpful for the user</v>
      </c>
      <c r="C126" s="639">
        <f t="shared" si="3"/>
        <v>0</v>
      </c>
      <c r="D126" s="640">
        <f t="shared" si="4"/>
        <v>0</v>
      </c>
      <c r="E126" s="640">
        <f>IF(Admin!$J$41="Yes",0,1)</f>
        <v>0</v>
      </c>
      <c r="F126" s="640">
        <f t="shared" si="5"/>
        <v>0</v>
      </c>
      <c r="G126" s="641" t="s">
        <v>303</v>
      </c>
    </row>
    <row r="127" spans="1:7" s="11" customFormat="1" ht="27" hidden="1">
      <c r="A127" s="880" t="str">
        <f>CONCATENATE(Admin!$C$42," ",Admin!$F$42)</f>
        <v>2 Boris Gluscevic</v>
      </c>
      <c r="B127" s="881" t="str">
        <f>VLOOKUP($A$123,'P2'!$A$10:$E$59,5, FALSE)</f>
        <v xml:space="preserve">confident to do the task </v>
      </c>
      <c r="C127" s="639">
        <f t="shared" si="3"/>
        <v>0</v>
      </c>
      <c r="D127" s="640">
        <f t="shared" si="4"/>
        <v>0</v>
      </c>
      <c r="E127" s="640">
        <f>IF(Admin!$J$42="Yes",0,1)</f>
        <v>0</v>
      </c>
      <c r="F127" s="640">
        <f t="shared" si="5"/>
        <v>0</v>
      </c>
      <c r="G127" s="641" t="s">
        <v>303</v>
      </c>
    </row>
    <row r="128" spans="1:7" s="11" customFormat="1" ht="27" hidden="1">
      <c r="A128" s="880" t="str">
        <f>CONCATENATE(Admin!$C$43," ",Admin!$F$43)</f>
        <v>3 Foram Jasani</v>
      </c>
      <c r="B128" s="881" t="str">
        <f>VLOOKUP($A$123,'P3'!$A$10:$E$59,5, FALSE)</f>
        <v>User was quick enough to complete the task</v>
      </c>
      <c r="C128" s="639">
        <f t="shared" si="3"/>
        <v>0</v>
      </c>
      <c r="D128" s="640">
        <f t="shared" si="4"/>
        <v>0</v>
      </c>
      <c r="E128" s="640">
        <f>IF(Admin!$J$43="Yes",0,1)</f>
        <v>0</v>
      </c>
      <c r="F128" s="640">
        <f t="shared" si="5"/>
        <v>0</v>
      </c>
      <c r="G128" s="641" t="s">
        <v>303</v>
      </c>
    </row>
    <row r="129" spans="1:7" s="11" customFormat="1" ht="27" hidden="1">
      <c r="A129" s="880" t="str">
        <f>CONCATENATE(Admin!$C$44," ",Admin!$F$44)</f>
        <v>4 Anupam Jagtap</v>
      </c>
      <c r="B129" s="881" t="str">
        <f>VLOOKUP($A$123,'P4'!$A$10:$E$59,5, FALSE)</f>
        <v>Confident to complete the task</v>
      </c>
      <c r="C129" s="639">
        <f t="shared" si="3"/>
        <v>0</v>
      </c>
      <c r="D129" s="640">
        <f t="shared" si="4"/>
        <v>0</v>
      </c>
      <c r="E129" s="640">
        <f>IF(Admin!$J$44="Yes",0,1)</f>
        <v>0</v>
      </c>
      <c r="F129" s="640">
        <f t="shared" si="5"/>
        <v>0</v>
      </c>
      <c r="G129" s="641" t="s">
        <v>303</v>
      </c>
    </row>
    <row r="130" spans="1:7" s="11" customFormat="1" ht="27" hidden="1">
      <c r="A130" s="880" t="str">
        <f>CONCATENATE(Admin!$C$45," ",Admin!$F$45)</f>
        <v>5 Rohan Avachat</v>
      </c>
      <c r="B130" s="881" t="str">
        <f>VLOOKUP($A$123,'P5'!$A$10:$E$59,5, FALSE)</f>
        <v>User was fast to do the task</v>
      </c>
      <c r="C130" s="639">
        <f t="shared" si="3"/>
        <v>0</v>
      </c>
      <c r="D130" s="640">
        <f t="shared" si="4"/>
        <v>0</v>
      </c>
      <c r="E130" s="640">
        <f>IF(Admin!$J$45="Yes",0,1)</f>
        <v>0</v>
      </c>
      <c r="F130" s="640">
        <f t="shared" si="5"/>
        <v>0</v>
      </c>
      <c r="G130" s="641" t="s">
        <v>303</v>
      </c>
    </row>
    <row r="131" spans="1:7" s="11" customFormat="1" hidden="1">
      <c r="A131" s="880" t="str">
        <f>CONCATENATE(Admin!$C$46," ",Admin!$F$46)</f>
        <v xml:space="preserve">6 </v>
      </c>
      <c r="B131" s="881">
        <f>VLOOKUP($A$123,'P6'!$A$10:$E$59,5, FALSE)</f>
        <v>0</v>
      </c>
      <c r="C131" s="639">
        <f t="shared" si="3"/>
        <v>0</v>
      </c>
      <c r="D131" s="640">
        <f t="shared" si="4"/>
        <v>1</v>
      </c>
      <c r="E131" s="640">
        <f>IF(Admin!$J$46="Yes",0,1)</f>
        <v>1</v>
      </c>
      <c r="F131" s="640">
        <f t="shared" si="5"/>
        <v>2</v>
      </c>
      <c r="G131" s="641" t="s">
        <v>303</v>
      </c>
    </row>
    <row r="132" spans="1:7" s="11" customFormat="1" hidden="1">
      <c r="A132" s="880" t="str">
        <f>CONCATENATE(Admin!$C$47," ",Admin!$F$47)</f>
        <v xml:space="preserve">7 </v>
      </c>
      <c r="B132" s="881">
        <f>VLOOKUP($A$123,'P7'!$A$10:$E$59,5, FALSE)</f>
        <v>0</v>
      </c>
      <c r="C132" s="639">
        <f t="shared" si="3"/>
        <v>0</v>
      </c>
      <c r="D132" s="640">
        <f t="shared" si="4"/>
        <v>1</v>
      </c>
      <c r="E132" s="640">
        <f>IF(Admin!$J$47="Yes",0,1)</f>
        <v>1</v>
      </c>
      <c r="F132" s="640">
        <f t="shared" si="5"/>
        <v>2</v>
      </c>
      <c r="G132" s="641" t="s">
        <v>303</v>
      </c>
    </row>
    <row r="133" spans="1:7" s="11" customFormat="1" hidden="1">
      <c r="A133" s="880" t="str">
        <f>CONCATENATE(Admin!$C$48," ",Admin!$F$48)</f>
        <v xml:space="preserve">8 </v>
      </c>
      <c r="B133" s="881">
        <f>VLOOKUP($A$123,'P8'!$A$10:$E$59,5, FALSE)</f>
        <v>0</v>
      </c>
      <c r="C133" s="639">
        <f t="shared" si="3"/>
        <v>0</v>
      </c>
      <c r="D133" s="640">
        <f t="shared" si="4"/>
        <v>1</v>
      </c>
      <c r="E133" s="640">
        <f>IF(Admin!$J$48="Yes",0,1)</f>
        <v>1</v>
      </c>
      <c r="F133" s="640">
        <f t="shared" si="5"/>
        <v>2</v>
      </c>
      <c r="G133" s="641" t="s">
        <v>303</v>
      </c>
    </row>
    <row r="134" spans="1:7" s="11" customFormat="1" hidden="1">
      <c r="A134" s="880" t="str">
        <f>CONCATENATE(Admin!$C$49," ",Admin!$F$49)</f>
        <v xml:space="preserve">9 </v>
      </c>
      <c r="B134" s="881">
        <f>VLOOKUP($A$123,'P9'!$A$10:$E$59,5, FALSE)</f>
        <v>0</v>
      </c>
      <c r="C134" s="639">
        <f t="shared" si="3"/>
        <v>0</v>
      </c>
      <c r="D134" s="640">
        <f t="shared" si="4"/>
        <v>1</v>
      </c>
      <c r="E134" s="640">
        <f>IF(Admin!$J$49="Yes",0,1)</f>
        <v>1</v>
      </c>
      <c r="F134" s="640">
        <f t="shared" si="5"/>
        <v>2</v>
      </c>
      <c r="G134" s="641" t="s">
        <v>303</v>
      </c>
    </row>
    <row r="135" spans="1:7" s="11" customFormat="1" hidden="1">
      <c r="A135" s="880" t="str">
        <f>CONCATENATE(Admin!$C$50," ",Admin!$F$50)</f>
        <v xml:space="preserve">10 </v>
      </c>
      <c r="B135" s="881">
        <f>VLOOKUP($A$123,'P10'!$A$10:$E$59,5, FALSE)</f>
        <v>0</v>
      </c>
      <c r="C135" s="639">
        <f t="shared" si="3"/>
        <v>0</v>
      </c>
      <c r="D135" s="640">
        <f t="shared" si="4"/>
        <v>1</v>
      </c>
      <c r="E135" s="640">
        <f>IF(Admin!$J$50="Yes",0,1)</f>
        <v>1</v>
      </c>
      <c r="F135" s="640">
        <f t="shared" si="5"/>
        <v>2</v>
      </c>
      <c r="G135" s="641" t="s">
        <v>303</v>
      </c>
    </row>
    <row r="136" spans="1:7" s="11" customFormat="1" hidden="1">
      <c r="A136" s="880" t="str">
        <f>CONCATENATE(Admin!$C$51," ",Admin!$F$51)</f>
        <v xml:space="preserve">11 </v>
      </c>
      <c r="B136" s="881">
        <f>VLOOKUP($A$123,'P11'!$A$10:$E$59,5, FALSE)</f>
        <v>0</v>
      </c>
      <c r="C136" s="639">
        <f t="shared" ref="C136:C199" si="6">IF(ISERROR(B136),1,0)</f>
        <v>0</v>
      </c>
      <c r="D136" s="640">
        <f t="shared" ref="D136:D199" si="7">IF(ISNUMBER(B136),1,0)</f>
        <v>1</v>
      </c>
      <c r="E136" s="640">
        <f>IF(Admin!$J$51="Yes",0,1)</f>
        <v>1</v>
      </c>
      <c r="F136" s="640">
        <f t="shared" ref="F136:F199" si="8">SUM(C136:E136)</f>
        <v>2</v>
      </c>
      <c r="G136" s="641" t="s">
        <v>303</v>
      </c>
    </row>
    <row r="137" spans="1:7" s="11" customFormat="1" hidden="1">
      <c r="A137" s="880" t="str">
        <f>CONCATENATE(Admin!$C$52," ",Admin!$F$52)</f>
        <v xml:space="preserve">12 </v>
      </c>
      <c r="B137" s="881">
        <f>VLOOKUP($A$123,'P12'!$A$10:$E$59,5, FALSE)</f>
        <v>0</v>
      </c>
      <c r="C137" s="639">
        <f t="shared" si="6"/>
        <v>0</v>
      </c>
      <c r="D137" s="640">
        <f t="shared" si="7"/>
        <v>1</v>
      </c>
      <c r="E137" s="640">
        <f>IF(Admin!$J$52="Yes",0,1)</f>
        <v>1</v>
      </c>
      <c r="F137" s="640">
        <f t="shared" si="8"/>
        <v>2</v>
      </c>
      <c r="G137" s="641" t="s">
        <v>303</v>
      </c>
    </row>
    <row r="138" spans="1:7" s="11" customFormat="1" hidden="1">
      <c r="A138" s="880" t="str">
        <f>CONCATENATE(Admin!$C$53," ",Admin!$F$53)</f>
        <v xml:space="preserve">13 </v>
      </c>
      <c r="B138" s="881">
        <f>VLOOKUP($A$123,'P13'!$A$10:$E$59,5, FALSE)</f>
        <v>0</v>
      </c>
      <c r="C138" s="639">
        <f t="shared" si="6"/>
        <v>0</v>
      </c>
      <c r="D138" s="640">
        <f t="shared" si="7"/>
        <v>1</v>
      </c>
      <c r="E138" s="640">
        <f>IF(Admin!$J$53="Yes",0,1)</f>
        <v>1</v>
      </c>
      <c r="F138" s="640">
        <f t="shared" si="8"/>
        <v>2</v>
      </c>
      <c r="G138" s="641" t="s">
        <v>303</v>
      </c>
    </row>
    <row r="139" spans="1:7" s="11" customFormat="1" hidden="1">
      <c r="A139" s="880" t="str">
        <f>CONCATENATE(Admin!$C$54," ",Admin!$F$54)</f>
        <v xml:space="preserve">14 </v>
      </c>
      <c r="B139" s="881">
        <f>VLOOKUP($A$123,'P14'!$A$10:$E$59,5, FALSE)</f>
        <v>0</v>
      </c>
      <c r="C139" s="639">
        <f t="shared" si="6"/>
        <v>0</v>
      </c>
      <c r="D139" s="640">
        <f t="shared" si="7"/>
        <v>1</v>
      </c>
      <c r="E139" s="640">
        <f>IF(Admin!$J$54="Yes",0,1)</f>
        <v>1</v>
      </c>
      <c r="F139" s="640">
        <f t="shared" si="8"/>
        <v>2</v>
      </c>
      <c r="G139" s="641" t="s">
        <v>303</v>
      </c>
    </row>
    <row r="140" spans="1:7" s="11" customFormat="1" hidden="1">
      <c r="A140" s="880" t="str">
        <f>CONCATENATE(Admin!$C$55," ",Admin!$F$55)</f>
        <v xml:space="preserve">15 </v>
      </c>
      <c r="B140" s="881">
        <f>VLOOKUP($A$123,'P15'!$A$10:$E$59,5, FALSE)</f>
        <v>0</v>
      </c>
      <c r="C140" s="639">
        <f t="shared" si="6"/>
        <v>0</v>
      </c>
      <c r="D140" s="640">
        <f t="shared" si="7"/>
        <v>1</v>
      </c>
      <c r="E140" s="640">
        <f>IF(Admin!$J$55="Yes",0,1)</f>
        <v>1</v>
      </c>
      <c r="F140" s="640">
        <f t="shared" si="8"/>
        <v>2</v>
      </c>
      <c r="G140" s="641" t="s">
        <v>303</v>
      </c>
    </row>
    <row r="141" spans="1:7" s="11" customFormat="1" hidden="1">
      <c r="A141" s="880" t="str">
        <f>CONCATENATE(Admin!$C$56," ",Admin!$F$56)</f>
        <v xml:space="preserve">16 </v>
      </c>
      <c r="B141" s="881">
        <f>VLOOKUP($A$123,'P16'!$A$10:$E$59,5, FALSE)</f>
        <v>0</v>
      </c>
      <c r="C141" s="639">
        <f t="shared" si="6"/>
        <v>0</v>
      </c>
      <c r="D141" s="640">
        <f t="shared" si="7"/>
        <v>1</v>
      </c>
      <c r="E141" s="640">
        <f>IF(Admin!$J$56="Yes",0,1)</f>
        <v>1</v>
      </c>
      <c r="F141" s="640">
        <f t="shared" si="8"/>
        <v>2</v>
      </c>
      <c r="G141" s="641" t="s">
        <v>303</v>
      </c>
    </row>
    <row r="142" spans="1:7" s="11" customFormat="1" hidden="1">
      <c r="A142" s="880" t="str">
        <f>CONCATENATE(Admin!$C$57," ",Admin!$F$57)</f>
        <v xml:space="preserve">17 </v>
      </c>
      <c r="B142" s="881">
        <f>VLOOKUP($A$123,'P17'!$A$10:$E$59,5, FALSE)</f>
        <v>0</v>
      </c>
      <c r="C142" s="639">
        <f t="shared" si="6"/>
        <v>0</v>
      </c>
      <c r="D142" s="640">
        <f t="shared" si="7"/>
        <v>1</v>
      </c>
      <c r="E142" s="640">
        <f>IF(Admin!$J$57="Yes",0,1)</f>
        <v>1</v>
      </c>
      <c r="F142" s="640">
        <f t="shared" si="8"/>
        <v>2</v>
      </c>
      <c r="G142" s="641" t="s">
        <v>303</v>
      </c>
    </row>
    <row r="143" spans="1:7" s="11" customFormat="1" hidden="1">
      <c r="A143" s="880" t="str">
        <f>CONCATENATE(Admin!$C$58," ",Admin!$F$58)</f>
        <v xml:space="preserve">18 </v>
      </c>
      <c r="B143" s="881">
        <f>VLOOKUP($A$123,'P18'!$A$10:$E$59,5, FALSE)</f>
        <v>0</v>
      </c>
      <c r="C143" s="639">
        <f t="shared" si="6"/>
        <v>0</v>
      </c>
      <c r="D143" s="640">
        <f t="shared" si="7"/>
        <v>1</v>
      </c>
      <c r="E143" s="640">
        <f>IF(Admin!$J$58="Yes",0,1)</f>
        <v>1</v>
      </c>
      <c r="F143" s="640">
        <f t="shared" si="8"/>
        <v>2</v>
      </c>
      <c r="G143" s="641" t="s">
        <v>303</v>
      </c>
    </row>
    <row r="144" spans="1:7" s="11" customFormat="1" hidden="1">
      <c r="A144" s="880" t="str">
        <f>CONCATENATE(Admin!$C$59," ",Admin!$F$59)</f>
        <v xml:space="preserve">19 </v>
      </c>
      <c r="B144" s="881">
        <f>VLOOKUP($A$123,'P19'!$A$10:$E$59,5, FALSE)</f>
        <v>0</v>
      </c>
      <c r="C144" s="639">
        <f t="shared" si="6"/>
        <v>0</v>
      </c>
      <c r="D144" s="640">
        <f t="shared" si="7"/>
        <v>1</v>
      </c>
      <c r="E144" s="640">
        <f>IF(Admin!$J$59="Yes",0,1)</f>
        <v>1</v>
      </c>
      <c r="F144" s="640">
        <f t="shared" si="8"/>
        <v>2</v>
      </c>
      <c r="G144" s="641" t="s">
        <v>303</v>
      </c>
    </row>
    <row r="145" spans="1:7" s="11" customFormat="1" hidden="1">
      <c r="A145" s="880" t="str">
        <f>CONCATENATE(Admin!$C$60," ",Admin!$F$60)</f>
        <v xml:space="preserve">20 </v>
      </c>
      <c r="B145" s="881">
        <f>VLOOKUP($A$123,'P20'!$A$10:$E$59,5, FALSE)</f>
        <v>0</v>
      </c>
      <c r="C145" s="639">
        <f t="shared" si="6"/>
        <v>0</v>
      </c>
      <c r="D145" s="640">
        <f t="shared" si="7"/>
        <v>1</v>
      </c>
      <c r="E145" s="640">
        <f>IF(Admin!$J$60="Yes",0,1)</f>
        <v>1</v>
      </c>
      <c r="F145" s="640">
        <f t="shared" si="8"/>
        <v>2</v>
      </c>
      <c r="G145" s="641" t="s">
        <v>303</v>
      </c>
    </row>
    <row r="146" spans="1:7" s="11" customFormat="1" hidden="1">
      <c r="A146" s="878">
        <f>Tasks!B75</f>
        <v>7</v>
      </c>
      <c r="B146" s="879">
        <f>Tasks!C75</f>
        <v>0</v>
      </c>
      <c r="C146" s="639">
        <f t="shared" si="6"/>
        <v>0</v>
      </c>
      <c r="D146" s="640">
        <f t="shared" si="7"/>
        <v>1</v>
      </c>
      <c r="E146" s="640" t="s">
        <v>100</v>
      </c>
      <c r="F146" s="640">
        <f t="shared" si="8"/>
        <v>1</v>
      </c>
      <c r="G146" s="641" t="s">
        <v>303</v>
      </c>
    </row>
    <row r="147" spans="1:7" s="11" customFormat="1" hidden="1">
      <c r="A147" s="880" t="str">
        <f>CONCATENATE("P1"," ",Admin!$F$39)</f>
        <v xml:space="preserve">P1 </v>
      </c>
      <c r="B147" s="881" t="e">
        <f>VLOOKUP($A$146,Pilot1!$A$10:$E$59,5, FALSE)</f>
        <v>#N/A</v>
      </c>
      <c r="C147" s="639">
        <f t="shared" si="6"/>
        <v>1</v>
      </c>
      <c r="D147" s="640">
        <f t="shared" si="7"/>
        <v>0</v>
      </c>
      <c r="E147" s="640">
        <f>IF(Admin!$J$39="Yes",0,1)</f>
        <v>1</v>
      </c>
      <c r="F147" s="640">
        <f t="shared" si="8"/>
        <v>2</v>
      </c>
      <c r="G147" s="641" t="s">
        <v>303</v>
      </c>
    </row>
    <row r="148" spans="1:7" s="11" customFormat="1" ht="27" hidden="1">
      <c r="A148" s="880" t="str">
        <f>CONCATENATE("P2"," ",Admin!$F$40)</f>
        <v>P2 &lt;enter name&gt;</v>
      </c>
      <c r="B148" s="881" t="e">
        <f>VLOOKUP($A$146,Pilot2!$A$10:$E$59,5, FALSE)</f>
        <v>#N/A</v>
      </c>
      <c r="C148" s="639">
        <f t="shared" si="6"/>
        <v>1</v>
      </c>
      <c r="D148" s="640">
        <f t="shared" si="7"/>
        <v>0</v>
      </c>
      <c r="E148" s="640">
        <f>IF(Admin!$J$40="Yes",0,1)</f>
        <v>1</v>
      </c>
      <c r="F148" s="640">
        <f t="shared" si="8"/>
        <v>2</v>
      </c>
      <c r="G148" s="641" t="s">
        <v>303</v>
      </c>
    </row>
    <row r="149" spans="1:7" s="11" customFormat="1" ht="27" hidden="1">
      <c r="A149" s="880" t="str">
        <f>CONCATENATE(Admin!$C$41," ",Admin!$F$41)</f>
        <v>1 Mevis Dsilva</v>
      </c>
      <c r="B149" s="881" t="e">
        <f>VLOOKUP($A$146,'P1'!$A$10:$E$59,5, FALSE)</f>
        <v>#N/A</v>
      </c>
      <c r="C149" s="639">
        <f t="shared" si="6"/>
        <v>1</v>
      </c>
      <c r="D149" s="640">
        <f t="shared" si="7"/>
        <v>0</v>
      </c>
      <c r="E149" s="640">
        <f>IF(Admin!$J$41="Yes",0,1)</f>
        <v>0</v>
      </c>
      <c r="F149" s="640">
        <f t="shared" si="8"/>
        <v>1</v>
      </c>
      <c r="G149" s="641" t="s">
        <v>303</v>
      </c>
    </row>
    <row r="150" spans="1:7" s="11" customFormat="1" ht="27" hidden="1">
      <c r="A150" s="880" t="str">
        <f>CONCATENATE(Admin!$C$42," ",Admin!$F$42)</f>
        <v>2 Boris Gluscevic</v>
      </c>
      <c r="B150" s="881" t="e">
        <f>VLOOKUP($A$146,'P2'!$A$10:$E$59,5, FALSE)</f>
        <v>#N/A</v>
      </c>
      <c r="C150" s="639">
        <f t="shared" si="6"/>
        <v>1</v>
      </c>
      <c r="D150" s="640">
        <f t="shared" si="7"/>
        <v>0</v>
      </c>
      <c r="E150" s="640">
        <f>IF(Admin!$J$42="Yes",0,1)</f>
        <v>0</v>
      </c>
      <c r="F150" s="640">
        <f t="shared" si="8"/>
        <v>1</v>
      </c>
      <c r="G150" s="641" t="s">
        <v>303</v>
      </c>
    </row>
    <row r="151" spans="1:7" s="11" customFormat="1" ht="27" hidden="1">
      <c r="A151" s="880" t="str">
        <f>CONCATENATE(Admin!$C$43," ",Admin!$F$43)</f>
        <v>3 Foram Jasani</v>
      </c>
      <c r="B151" s="881" t="e">
        <f>VLOOKUP($A$146,'P3'!$A$10:$E$59,5, FALSE)</f>
        <v>#N/A</v>
      </c>
      <c r="C151" s="639">
        <f t="shared" si="6"/>
        <v>1</v>
      </c>
      <c r="D151" s="640">
        <f t="shared" si="7"/>
        <v>0</v>
      </c>
      <c r="E151" s="640">
        <f>IF(Admin!$J$43="Yes",0,1)</f>
        <v>0</v>
      </c>
      <c r="F151" s="640">
        <f t="shared" si="8"/>
        <v>1</v>
      </c>
      <c r="G151" s="641" t="s">
        <v>303</v>
      </c>
    </row>
    <row r="152" spans="1:7" s="11" customFormat="1" ht="27" hidden="1">
      <c r="A152" s="880" t="str">
        <f>CONCATENATE(Admin!$C$44," ",Admin!$F$44)</f>
        <v>4 Anupam Jagtap</v>
      </c>
      <c r="B152" s="881" t="e">
        <f>VLOOKUP($A$146,'P4'!$A$10:$E$59,5, FALSE)</f>
        <v>#N/A</v>
      </c>
      <c r="C152" s="639">
        <f t="shared" si="6"/>
        <v>1</v>
      </c>
      <c r="D152" s="640">
        <f t="shared" si="7"/>
        <v>0</v>
      </c>
      <c r="E152" s="640">
        <f>IF(Admin!$J$44="Yes",0,1)</f>
        <v>0</v>
      </c>
      <c r="F152" s="640">
        <f t="shared" si="8"/>
        <v>1</v>
      </c>
      <c r="G152" s="641" t="s">
        <v>303</v>
      </c>
    </row>
    <row r="153" spans="1:7" s="11" customFormat="1" ht="27" hidden="1">
      <c r="A153" s="880" t="str">
        <f>CONCATENATE(Admin!$C$45," ",Admin!$F$45)</f>
        <v>5 Rohan Avachat</v>
      </c>
      <c r="B153" s="881" t="e">
        <f>VLOOKUP($A$146,'P5'!$A$10:$E$59,5, FALSE)</f>
        <v>#N/A</v>
      </c>
      <c r="C153" s="639">
        <f t="shared" si="6"/>
        <v>1</v>
      </c>
      <c r="D153" s="640">
        <f t="shared" si="7"/>
        <v>0</v>
      </c>
      <c r="E153" s="640">
        <f>IF(Admin!$J$45="Yes",0,1)</f>
        <v>0</v>
      </c>
      <c r="F153" s="640">
        <f t="shared" si="8"/>
        <v>1</v>
      </c>
      <c r="G153" s="641" t="s">
        <v>303</v>
      </c>
    </row>
    <row r="154" spans="1:7" s="11" customFormat="1" hidden="1">
      <c r="A154" s="880" t="str">
        <f>CONCATENATE(Admin!$C$46," ",Admin!$F$46)</f>
        <v xml:space="preserve">6 </v>
      </c>
      <c r="B154" s="881" t="e">
        <f>VLOOKUP($A$146,'P6'!$A$10:$E$59,5, FALSE)</f>
        <v>#N/A</v>
      </c>
      <c r="C154" s="639">
        <f t="shared" si="6"/>
        <v>1</v>
      </c>
      <c r="D154" s="640">
        <f t="shared" si="7"/>
        <v>0</v>
      </c>
      <c r="E154" s="640">
        <f>IF(Admin!$J$46="Yes",0,1)</f>
        <v>1</v>
      </c>
      <c r="F154" s="640">
        <f t="shared" si="8"/>
        <v>2</v>
      </c>
      <c r="G154" s="641" t="s">
        <v>303</v>
      </c>
    </row>
    <row r="155" spans="1:7" s="11" customFormat="1" hidden="1">
      <c r="A155" s="880" t="str">
        <f>CONCATENATE(Admin!$C$47," ",Admin!$F$47)</f>
        <v xml:space="preserve">7 </v>
      </c>
      <c r="B155" s="881" t="e">
        <f>VLOOKUP($A$146,'P7'!$A$10:$E$59,5, FALSE)</f>
        <v>#N/A</v>
      </c>
      <c r="C155" s="639">
        <f t="shared" si="6"/>
        <v>1</v>
      </c>
      <c r="D155" s="640">
        <f t="shared" si="7"/>
        <v>0</v>
      </c>
      <c r="E155" s="640">
        <f>IF(Admin!$J$47="Yes",0,1)</f>
        <v>1</v>
      </c>
      <c r="F155" s="640">
        <f t="shared" si="8"/>
        <v>2</v>
      </c>
      <c r="G155" s="641" t="s">
        <v>303</v>
      </c>
    </row>
    <row r="156" spans="1:7" s="11" customFormat="1" hidden="1">
      <c r="A156" s="880" t="str">
        <f>CONCATENATE(Admin!$C$48," ",Admin!$F$48)</f>
        <v xml:space="preserve">8 </v>
      </c>
      <c r="B156" s="881" t="e">
        <f>VLOOKUP($A$146,'P8'!$A$10:$E$59,5, FALSE)</f>
        <v>#N/A</v>
      </c>
      <c r="C156" s="639">
        <f t="shared" si="6"/>
        <v>1</v>
      </c>
      <c r="D156" s="640">
        <f t="shared" si="7"/>
        <v>0</v>
      </c>
      <c r="E156" s="640">
        <f>IF(Admin!$J$48="Yes",0,1)</f>
        <v>1</v>
      </c>
      <c r="F156" s="640">
        <f t="shared" si="8"/>
        <v>2</v>
      </c>
      <c r="G156" s="641" t="s">
        <v>303</v>
      </c>
    </row>
    <row r="157" spans="1:7" s="11" customFormat="1" hidden="1">
      <c r="A157" s="880" t="str">
        <f>CONCATENATE(Admin!$C$49," ",Admin!$F$49)</f>
        <v xml:space="preserve">9 </v>
      </c>
      <c r="B157" s="881" t="e">
        <f>VLOOKUP($A$146,'P9'!$A$10:$E$59,5, FALSE)</f>
        <v>#N/A</v>
      </c>
      <c r="C157" s="639">
        <f t="shared" si="6"/>
        <v>1</v>
      </c>
      <c r="D157" s="640">
        <f t="shared" si="7"/>
        <v>0</v>
      </c>
      <c r="E157" s="640">
        <f>IF(Admin!$J$49="Yes",0,1)</f>
        <v>1</v>
      </c>
      <c r="F157" s="640">
        <f t="shared" si="8"/>
        <v>2</v>
      </c>
      <c r="G157" s="641" t="s">
        <v>303</v>
      </c>
    </row>
    <row r="158" spans="1:7" s="11" customFormat="1" hidden="1">
      <c r="A158" s="880" t="str">
        <f>CONCATENATE(Admin!$C$50," ",Admin!$F$50)</f>
        <v xml:space="preserve">10 </v>
      </c>
      <c r="B158" s="881" t="e">
        <f>VLOOKUP($A$146,'P10'!$A$10:$E$59,5, FALSE)</f>
        <v>#N/A</v>
      </c>
      <c r="C158" s="639">
        <f t="shared" si="6"/>
        <v>1</v>
      </c>
      <c r="D158" s="640">
        <f t="shared" si="7"/>
        <v>0</v>
      </c>
      <c r="E158" s="640">
        <f>IF(Admin!$J$50="Yes",0,1)</f>
        <v>1</v>
      </c>
      <c r="F158" s="640">
        <f t="shared" si="8"/>
        <v>2</v>
      </c>
      <c r="G158" s="641" t="s">
        <v>303</v>
      </c>
    </row>
    <row r="159" spans="1:7" s="11" customFormat="1" hidden="1">
      <c r="A159" s="880" t="str">
        <f>CONCATENATE(Admin!$C$51," ",Admin!$F$51)</f>
        <v xml:space="preserve">11 </v>
      </c>
      <c r="B159" s="881" t="e">
        <f>VLOOKUP($A$146,'P11'!$A$10:$E$59,5, FALSE)</f>
        <v>#N/A</v>
      </c>
      <c r="C159" s="639">
        <f t="shared" si="6"/>
        <v>1</v>
      </c>
      <c r="D159" s="640">
        <f t="shared" si="7"/>
        <v>0</v>
      </c>
      <c r="E159" s="640">
        <f>IF(Admin!$J$51="Yes",0,1)</f>
        <v>1</v>
      </c>
      <c r="F159" s="640">
        <f t="shared" si="8"/>
        <v>2</v>
      </c>
      <c r="G159" s="641" t="s">
        <v>303</v>
      </c>
    </row>
    <row r="160" spans="1:7" s="11" customFormat="1" hidden="1">
      <c r="A160" s="880" t="str">
        <f>CONCATENATE(Admin!$C$52," ",Admin!$F$52)</f>
        <v xml:space="preserve">12 </v>
      </c>
      <c r="B160" s="881" t="e">
        <f>VLOOKUP($A$146,'P12'!$A$10:$E$59,5, FALSE)</f>
        <v>#N/A</v>
      </c>
      <c r="C160" s="639">
        <f t="shared" si="6"/>
        <v>1</v>
      </c>
      <c r="D160" s="640">
        <f t="shared" si="7"/>
        <v>0</v>
      </c>
      <c r="E160" s="640">
        <f>IF(Admin!$J$52="Yes",0,1)</f>
        <v>1</v>
      </c>
      <c r="F160" s="640">
        <f t="shared" si="8"/>
        <v>2</v>
      </c>
      <c r="G160" s="641" t="s">
        <v>303</v>
      </c>
    </row>
    <row r="161" spans="1:7" s="11" customFormat="1" hidden="1">
      <c r="A161" s="880" t="str">
        <f>CONCATENATE(Admin!$C$53," ",Admin!$F$53)</f>
        <v xml:space="preserve">13 </v>
      </c>
      <c r="B161" s="881" t="e">
        <f>VLOOKUP($A$146,'P13'!$A$10:$E$59,5, FALSE)</f>
        <v>#N/A</v>
      </c>
      <c r="C161" s="639">
        <f t="shared" si="6"/>
        <v>1</v>
      </c>
      <c r="D161" s="640">
        <f t="shared" si="7"/>
        <v>0</v>
      </c>
      <c r="E161" s="640">
        <f>IF(Admin!$J$53="Yes",0,1)</f>
        <v>1</v>
      </c>
      <c r="F161" s="640">
        <f t="shared" si="8"/>
        <v>2</v>
      </c>
      <c r="G161" s="641" t="s">
        <v>303</v>
      </c>
    </row>
    <row r="162" spans="1:7" s="11" customFormat="1" hidden="1">
      <c r="A162" s="880" t="str">
        <f>CONCATENATE(Admin!$C$54," ",Admin!$F$54)</f>
        <v xml:space="preserve">14 </v>
      </c>
      <c r="B162" s="881" t="e">
        <f>VLOOKUP($A$146,'P14'!$A$10:$E$59,5, FALSE)</f>
        <v>#N/A</v>
      </c>
      <c r="C162" s="639">
        <f t="shared" si="6"/>
        <v>1</v>
      </c>
      <c r="D162" s="640">
        <f t="shared" si="7"/>
        <v>0</v>
      </c>
      <c r="E162" s="640">
        <f>IF(Admin!$J$54="Yes",0,1)</f>
        <v>1</v>
      </c>
      <c r="F162" s="640">
        <f t="shared" si="8"/>
        <v>2</v>
      </c>
      <c r="G162" s="641" t="s">
        <v>303</v>
      </c>
    </row>
    <row r="163" spans="1:7" s="11" customFormat="1" hidden="1">
      <c r="A163" s="880" t="str">
        <f>CONCATENATE(Admin!$C$55," ",Admin!$F$55)</f>
        <v xml:space="preserve">15 </v>
      </c>
      <c r="B163" s="881" t="e">
        <f>VLOOKUP($A$146,'P15'!$A$10:$E$59,5, FALSE)</f>
        <v>#N/A</v>
      </c>
      <c r="C163" s="639">
        <f t="shared" si="6"/>
        <v>1</v>
      </c>
      <c r="D163" s="640">
        <f t="shared" si="7"/>
        <v>0</v>
      </c>
      <c r="E163" s="640">
        <f>IF(Admin!$J$55="Yes",0,1)</f>
        <v>1</v>
      </c>
      <c r="F163" s="640">
        <f t="shared" si="8"/>
        <v>2</v>
      </c>
      <c r="G163" s="641" t="s">
        <v>303</v>
      </c>
    </row>
    <row r="164" spans="1:7" s="11" customFormat="1" hidden="1">
      <c r="A164" s="880" t="str">
        <f>CONCATENATE(Admin!$C$56," ",Admin!$F$56)</f>
        <v xml:space="preserve">16 </v>
      </c>
      <c r="B164" s="881" t="e">
        <f>VLOOKUP($A$146,'P16'!$A$10:$E$59,5, FALSE)</f>
        <v>#N/A</v>
      </c>
      <c r="C164" s="639">
        <f t="shared" si="6"/>
        <v>1</v>
      </c>
      <c r="D164" s="640">
        <f t="shared" si="7"/>
        <v>0</v>
      </c>
      <c r="E164" s="640">
        <f>IF(Admin!$J$56="Yes",0,1)</f>
        <v>1</v>
      </c>
      <c r="F164" s="640">
        <f t="shared" si="8"/>
        <v>2</v>
      </c>
      <c r="G164" s="641" t="s">
        <v>303</v>
      </c>
    </row>
    <row r="165" spans="1:7" s="11" customFormat="1" hidden="1">
      <c r="A165" s="880" t="str">
        <f>CONCATENATE(Admin!$C$57," ",Admin!$F$57)</f>
        <v xml:space="preserve">17 </v>
      </c>
      <c r="B165" s="881" t="e">
        <f>VLOOKUP($A$146,'P17'!$A$10:$E$59,5, FALSE)</f>
        <v>#N/A</v>
      </c>
      <c r="C165" s="639">
        <f t="shared" si="6"/>
        <v>1</v>
      </c>
      <c r="D165" s="640">
        <f t="shared" si="7"/>
        <v>0</v>
      </c>
      <c r="E165" s="640">
        <f>IF(Admin!$J$57="Yes",0,1)</f>
        <v>1</v>
      </c>
      <c r="F165" s="640">
        <f t="shared" si="8"/>
        <v>2</v>
      </c>
      <c r="G165" s="641" t="s">
        <v>303</v>
      </c>
    </row>
    <row r="166" spans="1:7" s="11" customFormat="1" hidden="1">
      <c r="A166" s="880" t="str">
        <f>CONCATENATE(Admin!$C$58," ",Admin!$F$58)</f>
        <v xml:space="preserve">18 </v>
      </c>
      <c r="B166" s="881" t="e">
        <f>VLOOKUP($A$146,'P18'!$A$10:$E$59,5, FALSE)</f>
        <v>#N/A</v>
      </c>
      <c r="C166" s="639">
        <f t="shared" si="6"/>
        <v>1</v>
      </c>
      <c r="D166" s="640">
        <f t="shared" si="7"/>
        <v>0</v>
      </c>
      <c r="E166" s="640">
        <f>IF(Admin!$J$58="Yes",0,1)</f>
        <v>1</v>
      </c>
      <c r="F166" s="640">
        <f t="shared" si="8"/>
        <v>2</v>
      </c>
      <c r="G166" s="641" t="s">
        <v>303</v>
      </c>
    </row>
    <row r="167" spans="1:7" s="11" customFormat="1" hidden="1">
      <c r="A167" s="880" t="str">
        <f>CONCATENATE(Admin!$C$59," ",Admin!$F$59)</f>
        <v xml:space="preserve">19 </v>
      </c>
      <c r="B167" s="881" t="e">
        <f>VLOOKUP($A$146,'P19'!$A$10:$E$59,5, FALSE)</f>
        <v>#N/A</v>
      </c>
      <c r="C167" s="639">
        <f t="shared" si="6"/>
        <v>1</v>
      </c>
      <c r="D167" s="640">
        <f t="shared" si="7"/>
        <v>0</v>
      </c>
      <c r="E167" s="640">
        <f>IF(Admin!$J$59="Yes",0,1)</f>
        <v>1</v>
      </c>
      <c r="F167" s="640">
        <f t="shared" si="8"/>
        <v>2</v>
      </c>
      <c r="G167" s="641" t="s">
        <v>303</v>
      </c>
    </row>
    <row r="168" spans="1:7" s="11" customFormat="1" hidden="1">
      <c r="A168" s="880" t="str">
        <f>CONCATENATE(Admin!$C$60," ",Admin!$F$60)</f>
        <v xml:space="preserve">20 </v>
      </c>
      <c r="B168" s="881" t="e">
        <f>VLOOKUP($A$146,'P20'!$A$10:$E$59,5, FALSE)</f>
        <v>#N/A</v>
      </c>
      <c r="C168" s="639">
        <f t="shared" si="6"/>
        <v>1</v>
      </c>
      <c r="D168" s="640">
        <f t="shared" si="7"/>
        <v>0</v>
      </c>
      <c r="E168" s="640">
        <f>IF(Admin!$J$60="Yes",0,1)</f>
        <v>1</v>
      </c>
      <c r="F168" s="640">
        <f t="shared" si="8"/>
        <v>2</v>
      </c>
      <c r="G168" s="641" t="s">
        <v>303</v>
      </c>
    </row>
    <row r="169" spans="1:7" s="11" customFormat="1" hidden="1">
      <c r="A169" s="878">
        <f>Tasks!B76</f>
        <v>8</v>
      </c>
      <c r="B169" s="879">
        <f>Tasks!C76</f>
        <v>0</v>
      </c>
      <c r="C169" s="639">
        <f t="shared" si="6"/>
        <v>0</v>
      </c>
      <c r="D169" s="640">
        <f t="shared" si="7"/>
        <v>1</v>
      </c>
      <c r="E169" s="640" t="s">
        <v>100</v>
      </c>
      <c r="F169" s="640">
        <f t="shared" si="8"/>
        <v>1</v>
      </c>
      <c r="G169" s="641" t="s">
        <v>303</v>
      </c>
    </row>
    <row r="170" spans="1:7" s="11" customFormat="1" hidden="1">
      <c r="A170" s="880" t="str">
        <f>CONCATENATE("P1"," ",Admin!$F$39)</f>
        <v xml:space="preserve">P1 </v>
      </c>
      <c r="B170" s="881" t="e">
        <f>VLOOKUP($A$169,Pilot1!$A$10:$E$59,5, FALSE)</f>
        <v>#N/A</v>
      </c>
      <c r="C170" s="639">
        <f t="shared" si="6"/>
        <v>1</v>
      </c>
      <c r="D170" s="640">
        <f t="shared" si="7"/>
        <v>0</v>
      </c>
      <c r="E170" s="640">
        <f>IF(Admin!$J$39="Yes",0,1)</f>
        <v>1</v>
      </c>
      <c r="F170" s="640">
        <f t="shared" si="8"/>
        <v>2</v>
      </c>
      <c r="G170" s="641" t="s">
        <v>303</v>
      </c>
    </row>
    <row r="171" spans="1:7" s="11" customFormat="1" ht="27" hidden="1">
      <c r="A171" s="880" t="str">
        <f>CONCATENATE("P2"," ",Admin!$F$40)</f>
        <v>P2 &lt;enter name&gt;</v>
      </c>
      <c r="B171" s="881" t="e">
        <f>VLOOKUP($A$169,Pilot2!$A$10:$E$59,5, FALSE)</f>
        <v>#N/A</v>
      </c>
      <c r="C171" s="639">
        <f t="shared" si="6"/>
        <v>1</v>
      </c>
      <c r="D171" s="640">
        <f t="shared" si="7"/>
        <v>0</v>
      </c>
      <c r="E171" s="640">
        <f>IF(Admin!$J$40="Yes",0,1)</f>
        <v>1</v>
      </c>
      <c r="F171" s="640">
        <f t="shared" si="8"/>
        <v>2</v>
      </c>
      <c r="G171" s="641" t="s">
        <v>303</v>
      </c>
    </row>
    <row r="172" spans="1:7" s="11" customFormat="1" ht="27" hidden="1">
      <c r="A172" s="880" t="str">
        <f>CONCATENATE(Admin!$C$41," ",Admin!$F$41)</f>
        <v>1 Mevis Dsilva</v>
      </c>
      <c r="B172" s="881" t="e">
        <f>VLOOKUP($A$169,'P1'!$A$10:$E$59,5, FALSE)</f>
        <v>#N/A</v>
      </c>
      <c r="C172" s="639">
        <f t="shared" si="6"/>
        <v>1</v>
      </c>
      <c r="D172" s="640">
        <f t="shared" si="7"/>
        <v>0</v>
      </c>
      <c r="E172" s="640">
        <f>IF(Admin!$J$41="Yes",0,1)</f>
        <v>0</v>
      </c>
      <c r="F172" s="640">
        <f t="shared" si="8"/>
        <v>1</v>
      </c>
      <c r="G172" s="641" t="s">
        <v>303</v>
      </c>
    </row>
    <row r="173" spans="1:7" s="11" customFormat="1" ht="27" hidden="1">
      <c r="A173" s="880" t="str">
        <f>CONCATENATE(Admin!$C$42," ",Admin!$F$42)</f>
        <v>2 Boris Gluscevic</v>
      </c>
      <c r="B173" s="881" t="e">
        <f>VLOOKUP($A$169,'P2'!$A$10:$E$59,5, FALSE)</f>
        <v>#N/A</v>
      </c>
      <c r="C173" s="639">
        <f t="shared" si="6"/>
        <v>1</v>
      </c>
      <c r="D173" s="640">
        <f t="shared" si="7"/>
        <v>0</v>
      </c>
      <c r="E173" s="640">
        <f>IF(Admin!$J$42="Yes",0,1)</f>
        <v>0</v>
      </c>
      <c r="F173" s="640">
        <f t="shared" si="8"/>
        <v>1</v>
      </c>
      <c r="G173" s="641" t="s">
        <v>303</v>
      </c>
    </row>
    <row r="174" spans="1:7" s="11" customFormat="1" ht="27" hidden="1">
      <c r="A174" s="880" t="str">
        <f>CONCATENATE(Admin!$C$43," ",Admin!$F$43)</f>
        <v>3 Foram Jasani</v>
      </c>
      <c r="B174" s="881" t="e">
        <f>VLOOKUP($A$169,'P3'!$A$10:$E$59,5, FALSE)</f>
        <v>#N/A</v>
      </c>
      <c r="C174" s="639">
        <f t="shared" si="6"/>
        <v>1</v>
      </c>
      <c r="D174" s="640">
        <f t="shared" si="7"/>
        <v>0</v>
      </c>
      <c r="E174" s="640">
        <f>IF(Admin!$J$43="Yes",0,1)</f>
        <v>0</v>
      </c>
      <c r="F174" s="640">
        <f t="shared" si="8"/>
        <v>1</v>
      </c>
      <c r="G174" s="641" t="s">
        <v>303</v>
      </c>
    </row>
    <row r="175" spans="1:7" s="11" customFormat="1" ht="27" hidden="1">
      <c r="A175" s="880" t="str">
        <f>CONCATENATE(Admin!$C$44," ",Admin!$F$44)</f>
        <v>4 Anupam Jagtap</v>
      </c>
      <c r="B175" s="881" t="e">
        <f>VLOOKUP($A$169,'P4'!$A$10:$E$59,5, FALSE)</f>
        <v>#N/A</v>
      </c>
      <c r="C175" s="639">
        <f t="shared" si="6"/>
        <v>1</v>
      </c>
      <c r="D175" s="640">
        <f t="shared" si="7"/>
        <v>0</v>
      </c>
      <c r="E175" s="640">
        <f>IF(Admin!$J$44="Yes",0,1)</f>
        <v>0</v>
      </c>
      <c r="F175" s="640">
        <f t="shared" si="8"/>
        <v>1</v>
      </c>
      <c r="G175" s="641" t="s">
        <v>303</v>
      </c>
    </row>
    <row r="176" spans="1:7" s="11" customFormat="1" ht="27" hidden="1">
      <c r="A176" s="880" t="str">
        <f>CONCATENATE(Admin!$C$45," ",Admin!$F$45)</f>
        <v>5 Rohan Avachat</v>
      </c>
      <c r="B176" s="881" t="e">
        <f>VLOOKUP($A$169,'P5'!$A$10:$E$59,5, FALSE)</f>
        <v>#N/A</v>
      </c>
      <c r="C176" s="639">
        <f t="shared" si="6"/>
        <v>1</v>
      </c>
      <c r="D176" s="640">
        <f t="shared" si="7"/>
        <v>0</v>
      </c>
      <c r="E176" s="640">
        <f>IF(Admin!$J$45="Yes",0,1)</f>
        <v>0</v>
      </c>
      <c r="F176" s="640">
        <f t="shared" si="8"/>
        <v>1</v>
      </c>
      <c r="G176" s="641" t="s">
        <v>303</v>
      </c>
    </row>
    <row r="177" spans="1:7" s="11" customFormat="1" hidden="1">
      <c r="A177" s="880" t="str">
        <f>CONCATENATE(Admin!$C$46," ",Admin!$F$46)</f>
        <v xml:space="preserve">6 </v>
      </c>
      <c r="B177" s="881" t="e">
        <f>VLOOKUP($A$169,'P6'!$A$10:$E$59,5, FALSE)</f>
        <v>#N/A</v>
      </c>
      <c r="C177" s="639">
        <f t="shared" si="6"/>
        <v>1</v>
      </c>
      <c r="D177" s="640">
        <f t="shared" si="7"/>
        <v>0</v>
      </c>
      <c r="E177" s="640">
        <f>IF(Admin!$J$46="Yes",0,1)</f>
        <v>1</v>
      </c>
      <c r="F177" s="640">
        <f t="shared" si="8"/>
        <v>2</v>
      </c>
      <c r="G177" s="641" t="s">
        <v>303</v>
      </c>
    </row>
    <row r="178" spans="1:7" s="11" customFormat="1" hidden="1">
      <c r="A178" s="880" t="str">
        <f>CONCATENATE(Admin!$C$47," ",Admin!$F$47)</f>
        <v xml:space="preserve">7 </v>
      </c>
      <c r="B178" s="881" t="e">
        <f>VLOOKUP($A$169,'P7'!$A$10:$E$59,5, FALSE)</f>
        <v>#N/A</v>
      </c>
      <c r="C178" s="639">
        <f t="shared" si="6"/>
        <v>1</v>
      </c>
      <c r="D178" s="640">
        <f t="shared" si="7"/>
        <v>0</v>
      </c>
      <c r="E178" s="640">
        <f>IF(Admin!$J$47="Yes",0,1)</f>
        <v>1</v>
      </c>
      <c r="F178" s="640">
        <f t="shared" si="8"/>
        <v>2</v>
      </c>
      <c r="G178" s="641" t="s">
        <v>303</v>
      </c>
    </row>
    <row r="179" spans="1:7" s="11" customFormat="1" hidden="1">
      <c r="A179" s="880" t="str">
        <f>CONCATENATE(Admin!$C$48," ",Admin!$F$48)</f>
        <v xml:space="preserve">8 </v>
      </c>
      <c r="B179" s="881" t="e">
        <f>VLOOKUP($A$169,'P8'!$A$10:$E$59,5, FALSE)</f>
        <v>#N/A</v>
      </c>
      <c r="C179" s="639">
        <f t="shared" si="6"/>
        <v>1</v>
      </c>
      <c r="D179" s="640">
        <f t="shared" si="7"/>
        <v>0</v>
      </c>
      <c r="E179" s="640">
        <f>IF(Admin!$J$48="Yes",0,1)</f>
        <v>1</v>
      </c>
      <c r="F179" s="640">
        <f t="shared" si="8"/>
        <v>2</v>
      </c>
      <c r="G179" s="641" t="s">
        <v>303</v>
      </c>
    </row>
    <row r="180" spans="1:7" s="11" customFormat="1" hidden="1">
      <c r="A180" s="880" t="str">
        <f>CONCATENATE(Admin!$C$49," ",Admin!$F$49)</f>
        <v xml:space="preserve">9 </v>
      </c>
      <c r="B180" s="881" t="e">
        <f>VLOOKUP($A$169,'P9'!$A$10:$E$59,5, FALSE)</f>
        <v>#N/A</v>
      </c>
      <c r="C180" s="639">
        <f t="shared" si="6"/>
        <v>1</v>
      </c>
      <c r="D180" s="640">
        <f t="shared" si="7"/>
        <v>0</v>
      </c>
      <c r="E180" s="640">
        <f>IF(Admin!$J$49="Yes",0,1)</f>
        <v>1</v>
      </c>
      <c r="F180" s="640">
        <f t="shared" si="8"/>
        <v>2</v>
      </c>
      <c r="G180" s="641" t="s">
        <v>303</v>
      </c>
    </row>
    <row r="181" spans="1:7" s="11" customFormat="1" hidden="1">
      <c r="A181" s="880" t="str">
        <f>CONCATENATE(Admin!$C$50," ",Admin!$F$50)</f>
        <v xml:space="preserve">10 </v>
      </c>
      <c r="B181" s="881" t="e">
        <f>VLOOKUP($A$169,'P10'!$A$10:$E$59,5, FALSE)</f>
        <v>#N/A</v>
      </c>
      <c r="C181" s="639">
        <f t="shared" si="6"/>
        <v>1</v>
      </c>
      <c r="D181" s="640">
        <f t="shared" si="7"/>
        <v>0</v>
      </c>
      <c r="E181" s="640">
        <f>IF(Admin!$J$50="Yes",0,1)</f>
        <v>1</v>
      </c>
      <c r="F181" s="640">
        <f t="shared" si="8"/>
        <v>2</v>
      </c>
      <c r="G181" s="641" t="s">
        <v>303</v>
      </c>
    </row>
    <row r="182" spans="1:7" s="11" customFormat="1" hidden="1">
      <c r="A182" s="880" t="str">
        <f>CONCATENATE(Admin!$C$51," ",Admin!$F$51)</f>
        <v xml:space="preserve">11 </v>
      </c>
      <c r="B182" s="881" t="e">
        <f>VLOOKUP($A$169,'P11'!$A$10:$E$59,5, FALSE)</f>
        <v>#N/A</v>
      </c>
      <c r="C182" s="639">
        <f t="shared" si="6"/>
        <v>1</v>
      </c>
      <c r="D182" s="640">
        <f t="shared" si="7"/>
        <v>0</v>
      </c>
      <c r="E182" s="640">
        <f>IF(Admin!$J$51="Yes",0,1)</f>
        <v>1</v>
      </c>
      <c r="F182" s="640">
        <f t="shared" si="8"/>
        <v>2</v>
      </c>
      <c r="G182" s="641" t="s">
        <v>303</v>
      </c>
    </row>
    <row r="183" spans="1:7" s="11" customFormat="1" hidden="1">
      <c r="A183" s="880" t="str">
        <f>CONCATENATE(Admin!$C$52," ",Admin!$F$52)</f>
        <v xml:space="preserve">12 </v>
      </c>
      <c r="B183" s="881" t="e">
        <f>VLOOKUP($A$169,'P12'!$A$10:$E$59,5, FALSE)</f>
        <v>#N/A</v>
      </c>
      <c r="C183" s="639">
        <f t="shared" si="6"/>
        <v>1</v>
      </c>
      <c r="D183" s="640">
        <f t="shared" si="7"/>
        <v>0</v>
      </c>
      <c r="E183" s="640">
        <f>IF(Admin!$J$52="Yes",0,1)</f>
        <v>1</v>
      </c>
      <c r="F183" s="640">
        <f t="shared" si="8"/>
        <v>2</v>
      </c>
      <c r="G183" s="641" t="s">
        <v>303</v>
      </c>
    </row>
    <row r="184" spans="1:7" s="11" customFormat="1" hidden="1">
      <c r="A184" s="880" t="str">
        <f>CONCATENATE(Admin!$C$53," ",Admin!$F$53)</f>
        <v xml:space="preserve">13 </v>
      </c>
      <c r="B184" s="881" t="e">
        <f>VLOOKUP($A$169,'P13'!$A$10:$E$59,5, FALSE)</f>
        <v>#N/A</v>
      </c>
      <c r="C184" s="639">
        <f t="shared" si="6"/>
        <v>1</v>
      </c>
      <c r="D184" s="640">
        <f t="shared" si="7"/>
        <v>0</v>
      </c>
      <c r="E184" s="640">
        <f>IF(Admin!$J$53="Yes",0,1)</f>
        <v>1</v>
      </c>
      <c r="F184" s="640">
        <f t="shared" si="8"/>
        <v>2</v>
      </c>
      <c r="G184" s="641" t="s">
        <v>303</v>
      </c>
    </row>
    <row r="185" spans="1:7" s="11" customFormat="1" hidden="1">
      <c r="A185" s="880" t="str">
        <f>CONCATENATE(Admin!$C$54," ",Admin!$F$54)</f>
        <v xml:space="preserve">14 </v>
      </c>
      <c r="B185" s="881" t="e">
        <f>VLOOKUP($A$169,'P14'!$A$10:$E$59,5, FALSE)</f>
        <v>#N/A</v>
      </c>
      <c r="C185" s="639">
        <f t="shared" si="6"/>
        <v>1</v>
      </c>
      <c r="D185" s="640">
        <f t="shared" si="7"/>
        <v>0</v>
      </c>
      <c r="E185" s="640">
        <f>IF(Admin!$J$54="Yes",0,1)</f>
        <v>1</v>
      </c>
      <c r="F185" s="640">
        <f t="shared" si="8"/>
        <v>2</v>
      </c>
      <c r="G185" s="641" t="s">
        <v>303</v>
      </c>
    </row>
    <row r="186" spans="1:7" s="11" customFormat="1" hidden="1">
      <c r="A186" s="880" t="str">
        <f>CONCATENATE(Admin!$C$55," ",Admin!$F$55)</f>
        <v xml:space="preserve">15 </v>
      </c>
      <c r="B186" s="881" t="e">
        <f>VLOOKUP($A$169,'P15'!$A$10:$E$59,5, FALSE)</f>
        <v>#N/A</v>
      </c>
      <c r="C186" s="639">
        <f t="shared" si="6"/>
        <v>1</v>
      </c>
      <c r="D186" s="640">
        <f t="shared" si="7"/>
        <v>0</v>
      </c>
      <c r="E186" s="640">
        <f>IF(Admin!$J$55="Yes",0,1)</f>
        <v>1</v>
      </c>
      <c r="F186" s="640">
        <f t="shared" si="8"/>
        <v>2</v>
      </c>
      <c r="G186" s="641" t="s">
        <v>303</v>
      </c>
    </row>
    <row r="187" spans="1:7" s="11" customFormat="1" hidden="1">
      <c r="A187" s="880" t="str">
        <f>CONCATENATE(Admin!$C$56," ",Admin!$F$56)</f>
        <v xml:space="preserve">16 </v>
      </c>
      <c r="B187" s="881" t="e">
        <f>VLOOKUP($A$169,'P16'!$A$10:$E$59,5, FALSE)</f>
        <v>#N/A</v>
      </c>
      <c r="C187" s="639">
        <f t="shared" si="6"/>
        <v>1</v>
      </c>
      <c r="D187" s="640">
        <f t="shared" si="7"/>
        <v>0</v>
      </c>
      <c r="E187" s="640">
        <f>IF(Admin!$J$56="Yes",0,1)</f>
        <v>1</v>
      </c>
      <c r="F187" s="640">
        <f t="shared" si="8"/>
        <v>2</v>
      </c>
      <c r="G187" s="641" t="s">
        <v>303</v>
      </c>
    </row>
    <row r="188" spans="1:7" s="11" customFormat="1" hidden="1">
      <c r="A188" s="880" t="str">
        <f>CONCATENATE(Admin!$C$57," ",Admin!$F$57)</f>
        <v xml:space="preserve">17 </v>
      </c>
      <c r="B188" s="881" t="e">
        <f>VLOOKUP($A$169,'P17'!$A$10:$E$59,5, FALSE)</f>
        <v>#N/A</v>
      </c>
      <c r="C188" s="639">
        <f t="shared" si="6"/>
        <v>1</v>
      </c>
      <c r="D188" s="640">
        <f t="shared" si="7"/>
        <v>0</v>
      </c>
      <c r="E188" s="640">
        <f>IF(Admin!$J$57="Yes",0,1)</f>
        <v>1</v>
      </c>
      <c r="F188" s="640">
        <f t="shared" si="8"/>
        <v>2</v>
      </c>
      <c r="G188" s="641" t="s">
        <v>303</v>
      </c>
    </row>
    <row r="189" spans="1:7" s="11" customFormat="1" hidden="1">
      <c r="A189" s="880" t="str">
        <f>CONCATENATE(Admin!$C$58," ",Admin!$F$58)</f>
        <v xml:space="preserve">18 </v>
      </c>
      <c r="B189" s="881" t="e">
        <f>VLOOKUP($A$169,'P18'!$A$10:$E$59,5, FALSE)</f>
        <v>#N/A</v>
      </c>
      <c r="C189" s="639">
        <f t="shared" si="6"/>
        <v>1</v>
      </c>
      <c r="D189" s="640">
        <f t="shared" si="7"/>
        <v>0</v>
      </c>
      <c r="E189" s="640">
        <f>IF(Admin!$J$58="Yes",0,1)</f>
        <v>1</v>
      </c>
      <c r="F189" s="640">
        <f t="shared" si="8"/>
        <v>2</v>
      </c>
      <c r="G189" s="641" t="s">
        <v>303</v>
      </c>
    </row>
    <row r="190" spans="1:7" s="11" customFormat="1" hidden="1">
      <c r="A190" s="880" t="str">
        <f>CONCATENATE(Admin!$C$59," ",Admin!$F$59)</f>
        <v xml:space="preserve">19 </v>
      </c>
      <c r="B190" s="881" t="e">
        <f>VLOOKUP($A$169,'P19'!$A$10:$E$59,5, FALSE)</f>
        <v>#N/A</v>
      </c>
      <c r="C190" s="639">
        <f t="shared" si="6"/>
        <v>1</v>
      </c>
      <c r="D190" s="640">
        <f t="shared" si="7"/>
        <v>0</v>
      </c>
      <c r="E190" s="640">
        <f>IF(Admin!$J$59="Yes",0,1)</f>
        <v>1</v>
      </c>
      <c r="F190" s="640">
        <f t="shared" si="8"/>
        <v>2</v>
      </c>
      <c r="G190" s="641" t="s">
        <v>303</v>
      </c>
    </row>
    <row r="191" spans="1:7" s="11" customFormat="1" hidden="1">
      <c r="A191" s="880" t="str">
        <f>CONCATENATE(Admin!$C$60," ",Admin!$F$60)</f>
        <v xml:space="preserve">20 </v>
      </c>
      <c r="B191" s="881" t="e">
        <f>VLOOKUP($A$169,'P20'!$A$10:$E$59,5, FALSE)</f>
        <v>#N/A</v>
      </c>
      <c r="C191" s="639">
        <f t="shared" si="6"/>
        <v>1</v>
      </c>
      <c r="D191" s="640">
        <f t="shared" si="7"/>
        <v>0</v>
      </c>
      <c r="E191" s="640">
        <f>IF(Admin!$J$60="Yes",0,1)</f>
        <v>1</v>
      </c>
      <c r="F191" s="640">
        <f t="shared" si="8"/>
        <v>2</v>
      </c>
      <c r="G191" s="641" t="s">
        <v>303</v>
      </c>
    </row>
    <row r="192" spans="1:7" s="11" customFormat="1" hidden="1">
      <c r="A192" s="878">
        <f>Tasks!B77</f>
        <v>9</v>
      </c>
      <c r="B192" s="879">
        <f>Tasks!C77</f>
        <v>0</v>
      </c>
      <c r="C192" s="639">
        <f t="shared" si="6"/>
        <v>0</v>
      </c>
      <c r="D192" s="640">
        <f t="shared" si="7"/>
        <v>1</v>
      </c>
      <c r="E192" s="640" t="s">
        <v>100</v>
      </c>
      <c r="F192" s="640">
        <f t="shared" si="8"/>
        <v>1</v>
      </c>
      <c r="G192" s="641" t="s">
        <v>303</v>
      </c>
    </row>
    <row r="193" spans="1:7" s="11" customFormat="1" hidden="1">
      <c r="A193" s="880" t="str">
        <f>CONCATENATE("P1"," ",Admin!$F$39)</f>
        <v xml:space="preserve">P1 </v>
      </c>
      <c r="B193" s="881" t="e">
        <f>VLOOKUP($A$192,Pilot1!$A$10:$E$59,5, FALSE)</f>
        <v>#N/A</v>
      </c>
      <c r="C193" s="639">
        <f t="shared" si="6"/>
        <v>1</v>
      </c>
      <c r="D193" s="640">
        <f t="shared" si="7"/>
        <v>0</v>
      </c>
      <c r="E193" s="640">
        <f>IF(Admin!$J$39="Yes",0,1)</f>
        <v>1</v>
      </c>
      <c r="F193" s="640">
        <f t="shared" si="8"/>
        <v>2</v>
      </c>
      <c r="G193" s="641" t="s">
        <v>303</v>
      </c>
    </row>
    <row r="194" spans="1:7" s="11" customFormat="1" ht="27" hidden="1">
      <c r="A194" s="880" t="str">
        <f>CONCATENATE("P2"," ",Admin!$F$40)</f>
        <v>P2 &lt;enter name&gt;</v>
      </c>
      <c r="B194" s="881" t="e">
        <f>VLOOKUP($A$192,Pilot2!$A$10:$E$59,5, FALSE)</f>
        <v>#N/A</v>
      </c>
      <c r="C194" s="639">
        <f t="shared" si="6"/>
        <v>1</v>
      </c>
      <c r="D194" s="640">
        <f t="shared" si="7"/>
        <v>0</v>
      </c>
      <c r="E194" s="640">
        <f>IF(Admin!$J$40="Yes",0,1)</f>
        <v>1</v>
      </c>
      <c r="F194" s="640">
        <f t="shared" si="8"/>
        <v>2</v>
      </c>
      <c r="G194" s="641" t="s">
        <v>303</v>
      </c>
    </row>
    <row r="195" spans="1:7" s="11" customFormat="1" ht="27" hidden="1">
      <c r="A195" s="880" t="str">
        <f>CONCATENATE(Admin!$C$41," ",Admin!$F$41)</f>
        <v>1 Mevis Dsilva</v>
      </c>
      <c r="B195" s="881" t="e">
        <f>VLOOKUP($A$192,'P1'!$A$10:$E$59,5, FALSE)</f>
        <v>#N/A</v>
      </c>
      <c r="C195" s="639">
        <f t="shared" si="6"/>
        <v>1</v>
      </c>
      <c r="D195" s="640">
        <f t="shared" si="7"/>
        <v>0</v>
      </c>
      <c r="E195" s="640">
        <f>IF(Admin!$J$41="Yes",0,1)</f>
        <v>0</v>
      </c>
      <c r="F195" s="640">
        <f t="shared" si="8"/>
        <v>1</v>
      </c>
      <c r="G195" s="641" t="s">
        <v>303</v>
      </c>
    </row>
    <row r="196" spans="1:7" s="11" customFormat="1" ht="27" hidden="1">
      <c r="A196" s="880" t="str">
        <f>CONCATENATE(Admin!$C$42," ",Admin!$F$42)</f>
        <v>2 Boris Gluscevic</v>
      </c>
      <c r="B196" s="881" t="e">
        <f>VLOOKUP($A$192,'P2'!$A$10:$E$59,5, FALSE)</f>
        <v>#N/A</v>
      </c>
      <c r="C196" s="639">
        <f t="shared" si="6"/>
        <v>1</v>
      </c>
      <c r="D196" s="640">
        <f t="shared" si="7"/>
        <v>0</v>
      </c>
      <c r="E196" s="640">
        <f>IF(Admin!$J$42="Yes",0,1)</f>
        <v>0</v>
      </c>
      <c r="F196" s="640">
        <f t="shared" si="8"/>
        <v>1</v>
      </c>
      <c r="G196" s="641" t="s">
        <v>303</v>
      </c>
    </row>
    <row r="197" spans="1:7" s="11" customFormat="1" ht="27" hidden="1">
      <c r="A197" s="880" t="str">
        <f>CONCATENATE(Admin!$C$43," ",Admin!$F$43)</f>
        <v>3 Foram Jasani</v>
      </c>
      <c r="B197" s="881" t="e">
        <f>VLOOKUP($A$192,'P3'!$A$10:$E$59,5, FALSE)</f>
        <v>#N/A</v>
      </c>
      <c r="C197" s="639">
        <f t="shared" si="6"/>
        <v>1</v>
      </c>
      <c r="D197" s="640">
        <f t="shared" si="7"/>
        <v>0</v>
      </c>
      <c r="E197" s="640">
        <f>IF(Admin!$J$43="Yes",0,1)</f>
        <v>0</v>
      </c>
      <c r="F197" s="640">
        <f t="shared" si="8"/>
        <v>1</v>
      </c>
      <c r="G197" s="641" t="s">
        <v>303</v>
      </c>
    </row>
    <row r="198" spans="1:7" s="11" customFormat="1" ht="27" hidden="1">
      <c r="A198" s="880" t="str">
        <f>CONCATENATE(Admin!$C$44," ",Admin!$F$44)</f>
        <v>4 Anupam Jagtap</v>
      </c>
      <c r="B198" s="881" t="e">
        <f>VLOOKUP($A$192,'P4'!$A$10:$E$59,5, FALSE)</f>
        <v>#N/A</v>
      </c>
      <c r="C198" s="639">
        <f t="shared" si="6"/>
        <v>1</v>
      </c>
      <c r="D198" s="640">
        <f t="shared" si="7"/>
        <v>0</v>
      </c>
      <c r="E198" s="640">
        <f>IF(Admin!$J$44="Yes",0,1)</f>
        <v>0</v>
      </c>
      <c r="F198" s="640">
        <f t="shared" si="8"/>
        <v>1</v>
      </c>
      <c r="G198" s="641" t="s">
        <v>303</v>
      </c>
    </row>
    <row r="199" spans="1:7" s="11" customFormat="1" ht="27" hidden="1">
      <c r="A199" s="880" t="str">
        <f>CONCATENATE(Admin!$C$45," ",Admin!$F$45)</f>
        <v>5 Rohan Avachat</v>
      </c>
      <c r="B199" s="881" t="e">
        <f>VLOOKUP($A$192,'P5'!$A$10:$E$59,5, FALSE)</f>
        <v>#N/A</v>
      </c>
      <c r="C199" s="639">
        <f t="shared" si="6"/>
        <v>1</v>
      </c>
      <c r="D199" s="640">
        <f t="shared" si="7"/>
        <v>0</v>
      </c>
      <c r="E199" s="640">
        <f>IF(Admin!$J$45="Yes",0,1)</f>
        <v>0</v>
      </c>
      <c r="F199" s="640">
        <f t="shared" si="8"/>
        <v>1</v>
      </c>
      <c r="G199" s="641" t="s">
        <v>303</v>
      </c>
    </row>
    <row r="200" spans="1:7" s="11" customFormat="1" hidden="1">
      <c r="A200" s="880" t="str">
        <f>CONCATENATE(Admin!$C$46," ",Admin!$F$46)</f>
        <v xml:space="preserve">6 </v>
      </c>
      <c r="B200" s="881" t="e">
        <f>VLOOKUP($A$192,'P6'!$A$10:$E$59,5, FALSE)</f>
        <v>#N/A</v>
      </c>
      <c r="C200" s="639">
        <f t="shared" ref="C200:C263" si="9">IF(ISERROR(B200),1,0)</f>
        <v>1</v>
      </c>
      <c r="D200" s="640">
        <f t="shared" ref="D200:D263" si="10">IF(ISNUMBER(B200),1,0)</f>
        <v>0</v>
      </c>
      <c r="E200" s="640">
        <f>IF(Admin!$J$46="Yes",0,1)</f>
        <v>1</v>
      </c>
      <c r="F200" s="640">
        <f t="shared" ref="F200:F263" si="11">SUM(C200:E200)</f>
        <v>2</v>
      </c>
      <c r="G200" s="641" t="s">
        <v>303</v>
      </c>
    </row>
    <row r="201" spans="1:7" s="11" customFormat="1" hidden="1">
      <c r="A201" s="880" t="str">
        <f>CONCATENATE(Admin!$C$47," ",Admin!$F$47)</f>
        <v xml:space="preserve">7 </v>
      </c>
      <c r="B201" s="881" t="e">
        <f>VLOOKUP($A$192,'P7'!$A$10:$E$59,5, FALSE)</f>
        <v>#N/A</v>
      </c>
      <c r="C201" s="639">
        <f t="shared" si="9"/>
        <v>1</v>
      </c>
      <c r="D201" s="640">
        <f t="shared" si="10"/>
        <v>0</v>
      </c>
      <c r="E201" s="640">
        <f>IF(Admin!$J$47="Yes",0,1)</f>
        <v>1</v>
      </c>
      <c r="F201" s="640">
        <f t="shared" si="11"/>
        <v>2</v>
      </c>
      <c r="G201" s="641" t="s">
        <v>303</v>
      </c>
    </row>
    <row r="202" spans="1:7" s="11" customFormat="1" hidden="1">
      <c r="A202" s="880" t="str">
        <f>CONCATENATE(Admin!$C$48," ",Admin!$F$48)</f>
        <v xml:space="preserve">8 </v>
      </c>
      <c r="B202" s="881" t="e">
        <f>VLOOKUP($A$192,'P8'!$A$10:$E$59,5, FALSE)</f>
        <v>#N/A</v>
      </c>
      <c r="C202" s="639">
        <f t="shared" si="9"/>
        <v>1</v>
      </c>
      <c r="D202" s="640">
        <f t="shared" si="10"/>
        <v>0</v>
      </c>
      <c r="E202" s="640">
        <f>IF(Admin!$J$48="Yes",0,1)</f>
        <v>1</v>
      </c>
      <c r="F202" s="640">
        <f t="shared" si="11"/>
        <v>2</v>
      </c>
      <c r="G202" s="641" t="s">
        <v>303</v>
      </c>
    </row>
    <row r="203" spans="1:7" s="11" customFormat="1" hidden="1">
      <c r="A203" s="880" t="str">
        <f>CONCATENATE(Admin!$C$49," ",Admin!$F$49)</f>
        <v xml:space="preserve">9 </v>
      </c>
      <c r="B203" s="881" t="e">
        <f>VLOOKUP($A$192,'P9'!$A$10:$E$59,5, FALSE)</f>
        <v>#N/A</v>
      </c>
      <c r="C203" s="639">
        <f t="shared" si="9"/>
        <v>1</v>
      </c>
      <c r="D203" s="640">
        <f t="shared" si="10"/>
        <v>0</v>
      </c>
      <c r="E203" s="640">
        <f>IF(Admin!$J$49="Yes",0,1)</f>
        <v>1</v>
      </c>
      <c r="F203" s="640">
        <f t="shared" si="11"/>
        <v>2</v>
      </c>
      <c r="G203" s="641" t="s">
        <v>303</v>
      </c>
    </row>
    <row r="204" spans="1:7" s="11" customFormat="1" hidden="1">
      <c r="A204" s="880" t="str">
        <f>CONCATENATE(Admin!$C$50," ",Admin!$F$50)</f>
        <v xml:space="preserve">10 </v>
      </c>
      <c r="B204" s="881" t="e">
        <f>VLOOKUP($A$192,'P10'!$A$10:$E$59,5, FALSE)</f>
        <v>#N/A</v>
      </c>
      <c r="C204" s="639">
        <f t="shared" si="9"/>
        <v>1</v>
      </c>
      <c r="D204" s="640">
        <f t="shared" si="10"/>
        <v>0</v>
      </c>
      <c r="E204" s="640">
        <f>IF(Admin!$J$50="Yes",0,1)</f>
        <v>1</v>
      </c>
      <c r="F204" s="640">
        <f t="shared" si="11"/>
        <v>2</v>
      </c>
      <c r="G204" s="641" t="s">
        <v>303</v>
      </c>
    </row>
    <row r="205" spans="1:7" s="11" customFormat="1" hidden="1">
      <c r="A205" s="880" t="str">
        <f>CONCATENATE(Admin!$C$51," ",Admin!$F$51)</f>
        <v xml:space="preserve">11 </v>
      </c>
      <c r="B205" s="881" t="e">
        <f>VLOOKUP($A$192,'P11'!$A$10:$E$59,5, FALSE)</f>
        <v>#N/A</v>
      </c>
      <c r="C205" s="639">
        <f t="shared" si="9"/>
        <v>1</v>
      </c>
      <c r="D205" s="640">
        <f t="shared" si="10"/>
        <v>0</v>
      </c>
      <c r="E205" s="640">
        <f>IF(Admin!$J$51="Yes",0,1)</f>
        <v>1</v>
      </c>
      <c r="F205" s="640">
        <f t="shared" si="11"/>
        <v>2</v>
      </c>
      <c r="G205" s="641" t="s">
        <v>303</v>
      </c>
    </row>
    <row r="206" spans="1:7" s="11" customFormat="1" hidden="1">
      <c r="A206" s="880" t="str">
        <f>CONCATENATE(Admin!$C$52," ",Admin!$F$52)</f>
        <v xml:space="preserve">12 </v>
      </c>
      <c r="B206" s="881" t="e">
        <f>VLOOKUP($A$192,'P12'!$A$10:$E$59,5, FALSE)</f>
        <v>#N/A</v>
      </c>
      <c r="C206" s="639">
        <f t="shared" si="9"/>
        <v>1</v>
      </c>
      <c r="D206" s="640">
        <f t="shared" si="10"/>
        <v>0</v>
      </c>
      <c r="E206" s="640">
        <f>IF(Admin!$J$52="Yes",0,1)</f>
        <v>1</v>
      </c>
      <c r="F206" s="640">
        <f t="shared" si="11"/>
        <v>2</v>
      </c>
      <c r="G206" s="641" t="s">
        <v>303</v>
      </c>
    </row>
    <row r="207" spans="1:7" s="11" customFormat="1" hidden="1">
      <c r="A207" s="880" t="str">
        <f>CONCATENATE(Admin!$C$53," ",Admin!$F$53)</f>
        <v xml:space="preserve">13 </v>
      </c>
      <c r="B207" s="881" t="e">
        <f>VLOOKUP($A$192,'P13'!$A$10:$E$59,5, FALSE)</f>
        <v>#N/A</v>
      </c>
      <c r="C207" s="639">
        <f t="shared" si="9"/>
        <v>1</v>
      </c>
      <c r="D207" s="640">
        <f t="shared" si="10"/>
        <v>0</v>
      </c>
      <c r="E207" s="640">
        <f>IF(Admin!$J$53="Yes",0,1)</f>
        <v>1</v>
      </c>
      <c r="F207" s="640">
        <f t="shared" si="11"/>
        <v>2</v>
      </c>
      <c r="G207" s="641" t="s">
        <v>303</v>
      </c>
    </row>
    <row r="208" spans="1:7" s="11" customFormat="1" hidden="1">
      <c r="A208" s="880" t="str">
        <f>CONCATENATE(Admin!$C$54," ",Admin!$F$54)</f>
        <v xml:space="preserve">14 </v>
      </c>
      <c r="B208" s="881" t="e">
        <f>VLOOKUP($A$192,'P14'!$A$10:$E$59,5, FALSE)</f>
        <v>#N/A</v>
      </c>
      <c r="C208" s="639">
        <f t="shared" si="9"/>
        <v>1</v>
      </c>
      <c r="D208" s="640">
        <f t="shared" si="10"/>
        <v>0</v>
      </c>
      <c r="E208" s="640">
        <f>IF(Admin!$J$54="Yes",0,1)</f>
        <v>1</v>
      </c>
      <c r="F208" s="640">
        <f t="shared" si="11"/>
        <v>2</v>
      </c>
      <c r="G208" s="641" t="s">
        <v>303</v>
      </c>
    </row>
    <row r="209" spans="1:7" s="11" customFormat="1" hidden="1">
      <c r="A209" s="880" t="str">
        <f>CONCATENATE(Admin!$C$55," ",Admin!$F$55)</f>
        <v xml:space="preserve">15 </v>
      </c>
      <c r="B209" s="881" t="e">
        <f>VLOOKUP($A$192,'P15'!$A$10:$E$59,5, FALSE)</f>
        <v>#N/A</v>
      </c>
      <c r="C209" s="639">
        <f t="shared" si="9"/>
        <v>1</v>
      </c>
      <c r="D209" s="640">
        <f t="shared" si="10"/>
        <v>0</v>
      </c>
      <c r="E209" s="640">
        <f>IF(Admin!$J$55="Yes",0,1)</f>
        <v>1</v>
      </c>
      <c r="F209" s="640">
        <f t="shared" si="11"/>
        <v>2</v>
      </c>
      <c r="G209" s="641" t="s">
        <v>303</v>
      </c>
    </row>
    <row r="210" spans="1:7" s="11" customFormat="1" hidden="1">
      <c r="A210" s="880" t="str">
        <f>CONCATENATE(Admin!$C$56," ",Admin!$F$56)</f>
        <v xml:space="preserve">16 </v>
      </c>
      <c r="B210" s="881" t="e">
        <f>VLOOKUP($A$192,'P16'!$A$10:$E$59,5, FALSE)</f>
        <v>#N/A</v>
      </c>
      <c r="C210" s="639">
        <f t="shared" si="9"/>
        <v>1</v>
      </c>
      <c r="D210" s="640">
        <f t="shared" si="10"/>
        <v>0</v>
      </c>
      <c r="E210" s="640">
        <f>IF(Admin!$J$56="Yes",0,1)</f>
        <v>1</v>
      </c>
      <c r="F210" s="640">
        <f t="shared" si="11"/>
        <v>2</v>
      </c>
      <c r="G210" s="641" t="s">
        <v>303</v>
      </c>
    </row>
    <row r="211" spans="1:7" s="11" customFormat="1" hidden="1">
      <c r="A211" s="880" t="str">
        <f>CONCATENATE(Admin!$C$57," ",Admin!$F$57)</f>
        <v xml:space="preserve">17 </v>
      </c>
      <c r="B211" s="881" t="e">
        <f>VLOOKUP($A$192,'P17'!$A$10:$E$59,5, FALSE)</f>
        <v>#N/A</v>
      </c>
      <c r="C211" s="639">
        <f t="shared" si="9"/>
        <v>1</v>
      </c>
      <c r="D211" s="640">
        <f t="shared" si="10"/>
        <v>0</v>
      </c>
      <c r="E211" s="640">
        <f>IF(Admin!$J$57="Yes",0,1)</f>
        <v>1</v>
      </c>
      <c r="F211" s="640">
        <f t="shared" si="11"/>
        <v>2</v>
      </c>
      <c r="G211" s="641" t="s">
        <v>303</v>
      </c>
    </row>
    <row r="212" spans="1:7" s="11" customFormat="1" hidden="1">
      <c r="A212" s="880" t="str">
        <f>CONCATENATE(Admin!$C$58," ",Admin!$F$58)</f>
        <v xml:space="preserve">18 </v>
      </c>
      <c r="B212" s="881" t="e">
        <f>VLOOKUP($A$192,'P18'!$A$10:$E$59,5, FALSE)</f>
        <v>#N/A</v>
      </c>
      <c r="C212" s="639">
        <f t="shared" si="9"/>
        <v>1</v>
      </c>
      <c r="D212" s="640">
        <f t="shared" si="10"/>
        <v>0</v>
      </c>
      <c r="E212" s="640">
        <f>IF(Admin!$J$58="Yes",0,1)</f>
        <v>1</v>
      </c>
      <c r="F212" s="640">
        <f t="shared" si="11"/>
        <v>2</v>
      </c>
      <c r="G212" s="641" t="s">
        <v>303</v>
      </c>
    </row>
    <row r="213" spans="1:7" s="11" customFormat="1" hidden="1">
      <c r="A213" s="880" t="str">
        <f>CONCATENATE(Admin!$C$59," ",Admin!$F$59)</f>
        <v xml:space="preserve">19 </v>
      </c>
      <c r="B213" s="881" t="e">
        <f>VLOOKUP($A$192,'P19'!$A$10:$E$59,5, FALSE)</f>
        <v>#N/A</v>
      </c>
      <c r="C213" s="639">
        <f t="shared" si="9"/>
        <v>1</v>
      </c>
      <c r="D213" s="640">
        <f t="shared" si="10"/>
        <v>0</v>
      </c>
      <c r="E213" s="640">
        <f>IF(Admin!$J$59="Yes",0,1)</f>
        <v>1</v>
      </c>
      <c r="F213" s="640">
        <f t="shared" si="11"/>
        <v>2</v>
      </c>
      <c r="G213" s="641" t="s">
        <v>303</v>
      </c>
    </row>
    <row r="214" spans="1:7" s="11" customFormat="1" hidden="1">
      <c r="A214" s="880" t="str">
        <f>CONCATENATE(Admin!$C$60," ",Admin!$F$60)</f>
        <v xml:space="preserve">20 </v>
      </c>
      <c r="B214" s="881" t="e">
        <f>VLOOKUP($A$192,'P20'!$A$10:$E$59,5, FALSE)</f>
        <v>#N/A</v>
      </c>
      <c r="C214" s="639">
        <f t="shared" si="9"/>
        <v>1</v>
      </c>
      <c r="D214" s="640">
        <f t="shared" si="10"/>
        <v>0</v>
      </c>
      <c r="E214" s="640">
        <f>IF(Admin!$J$60="Yes",0,1)</f>
        <v>1</v>
      </c>
      <c r="F214" s="640">
        <f t="shared" si="11"/>
        <v>2</v>
      </c>
      <c r="G214" s="641" t="s">
        <v>303</v>
      </c>
    </row>
    <row r="215" spans="1:7" s="11" customFormat="1" hidden="1">
      <c r="A215" s="878">
        <f>Tasks!B78</f>
        <v>10</v>
      </c>
      <c r="B215" s="879">
        <f>Tasks!C78</f>
        <v>0</v>
      </c>
      <c r="C215" s="639">
        <f t="shared" si="9"/>
        <v>0</v>
      </c>
      <c r="D215" s="640">
        <f t="shared" si="10"/>
        <v>1</v>
      </c>
      <c r="E215" s="640" t="s">
        <v>100</v>
      </c>
      <c r="F215" s="640">
        <f t="shared" si="11"/>
        <v>1</v>
      </c>
      <c r="G215" s="641" t="s">
        <v>303</v>
      </c>
    </row>
    <row r="216" spans="1:7" s="11" customFormat="1" hidden="1">
      <c r="A216" s="880" t="str">
        <f>CONCATENATE("P1"," ",Admin!$F$39)</f>
        <v xml:space="preserve">P1 </v>
      </c>
      <c r="B216" s="881" t="e">
        <f>VLOOKUP($A$215,Pilot1!$A$10:$E$59,5, FALSE)</f>
        <v>#N/A</v>
      </c>
      <c r="C216" s="639">
        <f t="shared" si="9"/>
        <v>1</v>
      </c>
      <c r="D216" s="640">
        <f t="shared" si="10"/>
        <v>0</v>
      </c>
      <c r="E216" s="640">
        <f>IF(Admin!$J$39="Yes",0,1)</f>
        <v>1</v>
      </c>
      <c r="F216" s="640">
        <f t="shared" si="11"/>
        <v>2</v>
      </c>
      <c r="G216" s="641" t="s">
        <v>303</v>
      </c>
    </row>
    <row r="217" spans="1:7" s="11" customFormat="1" ht="27" hidden="1">
      <c r="A217" s="880" t="str">
        <f>CONCATENATE("P2"," ",Admin!$F$40)</f>
        <v>P2 &lt;enter name&gt;</v>
      </c>
      <c r="B217" s="881" t="e">
        <f>VLOOKUP($A$215,Pilot2!$A$10:$E$59,5, FALSE)</f>
        <v>#N/A</v>
      </c>
      <c r="C217" s="639">
        <f t="shared" si="9"/>
        <v>1</v>
      </c>
      <c r="D217" s="640">
        <f t="shared" si="10"/>
        <v>0</v>
      </c>
      <c r="E217" s="640">
        <f>IF(Admin!$J$40="Yes",0,1)</f>
        <v>1</v>
      </c>
      <c r="F217" s="640">
        <f t="shared" si="11"/>
        <v>2</v>
      </c>
      <c r="G217" s="641" t="s">
        <v>303</v>
      </c>
    </row>
    <row r="218" spans="1:7" s="11" customFormat="1" ht="27" hidden="1">
      <c r="A218" s="880" t="str">
        <f>CONCATENATE(Admin!$C$41," ",Admin!$F$41)</f>
        <v>1 Mevis Dsilva</v>
      </c>
      <c r="B218" s="881" t="e">
        <f>VLOOKUP($A$215,'P1'!$A$10:$E$59,5, FALSE)</f>
        <v>#N/A</v>
      </c>
      <c r="C218" s="639">
        <f t="shared" si="9"/>
        <v>1</v>
      </c>
      <c r="D218" s="640">
        <f t="shared" si="10"/>
        <v>0</v>
      </c>
      <c r="E218" s="640">
        <f>IF(Admin!$J$41="Yes",0,1)</f>
        <v>0</v>
      </c>
      <c r="F218" s="640">
        <f t="shared" si="11"/>
        <v>1</v>
      </c>
      <c r="G218" s="641" t="s">
        <v>303</v>
      </c>
    </row>
    <row r="219" spans="1:7" s="11" customFormat="1" ht="27" hidden="1">
      <c r="A219" s="880" t="str">
        <f>CONCATENATE(Admin!$C$42," ",Admin!$F$42)</f>
        <v>2 Boris Gluscevic</v>
      </c>
      <c r="B219" s="881" t="e">
        <f>VLOOKUP($A$215,'P2'!$A$10:$E$59,5, FALSE)</f>
        <v>#N/A</v>
      </c>
      <c r="C219" s="639">
        <f t="shared" si="9"/>
        <v>1</v>
      </c>
      <c r="D219" s="640">
        <f t="shared" si="10"/>
        <v>0</v>
      </c>
      <c r="E219" s="640">
        <f>IF(Admin!$J$42="Yes",0,1)</f>
        <v>0</v>
      </c>
      <c r="F219" s="640">
        <f t="shared" si="11"/>
        <v>1</v>
      </c>
      <c r="G219" s="641" t="s">
        <v>303</v>
      </c>
    </row>
    <row r="220" spans="1:7" s="11" customFormat="1" ht="27" hidden="1">
      <c r="A220" s="880" t="str">
        <f>CONCATENATE(Admin!$C$43," ",Admin!$F$43)</f>
        <v>3 Foram Jasani</v>
      </c>
      <c r="B220" s="881" t="e">
        <f>VLOOKUP($A$215,'P3'!$A$10:$E$59,5, FALSE)</f>
        <v>#N/A</v>
      </c>
      <c r="C220" s="639">
        <f t="shared" si="9"/>
        <v>1</v>
      </c>
      <c r="D220" s="640">
        <f t="shared" si="10"/>
        <v>0</v>
      </c>
      <c r="E220" s="640">
        <f>IF(Admin!$J$43="Yes",0,1)</f>
        <v>0</v>
      </c>
      <c r="F220" s="640">
        <f t="shared" si="11"/>
        <v>1</v>
      </c>
      <c r="G220" s="641" t="s">
        <v>303</v>
      </c>
    </row>
    <row r="221" spans="1:7" s="11" customFormat="1" ht="27" hidden="1">
      <c r="A221" s="880" t="str">
        <f>CONCATENATE(Admin!$C$44," ",Admin!$F$44)</f>
        <v>4 Anupam Jagtap</v>
      </c>
      <c r="B221" s="881" t="e">
        <f>VLOOKUP($A$215,'P4'!$A$10:$E$59,5, FALSE)</f>
        <v>#N/A</v>
      </c>
      <c r="C221" s="639">
        <f t="shared" si="9"/>
        <v>1</v>
      </c>
      <c r="D221" s="640">
        <f t="shared" si="10"/>
        <v>0</v>
      </c>
      <c r="E221" s="640">
        <f>IF(Admin!$J$44="Yes",0,1)</f>
        <v>0</v>
      </c>
      <c r="F221" s="640">
        <f t="shared" si="11"/>
        <v>1</v>
      </c>
      <c r="G221" s="641" t="s">
        <v>303</v>
      </c>
    </row>
    <row r="222" spans="1:7" s="11" customFormat="1" ht="27" hidden="1">
      <c r="A222" s="880" t="str">
        <f>CONCATENATE(Admin!$C$45," ",Admin!$F$45)</f>
        <v>5 Rohan Avachat</v>
      </c>
      <c r="B222" s="881" t="e">
        <f>VLOOKUP($A$215,'P5'!$A$10:$E$59,5, FALSE)</f>
        <v>#N/A</v>
      </c>
      <c r="C222" s="639">
        <f t="shared" si="9"/>
        <v>1</v>
      </c>
      <c r="D222" s="640">
        <f t="shared" si="10"/>
        <v>0</v>
      </c>
      <c r="E222" s="640">
        <f>IF(Admin!$J$45="Yes",0,1)</f>
        <v>0</v>
      </c>
      <c r="F222" s="640">
        <f t="shared" si="11"/>
        <v>1</v>
      </c>
      <c r="G222" s="641" t="s">
        <v>303</v>
      </c>
    </row>
    <row r="223" spans="1:7" s="11" customFormat="1" hidden="1">
      <c r="A223" s="880" t="str">
        <f>CONCATENATE(Admin!$C$46," ",Admin!$F$46)</f>
        <v xml:space="preserve">6 </v>
      </c>
      <c r="B223" s="881" t="e">
        <f>VLOOKUP($A$215,'P6'!$A$10:$E$59,5, FALSE)</f>
        <v>#N/A</v>
      </c>
      <c r="C223" s="639">
        <f t="shared" si="9"/>
        <v>1</v>
      </c>
      <c r="D223" s="640">
        <f t="shared" si="10"/>
        <v>0</v>
      </c>
      <c r="E223" s="640">
        <f>IF(Admin!$J$46="Yes",0,1)</f>
        <v>1</v>
      </c>
      <c r="F223" s="640">
        <f t="shared" si="11"/>
        <v>2</v>
      </c>
      <c r="G223" s="641" t="s">
        <v>303</v>
      </c>
    </row>
    <row r="224" spans="1:7" s="11" customFormat="1" hidden="1">
      <c r="A224" s="880" t="str">
        <f>CONCATENATE(Admin!$C$47," ",Admin!$F$47)</f>
        <v xml:space="preserve">7 </v>
      </c>
      <c r="B224" s="881" t="e">
        <f>VLOOKUP($A$215,'P7'!$A$10:$E$59,5, FALSE)</f>
        <v>#N/A</v>
      </c>
      <c r="C224" s="639">
        <f t="shared" si="9"/>
        <v>1</v>
      </c>
      <c r="D224" s="640">
        <f t="shared" si="10"/>
        <v>0</v>
      </c>
      <c r="E224" s="640">
        <f>IF(Admin!$J$47="Yes",0,1)</f>
        <v>1</v>
      </c>
      <c r="F224" s="640">
        <f t="shared" si="11"/>
        <v>2</v>
      </c>
      <c r="G224" s="641" t="s">
        <v>303</v>
      </c>
    </row>
    <row r="225" spans="1:7" s="11" customFormat="1" hidden="1">
      <c r="A225" s="880" t="str">
        <f>CONCATENATE(Admin!$C$48," ",Admin!$F$48)</f>
        <v xml:space="preserve">8 </v>
      </c>
      <c r="B225" s="881" t="e">
        <f>VLOOKUP($A$215,'P8'!$A$10:$E$59,5, FALSE)</f>
        <v>#N/A</v>
      </c>
      <c r="C225" s="639">
        <f t="shared" si="9"/>
        <v>1</v>
      </c>
      <c r="D225" s="640">
        <f t="shared" si="10"/>
        <v>0</v>
      </c>
      <c r="E225" s="640">
        <f>IF(Admin!$J$48="Yes",0,1)</f>
        <v>1</v>
      </c>
      <c r="F225" s="640">
        <f t="shared" si="11"/>
        <v>2</v>
      </c>
      <c r="G225" s="641" t="s">
        <v>303</v>
      </c>
    </row>
    <row r="226" spans="1:7" s="11" customFormat="1" hidden="1">
      <c r="A226" s="880" t="str">
        <f>CONCATENATE(Admin!$C$49," ",Admin!$F$49)</f>
        <v xml:space="preserve">9 </v>
      </c>
      <c r="B226" s="881" t="e">
        <f>VLOOKUP($A$215,'P9'!$A$10:$E$59,5, FALSE)</f>
        <v>#N/A</v>
      </c>
      <c r="C226" s="639">
        <f t="shared" si="9"/>
        <v>1</v>
      </c>
      <c r="D226" s="640">
        <f t="shared" si="10"/>
        <v>0</v>
      </c>
      <c r="E226" s="640">
        <f>IF(Admin!$J$49="Yes",0,1)</f>
        <v>1</v>
      </c>
      <c r="F226" s="640">
        <f t="shared" si="11"/>
        <v>2</v>
      </c>
      <c r="G226" s="641" t="s">
        <v>303</v>
      </c>
    </row>
    <row r="227" spans="1:7" s="11" customFormat="1" hidden="1">
      <c r="A227" s="880" t="str">
        <f>CONCATENATE(Admin!$C$50," ",Admin!$F$50)</f>
        <v xml:space="preserve">10 </v>
      </c>
      <c r="B227" s="881" t="e">
        <f>VLOOKUP($A$215,'P10'!$A$10:$E$59,5, FALSE)</f>
        <v>#N/A</v>
      </c>
      <c r="C227" s="639">
        <f t="shared" si="9"/>
        <v>1</v>
      </c>
      <c r="D227" s="640">
        <f t="shared" si="10"/>
        <v>0</v>
      </c>
      <c r="E227" s="640">
        <f>IF(Admin!$J$50="Yes",0,1)</f>
        <v>1</v>
      </c>
      <c r="F227" s="640">
        <f t="shared" si="11"/>
        <v>2</v>
      </c>
      <c r="G227" s="641" t="s">
        <v>303</v>
      </c>
    </row>
    <row r="228" spans="1:7" s="11" customFormat="1" hidden="1">
      <c r="A228" s="880" t="str">
        <f>CONCATENATE(Admin!$C$51," ",Admin!$F$51)</f>
        <v xml:space="preserve">11 </v>
      </c>
      <c r="B228" s="881" t="e">
        <f>VLOOKUP($A$215,'P11'!$A$10:$E$59,5, FALSE)</f>
        <v>#N/A</v>
      </c>
      <c r="C228" s="639">
        <f t="shared" si="9"/>
        <v>1</v>
      </c>
      <c r="D228" s="640">
        <f t="shared" si="10"/>
        <v>0</v>
      </c>
      <c r="E228" s="640">
        <f>IF(Admin!$J$51="Yes",0,1)</f>
        <v>1</v>
      </c>
      <c r="F228" s="640">
        <f t="shared" si="11"/>
        <v>2</v>
      </c>
      <c r="G228" s="641" t="s">
        <v>303</v>
      </c>
    </row>
    <row r="229" spans="1:7" s="11" customFormat="1" hidden="1">
      <c r="A229" s="880" t="str">
        <f>CONCATENATE(Admin!$C$52," ",Admin!$F$52)</f>
        <v xml:space="preserve">12 </v>
      </c>
      <c r="B229" s="881" t="e">
        <f>VLOOKUP($A$215,'P12'!$A$10:$E$59,5, FALSE)</f>
        <v>#N/A</v>
      </c>
      <c r="C229" s="639">
        <f t="shared" si="9"/>
        <v>1</v>
      </c>
      <c r="D229" s="640">
        <f t="shared" si="10"/>
        <v>0</v>
      </c>
      <c r="E229" s="640">
        <f>IF(Admin!$J$52="Yes",0,1)</f>
        <v>1</v>
      </c>
      <c r="F229" s="640">
        <f t="shared" si="11"/>
        <v>2</v>
      </c>
      <c r="G229" s="641" t="s">
        <v>303</v>
      </c>
    </row>
    <row r="230" spans="1:7" s="11" customFormat="1" hidden="1">
      <c r="A230" s="880" t="str">
        <f>CONCATENATE(Admin!$C$53," ",Admin!$F$53)</f>
        <v xml:space="preserve">13 </v>
      </c>
      <c r="B230" s="881" t="e">
        <f>VLOOKUP($A$215,'P13'!$A$10:$E$59,5, FALSE)</f>
        <v>#N/A</v>
      </c>
      <c r="C230" s="639">
        <f t="shared" si="9"/>
        <v>1</v>
      </c>
      <c r="D230" s="640">
        <f t="shared" si="10"/>
        <v>0</v>
      </c>
      <c r="E230" s="640">
        <f>IF(Admin!$J$53="Yes",0,1)</f>
        <v>1</v>
      </c>
      <c r="F230" s="640">
        <f t="shared" si="11"/>
        <v>2</v>
      </c>
      <c r="G230" s="641" t="s">
        <v>303</v>
      </c>
    </row>
    <row r="231" spans="1:7" s="11" customFormat="1" hidden="1">
      <c r="A231" s="880" t="str">
        <f>CONCATENATE(Admin!$C$54," ",Admin!$F$54)</f>
        <v xml:space="preserve">14 </v>
      </c>
      <c r="B231" s="881" t="e">
        <f>VLOOKUP($A$215,'P14'!$A$10:$E$59,5, FALSE)</f>
        <v>#N/A</v>
      </c>
      <c r="C231" s="639">
        <f t="shared" si="9"/>
        <v>1</v>
      </c>
      <c r="D231" s="640">
        <f t="shared" si="10"/>
        <v>0</v>
      </c>
      <c r="E231" s="640">
        <f>IF(Admin!$J$54="Yes",0,1)</f>
        <v>1</v>
      </c>
      <c r="F231" s="640">
        <f t="shared" si="11"/>
        <v>2</v>
      </c>
      <c r="G231" s="641" t="s">
        <v>303</v>
      </c>
    </row>
    <row r="232" spans="1:7" s="11" customFormat="1" hidden="1">
      <c r="A232" s="880" t="str">
        <f>CONCATENATE(Admin!$C$55," ",Admin!$F$55)</f>
        <v xml:space="preserve">15 </v>
      </c>
      <c r="B232" s="881" t="e">
        <f>VLOOKUP($A$215,'P15'!$A$10:$E$59,5, FALSE)</f>
        <v>#N/A</v>
      </c>
      <c r="C232" s="639">
        <f t="shared" si="9"/>
        <v>1</v>
      </c>
      <c r="D232" s="640">
        <f t="shared" si="10"/>
        <v>0</v>
      </c>
      <c r="E232" s="640">
        <f>IF(Admin!$J$55="Yes",0,1)</f>
        <v>1</v>
      </c>
      <c r="F232" s="640">
        <f t="shared" si="11"/>
        <v>2</v>
      </c>
      <c r="G232" s="641" t="s">
        <v>303</v>
      </c>
    </row>
    <row r="233" spans="1:7" s="11" customFormat="1" hidden="1">
      <c r="A233" s="880" t="str">
        <f>CONCATENATE(Admin!$C$56," ",Admin!$F$56)</f>
        <v xml:space="preserve">16 </v>
      </c>
      <c r="B233" s="881" t="e">
        <f>VLOOKUP($A$215,'P16'!$A$10:$E$59,5, FALSE)</f>
        <v>#N/A</v>
      </c>
      <c r="C233" s="639">
        <f t="shared" si="9"/>
        <v>1</v>
      </c>
      <c r="D233" s="640">
        <f t="shared" si="10"/>
        <v>0</v>
      </c>
      <c r="E233" s="640">
        <f>IF(Admin!$J$56="Yes",0,1)</f>
        <v>1</v>
      </c>
      <c r="F233" s="640">
        <f t="shared" si="11"/>
        <v>2</v>
      </c>
      <c r="G233" s="641" t="s">
        <v>303</v>
      </c>
    </row>
    <row r="234" spans="1:7" s="11" customFormat="1" hidden="1">
      <c r="A234" s="880" t="str">
        <f>CONCATENATE(Admin!$C$57," ",Admin!$F$57)</f>
        <v xml:space="preserve">17 </v>
      </c>
      <c r="B234" s="881" t="e">
        <f>VLOOKUP($A$215,'P17'!$A$10:$E$59,5, FALSE)</f>
        <v>#N/A</v>
      </c>
      <c r="C234" s="639">
        <f t="shared" si="9"/>
        <v>1</v>
      </c>
      <c r="D234" s="640">
        <f t="shared" si="10"/>
        <v>0</v>
      </c>
      <c r="E234" s="640">
        <f>IF(Admin!$J$57="Yes",0,1)</f>
        <v>1</v>
      </c>
      <c r="F234" s="640">
        <f t="shared" si="11"/>
        <v>2</v>
      </c>
      <c r="G234" s="641" t="s">
        <v>303</v>
      </c>
    </row>
    <row r="235" spans="1:7" s="11" customFormat="1" hidden="1">
      <c r="A235" s="880" t="str">
        <f>CONCATENATE(Admin!$C$58," ",Admin!$F$58)</f>
        <v xml:space="preserve">18 </v>
      </c>
      <c r="B235" s="881" t="e">
        <f>VLOOKUP($A$215,'P18'!$A$10:$E$59,5, FALSE)</f>
        <v>#N/A</v>
      </c>
      <c r="C235" s="639">
        <f t="shared" si="9"/>
        <v>1</v>
      </c>
      <c r="D235" s="640">
        <f t="shared" si="10"/>
        <v>0</v>
      </c>
      <c r="E235" s="640">
        <f>IF(Admin!$J$58="Yes",0,1)</f>
        <v>1</v>
      </c>
      <c r="F235" s="640">
        <f t="shared" si="11"/>
        <v>2</v>
      </c>
      <c r="G235" s="641" t="s">
        <v>303</v>
      </c>
    </row>
    <row r="236" spans="1:7" s="11" customFormat="1" hidden="1">
      <c r="A236" s="880" t="str">
        <f>CONCATENATE(Admin!$C$59," ",Admin!$F$59)</f>
        <v xml:space="preserve">19 </v>
      </c>
      <c r="B236" s="881" t="e">
        <f>VLOOKUP($A$215,'P19'!$A$10:$E$59,5, FALSE)</f>
        <v>#N/A</v>
      </c>
      <c r="C236" s="639">
        <f t="shared" si="9"/>
        <v>1</v>
      </c>
      <c r="D236" s="640">
        <f t="shared" si="10"/>
        <v>0</v>
      </c>
      <c r="E236" s="640">
        <f>IF(Admin!$J$59="Yes",0,1)</f>
        <v>1</v>
      </c>
      <c r="F236" s="640">
        <f t="shared" si="11"/>
        <v>2</v>
      </c>
      <c r="G236" s="641" t="s">
        <v>303</v>
      </c>
    </row>
    <row r="237" spans="1:7" s="11" customFormat="1" hidden="1">
      <c r="A237" s="880" t="str">
        <f>CONCATENATE(Admin!$C$60," ",Admin!$F$60)</f>
        <v xml:space="preserve">20 </v>
      </c>
      <c r="B237" s="881" t="e">
        <f>VLOOKUP($A$215,'P20'!$A$10:$E$59,5, FALSE)</f>
        <v>#N/A</v>
      </c>
      <c r="C237" s="639">
        <f t="shared" si="9"/>
        <v>1</v>
      </c>
      <c r="D237" s="640">
        <f t="shared" si="10"/>
        <v>0</v>
      </c>
      <c r="E237" s="640">
        <f>IF(Admin!$J$60="Yes",0,1)</f>
        <v>1</v>
      </c>
      <c r="F237" s="640">
        <f t="shared" si="11"/>
        <v>2</v>
      </c>
      <c r="G237" s="641" t="s">
        <v>303</v>
      </c>
    </row>
    <row r="238" spans="1:7" s="11" customFormat="1" hidden="1">
      <c r="A238" s="878">
        <f>Tasks!B79</f>
        <v>11</v>
      </c>
      <c r="B238" s="879">
        <f>Tasks!C79</f>
        <v>0</v>
      </c>
      <c r="C238" s="639">
        <f t="shared" si="9"/>
        <v>0</v>
      </c>
      <c r="D238" s="640">
        <f t="shared" si="10"/>
        <v>1</v>
      </c>
      <c r="E238" s="640" t="s">
        <v>100</v>
      </c>
      <c r="F238" s="640">
        <f t="shared" si="11"/>
        <v>1</v>
      </c>
      <c r="G238" s="641" t="s">
        <v>303</v>
      </c>
    </row>
    <row r="239" spans="1:7" s="11" customFormat="1" hidden="1">
      <c r="A239" s="880" t="str">
        <f>CONCATENATE("P1"," ",Admin!$F$39)</f>
        <v xml:space="preserve">P1 </v>
      </c>
      <c r="B239" s="881" t="e">
        <f>VLOOKUP($A$238,Pilot1!$A$10:$E$59,5, FALSE)</f>
        <v>#N/A</v>
      </c>
      <c r="C239" s="639">
        <f t="shared" si="9"/>
        <v>1</v>
      </c>
      <c r="D239" s="640">
        <f t="shared" si="10"/>
        <v>0</v>
      </c>
      <c r="E239" s="640">
        <f>IF(Admin!$J$39="Yes",0,1)</f>
        <v>1</v>
      </c>
      <c r="F239" s="640">
        <f t="shared" si="11"/>
        <v>2</v>
      </c>
      <c r="G239" s="641" t="s">
        <v>303</v>
      </c>
    </row>
    <row r="240" spans="1:7" s="11" customFormat="1" ht="27" hidden="1">
      <c r="A240" s="880" t="str">
        <f>CONCATENATE("P2"," ",Admin!$F$40)</f>
        <v>P2 &lt;enter name&gt;</v>
      </c>
      <c r="B240" s="881" t="e">
        <f>VLOOKUP($A$238,Pilot2!$A$10:$E$59,5, FALSE)</f>
        <v>#N/A</v>
      </c>
      <c r="C240" s="639">
        <f t="shared" si="9"/>
        <v>1</v>
      </c>
      <c r="D240" s="640">
        <f t="shared" si="10"/>
        <v>0</v>
      </c>
      <c r="E240" s="640">
        <f>IF(Admin!$J$40="Yes",0,1)</f>
        <v>1</v>
      </c>
      <c r="F240" s="640">
        <f t="shared" si="11"/>
        <v>2</v>
      </c>
      <c r="G240" s="641" t="s">
        <v>303</v>
      </c>
    </row>
    <row r="241" spans="1:7" s="11" customFormat="1" ht="27" hidden="1">
      <c r="A241" s="880" t="str">
        <f>CONCATENATE(Admin!$C$41," ",Admin!$F$41)</f>
        <v>1 Mevis Dsilva</v>
      </c>
      <c r="B241" s="881" t="e">
        <f>VLOOKUP($A$238,'P1'!$A$10:$E$59,5, FALSE)</f>
        <v>#N/A</v>
      </c>
      <c r="C241" s="639">
        <f t="shared" si="9"/>
        <v>1</v>
      </c>
      <c r="D241" s="640">
        <f t="shared" si="10"/>
        <v>0</v>
      </c>
      <c r="E241" s="640">
        <f>IF(Admin!$J$41="Yes",0,1)</f>
        <v>0</v>
      </c>
      <c r="F241" s="640">
        <f t="shared" si="11"/>
        <v>1</v>
      </c>
      <c r="G241" s="641" t="s">
        <v>303</v>
      </c>
    </row>
    <row r="242" spans="1:7" s="11" customFormat="1" ht="27" hidden="1">
      <c r="A242" s="880" t="str">
        <f>CONCATENATE(Admin!$C$42," ",Admin!$F$42)</f>
        <v>2 Boris Gluscevic</v>
      </c>
      <c r="B242" s="881" t="e">
        <f>VLOOKUP($A$238,'P2'!$A$10:$E$59,5, FALSE)</f>
        <v>#N/A</v>
      </c>
      <c r="C242" s="639">
        <f t="shared" si="9"/>
        <v>1</v>
      </c>
      <c r="D242" s="640">
        <f t="shared" si="10"/>
        <v>0</v>
      </c>
      <c r="E242" s="640">
        <f>IF(Admin!$J$42="Yes",0,1)</f>
        <v>0</v>
      </c>
      <c r="F242" s="640">
        <f t="shared" si="11"/>
        <v>1</v>
      </c>
      <c r="G242" s="641" t="s">
        <v>303</v>
      </c>
    </row>
    <row r="243" spans="1:7" s="11" customFormat="1" ht="27" hidden="1">
      <c r="A243" s="880" t="str">
        <f>CONCATENATE(Admin!$C$43," ",Admin!$F$43)</f>
        <v>3 Foram Jasani</v>
      </c>
      <c r="B243" s="881" t="e">
        <f>VLOOKUP($A$238,'P3'!$A$10:$E$59,5, FALSE)</f>
        <v>#N/A</v>
      </c>
      <c r="C243" s="639">
        <f t="shared" si="9"/>
        <v>1</v>
      </c>
      <c r="D243" s="640">
        <f t="shared" si="10"/>
        <v>0</v>
      </c>
      <c r="E243" s="640">
        <f>IF(Admin!$J$43="Yes",0,1)</f>
        <v>0</v>
      </c>
      <c r="F243" s="640">
        <f t="shared" si="11"/>
        <v>1</v>
      </c>
      <c r="G243" s="641" t="s">
        <v>303</v>
      </c>
    </row>
    <row r="244" spans="1:7" s="11" customFormat="1" ht="27" hidden="1">
      <c r="A244" s="880" t="str">
        <f>CONCATENATE(Admin!$C$44," ",Admin!$F$44)</f>
        <v>4 Anupam Jagtap</v>
      </c>
      <c r="B244" s="881" t="e">
        <f>VLOOKUP($A$238,'P4'!$A$10:$E$59,5, FALSE)</f>
        <v>#N/A</v>
      </c>
      <c r="C244" s="639">
        <f t="shared" si="9"/>
        <v>1</v>
      </c>
      <c r="D244" s="640">
        <f t="shared" si="10"/>
        <v>0</v>
      </c>
      <c r="E244" s="640">
        <f>IF(Admin!$J$44="Yes",0,1)</f>
        <v>0</v>
      </c>
      <c r="F244" s="640">
        <f t="shared" si="11"/>
        <v>1</v>
      </c>
      <c r="G244" s="641" t="s">
        <v>303</v>
      </c>
    </row>
    <row r="245" spans="1:7" s="11" customFormat="1" ht="27" hidden="1">
      <c r="A245" s="880" t="str">
        <f>CONCATENATE(Admin!$C$45," ",Admin!$F$45)</f>
        <v>5 Rohan Avachat</v>
      </c>
      <c r="B245" s="881" t="e">
        <f>VLOOKUP($A$238,'P5'!$A$10:$E$59,5, FALSE)</f>
        <v>#N/A</v>
      </c>
      <c r="C245" s="639">
        <f t="shared" si="9"/>
        <v>1</v>
      </c>
      <c r="D245" s="640">
        <f t="shared" si="10"/>
        <v>0</v>
      </c>
      <c r="E245" s="640">
        <f>IF(Admin!$J$45="Yes",0,1)</f>
        <v>0</v>
      </c>
      <c r="F245" s="640">
        <f t="shared" si="11"/>
        <v>1</v>
      </c>
      <c r="G245" s="641" t="s">
        <v>303</v>
      </c>
    </row>
    <row r="246" spans="1:7" s="11" customFormat="1" hidden="1">
      <c r="A246" s="880" t="str">
        <f>CONCATENATE(Admin!$C$46," ",Admin!$F$46)</f>
        <v xml:space="preserve">6 </v>
      </c>
      <c r="B246" s="881" t="e">
        <f>VLOOKUP($A$238,'P6'!$A$10:$E$59,5, FALSE)</f>
        <v>#N/A</v>
      </c>
      <c r="C246" s="639">
        <f t="shared" si="9"/>
        <v>1</v>
      </c>
      <c r="D246" s="640">
        <f t="shared" si="10"/>
        <v>0</v>
      </c>
      <c r="E246" s="640">
        <f>IF(Admin!$J$46="Yes",0,1)</f>
        <v>1</v>
      </c>
      <c r="F246" s="640">
        <f t="shared" si="11"/>
        <v>2</v>
      </c>
      <c r="G246" s="641" t="s">
        <v>303</v>
      </c>
    </row>
    <row r="247" spans="1:7" s="11" customFormat="1" hidden="1">
      <c r="A247" s="880" t="str">
        <f>CONCATENATE(Admin!$C$47," ",Admin!$F$47)</f>
        <v xml:space="preserve">7 </v>
      </c>
      <c r="B247" s="881" t="e">
        <f>VLOOKUP($A$238,'P7'!$A$10:$E$59,5, FALSE)</f>
        <v>#N/A</v>
      </c>
      <c r="C247" s="639">
        <f t="shared" si="9"/>
        <v>1</v>
      </c>
      <c r="D247" s="640">
        <f t="shared" si="10"/>
        <v>0</v>
      </c>
      <c r="E247" s="640">
        <f>IF(Admin!$J$47="Yes",0,1)</f>
        <v>1</v>
      </c>
      <c r="F247" s="640">
        <f t="shared" si="11"/>
        <v>2</v>
      </c>
      <c r="G247" s="641" t="s">
        <v>303</v>
      </c>
    </row>
    <row r="248" spans="1:7" s="11" customFormat="1" hidden="1">
      <c r="A248" s="880" t="str">
        <f>CONCATENATE(Admin!$C$48," ",Admin!$F$48)</f>
        <v xml:space="preserve">8 </v>
      </c>
      <c r="B248" s="881" t="e">
        <f>VLOOKUP($A$238,'P8'!$A$10:$E$59,5, FALSE)</f>
        <v>#N/A</v>
      </c>
      <c r="C248" s="639">
        <f t="shared" si="9"/>
        <v>1</v>
      </c>
      <c r="D248" s="640">
        <f t="shared" si="10"/>
        <v>0</v>
      </c>
      <c r="E248" s="640">
        <f>IF(Admin!$J$48="Yes",0,1)</f>
        <v>1</v>
      </c>
      <c r="F248" s="640">
        <f t="shared" si="11"/>
        <v>2</v>
      </c>
      <c r="G248" s="641" t="s">
        <v>303</v>
      </c>
    </row>
    <row r="249" spans="1:7" s="11" customFormat="1" hidden="1">
      <c r="A249" s="880" t="str">
        <f>CONCATENATE(Admin!$C$49," ",Admin!$F$49)</f>
        <v xml:space="preserve">9 </v>
      </c>
      <c r="B249" s="881" t="e">
        <f>VLOOKUP($A$238,'P9'!$A$10:$E$59,5, FALSE)</f>
        <v>#N/A</v>
      </c>
      <c r="C249" s="639">
        <f t="shared" si="9"/>
        <v>1</v>
      </c>
      <c r="D249" s="640">
        <f t="shared" si="10"/>
        <v>0</v>
      </c>
      <c r="E249" s="640">
        <f>IF(Admin!$J$49="Yes",0,1)</f>
        <v>1</v>
      </c>
      <c r="F249" s="640">
        <f t="shared" si="11"/>
        <v>2</v>
      </c>
      <c r="G249" s="641" t="s">
        <v>303</v>
      </c>
    </row>
    <row r="250" spans="1:7" s="11" customFormat="1" hidden="1">
      <c r="A250" s="880" t="str">
        <f>CONCATENATE(Admin!$C$50," ",Admin!$F$50)</f>
        <v xml:space="preserve">10 </v>
      </c>
      <c r="B250" s="881" t="e">
        <f>VLOOKUP($A$238,'P10'!$A$10:$E$59,5, FALSE)</f>
        <v>#N/A</v>
      </c>
      <c r="C250" s="639">
        <f t="shared" si="9"/>
        <v>1</v>
      </c>
      <c r="D250" s="640">
        <f t="shared" si="10"/>
        <v>0</v>
      </c>
      <c r="E250" s="640">
        <f>IF(Admin!$J$50="Yes",0,1)</f>
        <v>1</v>
      </c>
      <c r="F250" s="640">
        <f t="shared" si="11"/>
        <v>2</v>
      </c>
      <c r="G250" s="641" t="s">
        <v>303</v>
      </c>
    </row>
    <row r="251" spans="1:7" s="11" customFormat="1" hidden="1">
      <c r="A251" s="880" t="str">
        <f>CONCATENATE(Admin!$C$51," ",Admin!$F$51)</f>
        <v xml:space="preserve">11 </v>
      </c>
      <c r="B251" s="881" t="e">
        <f>VLOOKUP($A$238,'P11'!$A$10:$E$59,5, FALSE)</f>
        <v>#N/A</v>
      </c>
      <c r="C251" s="639">
        <f t="shared" si="9"/>
        <v>1</v>
      </c>
      <c r="D251" s="640">
        <f t="shared" si="10"/>
        <v>0</v>
      </c>
      <c r="E251" s="640">
        <f>IF(Admin!$J$51="Yes",0,1)</f>
        <v>1</v>
      </c>
      <c r="F251" s="640">
        <f t="shared" si="11"/>
        <v>2</v>
      </c>
      <c r="G251" s="641" t="s">
        <v>303</v>
      </c>
    </row>
    <row r="252" spans="1:7" s="11" customFormat="1" hidden="1">
      <c r="A252" s="880" t="str">
        <f>CONCATENATE(Admin!$C$52," ",Admin!$F$52)</f>
        <v xml:space="preserve">12 </v>
      </c>
      <c r="B252" s="881" t="e">
        <f>VLOOKUP($A$238,'P12'!$A$10:$E$59,5, FALSE)</f>
        <v>#N/A</v>
      </c>
      <c r="C252" s="639">
        <f t="shared" si="9"/>
        <v>1</v>
      </c>
      <c r="D252" s="640">
        <f t="shared" si="10"/>
        <v>0</v>
      </c>
      <c r="E252" s="640">
        <f>IF(Admin!$J$52="Yes",0,1)</f>
        <v>1</v>
      </c>
      <c r="F252" s="640">
        <f t="shared" si="11"/>
        <v>2</v>
      </c>
      <c r="G252" s="641" t="s">
        <v>303</v>
      </c>
    </row>
    <row r="253" spans="1:7" s="11" customFormat="1" hidden="1">
      <c r="A253" s="880" t="str">
        <f>CONCATENATE(Admin!$C$53," ",Admin!$F$53)</f>
        <v xml:space="preserve">13 </v>
      </c>
      <c r="B253" s="881" t="e">
        <f>VLOOKUP($A$238,'P13'!$A$10:$E$59,5, FALSE)</f>
        <v>#N/A</v>
      </c>
      <c r="C253" s="639">
        <f t="shared" si="9"/>
        <v>1</v>
      </c>
      <c r="D253" s="640">
        <f t="shared" si="10"/>
        <v>0</v>
      </c>
      <c r="E253" s="640">
        <f>IF(Admin!$J$53="Yes",0,1)</f>
        <v>1</v>
      </c>
      <c r="F253" s="640">
        <f t="shared" si="11"/>
        <v>2</v>
      </c>
      <c r="G253" s="641" t="s">
        <v>303</v>
      </c>
    </row>
    <row r="254" spans="1:7" s="11" customFormat="1" hidden="1">
      <c r="A254" s="880" t="str">
        <f>CONCATENATE(Admin!$C$54," ",Admin!$F$54)</f>
        <v xml:space="preserve">14 </v>
      </c>
      <c r="B254" s="881" t="e">
        <f>VLOOKUP($A$238,'P14'!$A$10:$E$59,5, FALSE)</f>
        <v>#N/A</v>
      </c>
      <c r="C254" s="639">
        <f t="shared" si="9"/>
        <v>1</v>
      </c>
      <c r="D254" s="640">
        <f t="shared" si="10"/>
        <v>0</v>
      </c>
      <c r="E254" s="640">
        <f>IF(Admin!$J$54="Yes",0,1)</f>
        <v>1</v>
      </c>
      <c r="F254" s="640">
        <f t="shared" si="11"/>
        <v>2</v>
      </c>
      <c r="G254" s="641" t="s">
        <v>303</v>
      </c>
    </row>
    <row r="255" spans="1:7" s="11" customFormat="1" hidden="1">
      <c r="A255" s="880" t="str">
        <f>CONCATENATE(Admin!$C$55," ",Admin!$F$55)</f>
        <v xml:space="preserve">15 </v>
      </c>
      <c r="B255" s="881" t="e">
        <f>VLOOKUP($A$238,'P15'!$A$10:$E$59,5, FALSE)</f>
        <v>#N/A</v>
      </c>
      <c r="C255" s="639">
        <f t="shared" si="9"/>
        <v>1</v>
      </c>
      <c r="D255" s="640">
        <f t="shared" si="10"/>
        <v>0</v>
      </c>
      <c r="E255" s="640">
        <f>IF(Admin!$J$55="Yes",0,1)</f>
        <v>1</v>
      </c>
      <c r="F255" s="640">
        <f t="shared" si="11"/>
        <v>2</v>
      </c>
      <c r="G255" s="641" t="s">
        <v>303</v>
      </c>
    </row>
    <row r="256" spans="1:7" s="11" customFormat="1" hidden="1">
      <c r="A256" s="880" t="str">
        <f>CONCATENATE(Admin!$C$56," ",Admin!$F$56)</f>
        <v xml:space="preserve">16 </v>
      </c>
      <c r="B256" s="881" t="e">
        <f>VLOOKUP($A$238,'P16'!$A$10:$E$59,5, FALSE)</f>
        <v>#N/A</v>
      </c>
      <c r="C256" s="639">
        <f t="shared" si="9"/>
        <v>1</v>
      </c>
      <c r="D256" s="640">
        <f t="shared" si="10"/>
        <v>0</v>
      </c>
      <c r="E256" s="640">
        <f>IF(Admin!$J$56="Yes",0,1)</f>
        <v>1</v>
      </c>
      <c r="F256" s="640">
        <f t="shared" si="11"/>
        <v>2</v>
      </c>
      <c r="G256" s="641" t="s">
        <v>303</v>
      </c>
    </row>
    <row r="257" spans="1:7" s="11" customFormat="1" hidden="1">
      <c r="A257" s="880" t="str">
        <f>CONCATENATE(Admin!$C$57," ",Admin!$F$57)</f>
        <v xml:space="preserve">17 </v>
      </c>
      <c r="B257" s="881" t="e">
        <f>VLOOKUP($A$238,'P17'!$A$10:$E$59,5, FALSE)</f>
        <v>#N/A</v>
      </c>
      <c r="C257" s="639">
        <f t="shared" si="9"/>
        <v>1</v>
      </c>
      <c r="D257" s="640">
        <f t="shared" si="10"/>
        <v>0</v>
      </c>
      <c r="E257" s="640">
        <f>IF(Admin!$J$57="Yes",0,1)</f>
        <v>1</v>
      </c>
      <c r="F257" s="640">
        <f t="shared" si="11"/>
        <v>2</v>
      </c>
      <c r="G257" s="641" t="s">
        <v>303</v>
      </c>
    </row>
    <row r="258" spans="1:7" s="11" customFormat="1" hidden="1">
      <c r="A258" s="880" t="str">
        <f>CONCATENATE(Admin!$C$58," ",Admin!$F$58)</f>
        <v xml:space="preserve">18 </v>
      </c>
      <c r="B258" s="881" t="e">
        <f>VLOOKUP($A$238,'P18'!$A$10:$E$59,5, FALSE)</f>
        <v>#N/A</v>
      </c>
      <c r="C258" s="639">
        <f t="shared" si="9"/>
        <v>1</v>
      </c>
      <c r="D258" s="640">
        <f t="shared" si="10"/>
        <v>0</v>
      </c>
      <c r="E258" s="640">
        <f>IF(Admin!$J$58="Yes",0,1)</f>
        <v>1</v>
      </c>
      <c r="F258" s="640">
        <f t="shared" si="11"/>
        <v>2</v>
      </c>
      <c r="G258" s="641" t="s">
        <v>303</v>
      </c>
    </row>
    <row r="259" spans="1:7" s="11" customFormat="1" hidden="1">
      <c r="A259" s="880" t="str">
        <f>CONCATENATE(Admin!$C$59," ",Admin!$F$59)</f>
        <v xml:space="preserve">19 </v>
      </c>
      <c r="B259" s="881" t="e">
        <f>VLOOKUP($A$238,'P19'!$A$10:$E$59,5, FALSE)</f>
        <v>#N/A</v>
      </c>
      <c r="C259" s="639">
        <f t="shared" si="9"/>
        <v>1</v>
      </c>
      <c r="D259" s="640">
        <f t="shared" si="10"/>
        <v>0</v>
      </c>
      <c r="E259" s="640">
        <f>IF(Admin!$J$59="Yes",0,1)</f>
        <v>1</v>
      </c>
      <c r="F259" s="640">
        <f t="shared" si="11"/>
        <v>2</v>
      </c>
      <c r="G259" s="641" t="s">
        <v>303</v>
      </c>
    </row>
    <row r="260" spans="1:7" s="11" customFormat="1" hidden="1">
      <c r="A260" s="880" t="str">
        <f>CONCATENATE(Admin!$C$60," ",Admin!$F$60)</f>
        <v xml:space="preserve">20 </v>
      </c>
      <c r="B260" s="881" t="e">
        <f>VLOOKUP($A$238,'P20'!$A$10:$E$59,5, FALSE)</f>
        <v>#N/A</v>
      </c>
      <c r="C260" s="639">
        <f t="shared" si="9"/>
        <v>1</v>
      </c>
      <c r="D260" s="640">
        <f t="shared" si="10"/>
        <v>0</v>
      </c>
      <c r="E260" s="640">
        <f>IF(Admin!$J$60="Yes",0,1)</f>
        <v>1</v>
      </c>
      <c r="F260" s="640">
        <f t="shared" si="11"/>
        <v>2</v>
      </c>
      <c r="G260" s="641" t="s">
        <v>303</v>
      </c>
    </row>
    <row r="261" spans="1:7" s="11" customFormat="1" hidden="1">
      <c r="A261" s="878">
        <f>Tasks!B80</f>
        <v>12</v>
      </c>
      <c r="B261" s="879">
        <f>Tasks!C80</f>
        <v>0</v>
      </c>
      <c r="C261" s="639">
        <f t="shared" si="9"/>
        <v>0</v>
      </c>
      <c r="D261" s="640">
        <f t="shared" si="10"/>
        <v>1</v>
      </c>
      <c r="E261" s="640" t="s">
        <v>100</v>
      </c>
      <c r="F261" s="640">
        <f t="shared" si="11"/>
        <v>1</v>
      </c>
      <c r="G261" s="641" t="s">
        <v>303</v>
      </c>
    </row>
    <row r="262" spans="1:7" s="11" customFormat="1" hidden="1">
      <c r="A262" s="880" t="str">
        <f>CONCATENATE("P1"," ",Admin!$F$39)</f>
        <v xml:space="preserve">P1 </v>
      </c>
      <c r="B262" s="881" t="e">
        <f>VLOOKUP($A$261,Pilot1!$A$10:$E$59,5, FALSE)</f>
        <v>#N/A</v>
      </c>
      <c r="C262" s="639">
        <f t="shared" si="9"/>
        <v>1</v>
      </c>
      <c r="D262" s="640">
        <f t="shared" si="10"/>
        <v>0</v>
      </c>
      <c r="E262" s="640">
        <f>IF(Admin!$J$39="Yes",0,1)</f>
        <v>1</v>
      </c>
      <c r="F262" s="640">
        <f t="shared" si="11"/>
        <v>2</v>
      </c>
      <c r="G262" s="641" t="s">
        <v>303</v>
      </c>
    </row>
    <row r="263" spans="1:7" s="11" customFormat="1" ht="27" hidden="1">
      <c r="A263" s="880" t="str">
        <f>CONCATENATE("P2"," ",Admin!$F$40)</f>
        <v>P2 &lt;enter name&gt;</v>
      </c>
      <c r="B263" s="881" t="e">
        <f>VLOOKUP($A$261,Pilot2!$A$10:$E$59,5, FALSE)</f>
        <v>#N/A</v>
      </c>
      <c r="C263" s="639">
        <f t="shared" si="9"/>
        <v>1</v>
      </c>
      <c r="D263" s="640">
        <f t="shared" si="10"/>
        <v>0</v>
      </c>
      <c r="E263" s="640">
        <f>IF(Admin!$J$40="Yes",0,1)</f>
        <v>1</v>
      </c>
      <c r="F263" s="640">
        <f t="shared" si="11"/>
        <v>2</v>
      </c>
      <c r="G263" s="641" t="s">
        <v>303</v>
      </c>
    </row>
    <row r="264" spans="1:7" s="11" customFormat="1" ht="27" hidden="1">
      <c r="A264" s="880" t="str">
        <f>CONCATENATE(Admin!$C$41," ",Admin!$F$41)</f>
        <v>1 Mevis Dsilva</v>
      </c>
      <c r="B264" s="881" t="e">
        <f>VLOOKUP($A$261,'P1'!$A$10:$E$59,5, FALSE)</f>
        <v>#N/A</v>
      </c>
      <c r="C264" s="639">
        <f t="shared" ref="C264:C327" si="12">IF(ISERROR(B264),1,0)</f>
        <v>1</v>
      </c>
      <c r="D264" s="640">
        <f t="shared" ref="D264:D327" si="13">IF(ISNUMBER(B264),1,0)</f>
        <v>0</v>
      </c>
      <c r="E264" s="640">
        <f>IF(Admin!$J$41="Yes",0,1)</f>
        <v>0</v>
      </c>
      <c r="F264" s="640">
        <f t="shared" ref="F264:F327" si="14">SUM(C264:E264)</f>
        <v>1</v>
      </c>
      <c r="G264" s="641" t="s">
        <v>303</v>
      </c>
    </row>
    <row r="265" spans="1:7" s="11" customFormat="1" ht="27" hidden="1">
      <c r="A265" s="880" t="str">
        <f>CONCATENATE(Admin!$C$42," ",Admin!$F$42)</f>
        <v>2 Boris Gluscevic</v>
      </c>
      <c r="B265" s="881" t="e">
        <f>VLOOKUP($A$261,'P2'!$A$10:$E$59,5, FALSE)</f>
        <v>#N/A</v>
      </c>
      <c r="C265" s="639">
        <f t="shared" si="12"/>
        <v>1</v>
      </c>
      <c r="D265" s="640">
        <f t="shared" si="13"/>
        <v>0</v>
      </c>
      <c r="E265" s="640">
        <f>IF(Admin!$J$42="Yes",0,1)</f>
        <v>0</v>
      </c>
      <c r="F265" s="640">
        <f t="shared" si="14"/>
        <v>1</v>
      </c>
      <c r="G265" s="641" t="s">
        <v>303</v>
      </c>
    </row>
    <row r="266" spans="1:7" s="11" customFormat="1" ht="27" hidden="1">
      <c r="A266" s="880" t="str">
        <f>CONCATENATE(Admin!$C$43," ",Admin!$F$43)</f>
        <v>3 Foram Jasani</v>
      </c>
      <c r="B266" s="881" t="e">
        <f>VLOOKUP($A$261,'P3'!$A$10:$E$59,5, FALSE)</f>
        <v>#N/A</v>
      </c>
      <c r="C266" s="639">
        <f t="shared" si="12"/>
        <v>1</v>
      </c>
      <c r="D266" s="640">
        <f t="shared" si="13"/>
        <v>0</v>
      </c>
      <c r="E266" s="640">
        <f>IF(Admin!$J$43="Yes",0,1)</f>
        <v>0</v>
      </c>
      <c r="F266" s="640">
        <f t="shared" si="14"/>
        <v>1</v>
      </c>
      <c r="G266" s="641" t="s">
        <v>303</v>
      </c>
    </row>
    <row r="267" spans="1:7" s="11" customFormat="1" ht="27" hidden="1">
      <c r="A267" s="880" t="str">
        <f>CONCATENATE(Admin!$C$44," ",Admin!$F$44)</f>
        <v>4 Anupam Jagtap</v>
      </c>
      <c r="B267" s="881" t="e">
        <f>VLOOKUP($A$261,'P4'!$A$10:$E$59,5, FALSE)</f>
        <v>#N/A</v>
      </c>
      <c r="C267" s="639">
        <f t="shared" si="12"/>
        <v>1</v>
      </c>
      <c r="D267" s="640">
        <f t="shared" si="13"/>
        <v>0</v>
      </c>
      <c r="E267" s="640">
        <f>IF(Admin!$J$44="Yes",0,1)</f>
        <v>0</v>
      </c>
      <c r="F267" s="640">
        <f t="shared" si="14"/>
        <v>1</v>
      </c>
      <c r="G267" s="641" t="s">
        <v>303</v>
      </c>
    </row>
    <row r="268" spans="1:7" s="11" customFormat="1" ht="27" hidden="1">
      <c r="A268" s="880" t="str">
        <f>CONCATENATE(Admin!$C$45," ",Admin!$F$45)</f>
        <v>5 Rohan Avachat</v>
      </c>
      <c r="B268" s="881" t="e">
        <f>VLOOKUP($A$261,'P5'!$A$10:$E$59,5, FALSE)</f>
        <v>#N/A</v>
      </c>
      <c r="C268" s="639">
        <f t="shared" si="12"/>
        <v>1</v>
      </c>
      <c r="D268" s="640">
        <f t="shared" si="13"/>
        <v>0</v>
      </c>
      <c r="E268" s="640">
        <f>IF(Admin!$J$45="Yes",0,1)</f>
        <v>0</v>
      </c>
      <c r="F268" s="640">
        <f t="shared" si="14"/>
        <v>1</v>
      </c>
      <c r="G268" s="641" t="s">
        <v>303</v>
      </c>
    </row>
    <row r="269" spans="1:7" s="11" customFormat="1" hidden="1">
      <c r="A269" s="880" t="str">
        <f>CONCATENATE(Admin!$C$46," ",Admin!$F$46)</f>
        <v xml:space="preserve">6 </v>
      </c>
      <c r="B269" s="881" t="e">
        <f>VLOOKUP($A$261,'P6'!$A$10:$E$59,5, FALSE)</f>
        <v>#N/A</v>
      </c>
      <c r="C269" s="639">
        <f t="shared" si="12"/>
        <v>1</v>
      </c>
      <c r="D269" s="640">
        <f t="shared" si="13"/>
        <v>0</v>
      </c>
      <c r="E269" s="640">
        <f>IF(Admin!$J$46="Yes",0,1)</f>
        <v>1</v>
      </c>
      <c r="F269" s="640">
        <f t="shared" si="14"/>
        <v>2</v>
      </c>
      <c r="G269" s="641" t="s">
        <v>303</v>
      </c>
    </row>
    <row r="270" spans="1:7" s="11" customFormat="1" hidden="1">
      <c r="A270" s="880" t="str">
        <f>CONCATENATE(Admin!$C$47," ",Admin!$F$47)</f>
        <v xml:space="preserve">7 </v>
      </c>
      <c r="B270" s="881" t="e">
        <f>VLOOKUP($A$261,'P7'!$A$10:$E$59,5, FALSE)</f>
        <v>#N/A</v>
      </c>
      <c r="C270" s="639">
        <f t="shared" si="12"/>
        <v>1</v>
      </c>
      <c r="D270" s="640">
        <f t="shared" si="13"/>
        <v>0</v>
      </c>
      <c r="E270" s="640">
        <f>IF(Admin!$J$47="Yes",0,1)</f>
        <v>1</v>
      </c>
      <c r="F270" s="640">
        <f t="shared" si="14"/>
        <v>2</v>
      </c>
      <c r="G270" s="641" t="s">
        <v>303</v>
      </c>
    </row>
    <row r="271" spans="1:7" s="11" customFormat="1" hidden="1">
      <c r="A271" s="880" t="str">
        <f>CONCATENATE(Admin!$C$48," ",Admin!$F$48)</f>
        <v xml:space="preserve">8 </v>
      </c>
      <c r="B271" s="881" t="e">
        <f>VLOOKUP($A$261,'P8'!$A$10:$E$59,5, FALSE)</f>
        <v>#N/A</v>
      </c>
      <c r="C271" s="639">
        <f t="shared" si="12"/>
        <v>1</v>
      </c>
      <c r="D271" s="640">
        <f t="shared" si="13"/>
        <v>0</v>
      </c>
      <c r="E271" s="640">
        <f>IF(Admin!$J$48="Yes",0,1)</f>
        <v>1</v>
      </c>
      <c r="F271" s="640">
        <f t="shared" si="14"/>
        <v>2</v>
      </c>
      <c r="G271" s="641" t="s">
        <v>303</v>
      </c>
    </row>
    <row r="272" spans="1:7" s="11" customFormat="1" hidden="1">
      <c r="A272" s="880" t="str">
        <f>CONCATENATE(Admin!$C$49," ",Admin!$F$49)</f>
        <v xml:space="preserve">9 </v>
      </c>
      <c r="B272" s="881" t="e">
        <f>VLOOKUP($A$261,'P9'!$A$10:$E$59,5, FALSE)</f>
        <v>#N/A</v>
      </c>
      <c r="C272" s="639">
        <f t="shared" si="12"/>
        <v>1</v>
      </c>
      <c r="D272" s="640">
        <f t="shared" si="13"/>
        <v>0</v>
      </c>
      <c r="E272" s="640">
        <f>IF(Admin!$J$49="Yes",0,1)</f>
        <v>1</v>
      </c>
      <c r="F272" s="640">
        <f t="shared" si="14"/>
        <v>2</v>
      </c>
      <c r="G272" s="641" t="s">
        <v>303</v>
      </c>
    </row>
    <row r="273" spans="1:7" s="11" customFormat="1" hidden="1">
      <c r="A273" s="880" t="str">
        <f>CONCATENATE(Admin!$C$50," ",Admin!$F$50)</f>
        <v xml:space="preserve">10 </v>
      </c>
      <c r="B273" s="881" t="e">
        <f>VLOOKUP($A$261,'P10'!$A$10:$E$59,5, FALSE)</f>
        <v>#N/A</v>
      </c>
      <c r="C273" s="639">
        <f t="shared" si="12"/>
        <v>1</v>
      </c>
      <c r="D273" s="640">
        <f t="shared" si="13"/>
        <v>0</v>
      </c>
      <c r="E273" s="640">
        <f>IF(Admin!$J$50="Yes",0,1)</f>
        <v>1</v>
      </c>
      <c r="F273" s="640">
        <f t="shared" si="14"/>
        <v>2</v>
      </c>
      <c r="G273" s="641" t="s">
        <v>303</v>
      </c>
    </row>
    <row r="274" spans="1:7" s="11" customFormat="1" hidden="1">
      <c r="A274" s="880" t="str">
        <f>CONCATENATE(Admin!$C$51," ",Admin!$F$51)</f>
        <v xml:space="preserve">11 </v>
      </c>
      <c r="B274" s="881" t="e">
        <f>VLOOKUP($A$261,'P11'!$A$10:$E$59,5, FALSE)</f>
        <v>#N/A</v>
      </c>
      <c r="C274" s="639">
        <f t="shared" si="12"/>
        <v>1</v>
      </c>
      <c r="D274" s="640">
        <f t="shared" si="13"/>
        <v>0</v>
      </c>
      <c r="E274" s="640">
        <f>IF(Admin!$J$51="Yes",0,1)</f>
        <v>1</v>
      </c>
      <c r="F274" s="640">
        <f t="shared" si="14"/>
        <v>2</v>
      </c>
      <c r="G274" s="641" t="s">
        <v>303</v>
      </c>
    </row>
    <row r="275" spans="1:7" s="11" customFormat="1" hidden="1">
      <c r="A275" s="880" t="str">
        <f>CONCATENATE(Admin!$C$52," ",Admin!$F$52)</f>
        <v xml:space="preserve">12 </v>
      </c>
      <c r="B275" s="881" t="e">
        <f>VLOOKUP($A$261,'P12'!$A$10:$E$59,5, FALSE)</f>
        <v>#N/A</v>
      </c>
      <c r="C275" s="639">
        <f t="shared" si="12"/>
        <v>1</v>
      </c>
      <c r="D275" s="640">
        <f t="shared" si="13"/>
        <v>0</v>
      </c>
      <c r="E275" s="640">
        <f>IF(Admin!$J$52="Yes",0,1)</f>
        <v>1</v>
      </c>
      <c r="F275" s="640">
        <f t="shared" si="14"/>
        <v>2</v>
      </c>
      <c r="G275" s="641" t="s">
        <v>303</v>
      </c>
    </row>
    <row r="276" spans="1:7" s="11" customFormat="1" hidden="1">
      <c r="A276" s="880" t="str">
        <f>CONCATENATE(Admin!$C$53," ",Admin!$F$53)</f>
        <v xml:space="preserve">13 </v>
      </c>
      <c r="B276" s="881" t="e">
        <f>VLOOKUP($A$261,'P13'!$A$10:$E$59,5, FALSE)</f>
        <v>#N/A</v>
      </c>
      <c r="C276" s="639">
        <f t="shared" si="12"/>
        <v>1</v>
      </c>
      <c r="D276" s="640">
        <f t="shared" si="13"/>
        <v>0</v>
      </c>
      <c r="E276" s="640">
        <f>IF(Admin!$J$53="Yes",0,1)</f>
        <v>1</v>
      </c>
      <c r="F276" s="640">
        <f t="shared" si="14"/>
        <v>2</v>
      </c>
      <c r="G276" s="641" t="s">
        <v>303</v>
      </c>
    </row>
    <row r="277" spans="1:7" s="11" customFormat="1" hidden="1">
      <c r="A277" s="880" t="str">
        <f>CONCATENATE(Admin!$C$54," ",Admin!$F$54)</f>
        <v xml:space="preserve">14 </v>
      </c>
      <c r="B277" s="881" t="e">
        <f>VLOOKUP($A$261,'P14'!$A$10:$E$59,5, FALSE)</f>
        <v>#N/A</v>
      </c>
      <c r="C277" s="639">
        <f t="shared" si="12"/>
        <v>1</v>
      </c>
      <c r="D277" s="640">
        <f t="shared" si="13"/>
        <v>0</v>
      </c>
      <c r="E277" s="640">
        <f>IF(Admin!$J$54="Yes",0,1)</f>
        <v>1</v>
      </c>
      <c r="F277" s="640">
        <f t="shared" si="14"/>
        <v>2</v>
      </c>
      <c r="G277" s="641" t="s">
        <v>303</v>
      </c>
    </row>
    <row r="278" spans="1:7" s="11" customFormat="1" hidden="1">
      <c r="A278" s="880" t="str">
        <f>CONCATENATE(Admin!$C$55," ",Admin!$F$55)</f>
        <v xml:space="preserve">15 </v>
      </c>
      <c r="B278" s="881" t="e">
        <f>VLOOKUP($A$261,'P15'!$A$10:$E$59,5, FALSE)</f>
        <v>#N/A</v>
      </c>
      <c r="C278" s="639">
        <f t="shared" si="12"/>
        <v>1</v>
      </c>
      <c r="D278" s="640">
        <f t="shared" si="13"/>
        <v>0</v>
      </c>
      <c r="E278" s="640">
        <f>IF(Admin!$J$55="Yes",0,1)</f>
        <v>1</v>
      </c>
      <c r="F278" s="640">
        <f t="shared" si="14"/>
        <v>2</v>
      </c>
      <c r="G278" s="641" t="s">
        <v>303</v>
      </c>
    </row>
    <row r="279" spans="1:7" s="11" customFormat="1" hidden="1">
      <c r="A279" s="880" t="str">
        <f>CONCATENATE(Admin!$C$56," ",Admin!$F$56)</f>
        <v xml:space="preserve">16 </v>
      </c>
      <c r="B279" s="881" t="e">
        <f>VLOOKUP($A$261,'P16'!$A$10:$E$59,5, FALSE)</f>
        <v>#N/A</v>
      </c>
      <c r="C279" s="639">
        <f t="shared" si="12"/>
        <v>1</v>
      </c>
      <c r="D279" s="640">
        <f t="shared" si="13"/>
        <v>0</v>
      </c>
      <c r="E279" s="640">
        <f>IF(Admin!$J$56="Yes",0,1)</f>
        <v>1</v>
      </c>
      <c r="F279" s="640">
        <f t="shared" si="14"/>
        <v>2</v>
      </c>
      <c r="G279" s="641" t="s">
        <v>303</v>
      </c>
    </row>
    <row r="280" spans="1:7" s="11" customFormat="1" hidden="1">
      <c r="A280" s="880" t="str">
        <f>CONCATENATE(Admin!$C$57," ",Admin!$F$57)</f>
        <v xml:space="preserve">17 </v>
      </c>
      <c r="B280" s="881" t="e">
        <f>VLOOKUP($A$261,'P17'!$A$10:$E$59,5, FALSE)</f>
        <v>#N/A</v>
      </c>
      <c r="C280" s="639">
        <f t="shared" si="12"/>
        <v>1</v>
      </c>
      <c r="D280" s="640">
        <f t="shared" si="13"/>
        <v>0</v>
      </c>
      <c r="E280" s="640">
        <f>IF(Admin!$J$57="Yes",0,1)</f>
        <v>1</v>
      </c>
      <c r="F280" s="640">
        <f t="shared" si="14"/>
        <v>2</v>
      </c>
      <c r="G280" s="641" t="s">
        <v>303</v>
      </c>
    </row>
    <row r="281" spans="1:7" s="11" customFormat="1" hidden="1">
      <c r="A281" s="880" t="str">
        <f>CONCATENATE(Admin!$C$58," ",Admin!$F$58)</f>
        <v xml:space="preserve">18 </v>
      </c>
      <c r="B281" s="881" t="e">
        <f>VLOOKUP($A$261,'P18'!$A$10:$E$59,5, FALSE)</f>
        <v>#N/A</v>
      </c>
      <c r="C281" s="639">
        <f t="shared" si="12"/>
        <v>1</v>
      </c>
      <c r="D281" s="640">
        <f t="shared" si="13"/>
        <v>0</v>
      </c>
      <c r="E281" s="640">
        <f>IF(Admin!$J$58="Yes",0,1)</f>
        <v>1</v>
      </c>
      <c r="F281" s="640">
        <f t="shared" si="14"/>
        <v>2</v>
      </c>
      <c r="G281" s="641" t="s">
        <v>303</v>
      </c>
    </row>
    <row r="282" spans="1:7" s="11" customFormat="1" hidden="1">
      <c r="A282" s="880" t="str">
        <f>CONCATENATE(Admin!$C$59," ",Admin!$F$59)</f>
        <v xml:space="preserve">19 </v>
      </c>
      <c r="B282" s="881" t="e">
        <f>VLOOKUP($A$261,'P19'!$A$10:$E$59,5, FALSE)</f>
        <v>#N/A</v>
      </c>
      <c r="C282" s="639">
        <f t="shared" si="12"/>
        <v>1</v>
      </c>
      <c r="D282" s="640">
        <f t="shared" si="13"/>
        <v>0</v>
      </c>
      <c r="E282" s="640">
        <f>IF(Admin!$J$59="Yes",0,1)</f>
        <v>1</v>
      </c>
      <c r="F282" s="640">
        <f t="shared" si="14"/>
        <v>2</v>
      </c>
      <c r="G282" s="641" t="s">
        <v>303</v>
      </c>
    </row>
    <row r="283" spans="1:7" s="11" customFormat="1" hidden="1">
      <c r="A283" s="880" t="str">
        <f>CONCATENATE(Admin!$C$60," ",Admin!$F$60)</f>
        <v xml:space="preserve">20 </v>
      </c>
      <c r="B283" s="881" t="e">
        <f>VLOOKUP($A$261,'P20'!$A$10:$E$59,5, FALSE)</f>
        <v>#N/A</v>
      </c>
      <c r="C283" s="639">
        <f t="shared" si="12"/>
        <v>1</v>
      </c>
      <c r="D283" s="640">
        <f t="shared" si="13"/>
        <v>0</v>
      </c>
      <c r="E283" s="640">
        <f>IF(Admin!$J$60="Yes",0,1)</f>
        <v>1</v>
      </c>
      <c r="F283" s="640">
        <f t="shared" si="14"/>
        <v>2</v>
      </c>
      <c r="G283" s="641" t="s">
        <v>303</v>
      </c>
    </row>
    <row r="284" spans="1:7" s="11" customFormat="1" hidden="1">
      <c r="A284" s="878">
        <f>Tasks!B81</f>
        <v>13</v>
      </c>
      <c r="B284" s="879">
        <f>Tasks!C81</f>
        <v>0</v>
      </c>
      <c r="C284" s="639">
        <f t="shared" si="12"/>
        <v>0</v>
      </c>
      <c r="D284" s="640">
        <f t="shared" si="13"/>
        <v>1</v>
      </c>
      <c r="E284" s="640" t="s">
        <v>100</v>
      </c>
      <c r="F284" s="640">
        <f t="shared" si="14"/>
        <v>1</v>
      </c>
      <c r="G284" s="641" t="s">
        <v>303</v>
      </c>
    </row>
    <row r="285" spans="1:7" s="11" customFormat="1" hidden="1">
      <c r="A285" s="880" t="str">
        <f>CONCATENATE("P1"," ",Admin!$F$39)</f>
        <v xml:space="preserve">P1 </v>
      </c>
      <c r="B285" s="881" t="e">
        <f>VLOOKUP($A$284,Pilot1!$A$10:$E$59,5, FALSE)</f>
        <v>#N/A</v>
      </c>
      <c r="C285" s="639">
        <f t="shared" si="12"/>
        <v>1</v>
      </c>
      <c r="D285" s="640">
        <f t="shared" si="13"/>
        <v>0</v>
      </c>
      <c r="E285" s="640">
        <f>IF(Admin!$J$39="Yes",0,1)</f>
        <v>1</v>
      </c>
      <c r="F285" s="640">
        <f t="shared" si="14"/>
        <v>2</v>
      </c>
      <c r="G285" s="641" t="s">
        <v>303</v>
      </c>
    </row>
    <row r="286" spans="1:7" s="11" customFormat="1" ht="27" hidden="1">
      <c r="A286" s="880" t="str">
        <f>CONCATENATE("P2"," ",Admin!$F$40)</f>
        <v>P2 &lt;enter name&gt;</v>
      </c>
      <c r="B286" s="881" t="e">
        <f>VLOOKUP($A$284,Pilot2!$A$10:$E$59,5, FALSE)</f>
        <v>#N/A</v>
      </c>
      <c r="C286" s="639">
        <f t="shared" si="12"/>
        <v>1</v>
      </c>
      <c r="D286" s="640">
        <f t="shared" si="13"/>
        <v>0</v>
      </c>
      <c r="E286" s="640">
        <f>IF(Admin!$J$40="Yes",0,1)</f>
        <v>1</v>
      </c>
      <c r="F286" s="640">
        <f t="shared" si="14"/>
        <v>2</v>
      </c>
      <c r="G286" s="641" t="s">
        <v>303</v>
      </c>
    </row>
    <row r="287" spans="1:7" s="11" customFormat="1" ht="27" hidden="1">
      <c r="A287" s="880" t="str">
        <f>CONCATENATE(Admin!$C$41," ",Admin!$F$41)</f>
        <v>1 Mevis Dsilva</v>
      </c>
      <c r="B287" s="881" t="e">
        <f>VLOOKUP($A$284,'P1'!$A$10:$E$59,5, FALSE)</f>
        <v>#N/A</v>
      </c>
      <c r="C287" s="639">
        <f t="shared" si="12"/>
        <v>1</v>
      </c>
      <c r="D287" s="640">
        <f t="shared" si="13"/>
        <v>0</v>
      </c>
      <c r="E287" s="640">
        <f>IF(Admin!$J$41="Yes",0,1)</f>
        <v>0</v>
      </c>
      <c r="F287" s="640">
        <f t="shared" si="14"/>
        <v>1</v>
      </c>
      <c r="G287" s="641" t="s">
        <v>303</v>
      </c>
    </row>
    <row r="288" spans="1:7" s="11" customFormat="1" ht="27" hidden="1">
      <c r="A288" s="880" t="str">
        <f>CONCATENATE(Admin!$C$42," ",Admin!$F$42)</f>
        <v>2 Boris Gluscevic</v>
      </c>
      <c r="B288" s="881" t="e">
        <f>VLOOKUP($A$284,'P2'!$A$10:$E$59,5, FALSE)</f>
        <v>#N/A</v>
      </c>
      <c r="C288" s="639">
        <f t="shared" si="12"/>
        <v>1</v>
      </c>
      <c r="D288" s="640">
        <f t="shared" si="13"/>
        <v>0</v>
      </c>
      <c r="E288" s="640">
        <f>IF(Admin!$J$42="Yes",0,1)</f>
        <v>0</v>
      </c>
      <c r="F288" s="640">
        <f t="shared" si="14"/>
        <v>1</v>
      </c>
      <c r="G288" s="641" t="s">
        <v>303</v>
      </c>
    </row>
    <row r="289" spans="1:7" s="11" customFormat="1" ht="27" hidden="1">
      <c r="A289" s="880" t="str">
        <f>CONCATENATE(Admin!$C$43," ",Admin!$F$43)</f>
        <v>3 Foram Jasani</v>
      </c>
      <c r="B289" s="881" t="e">
        <f>VLOOKUP($A$284,'P3'!$A$10:$E$59,5, FALSE)</f>
        <v>#N/A</v>
      </c>
      <c r="C289" s="639">
        <f t="shared" si="12"/>
        <v>1</v>
      </c>
      <c r="D289" s="640">
        <f t="shared" si="13"/>
        <v>0</v>
      </c>
      <c r="E289" s="640">
        <f>IF(Admin!$J$43="Yes",0,1)</f>
        <v>0</v>
      </c>
      <c r="F289" s="640">
        <f t="shared" si="14"/>
        <v>1</v>
      </c>
      <c r="G289" s="641" t="s">
        <v>303</v>
      </c>
    </row>
    <row r="290" spans="1:7" s="11" customFormat="1" ht="27" hidden="1">
      <c r="A290" s="880" t="str">
        <f>CONCATENATE(Admin!$C$44," ",Admin!$F$44)</f>
        <v>4 Anupam Jagtap</v>
      </c>
      <c r="B290" s="881" t="e">
        <f>VLOOKUP($A$284,'P4'!$A$10:$E$59,5, FALSE)</f>
        <v>#N/A</v>
      </c>
      <c r="C290" s="639">
        <f t="shared" si="12"/>
        <v>1</v>
      </c>
      <c r="D290" s="640">
        <f t="shared" si="13"/>
        <v>0</v>
      </c>
      <c r="E290" s="640">
        <f>IF(Admin!$J$44="Yes",0,1)</f>
        <v>0</v>
      </c>
      <c r="F290" s="640">
        <f t="shared" si="14"/>
        <v>1</v>
      </c>
      <c r="G290" s="641" t="s">
        <v>303</v>
      </c>
    </row>
    <row r="291" spans="1:7" s="11" customFormat="1" ht="27" hidden="1">
      <c r="A291" s="880" t="str">
        <f>CONCATENATE(Admin!$C$45," ",Admin!$F$45)</f>
        <v>5 Rohan Avachat</v>
      </c>
      <c r="B291" s="881" t="e">
        <f>VLOOKUP($A$284,'P5'!$A$10:$E$59,5, FALSE)</f>
        <v>#N/A</v>
      </c>
      <c r="C291" s="639">
        <f t="shared" si="12"/>
        <v>1</v>
      </c>
      <c r="D291" s="640">
        <f t="shared" si="13"/>
        <v>0</v>
      </c>
      <c r="E291" s="640">
        <f>IF(Admin!$J$45="Yes",0,1)</f>
        <v>0</v>
      </c>
      <c r="F291" s="640">
        <f t="shared" si="14"/>
        <v>1</v>
      </c>
      <c r="G291" s="641" t="s">
        <v>303</v>
      </c>
    </row>
    <row r="292" spans="1:7" s="11" customFormat="1" hidden="1">
      <c r="A292" s="880" t="str">
        <f>CONCATENATE(Admin!$C$46," ",Admin!$F$46)</f>
        <v xml:space="preserve">6 </v>
      </c>
      <c r="B292" s="881" t="e">
        <f>VLOOKUP($A$284,'P6'!$A$10:$E$59,5, FALSE)</f>
        <v>#N/A</v>
      </c>
      <c r="C292" s="639">
        <f t="shared" si="12"/>
        <v>1</v>
      </c>
      <c r="D292" s="640">
        <f t="shared" si="13"/>
        <v>0</v>
      </c>
      <c r="E292" s="640">
        <f>IF(Admin!$J$46="Yes",0,1)</f>
        <v>1</v>
      </c>
      <c r="F292" s="640">
        <f t="shared" si="14"/>
        <v>2</v>
      </c>
      <c r="G292" s="641" t="s">
        <v>303</v>
      </c>
    </row>
    <row r="293" spans="1:7" s="11" customFormat="1" hidden="1">
      <c r="A293" s="880" t="str">
        <f>CONCATENATE(Admin!$C$47," ",Admin!$F$47)</f>
        <v xml:space="preserve">7 </v>
      </c>
      <c r="B293" s="881" t="e">
        <f>VLOOKUP($A$284,'P7'!$A$10:$E$59,5, FALSE)</f>
        <v>#N/A</v>
      </c>
      <c r="C293" s="639">
        <f t="shared" si="12"/>
        <v>1</v>
      </c>
      <c r="D293" s="640">
        <f t="shared" si="13"/>
        <v>0</v>
      </c>
      <c r="E293" s="640">
        <f>IF(Admin!$J$47="Yes",0,1)</f>
        <v>1</v>
      </c>
      <c r="F293" s="640">
        <f t="shared" si="14"/>
        <v>2</v>
      </c>
      <c r="G293" s="641" t="s">
        <v>303</v>
      </c>
    </row>
    <row r="294" spans="1:7" s="11" customFormat="1" hidden="1">
      <c r="A294" s="880" t="str">
        <f>CONCATENATE(Admin!$C$48," ",Admin!$F$48)</f>
        <v xml:space="preserve">8 </v>
      </c>
      <c r="B294" s="881" t="e">
        <f>VLOOKUP($A$284,'P8'!$A$10:$E$59,5, FALSE)</f>
        <v>#N/A</v>
      </c>
      <c r="C294" s="639">
        <f t="shared" si="12"/>
        <v>1</v>
      </c>
      <c r="D294" s="640">
        <f t="shared" si="13"/>
        <v>0</v>
      </c>
      <c r="E294" s="640">
        <f>IF(Admin!$J$48="Yes",0,1)</f>
        <v>1</v>
      </c>
      <c r="F294" s="640">
        <f t="shared" si="14"/>
        <v>2</v>
      </c>
      <c r="G294" s="641" t="s">
        <v>303</v>
      </c>
    </row>
    <row r="295" spans="1:7" s="11" customFormat="1" hidden="1">
      <c r="A295" s="880" t="str">
        <f>CONCATENATE(Admin!$C$49," ",Admin!$F$49)</f>
        <v xml:space="preserve">9 </v>
      </c>
      <c r="B295" s="881" t="e">
        <f>VLOOKUP($A$284,'P9'!$A$10:$E$59,5, FALSE)</f>
        <v>#N/A</v>
      </c>
      <c r="C295" s="639">
        <f t="shared" si="12"/>
        <v>1</v>
      </c>
      <c r="D295" s="640">
        <f t="shared" si="13"/>
        <v>0</v>
      </c>
      <c r="E295" s="640">
        <f>IF(Admin!$J$49="Yes",0,1)</f>
        <v>1</v>
      </c>
      <c r="F295" s="640">
        <f t="shared" si="14"/>
        <v>2</v>
      </c>
      <c r="G295" s="641" t="s">
        <v>303</v>
      </c>
    </row>
    <row r="296" spans="1:7" s="11" customFormat="1" hidden="1">
      <c r="A296" s="880" t="str">
        <f>CONCATENATE(Admin!$C$50," ",Admin!$F$50)</f>
        <v xml:space="preserve">10 </v>
      </c>
      <c r="B296" s="881" t="e">
        <f>VLOOKUP($A$284,'P10'!$A$10:$E$59,5, FALSE)</f>
        <v>#N/A</v>
      </c>
      <c r="C296" s="639">
        <f t="shared" si="12"/>
        <v>1</v>
      </c>
      <c r="D296" s="640">
        <f t="shared" si="13"/>
        <v>0</v>
      </c>
      <c r="E296" s="640">
        <f>IF(Admin!$J$50="Yes",0,1)</f>
        <v>1</v>
      </c>
      <c r="F296" s="640">
        <f t="shared" si="14"/>
        <v>2</v>
      </c>
      <c r="G296" s="641" t="s">
        <v>303</v>
      </c>
    </row>
    <row r="297" spans="1:7" s="11" customFormat="1" hidden="1">
      <c r="A297" s="880" t="str">
        <f>CONCATENATE(Admin!$C$51," ",Admin!$F$51)</f>
        <v xml:space="preserve">11 </v>
      </c>
      <c r="B297" s="881" t="e">
        <f>VLOOKUP($A$284,'P11'!$A$10:$E$59,5, FALSE)</f>
        <v>#N/A</v>
      </c>
      <c r="C297" s="639">
        <f t="shared" si="12"/>
        <v>1</v>
      </c>
      <c r="D297" s="640">
        <f t="shared" si="13"/>
        <v>0</v>
      </c>
      <c r="E297" s="640">
        <f>IF(Admin!$J$51="Yes",0,1)</f>
        <v>1</v>
      </c>
      <c r="F297" s="640">
        <f t="shared" si="14"/>
        <v>2</v>
      </c>
      <c r="G297" s="641" t="s">
        <v>303</v>
      </c>
    </row>
    <row r="298" spans="1:7" s="11" customFormat="1" hidden="1">
      <c r="A298" s="880" t="str">
        <f>CONCATENATE(Admin!$C$52," ",Admin!$F$52)</f>
        <v xml:space="preserve">12 </v>
      </c>
      <c r="B298" s="881" t="e">
        <f>VLOOKUP($A$284,'P12'!$A$10:$E$59,5, FALSE)</f>
        <v>#N/A</v>
      </c>
      <c r="C298" s="639">
        <f t="shared" si="12"/>
        <v>1</v>
      </c>
      <c r="D298" s="640">
        <f t="shared" si="13"/>
        <v>0</v>
      </c>
      <c r="E298" s="640">
        <f>IF(Admin!$J$52="Yes",0,1)</f>
        <v>1</v>
      </c>
      <c r="F298" s="640">
        <f t="shared" si="14"/>
        <v>2</v>
      </c>
      <c r="G298" s="641" t="s">
        <v>303</v>
      </c>
    </row>
    <row r="299" spans="1:7" s="11" customFormat="1" hidden="1">
      <c r="A299" s="880" t="str">
        <f>CONCATENATE(Admin!$C$53," ",Admin!$F$53)</f>
        <v xml:space="preserve">13 </v>
      </c>
      <c r="B299" s="881" t="e">
        <f>VLOOKUP($A$284,'P13'!$A$10:$E$59,5, FALSE)</f>
        <v>#N/A</v>
      </c>
      <c r="C299" s="639">
        <f t="shared" si="12"/>
        <v>1</v>
      </c>
      <c r="D299" s="640">
        <f t="shared" si="13"/>
        <v>0</v>
      </c>
      <c r="E299" s="640">
        <f>IF(Admin!$J$53="Yes",0,1)</f>
        <v>1</v>
      </c>
      <c r="F299" s="640">
        <f t="shared" si="14"/>
        <v>2</v>
      </c>
      <c r="G299" s="641" t="s">
        <v>303</v>
      </c>
    </row>
    <row r="300" spans="1:7" s="11" customFormat="1" hidden="1">
      <c r="A300" s="880" t="str">
        <f>CONCATENATE(Admin!$C$54," ",Admin!$F$54)</f>
        <v xml:space="preserve">14 </v>
      </c>
      <c r="B300" s="881" t="e">
        <f>VLOOKUP($A$284,'P14'!$A$10:$E$59,5, FALSE)</f>
        <v>#N/A</v>
      </c>
      <c r="C300" s="639">
        <f t="shared" si="12"/>
        <v>1</v>
      </c>
      <c r="D300" s="640">
        <f t="shared" si="13"/>
        <v>0</v>
      </c>
      <c r="E300" s="640">
        <f>IF(Admin!$J$54="Yes",0,1)</f>
        <v>1</v>
      </c>
      <c r="F300" s="640">
        <f t="shared" si="14"/>
        <v>2</v>
      </c>
      <c r="G300" s="641" t="s">
        <v>303</v>
      </c>
    </row>
    <row r="301" spans="1:7" s="11" customFormat="1" hidden="1">
      <c r="A301" s="880" t="str">
        <f>CONCATENATE(Admin!$C$55," ",Admin!$F$55)</f>
        <v xml:space="preserve">15 </v>
      </c>
      <c r="B301" s="881" t="e">
        <f>VLOOKUP($A$284,'P15'!$A$10:$E$59,5, FALSE)</f>
        <v>#N/A</v>
      </c>
      <c r="C301" s="639">
        <f t="shared" si="12"/>
        <v>1</v>
      </c>
      <c r="D301" s="640">
        <f t="shared" si="13"/>
        <v>0</v>
      </c>
      <c r="E301" s="640">
        <f>IF(Admin!$J$55="Yes",0,1)</f>
        <v>1</v>
      </c>
      <c r="F301" s="640">
        <f t="shared" si="14"/>
        <v>2</v>
      </c>
      <c r="G301" s="641" t="s">
        <v>303</v>
      </c>
    </row>
    <row r="302" spans="1:7" s="11" customFormat="1" hidden="1">
      <c r="A302" s="880" t="str">
        <f>CONCATENATE(Admin!$C$56," ",Admin!$F$56)</f>
        <v xml:space="preserve">16 </v>
      </c>
      <c r="B302" s="881" t="e">
        <f>VLOOKUP($A$284,'P16'!$A$10:$E$59,5, FALSE)</f>
        <v>#N/A</v>
      </c>
      <c r="C302" s="639">
        <f t="shared" si="12"/>
        <v>1</v>
      </c>
      <c r="D302" s="640">
        <f t="shared" si="13"/>
        <v>0</v>
      </c>
      <c r="E302" s="640">
        <f>IF(Admin!$J$56="Yes",0,1)</f>
        <v>1</v>
      </c>
      <c r="F302" s="640">
        <f t="shared" si="14"/>
        <v>2</v>
      </c>
      <c r="G302" s="641" t="s">
        <v>303</v>
      </c>
    </row>
    <row r="303" spans="1:7" s="11" customFormat="1" hidden="1">
      <c r="A303" s="880" t="str">
        <f>CONCATENATE(Admin!$C$57," ",Admin!$F$57)</f>
        <v xml:space="preserve">17 </v>
      </c>
      <c r="B303" s="881" t="e">
        <f>VLOOKUP($A$284,'P17'!$A$10:$E$59,5, FALSE)</f>
        <v>#N/A</v>
      </c>
      <c r="C303" s="639">
        <f t="shared" si="12"/>
        <v>1</v>
      </c>
      <c r="D303" s="640">
        <f t="shared" si="13"/>
        <v>0</v>
      </c>
      <c r="E303" s="640">
        <f>IF(Admin!$J$57="Yes",0,1)</f>
        <v>1</v>
      </c>
      <c r="F303" s="640">
        <f t="shared" si="14"/>
        <v>2</v>
      </c>
      <c r="G303" s="641" t="s">
        <v>303</v>
      </c>
    </row>
    <row r="304" spans="1:7" s="11" customFormat="1" hidden="1">
      <c r="A304" s="880" t="str">
        <f>CONCATENATE(Admin!$C$58," ",Admin!$F$58)</f>
        <v xml:space="preserve">18 </v>
      </c>
      <c r="B304" s="881" t="e">
        <f>VLOOKUP($A$284,'P18'!$A$10:$E$59,5, FALSE)</f>
        <v>#N/A</v>
      </c>
      <c r="C304" s="639">
        <f t="shared" si="12"/>
        <v>1</v>
      </c>
      <c r="D304" s="640">
        <f t="shared" si="13"/>
        <v>0</v>
      </c>
      <c r="E304" s="640">
        <f>IF(Admin!$J$58="Yes",0,1)</f>
        <v>1</v>
      </c>
      <c r="F304" s="640">
        <f t="shared" si="14"/>
        <v>2</v>
      </c>
      <c r="G304" s="641" t="s">
        <v>303</v>
      </c>
    </row>
    <row r="305" spans="1:7" s="11" customFormat="1" hidden="1">
      <c r="A305" s="880" t="str">
        <f>CONCATENATE(Admin!$C$59," ",Admin!$F$59)</f>
        <v xml:space="preserve">19 </v>
      </c>
      <c r="B305" s="881" t="e">
        <f>VLOOKUP($A$284,'P19'!$A$10:$E$59,5, FALSE)</f>
        <v>#N/A</v>
      </c>
      <c r="C305" s="639">
        <f t="shared" si="12"/>
        <v>1</v>
      </c>
      <c r="D305" s="640">
        <f t="shared" si="13"/>
        <v>0</v>
      </c>
      <c r="E305" s="640">
        <f>IF(Admin!$J$59="Yes",0,1)</f>
        <v>1</v>
      </c>
      <c r="F305" s="640">
        <f t="shared" si="14"/>
        <v>2</v>
      </c>
      <c r="G305" s="641" t="s">
        <v>303</v>
      </c>
    </row>
    <row r="306" spans="1:7" s="11" customFormat="1" hidden="1">
      <c r="A306" s="880" t="str">
        <f>CONCATENATE(Admin!$C$60," ",Admin!$F$60)</f>
        <v xml:space="preserve">20 </v>
      </c>
      <c r="B306" s="881" t="e">
        <f>VLOOKUP($A$284,'P20'!$A$10:$E$59,5, FALSE)</f>
        <v>#N/A</v>
      </c>
      <c r="C306" s="639">
        <f t="shared" si="12"/>
        <v>1</v>
      </c>
      <c r="D306" s="640">
        <f t="shared" si="13"/>
        <v>0</v>
      </c>
      <c r="E306" s="640">
        <f>IF(Admin!$J$60="Yes",0,1)</f>
        <v>1</v>
      </c>
      <c r="F306" s="640">
        <f t="shared" si="14"/>
        <v>2</v>
      </c>
      <c r="G306" s="641" t="s">
        <v>303</v>
      </c>
    </row>
    <row r="307" spans="1:7" s="11" customFormat="1" hidden="1">
      <c r="A307" s="878">
        <f>Tasks!B82</f>
        <v>14</v>
      </c>
      <c r="B307" s="879">
        <f>Tasks!C82</f>
        <v>0</v>
      </c>
      <c r="C307" s="639">
        <f t="shared" si="12"/>
        <v>0</v>
      </c>
      <c r="D307" s="640">
        <f t="shared" si="13"/>
        <v>1</v>
      </c>
      <c r="E307" s="640" t="s">
        <v>100</v>
      </c>
      <c r="F307" s="640">
        <f t="shared" si="14"/>
        <v>1</v>
      </c>
      <c r="G307" s="641" t="s">
        <v>303</v>
      </c>
    </row>
    <row r="308" spans="1:7" s="11" customFormat="1" hidden="1">
      <c r="A308" s="880" t="str">
        <f>CONCATENATE("P1"," ",Admin!$F$39)</f>
        <v xml:space="preserve">P1 </v>
      </c>
      <c r="B308" s="881" t="e">
        <f>VLOOKUP($A$307,Pilot1!$A$10:$E$59,5, FALSE)</f>
        <v>#N/A</v>
      </c>
      <c r="C308" s="639">
        <f t="shared" si="12"/>
        <v>1</v>
      </c>
      <c r="D308" s="640">
        <f t="shared" si="13"/>
        <v>0</v>
      </c>
      <c r="E308" s="640">
        <f>IF(Admin!$J$39="Yes",0,1)</f>
        <v>1</v>
      </c>
      <c r="F308" s="640">
        <f t="shared" si="14"/>
        <v>2</v>
      </c>
      <c r="G308" s="641" t="s">
        <v>303</v>
      </c>
    </row>
    <row r="309" spans="1:7" s="11" customFormat="1" ht="27" hidden="1">
      <c r="A309" s="880" t="str">
        <f>CONCATENATE("P2"," ",Admin!$F$40)</f>
        <v>P2 &lt;enter name&gt;</v>
      </c>
      <c r="B309" s="881" t="e">
        <f>VLOOKUP($A$307,Pilot2!$A$10:$E$59,5, FALSE)</f>
        <v>#N/A</v>
      </c>
      <c r="C309" s="639">
        <f t="shared" si="12"/>
        <v>1</v>
      </c>
      <c r="D309" s="640">
        <f t="shared" si="13"/>
        <v>0</v>
      </c>
      <c r="E309" s="640">
        <f>IF(Admin!$J$40="Yes",0,1)</f>
        <v>1</v>
      </c>
      <c r="F309" s="640">
        <f t="shared" si="14"/>
        <v>2</v>
      </c>
      <c r="G309" s="641" t="s">
        <v>303</v>
      </c>
    </row>
    <row r="310" spans="1:7" s="11" customFormat="1" ht="27" hidden="1">
      <c r="A310" s="880" t="str">
        <f>CONCATENATE(Admin!$C$41," ",Admin!$F$41)</f>
        <v>1 Mevis Dsilva</v>
      </c>
      <c r="B310" s="881" t="e">
        <f>VLOOKUP($A$307,'P1'!$A$10:$E$59,5, FALSE)</f>
        <v>#N/A</v>
      </c>
      <c r="C310" s="639">
        <f t="shared" si="12"/>
        <v>1</v>
      </c>
      <c r="D310" s="640">
        <f t="shared" si="13"/>
        <v>0</v>
      </c>
      <c r="E310" s="640">
        <f>IF(Admin!$J$41="Yes",0,1)</f>
        <v>0</v>
      </c>
      <c r="F310" s="640">
        <f t="shared" si="14"/>
        <v>1</v>
      </c>
      <c r="G310" s="641" t="s">
        <v>303</v>
      </c>
    </row>
    <row r="311" spans="1:7" s="11" customFormat="1" ht="27" hidden="1">
      <c r="A311" s="880" t="str">
        <f>CONCATENATE(Admin!$C$42," ",Admin!$F$42)</f>
        <v>2 Boris Gluscevic</v>
      </c>
      <c r="B311" s="881" t="e">
        <f>VLOOKUP($A$307,'P2'!$A$10:$E$59,5, FALSE)</f>
        <v>#N/A</v>
      </c>
      <c r="C311" s="639">
        <f t="shared" si="12"/>
        <v>1</v>
      </c>
      <c r="D311" s="640">
        <f t="shared" si="13"/>
        <v>0</v>
      </c>
      <c r="E311" s="640">
        <f>IF(Admin!$J$42="Yes",0,1)</f>
        <v>0</v>
      </c>
      <c r="F311" s="640">
        <f t="shared" si="14"/>
        <v>1</v>
      </c>
      <c r="G311" s="641" t="s">
        <v>303</v>
      </c>
    </row>
    <row r="312" spans="1:7" s="11" customFormat="1" ht="27" hidden="1">
      <c r="A312" s="880" t="str">
        <f>CONCATENATE(Admin!$C$43," ",Admin!$F$43)</f>
        <v>3 Foram Jasani</v>
      </c>
      <c r="B312" s="881" t="e">
        <f>VLOOKUP($A$307,'P3'!$A$10:$E$59,5, FALSE)</f>
        <v>#N/A</v>
      </c>
      <c r="C312" s="639">
        <f t="shared" si="12"/>
        <v>1</v>
      </c>
      <c r="D312" s="640">
        <f t="shared" si="13"/>
        <v>0</v>
      </c>
      <c r="E312" s="640">
        <f>IF(Admin!$J$43="Yes",0,1)</f>
        <v>0</v>
      </c>
      <c r="F312" s="640">
        <f t="shared" si="14"/>
        <v>1</v>
      </c>
      <c r="G312" s="641" t="s">
        <v>303</v>
      </c>
    </row>
    <row r="313" spans="1:7" s="11" customFormat="1" ht="27" hidden="1">
      <c r="A313" s="880" t="str">
        <f>CONCATENATE(Admin!$C$44," ",Admin!$F$44)</f>
        <v>4 Anupam Jagtap</v>
      </c>
      <c r="B313" s="881" t="e">
        <f>VLOOKUP($A$307,'P4'!$A$10:$E$59,5, FALSE)</f>
        <v>#N/A</v>
      </c>
      <c r="C313" s="639">
        <f t="shared" si="12"/>
        <v>1</v>
      </c>
      <c r="D313" s="640">
        <f t="shared" si="13"/>
        <v>0</v>
      </c>
      <c r="E313" s="640">
        <f>IF(Admin!$J$44="Yes",0,1)</f>
        <v>0</v>
      </c>
      <c r="F313" s="640">
        <f t="shared" si="14"/>
        <v>1</v>
      </c>
      <c r="G313" s="641" t="s">
        <v>303</v>
      </c>
    </row>
    <row r="314" spans="1:7" s="11" customFormat="1" ht="27" hidden="1">
      <c r="A314" s="880" t="str">
        <f>CONCATENATE(Admin!$C$45," ",Admin!$F$45)</f>
        <v>5 Rohan Avachat</v>
      </c>
      <c r="B314" s="881" t="e">
        <f>VLOOKUP($A$307,'P5'!$A$10:$E$59,5, FALSE)</f>
        <v>#N/A</v>
      </c>
      <c r="C314" s="639">
        <f t="shared" si="12"/>
        <v>1</v>
      </c>
      <c r="D314" s="640">
        <f t="shared" si="13"/>
        <v>0</v>
      </c>
      <c r="E314" s="640">
        <f>IF(Admin!$J$45="Yes",0,1)</f>
        <v>0</v>
      </c>
      <c r="F314" s="640">
        <f t="shared" si="14"/>
        <v>1</v>
      </c>
      <c r="G314" s="641" t="s">
        <v>303</v>
      </c>
    </row>
    <row r="315" spans="1:7" s="11" customFormat="1" hidden="1">
      <c r="A315" s="880" t="str">
        <f>CONCATENATE(Admin!$C$46," ",Admin!$F$46)</f>
        <v xml:space="preserve">6 </v>
      </c>
      <c r="B315" s="881" t="e">
        <f>VLOOKUP($A$307,'P6'!$A$10:$E$59,5, FALSE)</f>
        <v>#N/A</v>
      </c>
      <c r="C315" s="639">
        <f t="shared" si="12"/>
        <v>1</v>
      </c>
      <c r="D315" s="640">
        <f t="shared" si="13"/>
        <v>0</v>
      </c>
      <c r="E315" s="640">
        <f>IF(Admin!$J$46="Yes",0,1)</f>
        <v>1</v>
      </c>
      <c r="F315" s="640">
        <f t="shared" si="14"/>
        <v>2</v>
      </c>
      <c r="G315" s="641" t="s">
        <v>303</v>
      </c>
    </row>
    <row r="316" spans="1:7" s="11" customFormat="1" hidden="1">
      <c r="A316" s="880" t="str">
        <f>CONCATENATE(Admin!$C$47," ",Admin!$F$47)</f>
        <v xml:space="preserve">7 </v>
      </c>
      <c r="B316" s="881" t="e">
        <f>VLOOKUP($A$307,'P7'!$A$10:$E$59,5, FALSE)</f>
        <v>#N/A</v>
      </c>
      <c r="C316" s="639">
        <f t="shared" si="12"/>
        <v>1</v>
      </c>
      <c r="D316" s="640">
        <f t="shared" si="13"/>
        <v>0</v>
      </c>
      <c r="E316" s="640">
        <f>IF(Admin!$J$47="Yes",0,1)</f>
        <v>1</v>
      </c>
      <c r="F316" s="640">
        <f t="shared" si="14"/>
        <v>2</v>
      </c>
      <c r="G316" s="641" t="s">
        <v>303</v>
      </c>
    </row>
    <row r="317" spans="1:7" s="11" customFormat="1" hidden="1">
      <c r="A317" s="880" t="str">
        <f>CONCATENATE(Admin!$C$48," ",Admin!$F$48)</f>
        <v xml:space="preserve">8 </v>
      </c>
      <c r="B317" s="881" t="e">
        <f>VLOOKUP($A$307,'P8'!$A$10:$E$59,5, FALSE)</f>
        <v>#N/A</v>
      </c>
      <c r="C317" s="639">
        <f t="shared" si="12"/>
        <v>1</v>
      </c>
      <c r="D317" s="640">
        <f t="shared" si="13"/>
        <v>0</v>
      </c>
      <c r="E317" s="640">
        <f>IF(Admin!$J$48="Yes",0,1)</f>
        <v>1</v>
      </c>
      <c r="F317" s="640">
        <f t="shared" si="14"/>
        <v>2</v>
      </c>
      <c r="G317" s="641" t="s">
        <v>303</v>
      </c>
    </row>
    <row r="318" spans="1:7" s="11" customFormat="1" hidden="1">
      <c r="A318" s="880" t="str">
        <f>CONCATENATE(Admin!$C$49," ",Admin!$F$49)</f>
        <v xml:space="preserve">9 </v>
      </c>
      <c r="B318" s="881" t="e">
        <f>VLOOKUP($A$307,'P9'!$A$10:$E$59,5, FALSE)</f>
        <v>#N/A</v>
      </c>
      <c r="C318" s="639">
        <f t="shared" si="12"/>
        <v>1</v>
      </c>
      <c r="D318" s="640">
        <f t="shared" si="13"/>
        <v>0</v>
      </c>
      <c r="E318" s="640">
        <f>IF(Admin!$J$49="Yes",0,1)</f>
        <v>1</v>
      </c>
      <c r="F318" s="640">
        <f t="shared" si="14"/>
        <v>2</v>
      </c>
      <c r="G318" s="641" t="s">
        <v>303</v>
      </c>
    </row>
    <row r="319" spans="1:7" s="11" customFormat="1" hidden="1">
      <c r="A319" s="880" t="str">
        <f>CONCATENATE(Admin!$C$50," ",Admin!$F$50)</f>
        <v xml:space="preserve">10 </v>
      </c>
      <c r="B319" s="881" t="e">
        <f>VLOOKUP($A$307,'P10'!$A$10:$E$59,5, FALSE)</f>
        <v>#N/A</v>
      </c>
      <c r="C319" s="639">
        <f t="shared" si="12"/>
        <v>1</v>
      </c>
      <c r="D319" s="640">
        <f t="shared" si="13"/>
        <v>0</v>
      </c>
      <c r="E319" s="640">
        <f>IF(Admin!$J$50="Yes",0,1)</f>
        <v>1</v>
      </c>
      <c r="F319" s="640">
        <f t="shared" si="14"/>
        <v>2</v>
      </c>
      <c r="G319" s="641" t="s">
        <v>303</v>
      </c>
    </row>
    <row r="320" spans="1:7" s="11" customFormat="1" hidden="1">
      <c r="A320" s="880" t="str">
        <f>CONCATENATE(Admin!$C$51," ",Admin!$F$51)</f>
        <v xml:space="preserve">11 </v>
      </c>
      <c r="B320" s="881" t="e">
        <f>VLOOKUP($A$307,'P11'!$A$10:$E$59,5, FALSE)</f>
        <v>#N/A</v>
      </c>
      <c r="C320" s="639">
        <f t="shared" si="12"/>
        <v>1</v>
      </c>
      <c r="D320" s="640">
        <f t="shared" si="13"/>
        <v>0</v>
      </c>
      <c r="E320" s="640">
        <f>IF(Admin!$J$51="Yes",0,1)</f>
        <v>1</v>
      </c>
      <c r="F320" s="640">
        <f t="shared" si="14"/>
        <v>2</v>
      </c>
      <c r="G320" s="641" t="s">
        <v>303</v>
      </c>
    </row>
    <row r="321" spans="1:7" s="11" customFormat="1" hidden="1">
      <c r="A321" s="880" t="str">
        <f>CONCATENATE(Admin!$C$52," ",Admin!$F$52)</f>
        <v xml:space="preserve">12 </v>
      </c>
      <c r="B321" s="881" t="e">
        <f>VLOOKUP($A$307,'P12'!$A$10:$E$59,5, FALSE)</f>
        <v>#N/A</v>
      </c>
      <c r="C321" s="639">
        <f t="shared" si="12"/>
        <v>1</v>
      </c>
      <c r="D321" s="640">
        <f t="shared" si="13"/>
        <v>0</v>
      </c>
      <c r="E321" s="640">
        <f>IF(Admin!$J$52="Yes",0,1)</f>
        <v>1</v>
      </c>
      <c r="F321" s="640">
        <f t="shared" si="14"/>
        <v>2</v>
      </c>
      <c r="G321" s="641" t="s">
        <v>303</v>
      </c>
    </row>
    <row r="322" spans="1:7" s="11" customFormat="1" hidden="1">
      <c r="A322" s="880" t="str">
        <f>CONCATENATE(Admin!$C$53," ",Admin!$F$53)</f>
        <v xml:space="preserve">13 </v>
      </c>
      <c r="B322" s="881" t="e">
        <f>VLOOKUP($A$307,'P13'!$A$10:$E$59,5, FALSE)</f>
        <v>#N/A</v>
      </c>
      <c r="C322" s="639">
        <f t="shared" si="12"/>
        <v>1</v>
      </c>
      <c r="D322" s="640">
        <f t="shared" si="13"/>
        <v>0</v>
      </c>
      <c r="E322" s="640">
        <f>IF(Admin!$J$53="Yes",0,1)</f>
        <v>1</v>
      </c>
      <c r="F322" s="640">
        <f t="shared" si="14"/>
        <v>2</v>
      </c>
      <c r="G322" s="641" t="s">
        <v>303</v>
      </c>
    </row>
    <row r="323" spans="1:7" s="11" customFormat="1" hidden="1">
      <c r="A323" s="880" t="str">
        <f>CONCATENATE(Admin!$C$54," ",Admin!$F$54)</f>
        <v xml:space="preserve">14 </v>
      </c>
      <c r="B323" s="881" t="e">
        <f>VLOOKUP($A$307,'P14'!$A$10:$E$59,5, FALSE)</f>
        <v>#N/A</v>
      </c>
      <c r="C323" s="639">
        <f t="shared" si="12"/>
        <v>1</v>
      </c>
      <c r="D323" s="640">
        <f t="shared" si="13"/>
        <v>0</v>
      </c>
      <c r="E323" s="640">
        <f>IF(Admin!$J$54="Yes",0,1)</f>
        <v>1</v>
      </c>
      <c r="F323" s="640">
        <f t="shared" si="14"/>
        <v>2</v>
      </c>
      <c r="G323" s="641" t="s">
        <v>303</v>
      </c>
    </row>
    <row r="324" spans="1:7" s="11" customFormat="1" hidden="1">
      <c r="A324" s="880" t="str">
        <f>CONCATENATE(Admin!$C$55," ",Admin!$F$55)</f>
        <v xml:space="preserve">15 </v>
      </c>
      <c r="B324" s="881" t="e">
        <f>VLOOKUP($A$307,'P15'!$A$10:$E$59,5, FALSE)</f>
        <v>#N/A</v>
      </c>
      <c r="C324" s="639">
        <f t="shared" si="12"/>
        <v>1</v>
      </c>
      <c r="D324" s="640">
        <f t="shared" si="13"/>
        <v>0</v>
      </c>
      <c r="E324" s="640">
        <f>IF(Admin!$J$55="Yes",0,1)</f>
        <v>1</v>
      </c>
      <c r="F324" s="640">
        <f t="shared" si="14"/>
        <v>2</v>
      </c>
      <c r="G324" s="641" t="s">
        <v>303</v>
      </c>
    </row>
    <row r="325" spans="1:7" s="11" customFormat="1" hidden="1">
      <c r="A325" s="880" t="str">
        <f>CONCATENATE(Admin!$C$56," ",Admin!$F$56)</f>
        <v xml:space="preserve">16 </v>
      </c>
      <c r="B325" s="881" t="e">
        <f>VLOOKUP($A$307,'P16'!$A$10:$E$59,5, FALSE)</f>
        <v>#N/A</v>
      </c>
      <c r="C325" s="639">
        <f t="shared" si="12"/>
        <v>1</v>
      </c>
      <c r="D325" s="640">
        <f t="shared" si="13"/>
        <v>0</v>
      </c>
      <c r="E325" s="640">
        <f>IF(Admin!$J$56="Yes",0,1)</f>
        <v>1</v>
      </c>
      <c r="F325" s="640">
        <f t="shared" si="14"/>
        <v>2</v>
      </c>
      <c r="G325" s="641" t="s">
        <v>303</v>
      </c>
    </row>
    <row r="326" spans="1:7" s="11" customFormat="1" hidden="1">
      <c r="A326" s="880" t="str">
        <f>CONCATENATE(Admin!$C$57," ",Admin!$F$57)</f>
        <v xml:space="preserve">17 </v>
      </c>
      <c r="B326" s="881" t="e">
        <f>VLOOKUP($A$307,'P17'!$A$10:$E$59,5, FALSE)</f>
        <v>#N/A</v>
      </c>
      <c r="C326" s="639">
        <f t="shared" si="12"/>
        <v>1</v>
      </c>
      <c r="D326" s="640">
        <f t="shared" si="13"/>
        <v>0</v>
      </c>
      <c r="E326" s="640">
        <f>IF(Admin!$J$57="Yes",0,1)</f>
        <v>1</v>
      </c>
      <c r="F326" s="640">
        <f t="shared" si="14"/>
        <v>2</v>
      </c>
      <c r="G326" s="641" t="s">
        <v>303</v>
      </c>
    </row>
    <row r="327" spans="1:7" s="11" customFormat="1" hidden="1">
      <c r="A327" s="880" t="str">
        <f>CONCATENATE(Admin!$C$58," ",Admin!$F$58)</f>
        <v xml:space="preserve">18 </v>
      </c>
      <c r="B327" s="881" t="e">
        <f>VLOOKUP($A$307,'P18'!$A$10:$E$59,5, FALSE)</f>
        <v>#N/A</v>
      </c>
      <c r="C327" s="639">
        <f t="shared" si="12"/>
        <v>1</v>
      </c>
      <c r="D327" s="640">
        <f t="shared" si="13"/>
        <v>0</v>
      </c>
      <c r="E327" s="640">
        <f>IF(Admin!$J$58="Yes",0,1)</f>
        <v>1</v>
      </c>
      <c r="F327" s="640">
        <f t="shared" si="14"/>
        <v>2</v>
      </c>
      <c r="G327" s="641" t="s">
        <v>303</v>
      </c>
    </row>
    <row r="328" spans="1:7" s="11" customFormat="1" hidden="1">
      <c r="A328" s="880" t="str">
        <f>CONCATENATE(Admin!$C$59," ",Admin!$F$59)</f>
        <v xml:space="preserve">19 </v>
      </c>
      <c r="B328" s="881" t="e">
        <f>VLOOKUP($A$307,'P19'!$A$10:$E$59,5, FALSE)</f>
        <v>#N/A</v>
      </c>
      <c r="C328" s="639">
        <f t="shared" ref="C328:C391" si="15">IF(ISERROR(B328),1,0)</f>
        <v>1</v>
      </c>
      <c r="D328" s="640">
        <f t="shared" ref="D328:D391" si="16">IF(ISNUMBER(B328),1,0)</f>
        <v>0</v>
      </c>
      <c r="E328" s="640">
        <f>IF(Admin!$J$59="Yes",0,1)</f>
        <v>1</v>
      </c>
      <c r="F328" s="640">
        <f t="shared" ref="F328:F391" si="17">SUM(C328:E328)</f>
        <v>2</v>
      </c>
      <c r="G328" s="641" t="s">
        <v>303</v>
      </c>
    </row>
    <row r="329" spans="1:7" s="11" customFormat="1" hidden="1">
      <c r="A329" s="880" t="str">
        <f>CONCATENATE(Admin!$C$60," ",Admin!$F$60)</f>
        <v xml:space="preserve">20 </v>
      </c>
      <c r="B329" s="881" t="e">
        <f>VLOOKUP($A$307,'P20'!$A$10:$E$59,5, FALSE)</f>
        <v>#N/A</v>
      </c>
      <c r="C329" s="639">
        <f t="shared" si="15"/>
        <v>1</v>
      </c>
      <c r="D329" s="640">
        <f t="shared" si="16"/>
        <v>0</v>
      </c>
      <c r="E329" s="640">
        <f>IF(Admin!$J$60="Yes",0,1)</f>
        <v>1</v>
      </c>
      <c r="F329" s="640">
        <f t="shared" si="17"/>
        <v>2</v>
      </c>
      <c r="G329" s="641" t="s">
        <v>303</v>
      </c>
    </row>
    <row r="330" spans="1:7" s="11" customFormat="1" hidden="1">
      <c r="A330" s="878">
        <f>Tasks!B83</f>
        <v>15</v>
      </c>
      <c r="B330" s="879">
        <f>Tasks!C83</f>
        <v>0</v>
      </c>
      <c r="C330" s="639">
        <f t="shared" si="15"/>
        <v>0</v>
      </c>
      <c r="D330" s="640">
        <f t="shared" si="16"/>
        <v>1</v>
      </c>
      <c r="E330" s="640" t="s">
        <v>100</v>
      </c>
      <c r="F330" s="640">
        <f t="shared" si="17"/>
        <v>1</v>
      </c>
      <c r="G330" s="641" t="s">
        <v>303</v>
      </c>
    </row>
    <row r="331" spans="1:7" s="11" customFormat="1" hidden="1">
      <c r="A331" s="880" t="str">
        <f>CONCATENATE("P1"," ",Admin!$F$39)</f>
        <v xml:space="preserve">P1 </v>
      </c>
      <c r="B331" s="881" t="e">
        <f>VLOOKUP($A$330,Pilot1!$A$10:$E$59,5, FALSE)</f>
        <v>#N/A</v>
      </c>
      <c r="C331" s="639">
        <f t="shared" si="15"/>
        <v>1</v>
      </c>
      <c r="D331" s="640">
        <f t="shared" si="16"/>
        <v>0</v>
      </c>
      <c r="E331" s="640">
        <f>IF(Admin!$J$39="Yes",0,1)</f>
        <v>1</v>
      </c>
      <c r="F331" s="640">
        <f t="shared" si="17"/>
        <v>2</v>
      </c>
      <c r="G331" s="641" t="s">
        <v>303</v>
      </c>
    </row>
    <row r="332" spans="1:7" s="11" customFormat="1" ht="27" hidden="1">
      <c r="A332" s="880" t="str">
        <f>CONCATENATE("P2"," ",Admin!$F$40)</f>
        <v>P2 &lt;enter name&gt;</v>
      </c>
      <c r="B332" s="881" t="e">
        <f>VLOOKUP($A$330,Pilot2!$A$10:$E$59,5, FALSE)</f>
        <v>#N/A</v>
      </c>
      <c r="C332" s="639">
        <f t="shared" si="15"/>
        <v>1</v>
      </c>
      <c r="D332" s="640">
        <f t="shared" si="16"/>
        <v>0</v>
      </c>
      <c r="E332" s="640">
        <f>IF(Admin!$J$40="Yes",0,1)</f>
        <v>1</v>
      </c>
      <c r="F332" s="640">
        <f t="shared" si="17"/>
        <v>2</v>
      </c>
      <c r="G332" s="641" t="s">
        <v>303</v>
      </c>
    </row>
    <row r="333" spans="1:7" s="11" customFormat="1" ht="27" hidden="1">
      <c r="A333" s="880" t="str">
        <f>CONCATENATE(Admin!$C$41," ",Admin!$F$41)</f>
        <v>1 Mevis Dsilva</v>
      </c>
      <c r="B333" s="881" t="e">
        <f>VLOOKUP($A$330,'P1'!$A$10:$E$59,5, FALSE)</f>
        <v>#N/A</v>
      </c>
      <c r="C333" s="639">
        <f t="shared" si="15"/>
        <v>1</v>
      </c>
      <c r="D333" s="640">
        <f t="shared" si="16"/>
        <v>0</v>
      </c>
      <c r="E333" s="640">
        <f>IF(Admin!$J$41="Yes",0,1)</f>
        <v>0</v>
      </c>
      <c r="F333" s="640">
        <f t="shared" si="17"/>
        <v>1</v>
      </c>
      <c r="G333" s="641" t="s">
        <v>303</v>
      </c>
    </row>
    <row r="334" spans="1:7" s="11" customFormat="1" ht="27" hidden="1">
      <c r="A334" s="880" t="str">
        <f>CONCATENATE(Admin!$C$42," ",Admin!$F$42)</f>
        <v>2 Boris Gluscevic</v>
      </c>
      <c r="B334" s="881" t="e">
        <f>VLOOKUP($A$330,'P2'!$A$10:$E$59,5, FALSE)</f>
        <v>#N/A</v>
      </c>
      <c r="C334" s="639">
        <f t="shared" si="15"/>
        <v>1</v>
      </c>
      <c r="D334" s="640">
        <f t="shared" si="16"/>
        <v>0</v>
      </c>
      <c r="E334" s="640">
        <f>IF(Admin!$J$42="Yes",0,1)</f>
        <v>0</v>
      </c>
      <c r="F334" s="640">
        <f t="shared" si="17"/>
        <v>1</v>
      </c>
      <c r="G334" s="641" t="s">
        <v>303</v>
      </c>
    </row>
    <row r="335" spans="1:7" s="11" customFormat="1" ht="27" hidden="1">
      <c r="A335" s="880" t="str">
        <f>CONCATENATE(Admin!$C$43," ",Admin!$F$43)</f>
        <v>3 Foram Jasani</v>
      </c>
      <c r="B335" s="881" t="e">
        <f>VLOOKUP($A$330,'P3'!$A$10:$E$59,5, FALSE)</f>
        <v>#N/A</v>
      </c>
      <c r="C335" s="639">
        <f t="shared" si="15"/>
        <v>1</v>
      </c>
      <c r="D335" s="640">
        <f t="shared" si="16"/>
        <v>0</v>
      </c>
      <c r="E335" s="640">
        <f>IF(Admin!$J$43="Yes",0,1)</f>
        <v>0</v>
      </c>
      <c r="F335" s="640">
        <f t="shared" si="17"/>
        <v>1</v>
      </c>
      <c r="G335" s="641" t="s">
        <v>303</v>
      </c>
    </row>
    <row r="336" spans="1:7" s="11" customFormat="1" ht="27" hidden="1">
      <c r="A336" s="880" t="str">
        <f>CONCATENATE(Admin!$C$44," ",Admin!$F$44)</f>
        <v>4 Anupam Jagtap</v>
      </c>
      <c r="B336" s="881" t="e">
        <f>VLOOKUP($A$330,'P4'!$A$10:$E$59,5, FALSE)</f>
        <v>#N/A</v>
      </c>
      <c r="C336" s="639">
        <f t="shared" si="15"/>
        <v>1</v>
      </c>
      <c r="D336" s="640">
        <f t="shared" si="16"/>
        <v>0</v>
      </c>
      <c r="E336" s="640">
        <f>IF(Admin!$J$44="Yes",0,1)</f>
        <v>0</v>
      </c>
      <c r="F336" s="640">
        <f t="shared" si="17"/>
        <v>1</v>
      </c>
      <c r="G336" s="641" t="s">
        <v>303</v>
      </c>
    </row>
    <row r="337" spans="1:7" s="11" customFormat="1" ht="27" hidden="1">
      <c r="A337" s="880" t="str">
        <f>CONCATENATE(Admin!$C$45," ",Admin!$F$45)</f>
        <v>5 Rohan Avachat</v>
      </c>
      <c r="B337" s="881" t="e">
        <f>VLOOKUP($A$330,'P5'!$A$10:$E$59,5, FALSE)</f>
        <v>#N/A</v>
      </c>
      <c r="C337" s="639">
        <f t="shared" si="15"/>
        <v>1</v>
      </c>
      <c r="D337" s="640">
        <f t="shared" si="16"/>
        <v>0</v>
      </c>
      <c r="E337" s="640">
        <f>IF(Admin!$J$45="Yes",0,1)</f>
        <v>0</v>
      </c>
      <c r="F337" s="640">
        <f t="shared" si="17"/>
        <v>1</v>
      </c>
      <c r="G337" s="641" t="s">
        <v>303</v>
      </c>
    </row>
    <row r="338" spans="1:7" s="11" customFormat="1" hidden="1">
      <c r="A338" s="880" t="str">
        <f>CONCATENATE(Admin!$C$46," ",Admin!$F$46)</f>
        <v xml:space="preserve">6 </v>
      </c>
      <c r="B338" s="881" t="e">
        <f>VLOOKUP($A$330,'P6'!$A$10:$E$59,5, FALSE)</f>
        <v>#N/A</v>
      </c>
      <c r="C338" s="639">
        <f t="shared" si="15"/>
        <v>1</v>
      </c>
      <c r="D338" s="640">
        <f t="shared" si="16"/>
        <v>0</v>
      </c>
      <c r="E338" s="640">
        <f>IF(Admin!$J$46="Yes",0,1)</f>
        <v>1</v>
      </c>
      <c r="F338" s="640">
        <f t="shared" si="17"/>
        <v>2</v>
      </c>
      <c r="G338" s="641" t="s">
        <v>303</v>
      </c>
    </row>
    <row r="339" spans="1:7" s="11" customFormat="1" hidden="1">
      <c r="A339" s="880" t="str">
        <f>CONCATENATE(Admin!$C$47," ",Admin!$F$47)</f>
        <v xml:space="preserve">7 </v>
      </c>
      <c r="B339" s="881" t="e">
        <f>VLOOKUP($A$330,'P7'!$A$10:$E$59,5, FALSE)</f>
        <v>#N/A</v>
      </c>
      <c r="C339" s="639">
        <f t="shared" si="15"/>
        <v>1</v>
      </c>
      <c r="D339" s="640">
        <f t="shared" si="16"/>
        <v>0</v>
      </c>
      <c r="E339" s="640">
        <f>IF(Admin!$J$47="Yes",0,1)</f>
        <v>1</v>
      </c>
      <c r="F339" s="640">
        <f t="shared" si="17"/>
        <v>2</v>
      </c>
      <c r="G339" s="641" t="s">
        <v>303</v>
      </c>
    </row>
    <row r="340" spans="1:7" s="11" customFormat="1" hidden="1">
      <c r="A340" s="880" t="str">
        <f>CONCATENATE(Admin!$C$48," ",Admin!$F$48)</f>
        <v xml:space="preserve">8 </v>
      </c>
      <c r="B340" s="881" t="e">
        <f>VLOOKUP($A$330,'P8'!$A$10:$E$59,5, FALSE)</f>
        <v>#N/A</v>
      </c>
      <c r="C340" s="639">
        <f t="shared" si="15"/>
        <v>1</v>
      </c>
      <c r="D340" s="640">
        <f t="shared" si="16"/>
        <v>0</v>
      </c>
      <c r="E340" s="640">
        <f>IF(Admin!$J$48="Yes",0,1)</f>
        <v>1</v>
      </c>
      <c r="F340" s="640">
        <f t="shared" si="17"/>
        <v>2</v>
      </c>
      <c r="G340" s="641" t="s">
        <v>303</v>
      </c>
    </row>
    <row r="341" spans="1:7" s="11" customFormat="1" hidden="1">
      <c r="A341" s="880" t="str">
        <f>CONCATENATE(Admin!$C$49," ",Admin!$F$49)</f>
        <v xml:space="preserve">9 </v>
      </c>
      <c r="B341" s="881" t="e">
        <f>VLOOKUP($A$330,'P9'!$A$10:$E$59,5, FALSE)</f>
        <v>#N/A</v>
      </c>
      <c r="C341" s="639">
        <f t="shared" si="15"/>
        <v>1</v>
      </c>
      <c r="D341" s="640">
        <f t="shared" si="16"/>
        <v>0</v>
      </c>
      <c r="E341" s="640">
        <f>IF(Admin!$J$49="Yes",0,1)</f>
        <v>1</v>
      </c>
      <c r="F341" s="640">
        <f t="shared" si="17"/>
        <v>2</v>
      </c>
      <c r="G341" s="641" t="s">
        <v>303</v>
      </c>
    </row>
    <row r="342" spans="1:7" s="11" customFormat="1" hidden="1">
      <c r="A342" s="880" t="str">
        <f>CONCATENATE(Admin!$C$50," ",Admin!$F$50)</f>
        <v xml:space="preserve">10 </v>
      </c>
      <c r="B342" s="881" t="e">
        <f>VLOOKUP($A$330,'P10'!$A$10:$E$59,5, FALSE)</f>
        <v>#N/A</v>
      </c>
      <c r="C342" s="639">
        <f t="shared" si="15"/>
        <v>1</v>
      </c>
      <c r="D342" s="640">
        <f t="shared" si="16"/>
        <v>0</v>
      </c>
      <c r="E342" s="640">
        <f>IF(Admin!$J$50="Yes",0,1)</f>
        <v>1</v>
      </c>
      <c r="F342" s="640">
        <f t="shared" si="17"/>
        <v>2</v>
      </c>
      <c r="G342" s="641" t="s">
        <v>303</v>
      </c>
    </row>
    <row r="343" spans="1:7" s="11" customFormat="1" hidden="1">
      <c r="A343" s="880" t="str">
        <f>CONCATENATE(Admin!$C$51," ",Admin!$F$51)</f>
        <v xml:space="preserve">11 </v>
      </c>
      <c r="B343" s="881" t="e">
        <f>VLOOKUP($A$330,'P11'!$A$10:$E$59,5, FALSE)</f>
        <v>#N/A</v>
      </c>
      <c r="C343" s="639">
        <f t="shared" si="15"/>
        <v>1</v>
      </c>
      <c r="D343" s="640">
        <f t="shared" si="16"/>
        <v>0</v>
      </c>
      <c r="E343" s="640">
        <f>IF(Admin!$J$51="Yes",0,1)</f>
        <v>1</v>
      </c>
      <c r="F343" s="640">
        <f t="shared" si="17"/>
        <v>2</v>
      </c>
      <c r="G343" s="641" t="s">
        <v>303</v>
      </c>
    </row>
    <row r="344" spans="1:7" s="11" customFormat="1" hidden="1">
      <c r="A344" s="880" t="str">
        <f>CONCATENATE(Admin!$C$52," ",Admin!$F$52)</f>
        <v xml:space="preserve">12 </v>
      </c>
      <c r="B344" s="881" t="e">
        <f>VLOOKUP($A$330,'P12'!$A$10:$E$59,5, FALSE)</f>
        <v>#N/A</v>
      </c>
      <c r="C344" s="639">
        <f t="shared" si="15"/>
        <v>1</v>
      </c>
      <c r="D344" s="640">
        <f t="shared" si="16"/>
        <v>0</v>
      </c>
      <c r="E344" s="640">
        <f>IF(Admin!$J$52="Yes",0,1)</f>
        <v>1</v>
      </c>
      <c r="F344" s="640">
        <f t="shared" si="17"/>
        <v>2</v>
      </c>
      <c r="G344" s="641" t="s">
        <v>303</v>
      </c>
    </row>
    <row r="345" spans="1:7" s="11" customFormat="1" hidden="1">
      <c r="A345" s="880" t="str">
        <f>CONCATENATE(Admin!$C$53," ",Admin!$F$53)</f>
        <v xml:space="preserve">13 </v>
      </c>
      <c r="B345" s="881" t="e">
        <f>VLOOKUP($A$330,'P13'!$A$10:$E$59,5, FALSE)</f>
        <v>#N/A</v>
      </c>
      <c r="C345" s="639">
        <f t="shared" si="15"/>
        <v>1</v>
      </c>
      <c r="D345" s="640">
        <f t="shared" si="16"/>
        <v>0</v>
      </c>
      <c r="E345" s="640">
        <f>IF(Admin!$J$53="Yes",0,1)</f>
        <v>1</v>
      </c>
      <c r="F345" s="640">
        <f t="shared" si="17"/>
        <v>2</v>
      </c>
      <c r="G345" s="641" t="s">
        <v>303</v>
      </c>
    </row>
    <row r="346" spans="1:7" s="11" customFormat="1" hidden="1">
      <c r="A346" s="880" t="str">
        <f>CONCATENATE(Admin!$C$54," ",Admin!$F$54)</f>
        <v xml:space="preserve">14 </v>
      </c>
      <c r="B346" s="881" t="e">
        <f>VLOOKUP($A$330,'P14'!$A$10:$E$59,5, FALSE)</f>
        <v>#N/A</v>
      </c>
      <c r="C346" s="639">
        <f t="shared" si="15"/>
        <v>1</v>
      </c>
      <c r="D346" s="640">
        <f t="shared" si="16"/>
        <v>0</v>
      </c>
      <c r="E346" s="640">
        <f>IF(Admin!$J$54="Yes",0,1)</f>
        <v>1</v>
      </c>
      <c r="F346" s="640">
        <f t="shared" si="17"/>
        <v>2</v>
      </c>
      <c r="G346" s="641" t="s">
        <v>303</v>
      </c>
    </row>
    <row r="347" spans="1:7" s="11" customFormat="1" hidden="1">
      <c r="A347" s="880" t="str">
        <f>CONCATENATE(Admin!$C$55," ",Admin!$F$55)</f>
        <v xml:space="preserve">15 </v>
      </c>
      <c r="B347" s="881" t="e">
        <f>VLOOKUP($A$330,'P15'!$A$10:$E$59,5, FALSE)</f>
        <v>#N/A</v>
      </c>
      <c r="C347" s="639">
        <f t="shared" si="15"/>
        <v>1</v>
      </c>
      <c r="D347" s="640">
        <f t="shared" si="16"/>
        <v>0</v>
      </c>
      <c r="E347" s="640">
        <f>IF(Admin!$J$55="Yes",0,1)</f>
        <v>1</v>
      </c>
      <c r="F347" s="640">
        <f t="shared" si="17"/>
        <v>2</v>
      </c>
      <c r="G347" s="641" t="s">
        <v>303</v>
      </c>
    </row>
    <row r="348" spans="1:7" s="11" customFormat="1" hidden="1">
      <c r="A348" s="880" t="str">
        <f>CONCATENATE(Admin!$C$56," ",Admin!$F$56)</f>
        <v xml:space="preserve">16 </v>
      </c>
      <c r="B348" s="881" t="e">
        <f>VLOOKUP($A$330,'P16'!$A$10:$E$59,5, FALSE)</f>
        <v>#N/A</v>
      </c>
      <c r="C348" s="639">
        <f t="shared" si="15"/>
        <v>1</v>
      </c>
      <c r="D348" s="640">
        <f t="shared" si="16"/>
        <v>0</v>
      </c>
      <c r="E348" s="640">
        <f>IF(Admin!$J$56="Yes",0,1)</f>
        <v>1</v>
      </c>
      <c r="F348" s="640">
        <f t="shared" si="17"/>
        <v>2</v>
      </c>
      <c r="G348" s="641" t="s">
        <v>303</v>
      </c>
    </row>
    <row r="349" spans="1:7" s="11" customFormat="1" hidden="1">
      <c r="A349" s="880" t="str">
        <f>CONCATENATE(Admin!$C$57," ",Admin!$F$57)</f>
        <v xml:space="preserve">17 </v>
      </c>
      <c r="B349" s="881" t="e">
        <f>VLOOKUP($A$330,'P17'!$A$10:$E$59,5, FALSE)</f>
        <v>#N/A</v>
      </c>
      <c r="C349" s="639">
        <f t="shared" si="15"/>
        <v>1</v>
      </c>
      <c r="D349" s="640">
        <f t="shared" si="16"/>
        <v>0</v>
      </c>
      <c r="E349" s="640">
        <f>IF(Admin!$J$57="Yes",0,1)</f>
        <v>1</v>
      </c>
      <c r="F349" s="640">
        <f t="shared" si="17"/>
        <v>2</v>
      </c>
      <c r="G349" s="641" t="s">
        <v>303</v>
      </c>
    </row>
    <row r="350" spans="1:7" s="11" customFormat="1" hidden="1">
      <c r="A350" s="880" t="str">
        <f>CONCATENATE(Admin!$C$58," ",Admin!$F$58)</f>
        <v xml:space="preserve">18 </v>
      </c>
      <c r="B350" s="881" t="e">
        <f>VLOOKUP($A$330,'P18'!$A$10:$E$59,5, FALSE)</f>
        <v>#N/A</v>
      </c>
      <c r="C350" s="639">
        <f t="shared" si="15"/>
        <v>1</v>
      </c>
      <c r="D350" s="640">
        <f t="shared" si="16"/>
        <v>0</v>
      </c>
      <c r="E350" s="640">
        <f>IF(Admin!$J$58="Yes",0,1)</f>
        <v>1</v>
      </c>
      <c r="F350" s="640">
        <f t="shared" si="17"/>
        <v>2</v>
      </c>
      <c r="G350" s="641" t="s">
        <v>303</v>
      </c>
    </row>
    <row r="351" spans="1:7" s="11" customFormat="1" hidden="1">
      <c r="A351" s="880" t="str">
        <f>CONCATENATE(Admin!$C$59," ",Admin!$F$59)</f>
        <v xml:space="preserve">19 </v>
      </c>
      <c r="B351" s="881" t="e">
        <f>VLOOKUP($A$330,'P19'!$A$10:$E$59,5, FALSE)</f>
        <v>#N/A</v>
      </c>
      <c r="C351" s="639">
        <f t="shared" si="15"/>
        <v>1</v>
      </c>
      <c r="D351" s="640">
        <f t="shared" si="16"/>
        <v>0</v>
      </c>
      <c r="E351" s="640">
        <f>IF(Admin!$J$59="Yes",0,1)</f>
        <v>1</v>
      </c>
      <c r="F351" s="640">
        <f t="shared" si="17"/>
        <v>2</v>
      </c>
      <c r="G351" s="641" t="s">
        <v>303</v>
      </c>
    </row>
    <row r="352" spans="1:7" s="11" customFormat="1" hidden="1">
      <c r="A352" s="880" t="str">
        <f>CONCATENATE(Admin!$C$60," ",Admin!$F$60)</f>
        <v xml:space="preserve">20 </v>
      </c>
      <c r="B352" s="881" t="e">
        <f>VLOOKUP($A$330,'P20'!$A$10:$E$59,5, FALSE)</f>
        <v>#N/A</v>
      </c>
      <c r="C352" s="639">
        <f t="shared" si="15"/>
        <v>1</v>
      </c>
      <c r="D352" s="640">
        <f t="shared" si="16"/>
        <v>0</v>
      </c>
      <c r="E352" s="640">
        <f>IF(Admin!$J$60="Yes",0,1)</f>
        <v>1</v>
      </c>
      <c r="F352" s="640">
        <f t="shared" si="17"/>
        <v>2</v>
      </c>
      <c r="G352" s="641" t="s">
        <v>303</v>
      </c>
    </row>
    <row r="353" spans="1:7" s="11" customFormat="1" hidden="1">
      <c r="A353" s="878">
        <f>Tasks!B84</f>
        <v>16</v>
      </c>
      <c r="B353" s="879">
        <f>Tasks!C84</f>
        <v>0</v>
      </c>
      <c r="C353" s="639">
        <f t="shared" si="15"/>
        <v>0</v>
      </c>
      <c r="D353" s="640">
        <f t="shared" si="16"/>
        <v>1</v>
      </c>
      <c r="E353" s="640" t="s">
        <v>100</v>
      </c>
      <c r="F353" s="640">
        <f t="shared" si="17"/>
        <v>1</v>
      </c>
      <c r="G353" s="641" t="s">
        <v>303</v>
      </c>
    </row>
    <row r="354" spans="1:7" s="11" customFormat="1" hidden="1">
      <c r="A354" s="880" t="str">
        <f>CONCATENATE("P1"," ",Admin!$F$39)</f>
        <v xml:space="preserve">P1 </v>
      </c>
      <c r="B354" s="881" t="e">
        <f>VLOOKUP($A$353,Pilot1!$A$10:$E$59,5, FALSE)</f>
        <v>#N/A</v>
      </c>
      <c r="C354" s="639">
        <f t="shared" si="15"/>
        <v>1</v>
      </c>
      <c r="D354" s="640">
        <f t="shared" si="16"/>
        <v>0</v>
      </c>
      <c r="E354" s="640">
        <f>IF(Admin!$J$39="Yes",0,1)</f>
        <v>1</v>
      </c>
      <c r="F354" s="640">
        <f t="shared" si="17"/>
        <v>2</v>
      </c>
      <c r="G354" s="641" t="s">
        <v>303</v>
      </c>
    </row>
    <row r="355" spans="1:7" s="11" customFormat="1" ht="27" hidden="1">
      <c r="A355" s="880" t="str">
        <f>CONCATENATE("P2"," ",Admin!$F$40)</f>
        <v>P2 &lt;enter name&gt;</v>
      </c>
      <c r="B355" s="881" t="e">
        <f>VLOOKUP($A$353,Pilot2!$A$10:$E$59,5, FALSE)</f>
        <v>#N/A</v>
      </c>
      <c r="C355" s="639">
        <f t="shared" si="15"/>
        <v>1</v>
      </c>
      <c r="D355" s="640">
        <f t="shared" si="16"/>
        <v>0</v>
      </c>
      <c r="E355" s="640">
        <f>IF(Admin!$J$40="Yes",0,1)</f>
        <v>1</v>
      </c>
      <c r="F355" s="640">
        <f t="shared" si="17"/>
        <v>2</v>
      </c>
      <c r="G355" s="641" t="s">
        <v>303</v>
      </c>
    </row>
    <row r="356" spans="1:7" s="11" customFormat="1" ht="27" hidden="1">
      <c r="A356" s="880" t="str">
        <f>CONCATENATE(Admin!$C$41," ",Admin!$F$41)</f>
        <v>1 Mevis Dsilva</v>
      </c>
      <c r="B356" s="881" t="e">
        <f>VLOOKUP($A$353,'P1'!$A$10:$E$59,5, FALSE)</f>
        <v>#N/A</v>
      </c>
      <c r="C356" s="639">
        <f t="shared" si="15"/>
        <v>1</v>
      </c>
      <c r="D356" s="640">
        <f t="shared" si="16"/>
        <v>0</v>
      </c>
      <c r="E356" s="640">
        <f>IF(Admin!$J$41="Yes",0,1)</f>
        <v>0</v>
      </c>
      <c r="F356" s="640">
        <f t="shared" si="17"/>
        <v>1</v>
      </c>
      <c r="G356" s="641" t="s">
        <v>303</v>
      </c>
    </row>
    <row r="357" spans="1:7" s="11" customFormat="1" ht="27" hidden="1">
      <c r="A357" s="880" t="str">
        <f>CONCATENATE(Admin!$C$42," ",Admin!$F$42)</f>
        <v>2 Boris Gluscevic</v>
      </c>
      <c r="B357" s="881" t="e">
        <f>VLOOKUP($A$353,'P2'!$A$10:$E$59,5, FALSE)</f>
        <v>#N/A</v>
      </c>
      <c r="C357" s="639">
        <f t="shared" si="15"/>
        <v>1</v>
      </c>
      <c r="D357" s="640">
        <f t="shared" si="16"/>
        <v>0</v>
      </c>
      <c r="E357" s="640">
        <f>IF(Admin!$J$42="Yes",0,1)</f>
        <v>0</v>
      </c>
      <c r="F357" s="640">
        <f t="shared" si="17"/>
        <v>1</v>
      </c>
      <c r="G357" s="641" t="s">
        <v>303</v>
      </c>
    </row>
    <row r="358" spans="1:7" s="11" customFormat="1" ht="27" hidden="1">
      <c r="A358" s="880" t="str">
        <f>CONCATENATE(Admin!$C$43," ",Admin!$F$43)</f>
        <v>3 Foram Jasani</v>
      </c>
      <c r="B358" s="881" t="e">
        <f>VLOOKUP($A$353,'P3'!$A$10:$E$59,5, FALSE)</f>
        <v>#N/A</v>
      </c>
      <c r="C358" s="639">
        <f t="shared" si="15"/>
        <v>1</v>
      </c>
      <c r="D358" s="640">
        <f t="shared" si="16"/>
        <v>0</v>
      </c>
      <c r="E358" s="640">
        <f>IF(Admin!$J$43="Yes",0,1)</f>
        <v>0</v>
      </c>
      <c r="F358" s="640">
        <f t="shared" si="17"/>
        <v>1</v>
      </c>
      <c r="G358" s="641" t="s">
        <v>303</v>
      </c>
    </row>
    <row r="359" spans="1:7" s="11" customFormat="1" ht="27" hidden="1">
      <c r="A359" s="880" t="str">
        <f>CONCATENATE(Admin!$C$44," ",Admin!$F$44)</f>
        <v>4 Anupam Jagtap</v>
      </c>
      <c r="B359" s="881" t="e">
        <f>VLOOKUP($A$353,'P4'!$A$10:$E$59,5, FALSE)</f>
        <v>#N/A</v>
      </c>
      <c r="C359" s="639">
        <f t="shared" si="15"/>
        <v>1</v>
      </c>
      <c r="D359" s="640">
        <f t="shared" si="16"/>
        <v>0</v>
      </c>
      <c r="E359" s="640">
        <f>IF(Admin!$J$44="Yes",0,1)</f>
        <v>0</v>
      </c>
      <c r="F359" s="640">
        <f t="shared" si="17"/>
        <v>1</v>
      </c>
      <c r="G359" s="641" t="s">
        <v>303</v>
      </c>
    </row>
    <row r="360" spans="1:7" s="11" customFormat="1" ht="27" hidden="1">
      <c r="A360" s="880" t="str">
        <f>CONCATENATE(Admin!$C$45," ",Admin!$F$45)</f>
        <v>5 Rohan Avachat</v>
      </c>
      <c r="B360" s="881" t="e">
        <f>VLOOKUP($A$353,'P5'!$A$10:$E$59,5, FALSE)</f>
        <v>#N/A</v>
      </c>
      <c r="C360" s="639">
        <f t="shared" si="15"/>
        <v>1</v>
      </c>
      <c r="D360" s="640">
        <f t="shared" si="16"/>
        <v>0</v>
      </c>
      <c r="E360" s="640">
        <f>IF(Admin!$J$45="Yes",0,1)</f>
        <v>0</v>
      </c>
      <c r="F360" s="640">
        <f t="shared" si="17"/>
        <v>1</v>
      </c>
      <c r="G360" s="641" t="s">
        <v>303</v>
      </c>
    </row>
    <row r="361" spans="1:7" s="11" customFormat="1" hidden="1">
      <c r="A361" s="880" t="str">
        <f>CONCATENATE(Admin!$C$46," ",Admin!$F$46)</f>
        <v xml:space="preserve">6 </v>
      </c>
      <c r="B361" s="881" t="e">
        <f>VLOOKUP($A$353,'P6'!$A$10:$E$59,5, FALSE)</f>
        <v>#N/A</v>
      </c>
      <c r="C361" s="639">
        <f t="shared" si="15"/>
        <v>1</v>
      </c>
      <c r="D361" s="640">
        <f t="shared" si="16"/>
        <v>0</v>
      </c>
      <c r="E361" s="640">
        <f>IF(Admin!$J$46="Yes",0,1)</f>
        <v>1</v>
      </c>
      <c r="F361" s="640">
        <f t="shared" si="17"/>
        <v>2</v>
      </c>
      <c r="G361" s="641" t="s">
        <v>303</v>
      </c>
    </row>
    <row r="362" spans="1:7" s="11" customFormat="1" hidden="1">
      <c r="A362" s="880" t="str">
        <f>CONCATENATE(Admin!$C$47," ",Admin!$F$47)</f>
        <v xml:space="preserve">7 </v>
      </c>
      <c r="B362" s="881" t="e">
        <f>VLOOKUP($A$353,'P7'!$A$10:$E$59,5, FALSE)</f>
        <v>#N/A</v>
      </c>
      <c r="C362" s="639">
        <f t="shared" si="15"/>
        <v>1</v>
      </c>
      <c r="D362" s="640">
        <f t="shared" si="16"/>
        <v>0</v>
      </c>
      <c r="E362" s="640">
        <f>IF(Admin!$J$47="Yes",0,1)</f>
        <v>1</v>
      </c>
      <c r="F362" s="640">
        <f t="shared" si="17"/>
        <v>2</v>
      </c>
      <c r="G362" s="641" t="s">
        <v>303</v>
      </c>
    </row>
    <row r="363" spans="1:7" s="11" customFormat="1" hidden="1">
      <c r="A363" s="880" t="str">
        <f>CONCATENATE(Admin!$C$48," ",Admin!$F$48)</f>
        <v xml:space="preserve">8 </v>
      </c>
      <c r="B363" s="881" t="e">
        <f>VLOOKUP($A$353,'P8'!$A$10:$E$59,5, FALSE)</f>
        <v>#N/A</v>
      </c>
      <c r="C363" s="639">
        <f t="shared" si="15"/>
        <v>1</v>
      </c>
      <c r="D363" s="640">
        <f t="shared" si="16"/>
        <v>0</v>
      </c>
      <c r="E363" s="640">
        <f>IF(Admin!$J$48="Yes",0,1)</f>
        <v>1</v>
      </c>
      <c r="F363" s="640">
        <f t="shared" si="17"/>
        <v>2</v>
      </c>
      <c r="G363" s="641" t="s">
        <v>303</v>
      </c>
    </row>
    <row r="364" spans="1:7" s="11" customFormat="1" hidden="1">
      <c r="A364" s="880" t="str">
        <f>CONCATENATE(Admin!$C$49," ",Admin!$F$49)</f>
        <v xml:space="preserve">9 </v>
      </c>
      <c r="B364" s="881" t="e">
        <f>VLOOKUP($A$353,'P9'!$A$10:$E$59,5, FALSE)</f>
        <v>#N/A</v>
      </c>
      <c r="C364" s="639">
        <f t="shared" si="15"/>
        <v>1</v>
      </c>
      <c r="D364" s="640">
        <f t="shared" si="16"/>
        <v>0</v>
      </c>
      <c r="E364" s="640">
        <f>IF(Admin!$J$49="Yes",0,1)</f>
        <v>1</v>
      </c>
      <c r="F364" s="640">
        <f t="shared" si="17"/>
        <v>2</v>
      </c>
      <c r="G364" s="641" t="s">
        <v>303</v>
      </c>
    </row>
    <row r="365" spans="1:7" s="11" customFormat="1" hidden="1">
      <c r="A365" s="880" t="str">
        <f>CONCATENATE(Admin!$C$50," ",Admin!$F$50)</f>
        <v xml:space="preserve">10 </v>
      </c>
      <c r="B365" s="881" t="e">
        <f>VLOOKUP($A$353,'P10'!$A$10:$E$59,5, FALSE)</f>
        <v>#N/A</v>
      </c>
      <c r="C365" s="639">
        <f t="shared" si="15"/>
        <v>1</v>
      </c>
      <c r="D365" s="640">
        <f t="shared" si="16"/>
        <v>0</v>
      </c>
      <c r="E365" s="640">
        <f>IF(Admin!$J$50="Yes",0,1)</f>
        <v>1</v>
      </c>
      <c r="F365" s="640">
        <f t="shared" si="17"/>
        <v>2</v>
      </c>
      <c r="G365" s="641" t="s">
        <v>303</v>
      </c>
    </row>
    <row r="366" spans="1:7" s="11" customFormat="1" hidden="1">
      <c r="A366" s="880" t="str">
        <f>CONCATENATE(Admin!$C$51," ",Admin!$F$51)</f>
        <v xml:space="preserve">11 </v>
      </c>
      <c r="B366" s="881" t="e">
        <f>VLOOKUP($A$353,'P11'!$A$10:$E$59,5, FALSE)</f>
        <v>#N/A</v>
      </c>
      <c r="C366" s="639">
        <f t="shared" si="15"/>
        <v>1</v>
      </c>
      <c r="D366" s="640">
        <f t="shared" si="16"/>
        <v>0</v>
      </c>
      <c r="E366" s="640">
        <f>IF(Admin!$J$51="Yes",0,1)</f>
        <v>1</v>
      </c>
      <c r="F366" s="640">
        <f t="shared" si="17"/>
        <v>2</v>
      </c>
      <c r="G366" s="641" t="s">
        <v>303</v>
      </c>
    </row>
    <row r="367" spans="1:7" s="11" customFormat="1" hidden="1">
      <c r="A367" s="880" t="str">
        <f>CONCATENATE(Admin!$C$52," ",Admin!$F$52)</f>
        <v xml:space="preserve">12 </v>
      </c>
      <c r="B367" s="881" t="e">
        <f>VLOOKUP($A$353,'P12'!$A$10:$E$59,5, FALSE)</f>
        <v>#N/A</v>
      </c>
      <c r="C367" s="639">
        <f t="shared" si="15"/>
        <v>1</v>
      </c>
      <c r="D367" s="640">
        <f t="shared" si="16"/>
        <v>0</v>
      </c>
      <c r="E367" s="640">
        <f>IF(Admin!$J$52="Yes",0,1)</f>
        <v>1</v>
      </c>
      <c r="F367" s="640">
        <f t="shared" si="17"/>
        <v>2</v>
      </c>
      <c r="G367" s="641" t="s">
        <v>303</v>
      </c>
    </row>
    <row r="368" spans="1:7" s="11" customFormat="1" hidden="1">
      <c r="A368" s="880" t="str">
        <f>CONCATENATE(Admin!$C$53," ",Admin!$F$53)</f>
        <v xml:space="preserve">13 </v>
      </c>
      <c r="B368" s="881" t="e">
        <f>VLOOKUP($A$353,'P13'!$A$10:$E$59,5, FALSE)</f>
        <v>#N/A</v>
      </c>
      <c r="C368" s="639">
        <f t="shared" si="15"/>
        <v>1</v>
      </c>
      <c r="D368" s="640">
        <f t="shared" si="16"/>
        <v>0</v>
      </c>
      <c r="E368" s="640">
        <f>IF(Admin!$J$53="Yes",0,1)</f>
        <v>1</v>
      </c>
      <c r="F368" s="640">
        <f t="shared" si="17"/>
        <v>2</v>
      </c>
      <c r="G368" s="641" t="s">
        <v>303</v>
      </c>
    </row>
    <row r="369" spans="1:7" s="11" customFormat="1" hidden="1">
      <c r="A369" s="880" t="str">
        <f>CONCATENATE(Admin!$C$54," ",Admin!$F$54)</f>
        <v xml:space="preserve">14 </v>
      </c>
      <c r="B369" s="881" t="e">
        <f>VLOOKUP($A$353,'P14'!$A$10:$E$59,5, FALSE)</f>
        <v>#N/A</v>
      </c>
      <c r="C369" s="639">
        <f t="shared" si="15"/>
        <v>1</v>
      </c>
      <c r="D369" s="640">
        <f t="shared" si="16"/>
        <v>0</v>
      </c>
      <c r="E369" s="640">
        <f>IF(Admin!$J$54="Yes",0,1)</f>
        <v>1</v>
      </c>
      <c r="F369" s="640">
        <f t="shared" si="17"/>
        <v>2</v>
      </c>
      <c r="G369" s="641" t="s">
        <v>303</v>
      </c>
    </row>
    <row r="370" spans="1:7" s="11" customFormat="1" hidden="1">
      <c r="A370" s="880" t="str">
        <f>CONCATENATE(Admin!$C$55," ",Admin!$F$55)</f>
        <v xml:space="preserve">15 </v>
      </c>
      <c r="B370" s="881" t="e">
        <f>VLOOKUP($A$353,'P15'!$A$10:$E$59,5, FALSE)</f>
        <v>#N/A</v>
      </c>
      <c r="C370" s="639">
        <f t="shared" si="15"/>
        <v>1</v>
      </c>
      <c r="D370" s="640">
        <f t="shared" si="16"/>
        <v>0</v>
      </c>
      <c r="E370" s="640">
        <f>IF(Admin!$J$55="Yes",0,1)</f>
        <v>1</v>
      </c>
      <c r="F370" s="640">
        <f t="shared" si="17"/>
        <v>2</v>
      </c>
      <c r="G370" s="641" t="s">
        <v>303</v>
      </c>
    </row>
    <row r="371" spans="1:7" s="11" customFormat="1" hidden="1">
      <c r="A371" s="880" t="str">
        <f>CONCATENATE(Admin!$C$56," ",Admin!$F$56)</f>
        <v xml:space="preserve">16 </v>
      </c>
      <c r="B371" s="881" t="e">
        <f>VLOOKUP($A$353,'P16'!$A$10:$E$59,5, FALSE)</f>
        <v>#N/A</v>
      </c>
      <c r="C371" s="639">
        <f t="shared" si="15"/>
        <v>1</v>
      </c>
      <c r="D371" s="640">
        <f t="shared" si="16"/>
        <v>0</v>
      </c>
      <c r="E371" s="640">
        <f>IF(Admin!$J$56="Yes",0,1)</f>
        <v>1</v>
      </c>
      <c r="F371" s="640">
        <f t="shared" si="17"/>
        <v>2</v>
      </c>
      <c r="G371" s="641" t="s">
        <v>303</v>
      </c>
    </row>
    <row r="372" spans="1:7" s="11" customFormat="1" hidden="1">
      <c r="A372" s="880" t="str">
        <f>CONCATENATE(Admin!$C$57," ",Admin!$F$57)</f>
        <v xml:space="preserve">17 </v>
      </c>
      <c r="B372" s="881" t="e">
        <f>VLOOKUP($A$353,'P17'!$A$10:$E$59,5, FALSE)</f>
        <v>#N/A</v>
      </c>
      <c r="C372" s="639">
        <f t="shared" si="15"/>
        <v>1</v>
      </c>
      <c r="D372" s="640">
        <f t="shared" si="16"/>
        <v>0</v>
      </c>
      <c r="E372" s="640">
        <f>IF(Admin!$J$57="Yes",0,1)</f>
        <v>1</v>
      </c>
      <c r="F372" s="640">
        <f t="shared" si="17"/>
        <v>2</v>
      </c>
      <c r="G372" s="641" t="s">
        <v>303</v>
      </c>
    </row>
    <row r="373" spans="1:7" s="11" customFormat="1" hidden="1">
      <c r="A373" s="880" t="str">
        <f>CONCATENATE(Admin!$C$58," ",Admin!$F$58)</f>
        <v xml:space="preserve">18 </v>
      </c>
      <c r="B373" s="881" t="e">
        <f>VLOOKUP($A$353,'P18'!$A$10:$E$59,5, FALSE)</f>
        <v>#N/A</v>
      </c>
      <c r="C373" s="639">
        <f t="shared" si="15"/>
        <v>1</v>
      </c>
      <c r="D373" s="640">
        <f t="shared" si="16"/>
        <v>0</v>
      </c>
      <c r="E373" s="640">
        <f>IF(Admin!$J$58="Yes",0,1)</f>
        <v>1</v>
      </c>
      <c r="F373" s="640">
        <f t="shared" si="17"/>
        <v>2</v>
      </c>
      <c r="G373" s="641" t="s">
        <v>303</v>
      </c>
    </row>
    <row r="374" spans="1:7" s="11" customFormat="1" hidden="1">
      <c r="A374" s="880" t="str">
        <f>CONCATENATE(Admin!$C$59," ",Admin!$F$59)</f>
        <v xml:space="preserve">19 </v>
      </c>
      <c r="B374" s="881" t="e">
        <f>VLOOKUP($A$353,'P19'!$A$10:$E$59,5, FALSE)</f>
        <v>#N/A</v>
      </c>
      <c r="C374" s="639">
        <f t="shared" si="15"/>
        <v>1</v>
      </c>
      <c r="D374" s="640">
        <f t="shared" si="16"/>
        <v>0</v>
      </c>
      <c r="E374" s="640">
        <f>IF(Admin!$J$59="Yes",0,1)</f>
        <v>1</v>
      </c>
      <c r="F374" s="640">
        <f t="shared" si="17"/>
        <v>2</v>
      </c>
      <c r="G374" s="641" t="s">
        <v>303</v>
      </c>
    </row>
    <row r="375" spans="1:7" s="11" customFormat="1" hidden="1">
      <c r="A375" s="880" t="str">
        <f>CONCATENATE(Admin!$C$60," ",Admin!$F$60)</f>
        <v xml:space="preserve">20 </v>
      </c>
      <c r="B375" s="881" t="e">
        <f>VLOOKUP($A$353,'P20'!$A$10:$E$59,5, FALSE)</f>
        <v>#N/A</v>
      </c>
      <c r="C375" s="639">
        <f t="shared" si="15"/>
        <v>1</v>
      </c>
      <c r="D375" s="640">
        <f t="shared" si="16"/>
        <v>0</v>
      </c>
      <c r="E375" s="640">
        <f>IF(Admin!$J$60="Yes",0,1)</f>
        <v>1</v>
      </c>
      <c r="F375" s="640">
        <f t="shared" si="17"/>
        <v>2</v>
      </c>
      <c r="G375" s="641" t="s">
        <v>303</v>
      </c>
    </row>
    <row r="376" spans="1:7" s="11" customFormat="1" hidden="1">
      <c r="A376" s="878">
        <f>Tasks!B85</f>
        <v>17</v>
      </c>
      <c r="B376" s="879">
        <f>Tasks!C85</f>
        <v>0</v>
      </c>
      <c r="C376" s="639">
        <f t="shared" si="15"/>
        <v>0</v>
      </c>
      <c r="D376" s="640">
        <f t="shared" si="16"/>
        <v>1</v>
      </c>
      <c r="E376" s="640" t="s">
        <v>100</v>
      </c>
      <c r="F376" s="640">
        <f t="shared" si="17"/>
        <v>1</v>
      </c>
      <c r="G376" s="641" t="s">
        <v>303</v>
      </c>
    </row>
    <row r="377" spans="1:7" s="11" customFormat="1" hidden="1">
      <c r="A377" s="880" t="str">
        <f>CONCATENATE("P1"," ",Admin!$F$39)</f>
        <v xml:space="preserve">P1 </v>
      </c>
      <c r="B377" s="881" t="e">
        <f>VLOOKUP($A$376,Pilot1!$A$10:$E$59,5, FALSE)</f>
        <v>#N/A</v>
      </c>
      <c r="C377" s="639">
        <f t="shared" si="15"/>
        <v>1</v>
      </c>
      <c r="D377" s="640">
        <f t="shared" si="16"/>
        <v>0</v>
      </c>
      <c r="E377" s="640">
        <f>IF(Admin!$J$39="Yes",0,1)</f>
        <v>1</v>
      </c>
      <c r="F377" s="640">
        <f t="shared" si="17"/>
        <v>2</v>
      </c>
      <c r="G377" s="641" t="s">
        <v>303</v>
      </c>
    </row>
    <row r="378" spans="1:7" s="11" customFormat="1" ht="27" hidden="1">
      <c r="A378" s="880" t="str">
        <f>CONCATENATE("P2"," ",Admin!$F$40)</f>
        <v>P2 &lt;enter name&gt;</v>
      </c>
      <c r="B378" s="881" t="e">
        <f>VLOOKUP($A$376,Pilot2!$A$10:$E$59,5, FALSE)</f>
        <v>#N/A</v>
      </c>
      <c r="C378" s="639">
        <f t="shared" si="15"/>
        <v>1</v>
      </c>
      <c r="D378" s="640">
        <f t="shared" si="16"/>
        <v>0</v>
      </c>
      <c r="E378" s="640">
        <f>IF(Admin!$J$40="Yes",0,1)</f>
        <v>1</v>
      </c>
      <c r="F378" s="640">
        <f t="shared" si="17"/>
        <v>2</v>
      </c>
      <c r="G378" s="641" t="s">
        <v>303</v>
      </c>
    </row>
    <row r="379" spans="1:7" s="11" customFormat="1" ht="27" hidden="1">
      <c r="A379" s="880" t="str">
        <f>CONCATENATE(Admin!$C$41," ",Admin!$F$41)</f>
        <v>1 Mevis Dsilva</v>
      </c>
      <c r="B379" s="881" t="e">
        <f>VLOOKUP($A$376,'P1'!$A$10:$E$59,5, FALSE)</f>
        <v>#N/A</v>
      </c>
      <c r="C379" s="639">
        <f t="shared" si="15"/>
        <v>1</v>
      </c>
      <c r="D379" s="640">
        <f t="shared" si="16"/>
        <v>0</v>
      </c>
      <c r="E379" s="640">
        <f>IF(Admin!$J$41="Yes",0,1)</f>
        <v>0</v>
      </c>
      <c r="F379" s="640">
        <f t="shared" si="17"/>
        <v>1</v>
      </c>
      <c r="G379" s="641" t="s">
        <v>303</v>
      </c>
    </row>
    <row r="380" spans="1:7" s="11" customFormat="1" ht="27" hidden="1">
      <c r="A380" s="880" t="str">
        <f>CONCATENATE(Admin!$C$42," ",Admin!$F$42)</f>
        <v>2 Boris Gluscevic</v>
      </c>
      <c r="B380" s="881" t="e">
        <f>VLOOKUP($A$376,'P2'!$A$10:$E$59,5, FALSE)</f>
        <v>#N/A</v>
      </c>
      <c r="C380" s="639">
        <f t="shared" si="15"/>
        <v>1</v>
      </c>
      <c r="D380" s="640">
        <f t="shared" si="16"/>
        <v>0</v>
      </c>
      <c r="E380" s="640">
        <f>IF(Admin!$J$42="Yes",0,1)</f>
        <v>0</v>
      </c>
      <c r="F380" s="640">
        <f t="shared" si="17"/>
        <v>1</v>
      </c>
      <c r="G380" s="641" t="s">
        <v>303</v>
      </c>
    </row>
    <row r="381" spans="1:7" s="11" customFormat="1" ht="27" hidden="1">
      <c r="A381" s="880" t="str">
        <f>CONCATENATE(Admin!$C$43," ",Admin!$F$43)</f>
        <v>3 Foram Jasani</v>
      </c>
      <c r="B381" s="881" t="e">
        <f>VLOOKUP($A$376,'P3'!$A$10:$E$59,5, FALSE)</f>
        <v>#N/A</v>
      </c>
      <c r="C381" s="639">
        <f t="shared" si="15"/>
        <v>1</v>
      </c>
      <c r="D381" s="640">
        <f t="shared" si="16"/>
        <v>0</v>
      </c>
      <c r="E381" s="640">
        <f>IF(Admin!$J$43="Yes",0,1)</f>
        <v>0</v>
      </c>
      <c r="F381" s="640">
        <f t="shared" si="17"/>
        <v>1</v>
      </c>
      <c r="G381" s="641" t="s">
        <v>303</v>
      </c>
    </row>
    <row r="382" spans="1:7" s="11" customFormat="1" ht="27" hidden="1">
      <c r="A382" s="880" t="str">
        <f>CONCATENATE(Admin!$C$44," ",Admin!$F$44)</f>
        <v>4 Anupam Jagtap</v>
      </c>
      <c r="B382" s="881" t="e">
        <f>VLOOKUP($A$376,'P4'!$A$10:$E$59,5, FALSE)</f>
        <v>#N/A</v>
      </c>
      <c r="C382" s="639">
        <f t="shared" si="15"/>
        <v>1</v>
      </c>
      <c r="D382" s="640">
        <f t="shared" si="16"/>
        <v>0</v>
      </c>
      <c r="E382" s="640">
        <f>IF(Admin!$J$44="Yes",0,1)</f>
        <v>0</v>
      </c>
      <c r="F382" s="640">
        <f t="shared" si="17"/>
        <v>1</v>
      </c>
      <c r="G382" s="641" t="s">
        <v>303</v>
      </c>
    </row>
    <row r="383" spans="1:7" s="11" customFormat="1" ht="27" hidden="1">
      <c r="A383" s="880" t="str">
        <f>CONCATENATE(Admin!$C$45," ",Admin!$F$45)</f>
        <v>5 Rohan Avachat</v>
      </c>
      <c r="B383" s="881" t="e">
        <f>VLOOKUP($A$376,'P5'!$A$10:$E$59,5, FALSE)</f>
        <v>#N/A</v>
      </c>
      <c r="C383" s="639">
        <f t="shared" si="15"/>
        <v>1</v>
      </c>
      <c r="D383" s="640">
        <f t="shared" si="16"/>
        <v>0</v>
      </c>
      <c r="E383" s="640">
        <f>IF(Admin!$J$45="Yes",0,1)</f>
        <v>0</v>
      </c>
      <c r="F383" s="640">
        <f t="shared" si="17"/>
        <v>1</v>
      </c>
      <c r="G383" s="641" t="s">
        <v>303</v>
      </c>
    </row>
    <row r="384" spans="1:7" s="11" customFormat="1" hidden="1">
      <c r="A384" s="880" t="str">
        <f>CONCATENATE(Admin!$C$46," ",Admin!$F$46)</f>
        <v xml:space="preserve">6 </v>
      </c>
      <c r="B384" s="881" t="e">
        <f>VLOOKUP($A$376,'P6'!$A$10:$E$59,5, FALSE)</f>
        <v>#N/A</v>
      </c>
      <c r="C384" s="639">
        <f t="shared" si="15"/>
        <v>1</v>
      </c>
      <c r="D384" s="640">
        <f t="shared" si="16"/>
        <v>0</v>
      </c>
      <c r="E384" s="640">
        <f>IF(Admin!$J$46="Yes",0,1)</f>
        <v>1</v>
      </c>
      <c r="F384" s="640">
        <f t="shared" si="17"/>
        <v>2</v>
      </c>
      <c r="G384" s="641" t="s">
        <v>303</v>
      </c>
    </row>
    <row r="385" spans="1:7" s="11" customFormat="1" hidden="1">
      <c r="A385" s="880" t="str">
        <f>CONCATENATE(Admin!$C$47," ",Admin!$F$47)</f>
        <v xml:space="preserve">7 </v>
      </c>
      <c r="B385" s="881" t="e">
        <f>VLOOKUP($A$376,'P7'!$A$10:$E$59,5, FALSE)</f>
        <v>#N/A</v>
      </c>
      <c r="C385" s="639">
        <f t="shared" si="15"/>
        <v>1</v>
      </c>
      <c r="D385" s="640">
        <f t="shared" si="16"/>
        <v>0</v>
      </c>
      <c r="E385" s="640">
        <f>IF(Admin!$J$47="Yes",0,1)</f>
        <v>1</v>
      </c>
      <c r="F385" s="640">
        <f t="shared" si="17"/>
        <v>2</v>
      </c>
      <c r="G385" s="641" t="s">
        <v>303</v>
      </c>
    </row>
    <row r="386" spans="1:7" s="11" customFormat="1" hidden="1">
      <c r="A386" s="880" t="str">
        <f>CONCATENATE(Admin!$C$48," ",Admin!$F$48)</f>
        <v xml:space="preserve">8 </v>
      </c>
      <c r="B386" s="881" t="e">
        <f>VLOOKUP($A$376,'P8'!$A$10:$E$59,5, FALSE)</f>
        <v>#N/A</v>
      </c>
      <c r="C386" s="639">
        <f t="shared" si="15"/>
        <v>1</v>
      </c>
      <c r="D386" s="640">
        <f t="shared" si="16"/>
        <v>0</v>
      </c>
      <c r="E386" s="640">
        <f>IF(Admin!$J$48="Yes",0,1)</f>
        <v>1</v>
      </c>
      <c r="F386" s="640">
        <f t="shared" si="17"/>
        <v>2</v>
      </c>
      <c r="G386" s="641" t="s">
        <v>303</v>
      </c>
    </row>
    <row r="387" spans="1:7" s="11" customFormat="1" hidden="1">
      <c r="A387" s="880" t="str">
        <f>CONCATENATE(Admin!$C$49," ",Admin!$F$49)</f>
        <v xml:space="preserve">9 </v>
      </c>
      <c r="B387" s="881" t="e">
        <f>VLOOKUP($A$376,'P9'!$A$10:$E$59,5, FALSE)</f>
        <v>#N/A</v>
      </c>
      <c r="C387" s="639">
        <f t="shared" si="15"/>
        <v>1</v>
      </c>
      <c r="D387" s="640">
        <f t="shared" si="16"/>
        <v>0</v>
      </c>
      <c r="E387" s="640">
        <f>IF(Admin!$J$49="Yes",0,1)</f>
        <v>1</v>
      </c>
      <c r="F387" s="640">
        <f t="shared" si="17"/>
        <v>2</v>
      </c>
      <c r="G387" s="641" t="s">
        <v>303</v>
      </c>
    </row>
    <row r="388" spans="1:7" s="11" customFormat="1" hidden="1">
      <c r="A388" s="880" t="str">
        <f>CONCATENATE(Admin!$C$50," ",Admin!$F$50)</f>
        <v xml:space="preserve">10 </v>
      </c>
      <c r="B388" s="881" t="e">
        <f>VLOOKUP($A$376,'P10'!$A$10:$E$59,5, FALSE)</f>
        <v>#N/A</v>
      </c>
      <c r="C388" s="639">
        <f t="shared" si="15"/>
        <v>1</v>
      </c>
      <c r="D388" s="640">
        <f t="shared" si="16"/>
        <v>0</v>
      </c>
      <c r="E388" s="640">
        <f>IF(Admin!$J$50="Yes",0,1)</f>
        <v>1</v>
      </c>
      <c r="F388" s="640">
        <f t="shared" si="17"/>
        <v>2</v>
      </c>
      <c r="G388" s="641" t="s">
        <v>303</v>
      </c>
    </row>
    <row r="389" spans="1:7" s="11" customFormat="1" hidden="1">
      <c r="A389" s="880" t="str">
        <f>CONCATENATE(Admin!$C$51," ",Admin!$F$51)</f>
        <v xml:space="preserve">11 </v>
      </c>
      <c r="B389" s="881" t="e">
        <f>VLOOKUP($A$376,'P11'!$A$10:$E$59,5, FALSE)</f>
        <v>#N/A</v>
      </c>
      <c r="C389" s="639">
        <f t="shared" si="15"/>
        <v>1</v>
      </c>
      <c r="D389" s="640">
        <f t="shared" si="16"/>
        <v>0</v>
      </c>
      <c r="E389" s="640">
        <f>IF(Admin!$J$51="Yes",0,1)</f>
        <v>1</v>
      </c>
      <c r="F389" s="640">
        <f t="shared" si="17"/>
        <v>2</v>
      </c>
      <c r="G389" s="641" t="s">
        <v>303</v>
      </c>
    </row>
    <row r="390" spans="1:7" s="11" customFormat="1" hidden="1">
      <c r="A390" s="880" t="str">
        <f>CONCATENATE(Admin!$C$52," ",Admin!$F$52)</f>
        <v xml:space="preserve">12 </v>
      </c>
      <c r="B390" s="881" t="e">
        <f>VLOOKUP($A$376,'P12'!$A$10:$E$59,5, FALSE)</f>
        <v>#N/A</v>
      </c>
      <c r="C390" s="639">
        <f t="shared" si="15"/>
        <v>1</v>
      </c>
      <c r="D390" s="640">
        <f t="shared" si="16"/>
        <v>0</v>
      </c>
      <c r="E390" s="640">
        <f>IF(Admin!$J$52="Yes",0,1)</f>
        <v>1</v>
      </c>
      <c r="F390" s="640">
        <f t="shared" si="17"/>
        <v>2</v>
      </c>
      <c r="G390" s="641" t="s">
        <v>303</v>
      </c>
    </row>
    <row r="391" spans="1:7" s="11" customFormat="1" hidden="1">
      <c r="A391" s="880" t="str">
        <f>CONCATENATE(Admin!$C$53," ",Admin!$F$53)</f>
        <v xml:space="preserve">13 </v>
      </c>
      <c r="B391" s="881" t="e">
        <f>VLOOKUP($A$376,'P13'!$A$10:$E$59,5, FALSE)</f>
        <v>#N/A</v>
      </c>
      <c r="C391" s="639">
        <f t="shared" si="15"/>
        <v>1</v>
      </c>
      <c r="D391" s="640">
        <f t="shared" si="16"/>
        <v>0</v>
      </c>
      <c r="E391" s="640">
        <f>IF(Admin!$J$53="Yes",0,1)</f>
        <v>1</v>
      </c>
      <c r="F391" s="640">
        <f t="shared" si="17"/>
        <v>2</v>
      </c>
      <c r="G391" s="641" t="s">
        <v>303</v>
      </c>
    </row>
    <row r="392" spans="1:7" s="11" customFormat="1" hidden="1">
      <c r="A392" s="880" t="str">
        <f>CONCATENATE(Admin!$C$54," ",Admin!$F$54)</f>
        <v xml:space="preserve">14 </v>
      </c>
      <c r="B392" s="881" t="e">
        <f>VLOOKUP($A$376,'P14'!$A$10:$E$59,5, FALSE)</f>
        <v>#N/A</v>
      </c>
      <c r="C392" s="639">
        <f t="shared" ref="C392:C455" si="18">IF(ISERROR(B392),1,0)</f>
        <v>1</v>
      </c>
      <c r="D392" s="640">
        <f t="shared" ref="D392:D455" si="19">IF(ISNUMBER(B392),1,0)</f>
        <v>0</v>
      </c>
      <c r="E392" s="640">
        <f>IF(Admin!$J$54="Yes",0,1)</f>
        <v>1</v>
      </c>
      <c r="F392" s="640">
        <f t="shared" ref="F392:F455" si="20">SUM(C392:E392)</f>
        <v>2</v>
      </c>
      <c r="G392" s="641" t="s">
        <v>303</v>
      </c>
    </row>
    <row r="393" spans="1:7" s="11" customFormat="1" hidden="1">
      <c r="A393" s="880" t="str">
        <f>CONCATENATE(Admin!$C$55," ",Admin!$F$55)</f>
        <v xml:space="preserve">15 </v>
      </c>
      <c r="B393" s="881" t="e">
        <f>VLOOKUP($A$376,'P15'!$A$10:$E$59,5, FALSE)</f>
        <v>#N/A</v>
      </c>
      <c r="C393" s="639">
        <f t="shared" si="18"/>
        <v>1</v>
      </c>
      <c r="D393" s="640">
        <f t="shared" si="19"/>
        <v>0</v>
      </c>
      <c r="E393" s="640">
        <f>IF(Admin!$J$55="Yes",0,1)</f>
        <v>1</v>
      </c>
      <c r="F393" s="640">
        <f t="shared" si="20"/>
        <v>2</v>
      </c>
      <c r="G393" s="641" t="s">
        <v>303</v>
      </c>
    </row>
    <row r="394" spans="1:7" s="11" customFormat="1" hidden="1">
      <c r="A394" s="880" t="str">
        <f>CONCATENATE(Admin!$C$56," ",Admin!$F$56)</f>
        <v xml:space="preserve">16 </v>
      </c>
      <c r="B394" s="881" t="e">
        <f>VLOOKUP($A$376,'P16'!$A$10:$E$59,5, FALSE)</f>
        <v>#N/A</v>
      </c>
      <c r="C394" s="639">
        <f t="shared" si="18"/>
        <v>1</v>
      </c>
      <c r="D394" s="640">
        <f t="shared" si="19"/>
        <v>0</v>
      </c>
      <c r="E394" s="640">
        <f>IF(Admin!$J$56="Yes",0,1)</f>
        <v>1</v>
      </c>
      <c r="F394" s="640">
        <f t="shared" si="20"/>
        <v>2</v>
      </c>
      <c r="G394" s="641" t="s">
        <v>303</v>
      </c>
    </row>
    <row r="395" spans="1:7" s="11" customFormat="1" hidden="1">
      <c r="A395" s="880" t="str">
        <f>CONCATENATE(Admin!$C$57," ",Admin!$F$57)</f>
        <v xml:space="preserve">17 </v>
      </c>
      <c r="B395" s="881" t="e">
        <f>VLOOKUP($A$376,'P17'!$A$10:$E$59,5, FALSE)</f>
        <v>#N/A</v>
      </c>
      <c r="C395" s="639">
        <f t="shared" si="18"/>
        <v>1</v>
      </c>
      <c r="D395" s="640">
        <f t="shared" si="19"/>
        <v>0</v>
      </c>
      <c r="E395" s="640">
        <f>IF(Admin!$J$57="Yes",0,1)</f>
        <v>1</v>
      </c>
      <c r="F395" s="640">
        <f t="shared" si="20"/>
        <v>2</v>
      </c>
      <c r="G395" s="641" t="s">
        <v>303</v>
      </c>
    </row>
    <row r="396" spans="1:7" s="11" customFormat="1" hidden="1">
      <c r="A396" s="880" t="str">
        <f>CONCATENATE(Admin!$C$58," ",Admin!$F$58)</f>
        <v xml:space="preserve">18 </v>
      </c>
      <c r="B396" s="881" t="e">
        <f>VLOOKUP($A$376,'P18'!$A$10:$E$59,5, FALSE)</f>
        <v>#N/A</v>
      </c>
      <c r="C396" s="639">
        <f t="shared" si="18"/>
        <v>1</v>
      </c>
      <c r="D396" s="640">
        <f t="shared" si="19"/>
        <v>0</v>
      </c>
      <c r="E396" s="640">
        <f>IF(Admin!$J$58="Yes",0,1)</f>
        <v>1</v>
      </c>
      <c r="F396" s="640">
        <f t="shared" si="20"/>
        <v>2</v>
      </c>
      <c r="G396" s="641" t="s">
        <v>303</v>
      </c>
    </row>
    <row r="397" spans="1:7" s="11" customFormat="1" hidden="1">
      <c r="A397" s="880" t="str">
        <f>CONCATENATE(Admin!$C$59," ",Admin!$F$59)</f>
        <v xml:space="preserve">19 </v>
      </c>
      <c r="B397" s="881" t="e">
        <f>VLOOKUP($A$376,'P19'!$A$10:$E$59,5, FALSE)</f>
        <v>#N/A</v>
      </c>
      <c r="C397" s="639">
        <f t="shared" si="18"/>
        <v>1</v>
      </c>
      <c r="D397" s="640">
        <f t="shared" si="19"/>
        <v>0</v>
      </c>
      <c r="E397" s="640">
        <f>IF(Admin!$J$59="Yes",0,1)</f>
        <v>1</v>
      </c>
      <c r="F397" s="640">
        <f t="shared" si="20"/>
        <v>2</v>
      </c>
      <c r="G397" s="641" t="s">
        <v>303</v>
      </c>
    </row>
    <row r="398" spans="1:7" s="11" customFormat="1" hidden="1">
      <c r="A398" s="880" t="str">
        <f>CONCATENATE(Admin!$C$60," ",Admin!$F$60)</f>
        <v xml:space="preserve">20 </v>
      </c>
      <c r="B398" s="881" t="e">
        <f>VLOOKUP($A$376,'P20'!$A$10:$E$59,5, FALSE)</f>
        <v>#N/A</v>
      </c>
      <c r="C398" s="639">
        <f t="shared" si="18"/>
        <v>1</v>
      </c>
      <c r="D398" s="640">
        <f t="shared" si="19"/>
        <v>0</v>
      </c>
      <c r="E398" s="640">
        <f>IF(Admin!$J$60="Yes",0,1)</f>
        <v>1</v>
      </c>
      <c r="F398" s="640">
        <f t="shared" si="20"/>
        <v>2</v>
      </c>
      <c r="G398" s="641" t="s">
        <v>303</v>
      </c>
    </row>
    <row r="399" spans="1:7" s="11" customFormat="1" hidden="1">
      <c r="A399" s="878">
        <f>Tasks!B86</f>
        <v>18</v>
      </c>
      <c r="B399" s="879">
        <f>Tasks!C86</f>
        <v>0</v>
      </c>
      <c r="C399" s="639">
        <f t="shared" si="18"/>
        <v>0</v>
      </c>
      <c r="D399" s="640">
        <f t="shared" si="19"/>
        <v>1</v>
      </c>
      <c r="E399" s="640" t="s">
        <v>100</v>
      </c>
      <c r="F399" s="640">
        <f t="shared" si="20"/>
        <v>1</v>
      </c>
      <c r="G399" s="641" t="s">
        <v>303</v>
      </c>
    </row>
    <row r="400" spans="1:7" s="11" customFormat="1" hidden="1">
      <c r="A400" s="880" t="str">
        <f>CONCATENATE("P1"," ",Admin!$F$39)</f>
        <v xml:space="preserve">P1 </v>
      </c>
      <c r="B400" s="881" t="e">
        <f>VLOOKUP($A$399,Pilot1!$A$10:$E$59,5, FALSE)</f>
        <v>#N/A</v>
      </c>
      <c r="C400" s="639">
        <f t="shared" si="18"/>
        <v>1</v>
      </c>
      <c r="D400" s="640">
        <f t="shared" si="19"/>
        <v>0</v>
      </c>
      <c r="E400" s="640">
        <f>IF(Admin!$J$39="Yes",0,1)</f>
        <v>1</v>
      </c>
      <c r="F400" s="640">
        <f t="shared" si="20"/>
        <v>2</v>
      </c>
      <c r="G400" s="641" t="s">
        <v>303</v>
      </c>
    </row>
    <row r="401" spans="1:7" s="11" customFormat="1" ht="27" hidden="1">
      <c r="A401" s="880" t="str">
        <f>CONCATENATE("P2"," ",Admin!$F$40)</f>
        <v>P2 &lt;enter name&gt;</v>
      </c>
      <c r="B401" s="881" t="e">
        <f>VLOOKUP($A$399,Pilot2!$A$10:$E$59,5, FALSE)</f>
        <v>#N/A</v>
      </c>
      <c r="C401" s="639">
        <f t="shared" si="18"/>
        <v>1</v>
      </c>
      <c r="D401" s="640">
        <f t="shared" si="19"/>
        <v>0</v>
      </c>
      <c r="E401" s="640">
        <f>IF(Admin!$J$40="Yes",0,1)</f>
        <v>1</v>
      </c>
      <c r="F401" s="640">
        <f t="shared" si="20"/>
        <v>2</v>
      </c>
      <c r="G401" s="641" t="s">
        <v>303</v>
      </c>
    </row>
    <row r="402" spans="1:7" s="11" customFormat="1" ht="27" hidden="1">
      <c r="A402" s="880" t="str">
        <f>CONCATENATE(Admin!$C$41," ",Admin!$F$41)</f>
        <v>1 Mevis Dsilva</v>
      </c>
      <c r="B402" s="881" t="e">
        <f>VLOOKUP($A$399,'P1'!$A$10:$E$59,5, FALSE)</f>
        <v>#N/A</v>
      </c>
      <c r="C402" s="639">
        <f t="shared" si="18"/>
        <v>1</v>
      </c>
      <c r="D402" s="640">
        <f t="shared" si="19"/>
        <v>0</v>
      </c>
      <c r="E402" s="640">
        <f>IF(Admin!$J$41="Yes",0,1)</f>
        <v>0</v>
      </c>
      <c r="F402" s="640">
        <f t="shared" si="20"/>
        <v>1</v>
      </c>
      <c r="G402" s="641" t="s">
        <v>303</v>
      </c>
    </row>
    <row r="403" spans="1:7" s="11" customFormat="1" ht="27" hidden="1">
      <c r="A403" s="880" t="str">
        <f>CONCATENATE(Admin!$C$42," ",Admin!$F$42)</f>
        <v>2 Boris Gluscevic</v>
      </c>
      <c r="B403" s="881" t="e">
        <f>VLOOKUP($A$399,'P2'!$A$10:$E$59,5, FALSE)</f>
        <v>#N/A</v>
      </c>
      <c r="C403" s="639">
        <f t="shared" si="18"/>
        <v>1</v>
      </c>
      <c r="D403" s="640">
        <f t="shared" si="19"/>
        <v>0</v>
      </c>
      <c r="E403" s="640">
        <f>IF(Admin!$J$42="Yes",0,1)</f>
        <v>0</v>
      </c>
      <c r="F403" s="640">
        <f t="shared" si="20"/>
        <v>1</v>
      </c>
      <c r="G403" s="641" t="s">
        <v>303</v>
      </c>
    </row>
    <row r="404" spans="1:7" s="11" customFormat="1" ht="27" hidden="1">
      <c r="A404" s="880" t="str">
        <f>CONCATENATE(Admin!$C$43," ",Admin!$F$43)</f>
        <v>3 Foram Jasani</v>
      </c>
      <c r="B404" s="881" t="e">
        <f>VLOOKUP($A$399,'P3'!$A$10:$E$59,5, FALSE)</f>
        <v>#N/A</v>
      </c>
      <c r="C404" s="639">
        <f t="shared" si="18"/>
        <v>1</v>
      </c>
      <c r="D404" s="640">
        <f t="shared" si="19"/>
        <v>0</v>
      </c>
      <c r="E404" s="640">
        <f>IF(Admin!$J$43="Yes",0,1)</f>
        <v>0</v>
      </c>
      <c r="F404" s="640">
        <f t="shared" si="20"/>
        <v>1</v>
      </c>
      <c r="G404" s="641" t="s">
        <v>303</v>
      </c>
    </row>
    <row r="405" spans="1:7" s="11" customFormat="1" ht="27" hidden="1">
      <c r="A405" s="880" t="str">
        <f>CONCATENATE(Admin!$C$44," ",Admin!$F$44)</f>
        <v>4 Anupam Jagtap</v>
      </c>
      <c r="B405" s="881" t="e">
        <f>VLOOKUP($A$399,'P4'!$A$10:$E$59,5, FALSE)</f>
        <v>#N/A</v>
      </c>
      <c r="C405" s="639">
        <f t="shared" si="18"/>
        <v>1</v>
      </c>
      <c r="D405" s="640">
        <f t="shared" si="19"/>
        <v>0</v>
      </c>
      <c r="E405" s="640">
        <f>IF(Admin!$J$44="Yes",0,1)</f>
        <v>0</v>
      </c>
      <c r="F405" s="640">
        <f t="shared" si="20"/>
        <v>1</v>
      </c>
      <c r="G405" s="641" t="s">
        <v>303</v>
      </c>
    </row>
    <row r="406" spans="1:7" s="11" customFormat="1" ht="27" hidden="1">
      <c r="A406" s="880" t="str">
        <f>CONCATENATE(Admin!$C$45," ",Admin!$F$45)</f>
        <v>5 Rohan Avachat</v>
      </c>
      <c r="B406" s="881" t="e">
        <f>VLOOKUP($A$399,'P5'!$A$10:$E$59,5, FALSE)</f>
        <v>#N/A</v>
      </c>
      <c r="C406" s="639">
        <f t="shared" si="18"/>
        <v>1</v>
      </c>
      <c r="D406" s="640">
        <f t="shared" si="19"/>
        <v>0</v>
      </c>
      <c r="E406" s="640">
        <f>IF(Admin!$J$45="Yes",0,1)</f>
        <v>0</v>
      </c>
      <c r="F406" s="640">
        <f t="shared" si="20"/>
        <v>1</v>
      </c>
      <c r="G406" s="641" t="s">
        <v>303</v>
      </c>
    </row>
    <row r="407" spans="1:7" s="11" customFormat="1" hidden="1">
      <c r="A407" s="880" t="str">
        <f>CONCATENATE(Admin!$C$46," ",Admin!$F$46)</f>
        <v xml:space="preserve">6 </v>
      </c>
      <c r="B407" s="881" t="e">
        <f>VLOOKUP($A$399,'P6'!$A$10:$E$59,5, FALSE)</f>
        <v>#N/A</v>
      </c>
      <c r="C407" s="639">
        <f t="shared" si="18"/>
        <v>1</v>
      </c>
      <c r="D407" s="640">
        <f t="shared" si="19"/>
        <v>0</v>
      </c>
      <c r="E407" s="640">
        <f>IF(Admin!$J$46="Yes",0,1)</f>
        <v>1</v>
      </c>
      <c r="F407" s="640">
        <f t="shared" si="20"/>
        <v>2</v>
      </c>
      <c r="G407" s="641" t="s">
        <v>303</v>
      </c>
    </row>
    <row r="408" spans="1:7" s="11" customFormat="1" hidden="1">
      <c r="A408" s="880" t="str">
        <f>CONCATENATE(Admin!$C$47," ",Admin!$F$47)</f>
        <v xml:space="preserve">7 </v>
      </c>
      <c r="B408" s="881" t="e">
        <f>VLOOKUP($A$399,'P7'!$A$10:$E$59,5, FALSE)</f>
        <v>#N/A</v>
      </c>
      <c r="C408" s="639">
        <f t="shared" si="18"/>
        <v>1</v>
      </c>
      <c r="D408" s="640">
        <f t="shared" si="19"/>
        <v>0</v>
      </c>
      <c r="E408" s="640">
        <f>IF(Admin!$J$47="Yes",0,1)</f>
        <v>1</v>
      </c>
      <c r="F408" s="640">
        <f t="shared" si="20"/>
        <v>2</v>
      </c>
      <c r="G408" s="641" t="s">
        <v>303</v>
      </c>
    </row>
    <row r="409" spans="1:7" s="11" customFormat="1" hidden="1">
      <c r="A409" s="880" t="str">
        <f>CONCATENATE(Admin!$C$48," ",Admin!$F$48)</f>
        <v xml:space="preserve">8 </v>
      </c>
      <c r="B409" s="881" t="e">
        <f>VLOOKUP($A$399,'P8'!$A$10:$E$59,5, FALSE)</f>
        <v>#N/A</v>
      </c>
      <c r="C409" s="639">
        <f t="shared" si="18"/>
        <v>1</v>
      </c>
      <c r="D409" s="640">
        <f t="shared" si="19"/>
        <v>0</v>
      </c>
      <c r="E409" s="640">
        <f>IF(Admin!$J$48="Yes",0,1)</f>
        <v>1</v>
      </c>
      <c r="F409" s="640">
        <f t="shared" si="20"/>
        <v>2</v>
      </c>
      <c r="G409" s="641" t="s">
        <v>303</v>
      </c>
    </row>
    <row r="410" spans="1:7" s="11" customFormat="1" hidden="1">
      <c r="A410" s="880" t="str">
        <f>CONCATENATE(Admin!$C$49," ",Admin!$F$49)</f>
        <v xml:space="preserve">9 </v>
      </c>
      <c r="B410" s="881" t="e">
        <f>VLOOKUP($A$399,'P9'!$A$10:$E$59,5, FALSE)</f>
        <v>#N/A</v>
      </c>
      <c r="C410" s="639">
        <f t="shared" si="18"/>
        <v>1</v>
      </c>
      <c r="D410" s="640">
        <f t="shared" si="19"/>
        <v>0</v>
      </c>
      <c r="E410" s="640">
        <f>IF(Admin!$J$49="Yes",0,1)</f>
        <v>1</v>
      </c>
      <c r="F410" s="640">
        <f t="shared" si="20"/>
        <v>2</v>
      </c>
      <c r="G410" s="641" t="s">
        <v>303</v>
      </c>
    </row>
    <row r="411" spans="1:7" s="11" customFormat="1" hidden="1">
      <c r="A411" s="880" t="str">
        <f>CONCATENATE(Admin!$C$50," ",Admin!$F$50)</f>
        <v xml:space="preserve">10 </v>
      </c>
      <c r="B411" s="881" t="e">
        <f>VLOOKUP($A$399,'P10'!$A$10:$E$59,5, FALSE)</f>
        <v>#N/A</v>
      </c>
      <c r="C411" s="639">
        <f t="shared" si="18"/>
        <v>1</v>
      </c>
      <c r="D411" s="640">
        <f t="shared" si="19"/>
        <v>0</v>
      </c>
      <c r="E411" s="640">
        <f>IF(Admin!$J$50="Yes",0,1)</f>
        <v>1</v>
      </c>
      <c r="F411" s="640">
        <f t="shared" si="20"/>
        <v>2</v>
      </c>
      <c r="G411" s="641" t="s">
        <v>303</v>
      </c>
    </row>
    <row r="412" spans="1:7" s="11" customFormat="1" hidden="1">
      <c r="A412" s="880" t="str">
        <f>CONCATENATE(Admin!$C$51," ",Admin!$F$51)</f>
        <v xml:space="preserve">11 </v>
      </c>
      <c r="B412" s="881" t="e">
        <f>VLOOKUP($A$399,'P11'!$A$10:$E$59,5, FALSE)</f>
        <v>#N/A</v>
      </c>
      <c r="C412" s="639">
        <f t="shared" si="18"/>
        <v>1</v>
      </c>
      <c r="D412" s="640">
        <f t="shared" si="19"/>
        <v>0</v>
      </c>
      <c r="E412" s="640">
        <f>IF(Admin!$J$51="Yes",0,1)</f>
        <v>1</v>
      </c>
      <c r="F412" s="640">
        <f t="shared" si="20"/>
        <v>2</v>
      </c>
      <c r="G412" s="641" t="s">
        <v>303</v>
      </c>
    </row>
    <row r="413" spans="1:7" s="11" customFormat="1" hidden="1">
      <c r="A413" s="880" t="str">
        <f>CONCATENATE(Admin!$C$52," ",Admin!$F$52)</f>
        <v xml:space="preserve">12 </v>
      </c>
      <c r="B413" s="881" t="e">
        <f>VLOOKUP($A$399,'P12'!$A$10:$E$59,5, FALSE)</f>
        <v>#N/A</v>
      </c>
      <c r="C413" s="639">
        <f t="shared" si="18"/>
        <v>1</v>
      </c>
      <c r="D413" s="640">
        <f t="shared" si="19"/>
        <v>0</v>
      </c>
      <c r="E413" s="640">
        <f>IF(Admin!$J$52="Yes",0,1)</f>
        <v>1</v>
      </c>
      <c r="F413" s="640">
        <f t="shared" si="20"/>
        <v>2</v>
      </c>
      <c r="G413" s="641" t="s">
        <v>303</v>
      </c>
    </row>
    <row r="414" spans="1:7" s="11" customFormat="1" hidden="1">
      <c r="A414" s="880" t="str">
        <f>CONCATENATE(Admin!$C$53," ",Admin!$F$53)</f>
        <v xml:space="preserve">13 </v>
      </c>
      <c r="B414" s="881" t="e">
        <f>VLOOKUP($A$399,'P13'!$A$10:$E$59,5, FALSE)</f>
        <v>#N/A</v>
      </c>
      <c r="C414" s="639">
        <f t="shared" si="18"/>
        <v>1</v>
      </c>
      <c r="D414" s="640">
        <f t="shared" si="19"/>
        <v>0</v>
      </c>
      <c r="E414" s="640">
        <f>IF(Admin!$J$53="Yes",0,1)</f>
        <v>1</v>
      </c>
      <c r="F414" s="640">
        <f t="shared" si="20"/>
        <v>2</v>
      </c>
      <c r="G414" s="641" t="s">
        <v>303</v>
      </c>
    </row>
    <row r="415" spans="1:7" s="11" customFormat="1" hidden="1">
      <c r="A415" s="880" t="str">
        <f>CONCATENATE(Admin!$C$54," ",Admin!$F$54)</f>
        <v xml:space="preserve">14 </v>
      </c>
      <c r="B415" s="881" t="e">
        <f>VLOOKUP($A$399,'P14'!$A$10:$E$59,5, FALSE)</f>
        <v>#N/A</v>
      </c>
      <c r="C415" s="639">
        <f t="shared" si="18"/>
        <v>1</v>
      </c>
      <c r="D415" s="640">
        <f t="shared" si="19"/>
        <v>0</v>
      </c>
      <c r="E415" s="640">
        <f>IF(Admin!$J$54="Yes",0,1)</f>
        <v>1</v>
      </c>
      <c r="F415" s="640">
        <f t="shared" si="20"/>
        <v>2</v>
      </c>
      <c r="G415" s="641" t="s">
        <v>303</v>
      </c>
    </row>
    <row r="416" spans="1:7" s="11" customFormat="1" hidden="1">
      <c r="A416" s="880" t="str">
        <f>CONCATENATE(Admin!$C$55," ",Admin!$F$55)</f>
        <v xml:space="preserve">15 </v>
      </c>
      <c r="B416" s="881" t="e">
        <f>VLOOKUP($A$399,'P15'!$A$10:$E$59,5, FALSE)</f>
        <v>#N/A</v>
      </c>
      <c r="C416" s="639">
        <f t="shared" si="18"/>
        <v>1</v>
      </c>
      <c r="D416" s="640">
        <f t="shared" si="19"/>
        <v>0</v>
      </c>
      <c r="E416" s="640">
        <f>IF(Admin!$J$55="Yes",0,1)</f>
        <v>1</v>
      </c>
      <c r="F416" s="640">
        <f t="shared" si="20"/>
        <v>2</v>
      </c>
      <c r="G416" s="641" t="s">
        <v>303</v>
      </c>
    </row>
    <row r="417" spans="1:7" s="11" customFormat="1" hidden="1">
      <c r="A417" s="880" t="str">
        <f>CONCATENATE(Admin!$C$56," ",Admin!$F$56)</f>
        <v xml:space="preserve">16 </v>
      </c>
      <c r="B417" s="881" t="e">
        <f>VLOOKUP($A$399,'P16'!$A$10:$E$59,5, FALSE)</f>
        <v>#N/A</v>
      </c>
      <c r="C417" s="639">
        <f t="shared" si="18"/>
        <v>1</v>
      </c>
      <c r="D417" s="640">
        <f t="shared" si="19"/>
        <v>0</v>
      </c>
      <c r="E417" s="640">
        <f>IF(Admin!$J$56="Yes",0,1)</f>
        <v>1</v>
      </c>
      <c r="F417" s="640">
        <f t="shared" si="20"/>
        <v>2</v>
      </c>
      <c r="G417" s="641" t="s">
        <v>303</v>
      </c>
    </row>
    <row r="418" spans="1:7" s="11" customFormat="1" hidden="1">
      <c r="A418" s="880" t="str">
        <f>CONCATENATE(Admin!$C$57," ",Admin!$F$57)</f>
        <v xml:space="preserve">17 </v>
      </c>
      <c r="B418" s="881" t="e">
        <f>VLOOKUP($A$399,'P17'!$A$10:$E$59,5, FALSE)</f>
        <v>#N/A</v>
      </c>
      <c r="C418" s="639">
        <f t="shared" si="18"/>
        <v>1</v>
      </c>
      <c r="D418" s="640">
        <f t="shared" si="19"/>
        <v>0</v>
      </c>
      <c r="E418" s="640">
        <f>IF(Admin!$J$57="Yes",0,1)</f>
        <v>1</v>
      </c>
      <c r="F418" s="640">
        <f t="shared" si="20"/>
        <v>2</v>
      </c>
      <c r="G418" s="641" t="s">
        <v>303</v>
      </c>
    </row>
    <row r="419" spans="1:7" s="11" customFormat="1" hidden="1">
      <c r="A419" s="880" t="str">
        <f>CONCATENATE(Admin!$C$58," ",Admin!$F$58)</f>
        <v xml:space="preserve">18 </v>
      </c>
      <c r="B419" s="881" t="e">
        <f>VLOOKUP($A$399,'P18'!$A$10:$E$59,5, FALSE)</f>
        <v>#N/A</v>
      </c>
      <c r="C419" s="639">
        <f t="shared" si="18"/>
        <v>1</v>
      </c>
      <c r="D419" s="640">
        <f t="shared" si="19"/>
        <v>0</v>
      </c>
      <c r="E419" s="640">
        <f>IF(Admin!$J$58="Yes",0,1)</f>
        <v>1</v>
      </c>
      <c r="F419" s="640">
        <f t="shared" si="20"/>
        <v>2</v>
      </c>
      <c r="G419" s="641" t="s">
        <v>303</v>
      </c>
    </row>
    <row r="420" spans="1:7" s="11" customFormat="1" hidden="1">
      <c r="A420" s="880" t="str">
        <f>CONCATENATE(Admin!$C$59," ",Admin!$F$59)</f>
        <v xml:space="preserve">19 </v>
      </c>
      <c r="B420" s="881" t="e">
        <f>VLOOKUP($A$399,'P19'!$A$10:$E$59,5, FALSE)</f>
        <v>#N/A</v>
      </c>
      <c r="C420" s="639">
        <f t="shared" si="18"/>
        <v>1</v>
      </c>
      <c r="D420" s="640">
        <f t="shared" si="19"/>
        <v>0</v>
      </c>
      <c r="E420" s="640">
        <f>IF(Admin!$J$59="Yes",0,1)</f>
        <v>1</v>
      </c>
      <c r="F420" s="640">
        <f t="shared" si="20"/>
        <v>2</v>
      </c>
      <c r="G420" s="641" t="s">
        <v>303</v>
      </c>
    </row>
    <row r="421" spans="1:7" s="11" customFormat="1" hidden="1">
      <c r="A421" s="880" t="str">
        <f>CONCATENATE(Admin!$C$60," ",Admin!$F$60)</f>
        <v xml:space="preserve">20 </v>
      </c>
      <c r="B421" s="881" t="e">
        <f>VLOOKUP($A$399,'P20'!$A$10:$E$59,5, FALSE)</f>
        <v>#N/A</v>
      </c>
      <c r="C421" s="639">
        <f t="shared" si="18"/>
        <v>1</v>
      </c>
      <c r="D421" s="640">
        <f t="shared" si="19"/>
        <v>0</v>
      </c>
      <c r="E421" s="640">
        <f>IF(Admin!$J$60="Yes",0,1)</f>
        <v>1</v>
      </c>
      <c r="F421" s="640">
        <f t="shared" si="20"/>
        <v>2</v>
      </c>
      <c r="G421" s="641" t="s">
        <v>303</v>
      </c>
    </row>
    <row r="422" spans="1:7" s="11" customFormat="1" hidden="1">
      <c r="A422" s="878">
        <f>Tasks!B87</f>
        <v>19</v>
      </c>
      <c r="B422" s="879">
        <f>Tasks!C87</f>
        <v>0</v>
      </c>
      <c r="C422" s="639">
        <f t="shared" si="18"/>
        <v>0</v>
      </c>
      <c r="D422" s="640">
        <f t="shared" si="19"/>
        <v>1</v>
      </c>
      <c r="E422" s="640" t="s">
        <v>100</v>
      </c>
      <c r="F422" s="640">
        <f t="shared" si="20"/>
        <v>1</v>
      </c>
      <c r="G422" s="641" t="s">
        <v>303</v>
      </c>
    </row>
    <row r="423" spans="1:7" s="11" customFormat="1" hidden="1">
      <c r="A423" s="880" t="str">
        <f>CONCATENATE("P1"," ",Admin!$F$39)</f>
        <v xml:space="preserve">P1 </v>
      </c>
      <c r="B423" s="881" t="e">
        <f>VLOOKUP($A$422,Pilot1!$A$10:$E$59,5, FALSE)</f>
        <v>#N/A</v>
      </c>
      <c r="C423" s="639">
        <f t="shared" si="18"/>
        <v>1</v>
      </c>
      <c r="D423" s="640">
        <f t="shared" si="19"/>
        <v>0</v>
      </c>
      <c r="E423" s="640">
        <f>IF(Admin!$J$39="Yes",0,1)</f>
        <v>1</v>
      </c>
      <c r="F423" s="640">
        <f t="shared" si="20"/>
        <v>2</v>
      </c>
      <c r="G423" s="641" t="s">
        <v>303</v>
      </c>
    </row>
    <row r="424" spans="1:7" s="11" customFormat="1" ht="27" hidden="1">
      <c r="A424" s="880" t="str">
        <f>CONCATENATE("P2"," ",Admin!$F$40)</f>
        <v>P2 &lt;enter name&gt;</v>
      </c>
      <c r="B424" s="881" t="e">
        <f>VLOOKUP($A$422,Pilot2!$A$10:$E$59,5, FALSE)</f>
        <v>#N/A</v>
      </c>
      <c r="C424" s="639">
        <f t="shared" si="18"/>
        <v>1</v>
      </c>
      <c r="D424" s="640">
        <f t="shared" si="19"/>
        <v>0</v>
      </c>
      <c r="E424" s="640">
        <f>IF(Admin!$J$40="Yes",0,1)</f>
        <v>1</v>
      </c>
      <c r="F424" s="640">
        <f t="shared" si="20"/>
        <v>2</v>
      </c>
      <c r="G424" s="641" t="s">
        <v>303</v>
      </c>
    </row>
    <row r="425" spans="1:7" s="11" customFormat="1" ht="27" hidden="1">
      <c r="A425" s="880" t="str">
        <f>CONCATENATE(Admin!$C$41," ",Admin!$F$41)</f>
        <v>1 Mevis Dsilva</v>
      </c>
      <c r="B425" s="881" t="e">
        <f>VLOOKUP($A$422,'P1'!$A$10:$E$59,5, FALSE)</f>
        <v>#N/A</v>
      </c>
      <c r="C425" s="639">
        <f t="shared" si="18"/>
        <v>1</v>
      </c>
      <c r="D425" s="640">
        <f t="shared" si="19"/>
        <v>0</v>
      </c>
      <c r="E425" s="640">
        <f>IF(Admin!$J$41="Yes",0,1)</f>
        <v>0</v>
      </c>
      <c r="F425" s="640">
        <f t="shared" si="20"/>
        <v>1</v>
      </c>
      <c r="G425" s="641" t="s">
        <v>303</v>
      </c>
    </row>
    <row r="426" spans="1:7" s="11" customFormat="1" ht="27" hidden="1">
      <c r="A426" s="880" t="str">
        <f>CONCATENATE(Admin!$C$42," ",Admin!$F$42)</f>
        <v>2 Boris Gluscevic</v>
      </c>
      <c r="B426" s="881" t="e">
        <f>VLOOKUP($A$422,'P2'!$A$10:$E$59,5, FALSE)</f>
        <v>#N/A</v>
      </c>
      <c r="C426" s="639">
        <f t="shared" si="18"/>
        <v>1</v>
      </c>
      <c r="D426" s="640">
        <f t="shared" si="19"/>
        <v>0</v>
      </c>
      <c r="E426" s="640">
        <f>IF(Admin!$J$42="Yes",0,1)</f>
        <v>0</v>
      </c>
      <c r="F426" s="640">
        <f t="shared" si="20"/>
        <v>1</v>
      </c>
      <c r="G426" s="641" t="s">
        <v>303</v>
      </c>
    </row>
    <row r="427" spans="1:7" s="11" customFormat="1" ht="27" hidden="1">
      <c r="A427" s="880" t="str">
        <f>CONCATENATE(Admin!$C$43," ",Admin!$F$43)</f>
        <v>3 Foram Jasani</v>
      </c>
      <c r="B427" s="881" t="e">
        <f>VLOOKUP($A$422,'P3'!$A$10:$E$59,5, FALSE)</f>
        <v>#N/A</v>
      </c>
      <c r="C427" s="639">
        <f t="shared" si="18"/>
        <v>1</v>
      </c>
      <c r="D427" s="640">
        <f t="shared" si="19"/>
        <v>0</v>
      </c>
      <c r="E427" s="640">
        <f>IF(Admin!$J$43="Yes",0,1)</f>
        <v>0</v>
      </c>
      <c r="F427" s="640">
        <f t="shared" si="20"/>
        <v>1</v>
      </c>
      <c r="G427" s="641" t="s">
        <v>303</v>
      </c>
    </row>
    <row r="428" spans="1:7" s="11" customFormat="1" ht="27" hidden="1">
      <c r="A428" s="880" t="str">
        <f>CONCATENATE(Admin!$C$44," ",Admin!$F$44)</f>
        <v>4 Anupam Jagtap</v>
      </c>
      <c r="B428" s="881" t="e">
        <f>VLOOKUP($A$422,'P4'!$A$10:$E$59,5, FALSE)</f>
        <v>#N/A</v>
      </c>
      <c r="C428" s="639">
        <f t="shared" si="18"/>
        <v>1</v>
      </c>
      <c r="D428" s="640">
        <f t="shared" si="19"/>
        <v>0</v>
      </c>
      <c r="E428" s="640">
        <f>IF(Admin!$J$44="Yes",0,1)</f>
        <v>0</v>
      </c>
      <c r="F428" s="640">
        <f t="shared" si="20"/>
        <v>1</v>
      </c>
      <c r="G428" s="641" t="s">
        <v>303</v>
      </c>
    </row>
    <row r="429" spans="1:7" s="11" customFormat="1" ht="27" hidden="1">
      <c r="A429" s="880" t="str">
        <f>CONCATENATE(Admin!$C$45," ",Admin!$F$45)</f>
        <v>5 Rohan Avachat</v>
      </c>
      <c r="B429" s="881" t="e">
        <f>VLOOKUP($A$422,'P5'!$A$10:$E$59,5, FALSE)</f>
        <v>#N/A</v>
      </c>
      <c r="C429" s="639">
        <f t="shared" si="18"/>
        <v>1</v>
      </c>
      <c r="D429" s="640">
        <f t="shared" si="19"/>
        <v>0</v>
      </c>
      <c r="E429" s="640">
        <f>IF(Admin!$J$45="Yes",0,1)</f>
        <v>0</v>
      </c>
      <c r="F429" s="640">
        <f t="shared" si="20"/>
        <v>1</v>
      </c>
      <c r="G429" s="641" t="s">
        <v>303</v>
      </c>
    </row>
    <row r="430" spans="1:7" s="11" customFormat="1" hidden="1">
      <c r="A430" s="880" t="str">
        <f>CONCATENATE(Admin!$C$46," ",Admin!$F$46)</f>
        <v xml:space="preserve">6 </v>
      </c>
      <c r="B430" s="881" t="e">
        <f>VLOOKUP($A$422,'P6'!$A$10:$E$59,5, FALSE)</f>
        <v>#N/A</v>
      </c>
      <c r="C430" s="639">
        <f t="shared" si="18"/>
        <v>1</v>
      </c>
      <c r="D430" s="640">
        <f t="shared" si="19"/>
        <v>0</v>
      </c>
      <c r="E430" s="640">
        <f>IF(Admin!$J$46="Yes",0,1)</f>
        <v>1</v>
      </c>
      <c r="F430" s="640">
        <f t="shared" si="20"/>
        <v>2</v>
      </c>
      <c r="G430" s="641" t="s">
        <v>303</v>
      </c>
    </row>
    <row r="431" spans="1:7" s="11" customFormat="1" hidden="1">
      <c r="A431" s="880" t="str">
        <f>CONCATENATE(Admin!$C$47," ",Admin!$F$47)</f>
        <v xml:space="preserve">7 </v>
      </c>
      <c r="B431" s="881" t="e">
        <f>VLOOKUP($A$422,'P7'!$A$10:$E$59,5, FALSE)</f>
        <v>#N/A</v>
      </c>
      <c r="C431" s="639">
        <f t="shared" si="18"/>
        <v>1</v>
      </c>
      <c r="D431" s="640">
        <f t="shared" si="19"/>
        <v>0</v>
      </c>
      <c r="E431" s="640">
        <f>IF(Admin!$J$47="Yes",0,1)</f>
        <v>1</v>
      </c>
      <c r="F431" s="640">
        <f t="shared" si="20"/>
        <v>2</v>
      </c>
      <c r="G431" s="641" t="s">
        <v>303</v>
      </c>
    </row>
    <row r="432" spans="1:7" s="11" customFormat="1" hidden="1">
      <c r="A432" s="880" t="str">
        <f>CONCATENATE(Admin!$C$48," ",Admin!$F$48)</f>
        <v xml:space="preserve">8 </v>
      </c>
      <c r="B432" s="881" t="e">
        <f>VLOOKUP($A$422,'P8'!$A$10:$E$59,5, FALSE)</f>
        <v>#N/A</v>
      </c>
      <c r="C432" s="639">
        <f t="shared" si="18"/>
        <v>1</v>
      </c>
      <c r="D432" s="640">
        <f t="shared" si="19"/>
        <v>0</v>
      </c>
      <c r="E432" s="640">
        <f>IF(Admin!$J$48="Yes",0,1)</f>
        <v>1</v>
      </c>
      <c r="F432" s="640">
        <f t="shared" si="20"/>
        <v>2</v>
      </c>
      <c r="G432" s="641" t="s">
        <v>303</v>
      </c>
    </row>
    <row r="433" spans="1:7" s="11" customFormat="1" hidden="1">
      <c r="A433" s="880" t="str">
        <f>CONCATENATE(Admin!$C$49," ",Admin!$F$49)</f>
        <v xml:space="preserve">9 </v>
      </c>
      <c r="B433" s="881" t="e">
        <f>VLOOKUP($A$422,'P9'!$A$10:$E$59,5, FALSE)</f>
        <v>#N/A</v>
      </c>
      <c r="C433" s="639">
        <f t="shared" si="18"/>
        <v>1</v>
      </c>
      <c r="D433" s="640">
        <f t="shared" si="19"/>
        <v>0</v>
      </c>
      <c r="E433" s="640">
        <f>IF(Admin!$J$49="Yes",0,1)</f>
        <v>1</v>
      </c>
      <c r="F433" s="640">
        <f t="shared" si="20"/>
        <v>2</v>
      </c>
      <c r="G433" s="641" t="s">
        <v>303</v>
      </c>
    </row>
    <row r="434" spans="1:7" s="11" customFormat="1" hidden="1">
      <c r="A434" s="880" t="str">
        <f>CONCATENATE(Admin!$C$50," ",Admin!$F$50)</f>
        <v xml:space="preserve">10 </v>
      </c>
      <c r="B434" s="881" t="e">
        <f>VLOOKUP($A$422,'P10'!$A$10:$E$59,5, FALSE)</f>
        <v>#N/A</v>
      </c>
      <c r="C434" s="639">
        <f t="shared" si="18"/>
        <v>1</v>
      </c>
      <c r="D434" s="640">
        <f t="shared" si="19"/>
        <v>0</v>
      </c>
      <c r="E434" s="640">
        <f>IF(Admin!$J$50="Yes",0,1)</f>
        <v>1</v>
      </c>
      <c r="F434" s="640">
        <f t="shared" si="20"/>
        <v>2</v>
      </c>
      <c r="G434" s="641" t="s">
        <v>303</v>
      </c>
    </row>
    <row r="435" spans="1:7" s="11" customFormat="1" hidden="1">
      <c r="A435" s="880" t="str">
        <f>CONCATENATE(Admin!$C$51," ",Admin!$F$51)</f>
        <v xml:space="preserve">11 </v>
      </c>
      <c r="B435" s="881" t="e">
        <f>VLOOKUP($A$422,'P11'!$A$10:$E$59,5, FALSE)</f>
        <v>#N/A</v>
      </c>
      <c r="C435" s="639">
        <f t="shared" si="18"/>
        <v>1</v>
      </c>
      <c r="D435" s="640">
        <f t="shared" si="19"/>
        <v>0</v>
      </c>
      <c r="E435" s="640">
        <f>IF(Admin!$J$51="Yes",0,1)</f>
        <v>1</v>
      </c>
      <c r="F435" s="640">
        <f t="shared" si="20"/>
        <v>2</v>
      </c>
      <c r="G435" s="641" t="s">
        <v>303</v>
      </c>
    </row>
    <row r="436" spans="1:7" s="11" customFormat="1" hidden="1">
      <c r="A436" s="880" t="str">
        <f>CONCATENATE(Admin!$C$52," ",Admin!$F$52)</f>
        <v xml:space="preserve">12 </v>
      </c>
      <c r="B436" s="881" t="e">
        <f>VLOOKUP($A$422,'P12'!$A$10:$E$59,5, FALSE)</f>
        <v>#N/A</v>
      </c>
      <c r="C436" s="639">
        <f t="shared" si="18"/>
        <v>1</v>
      </c>
      <c r="D436" s="640">
        <f t="shared" si="19"/>
        <v>0</v>
      </c>
      <c r="E436" s="640">
        <f>IF(Admin!$J$52="Yes",0,1)</f>
        <v>1</v>
      </c>
      <c r="F436" s="640">
        <f t="shared" si="20"/>
        <v>2</v>
      </c>
      <c r="G436" s="641" t="s">
        <v>303</v>
      </c>
    </row>
    <row r="437" spans="1:7" s="11" customFormat="1" hidden="1">
      <c r="A437" s="880" t="str">
        <f>CONCATENATE(Admin!$C$53," ",Admin!$F$53)</f>
        <v xml:space="preserve">13 </v>
      </c>
      <c r="B437" s="881" t="e">
        <f>VLOOKUP($A$422,'P13'!$A$10:$E$59,5, FALSE)</f>
        <v>#N/A</v>
      </c>
      <c r="C437" s="639">
        <f t="shared" si="18"/>
        <v>1</v>
      </c>
      <c r="D437" s="640">
        <f t="shared" si="19"/>
        <v>0</v>
      </c>
      <c r="E437" s="640">
        <f>IF(Admin!$J$53="Yes",0,1)</f>
        <v>1</v>
      </c>
      <c r="F437" s="640">
        <f t="shared" si="20"/>
        <v>2</v>
      </c>
      <c r="G437" s="641" t="s">
        <v>303</v>
      </c>
    </row>
    <row r="438" spans="1:7" s="11" customFormat="1" hidden="1">
      <c r="A438" s="880" t="str">
        <f>CONCATENATE(Admin!$C$54," ",Admin!$F$54)</f>
        <v xml:space="preserve">14 </v>
      </c>
      <c r="B438" s="881" t="e">
        <f>VLOOKUP($A$422,'P14'!$A$10:$E$59,5, FALSE)</f>
        <v>#N/A</v>
      </c>
      <c r="C438" s="639">
        <f t="shared" si="18"/>
        <v>1</v>
      </c>
      <c r="D438" s="640">
        <f t="shared" si="19"/>
        <v>0</v>
      </c>
      <c r="E438" s="640">
        <f>IF(Admin!$J$54="Yes",0,1)</f>
        <v>1</v>
      </c>
      <c r="F438" s="640">
        <f t="shared" si="20"/>
        <v>2</v>
      </c>
      <c r="G438" s="641" t="s">
        <v>303</v>
      </c>
    </row>
    <row r="439" spans="1:7" s="11" customFormat="1" hidden="1">
      <c r="A439" s="880" t="str">
        <f>CONCATENATE(Admin!$C$55," ",Admin!$F$55)</f>
        <v xml:space="preserve">15 </v>
      </c>
      <c r="B439" s="881" t="e">
        <f>VLOOKUP($A$422,'P15'!$A$10:$E$59,5, FALSE)</f>
        <v>#N/A</v>
      </c>
      <c r="C439" s="639">
        <f t="shared" si="18"/>
        <v>1</v>
      </c>
      <c r="D439" s="640">
        <f t="shared" si="19"/>
        <v>0</v>
      </c>
      <c r="E439" s="640">
        <f>IF(Admin!$J$55="Yes",0,1)</f>
        <v>1</v>
      </c>
      <c r="F439" s="640">
        <f t="shared" si="20"/>
        <v>2</v>
      </c>
      <c r="G439" s="641" t="s">
        <v>303</v>
      </c>
    </row>
    <row r="440" spans="1:7" s="11" customFormat="1" hidden="1">
      <c r="A440" s="880" t="str">
        <f>CONCATENATE(Admin!$C$56," ",Admin!$F$56)</f>
        <v xml:space="preserve">16 </v>
      </c>
      <c r="B440" s="881" t="e">
        <f>VLOOKUP($A$422,'P16'!$A$10:$E$59,5, FALSE)</f>
        <v>#N/A</v>
      </c>
      <c r="C440" s="639">
        <f t="shared" si="18"/>
        <v>1</v>
      </c>
      <c r="D440" s="640">
        <f t="shared" si="19"/>
        <v>0</v>
      </c>
      <c r="E440" s="640">
        <f>IF(Admin!$J$56="Yes",0,1)</f>
        <v>1</v>
      </c>
      <c r="F440" s="640">
        <f t="shared" si="20"/>
        <v>2</v>
      </c>
      <c r="G440" s="641" t="s">
        <v>303</v>
      </c>
    </row>
    <row r="441" spans="1:7" s="11" customFormat="1" hidden="1">
      <c r="A441" s="880" t="str">
        <f>CONCATENATE(Admin!$C$57," ",Admin!$F$57)</f>
        <v xml:space="preserve">17 </v>
      </c>
      <c r="B441" s="881" t="e">
        <f>VLOOKUP($A$422,'P17'!$A$10:$E$59,5, FALSE)</f>
        <v>#N/A</v>
      </c>
      <c r="C441" s="639">
        <f t="shared" si="18"/>
        <v>1</v>
      </c>
      <c r="D441" s="640">
        <f t="shared" si="19"/>
        <v>0</v>
      </c>
      <c r="E441" s="640">
        <f>IF(Admin!$J$57="Yes",0,1)</f>
        <v>1</v>
      </c>
      <c r="F441" s="640">
        <f t="shared" si="20"/>
        <v>2</v>
      </c>
      <c r="G441" s="641" t="s">
        <v>303</v>
      </c>
    </row>
    <row r="442" spans="1:7" s="11" customFormat="1" hidden="1">
      <c r="A442" s="880" t="str">
        <f>CONCATENATE(Admin!$C$58," ",Admin!$F$58)</f>
        <v xml:space="preserve">18 </v>
      </c>
      <c r="B442" s="881" t="e">
        <f>VLOOKUP($A$422,'P18'!$A$10:$E$59,5, FALSE)</f>
        <v>#N/A</v>
      </c>
      <c r="C442" s="639">
        <f t="shared" si="18"/>
        <v>1</v>
      </c>
      <c r="D442" s="640">
        <f t="shared" si="19"/>
        <v>0</v>
      </c>
      <c r="E442" s="640">
        <f>IF(Admin!$J$58="Yes",0,1)</f>
        <v>1</v>
      </c>
      <c r="F442" s="640">
        <f t="shared" si="20"/>
        <v>2</v>
      </c>
      <c r="G442" s="641" t="s">
        <v>303</v>
      </c>
    </row>
    <row r="443" spans="1:7" s="11" customFormat="1" hidden="1">
      <c r="A443" s="880" t="str">
        <f>CONCATENATE(Admin!$C$59," ",Admin!$F$59)</f>
        <v xml:space="preserve">19 </v>
      </c>
      <c r="B443" s="881" t="e">
        <f>VLOOKUP($A$422,'P19'!$A$10:$E$59,5, FALSE)</f>
        <v>#N/A</v>
      </c>
      <c r="C443" s="639">
        <f t="shared" si="18"/>
        <v>1</v>
      </c>
      <c r="D443" s="640">
        <f t="shared" si="19"/>
        <v>0</v>
      </c>
      <c r="E443" s="640">
        <f>IF(Admin!$J$59="Yes",0,1)</f>
        <v>1</v>
      </c>
      <c r="F443" s="640">
        <f t="shared" si="20"/>
        <v>2</v>
      </c>
      <c r="G443" s="641" t="s">
        <v>303</v>
      </c>
    </row>
    <row r="444" spans="1:7" s="11" customFormat="1" hidden="1">
      <c r="A444" s="880" t="str">
        <f>CONCATENATE(Admin!$C$60," ",Admin!$F$60)</f>
        <v xml:space="preserve">20 </v>
      </c>
      <c r="B444" s="881" t="e">
        <f>VLOOKUP($A$422,'P20'!$A$10:$E$59,5, FALSE)</f>
        <v>#N/A</v>
      </c>
      <c r="C444" s="639">
        <f t="shared" si="18"/>
        <v>1</v>
      </c>
      <c r="D444" s="640">
        <f t="shared" si="19"/>
        <v>0</v>
      </c>
      <c r="E444" s="640">
        <f>IF(Admin!$J$60="Yes",0,1)</f>
        <v>1</v>
      </c>
      <c r="F444" s="640">
        <f t="shared" si="20"/>
        <v>2</v>
      </c>
      <c r="G444" s="641" t="s">
        <v>303</v>
      </c>
    </row>
    <row r="445" spans="1:7" s="11" customFormat="1" hidden="1">
      <c r="A445" s="878">
        <f>Tasks!B88</f>
        <v>20</v>
      </c>
      <c r="B445" s="879">
        <f>Tasks!C88</f>
        <v>0</v>
      </c>
      <c r="C445" s="639">
        <f t="shared" si="18"/>
        <v>0</v>
      </c>
      <c r="D445" s="640">
        <f t="shared" si="19"/>
        <v>1</v>
      </c>
      <c r="E445" s="640" t="s">
        <v>100</v>
      </c>
      <c r="F445" s="640">
        <f t="shared" si="20"/>
        <v>1</v>
      </c>
      <c r="G445" s="641" t="s">
        <v>303</v>
      </c>
    </row>
    <row r="446" spans="1:7" s="11" customFormat="1" hidden="1">
      <c r="A446" s="880" t="str">
        <f>CONCATENATE("P1"," ",Admin!$F$39)</f>
        <v xml:space="preserve">P1 </v>
      </c>
      <c r="B446" s="881" t="e">
        <f>VLOOKUP($A$445,Pilot1!$A$10:$E$59,5, FALSE)</f>
        <v>#N/A</v>
      </c>
      <c r="C446" s="639">
        <f t="shared" si="18"/>
        <v>1</v>
      </c>
      <c r="D446" s="640">
        <f t="shared" si="19"/>
        <v>0</v>
      </c>
      <c r="E446" s="640">
        <f>IF(Admin!$J$39="Yes",0,1)</f>
        <v>1</v>
      </c>
      <c r="F446" s="640">
        <f t="shared" si="20"/>
        <v>2</v>
      </c>
      <c r="G446" s="641" t="s">
        <v>303</v>
      </c>
    </row>
    <row r="447" spans="1:7" s="11" customFormat="1" ht="27" hidden="1">
      <c r="A447" s="880" t="str">
        <f>CONCATENATE("P2"," ",Admin!$F$40)</f>
        <v>P2 &lt;enter name&gt;</v>
      </c>
      <c r="B447" s="881" t="e">
        <f>VLOOKUP($A$445,Pilot2!$A$10:$E$59,5, FALSE)</f>
        <v>#N/A</v>
      </c>
      <c r="C447" s="639">
        <f t="shared" si="18"/>
        <v>1</v>
      </c>
      <c r="D447" s="640">
        <f t="shared" si="19"/>
        <v>0</v>
      </c>
      <c r="E447" s="640">
        <f>IF(Admin!$J$40="Yes",0,1)</f>
        <v>1</v>
      </c>
      <c r="F447" s="640">
        <f t="shared" si="20"/>
        <v>2</v>
      </c>
      <c r="G447" s="641" t="s">
        <v>303</v>
      </c>
    </row>
    <row r="448" spans="1:7" s="11" customFormat="1" ht="27" hidden="1">
      <c r="A448" s="880" t="str">
        <f>CONCATENATE(Admin!$C$41," ",Admin!$F$41)</f>
        <v>1 Mevis Dsilva</v>
      </c>
      <c r="B448" s="881" t="e">
        <f>VLOOKUP($A$445,'P1'!$A$10:$E$59,5, FALSE)</f>
        <v>#N/A</v>
      </c>
      <c r="C448" s="639">
        <f t="shared" si="18"/>
        <v>1</v>
      </c>
      <c r="D448" s="640">
        <f t="shared" si="19"/>
        <v>0</v>
      </c>
      <c r="E448" s="640">
        <f>IF(Admin!$J$41="Yes",0,1)</f>
        <v>0</v>
      </c>
      <c r="F448" s="640">
        <f t="shared" si="20"/>
        <v>1</v>
      </c>
      <c r="G448" s="641" t="s">
        <v>303</v>
      </c>
    </row>
    <row r="449" spans="1:7" s="11" customFormat="1" ht="27" hidden="1">
      <c r="A449" s="880" t="str">
        <f>CONCATENATE(Admin!$C$42," ",Admin!$F$42)</f>
        <v>2 Boris Gluscevic</v>
      </c>
      <c r="B449" s="881" t="e">
        <f>VLOOKUP($A$445,'P2'!$A$10:$E$59,5, FALSE)</f>
        <v>#N/A</v>
      </c>
      <c r="C449" s="639">
        <f t="shared" si="18"/>
        <v>1</v>
      </c>
      <c r="D449" s="640">
        <f t="shared" si="19"/>
        <v>0</v>
      </c>
      <c r="E449" s="640">
        <f>IF(Admin!$J$42="Yes",0,1)</f>
        <v>0</v>
      </c>
      <c r="F449" s="640">
        <f t="shared" si="20"/>
        <v>1</v>
      </c>
      <c r="G449" s="641" t="s">
        <v>303</v>
      </c>
    </row>
    <row r="450" spans="1:7" s="11" customFormat="1" ht="27" hidden="1">
      <c r="A450" s="880" t="str">
        <f>CONCATENATE(Admin!$C$43," ",Admin!$F$43)</f>
        <v>3 Foram Jasani</v>
      </c>
      <c r="B450" s="881" t="e">
        <f>VLOOKUP($A$445,'P3'!$A$10:$E$59,5, FALSE)</f>
        <v>#N/A</v>
      </c>
      <c r="C450" s="639">
        <f t="shared" si="18"/>
        <v>1</v>
      </c>
      <c r="D450" s="640">
        <f t="shared" si="19"/>
        <v>0</v>
      </c>
      <c r="E450" s="640">
        <f>IF(Admin!$J$43="Yes",0,1)</f>
        <v>0</v>
      </c>
      <c r="F450" s="640">
        <f t="shared" si="20"/>
        <v>1</v>
      </c>
      <c r="G450" s="641" t="s">
        <v>303</v>
      </c>
    </row>
    <row r="451" spans="1:7" s="11" customFormat="1" ht="27" hidden="1">
      <c r="A451" s="880" t="str">
        <f>CONCATENATE(Admin!$C$44," ",Admin!$F$44)</f>
        <v>4 Anupam Jagtap</v>
      </c>
      <c r="B451" s="881" t="e">
        <f>VLOOKUP($A$445,'P4'!$A$10:$E$59,5, FALSE)</f>
        <v>#N/A</v>
      </c>
      <c r="C451" s="639">
        <f t="shared" si="18"/>
        <v>1</v>
      </c>
      <c r="D451" s="640">
        <f t="shared" si="19"/>
        <v>0</v>
      </c>
      <c r="E451" s="640">
        <f>IF(Admin!$J$44="Yes",0,1)</f>
        <v>0</v>
      </c>
      <c r="F451" s="640">
        <f t="shared" si="20"/>
        <v>1</v>
      </c>
      <c r="G451" s="641" t="s">
        <v>303</v>
      </c>
    </row>
    <row r="452" spans="1:7" s="11" customFormat="1" ht="27" hidden="1">
      <c r="A452" s="880" t="str">
        <f>CONCATENATE(Admin!$C$45," ",Admin!$F$45)</f>
        <v>5 Rohan Avachat</v>
      </c>
      <c r="B452" s="881" t="e">
        <f>VLOOKUP($A$445,'P5'!$A$10:$E$59,5, FALSE)</f>
        <v>#N/A</v>
      </c>
      <c r="C452" s="639">
        <f t="shared" si="18"/>
        <v>1</v>
      </c>
      <c r="D452" s="640">
        <f t="shared" si="19"/>
        <v>0</v>
      </c>
      <c r="E452" s="640">
        <f>IF(Admin!$J$45="Yes",0,1)</f>
        <v>0</v>
      </c>
      <c r="F452" s="640">
        <f t="shared" si="20"/>
        <v>1</v>
      </c>
      <c r="G452" s="641" t="s">
        <v>303</v>
      </c>
    </row>
    <row r="453" spans="1:7" s="11" customFormat="1" hidden="1">
      <c r="A453" s="880" t="str">
        <f>CONCATENATE(Admin!$C$46," ",Admin!$F$46)</f>
        <v xml:space="preserve">6 </v>
      </c>
      <c r="B453" s="881" t="e">
        <f>VLOOKUP($A$445,'P6'!$A$10:$E$59,5, FALSE)</f>
        <v>#N/A</v>
      </c>
      <c r="C453" s="639">
        <f t="shared" si="18"/>
        <v>1</v>
      </c>
      <c r="D453" s="640">
        <f t="shared" si="19"/>
        <v>0</v>
      </c>
      <c r="E453" s="640">
        <f>IF(Admin!$J$46="Yes",0,1)</f>
        <v>1</v>
      </c>
      <c r="F453" s="640">
        <f t="shared" si="20"/>
        <v>2</v>
      </c>
      <c r="G453" s="641" t="s">
        <v>303</v>
      </c>
    </row>
    <row r="454" spans="1:7" s="11" customFormat="1" hidden="1">
      <c r="A454" s="880" t="str">
        <f>CONCATENATE(Admin!$C$47," ",Admin!$F$47)</f>
        <v xml:space="preserve">7 </v>
      </c>
      <c r="B454" s="881" t="e">
        <f>VLOOKUP($A$445,'P7'!$A$10:$E$59,5, FALSE)</f>
        <v>#N/A</v>
      </c>
      <c r="C454" s="639">
        <f t="shared" si="18"/>
        <v>1</v>
      </c>
      <c r="D454" s="640">
        <f t="shared" si="19"/>
        <v>0</v>
      </c>
      <c r="E454" s="640">
        <f>IF(Admin!$J$47="Yes",0,1)</f>
        <v>1</v>
      </c>
      <c r="F454" s="640">
        <f t="shared" si="20"/>
        <v>2</v>
      </c>
      <c r="G454" s="641" t="s">
        <v>303</v>
      </c>
    </row>
    <row r="455" spans="1:7" s="11" customFormat="1" hidden="1">
      <c r="A455" s="880" t="str">
        <f>CONCATENATE(Admin!$C$48," ",Admin!$F$48)</f>
        <v xml:space="preserve">8 </v>
      </c>
      <c r="B455" s="881" t="e">
        <f>VLOOKUP($A$445,'P8'!$A$10:$E$59,5, FALSE)</f>
        <v>#N/A</v>
      </c>
      <c r="C455" s="639">
        <f t="shared" si="18"/>
        <v>1</v>
      </c>
      <c r="D455" s="640">
        <f t="shared" si="19"/>
        <v>0</v>
      </c>
      <c r="E455" s="640">
        <f>IF(Admin!$J$48="Yes",0,1)</f>
        <v>1</v>
      </c>
      <c r="F455" s="640">
        <f t="shared" si="20"/>
        <v>2</v>
      </c>
      <c r="G455" s="641" t="s">
        <v>303</v>
      </c>
    </row>
    <row r="456" spans="1:7" s="11" customFormat="1" hidden="1">
      <c r="A456" s="880" t="str">
        <f>CONCATENATE(Admin!$C$49," ",Admin!$F$49)</f>
        <v xml:space="preserve">9 </v>
      </c>
      <c r="B456" s="881" t="e">
        <f>VLOOKUP($A$445,'P9'!$A$10:$E$59,5, FALSE)</f>
        <v>#N/A</v>
      </c>
      <c r="C456" s="639">
        <f t="shared" ref="C456:C519" si="21">IF(ISERROR(B456),1,0)</f>
        <v>1</v>
      </c>
      <c r="D456" s="640">
        <f t="shared" ref="D456:D519" si="22">IF(ISNUMBER(B456),1,0)</f>
        <v>0</v>
      </c>
      <c r="E456" s="640">
        <f>IF(Admin!$J$49="Yes",0,1)</f>
        <v>1</v>
      </c>
      <c r="F456" s="640">
        <f t="shared" ref="F456:F519" si="23">SUM(C456:E456)</f>
        <v>2</v>
      </c>
      <c r="G456" s="641" t="s">
        <v>303</v>
      </c>
    </row>
    <row r="457" spans="1:7" s="11" customFormat="1" hidden="1">
      <c r="A457" s="880" t="str">
        <f>CONCATENATE(Admin!$C$50," ",Admin!$F$50)</f>
        <v xml:space="preserve">10 </v>
      </c>
      <c r="B457" s="881" t="e">
        <f>VLOOKUP($A$445,'P10'!$A$10:$E$59,5, FALSE)</f>
        <v>#N/A</v>
      </c>
      <c r="C457" s="639">
        <f t="shared" si="21"/>
        <v>1</v>
      </c>
      <c r="D457" s="640">
        <f t="shared" si="22"/>
        <v>0</v>
      </c>
      <c r="E457" s="640">
        <f>IF(Admin!$J$50="Yes",0,1)</f>
        <v>1</v>
      </c>
      <c r="F457" s="640">
        <f t="shared" si="23"/>
        <v>2</v>
      </c>
      <c r="G457" s="641" t="s">
        <v>303</v>
      </c>
    </row>
    <row r="458" spans="1:7" s="11" customFormat="1" hidden="1">
      <c r="A458" s="880" t="str">
        <f>CONCATENATE(Admin!$C$51," ",Admin!$F$51)</f>
        <v xml:space="preserve">11 </v>
      </c>
      <c r="B458" s="881" t="e">
        <f>VLOOKUP($A$445,'P11'!$A$10:$E$59,5, FALSE)</f>
        <v>#N/A</v>
      </c>
      <c r="C458" s="639">
        <f t="shared" si="21"/>
        <v>1</v>
      </c>
      <c r="D458" s="640">
        <f t="shared" si="22"/>
        <v>0</v>
      </c>
      <c r="E458" s="640">
        <f>IF(Admin!$J$51="Yes",0,1)</f>
        <v>1</v>
      </c>
      <c r="F458" s="640">
        <f t="shared" si="23"/>
        <v>2</v>
      </c>
      <c r="G458" s="641" t="s">
        <v>303</v>
      </c>
    </row>
    <row r="459" spans="1:7" s="11" customFormat="1" hidden="1">
      <c r="A459" s="880" t="str">
        <f>CONCATENATE(Admin!$C$52," ",Admin!$F$52)</f>
        <v xml:space="preserve">12 </v>
      </c>
      <c r="B459" s="881" t="e">
        <f>VLOOKUP($A$445,'P12'!$A$10:$E$59,5, FALSE)</f>
        <v>#N/A</v>
      </c>
      <c r="C459" s="639">
        <f t="shared" si="21"/>
        <v>1</v>
      </c>
      <c r="D459" s="640">
        <f t="shared" si="22"/>
        <v>0</v>
      </c>
      <c r="E459" s="640">
        <f>IF(Admin!$J$52="Yes",0,1)</f>
        <v>1</v>
      </c>
      <c r="F459" s="640">
        <f t="shared" si="23"/>
        <v>2</v>
      </c>
      <c r="G459" s="641" t="s">
        <v>303</v>
      </c>
    </row>
    <row r="460" spans="1:7" s="11" customFormat="1" hidden="1">
      <c r="A460" s="880" t="str">
        <f>CONCATENATE(Admin!$C$53," ",Admin!$F$53)</f>
        <v xml:space="preserve">13 </v>
      </c>
      <c r="B460" s="881" t="e">
        <f>VLOOKUP($A$445,'P13'!$A$10:$E$59,5, FALSE)</f>
        <v>#N/A</v>
      </c>
      <c r="C460" s="639">
        <f t="shared" si="21"/>
        <v>1</v>
      </c>
      <c r="D460" s="640">
        <f t="shared" si="22"/>
        <v>0</v>
      </c>
      <c r="E460" s="640">
        <f>IF(Admin!$J$53="Yes",0,1)</f>
        <v>1</v>
      </c>
      <c r="F460" s="640">
        <f t="shared" si="23"/>
        <v>2</v>
      </c>
      <c r="G460" s="641" t="s">
        <v>303</v>
      </c>
    </row>
    <row r="461" spans="1:7" s="11" customFormat="1" hidden="1">
      <c r="A461" s="880" t="str">
        <f>CONCATENATE(Admin!$C$54," ",Admin!$F$54)</f>
        <v xml:space="preserve">14 </v>
      </c>
      <c r="B461" s="881" t="e">
        <f>VLOOKUP($A$445,'P14'!$A$10:$E$59,5, FALSE)</f>
        <v>#N/A</v>
      </c>
      <c r="C461" s="639">
        <f t="shared" si="21"/>
        <v>1</v>
      </c>
      <c r="D461" s="640">
        <f t="shared" si="22"/>
        <v>0</v>
      </c>
      <c r="E461" s="640">
        <f>IF(Admin!$J$54="Yes",0,1)</f>
        <v>1</v>
      </c>
      <c r="F461" s="640">
        <f t="shared" si="23"/>
        <v>2</v>
      </c>
      <c r="G461" s="641" t="s">
        <v>303</v>
      </c>
    </row>
    <row r="462" spans="1:7" s="11" customFormat="1" hidden="1">
      <c r="A462" s="880" t="str">
        <f>CONCATENATE(Admin!$C$55," ",Admin!$F$55)</f>
        <v xml:space="preserve">15 </v>
      </c>
      <c r="B462" s="881" t="e">
        <f>VLOOKUP($A$445,'P15'!$A$10:$E$59,5, FALSE)</f>
        <v>#N/A</v>
      </c>
      <c r="C462" s="639">
        <f t="shared" si="21"/>
        <v>1</v>
      </c>
      <c r="D462" s="640">
        <f t="shared" si="22"/>
        <v>0</v>
      </c>
      <c r="E462" s="640">
        <f>IF(Admin!$J$55="Yes",0,1)</f>
        <v>1</v>
      </c>
      <c r="F462" s="640">
        <f t="shared" si="23"/>
        <v>2</v>
      </c>
      <c r="G462" s="641" t="s">
        <v>303</v>
      </c>
    </row>
    <row r="463" spans="1:7" s="11" customFormat="1" hidden="1">
      <c r="A463" s="880" t="str">
        <f>CONCATENATE(Admin!$C$56," ",Admin!$F$56)</f>
        <v xml:space="preserve">16 </v>
      </c>
      <c r="B463" s="881" t="e">
        <f>VLOOKUP($A$445,'P16'!$A$10:$E$59,5, FALSE)</f>
        <v>#N/A</v>
      </c>
      <c r="C463" s="639">
        <f t="shared" si="21"/>
        <v>1</v>
      </c>
      <c r="D463" s="640">
        <f t="shared" si="22"/>
        <v>0</v>
      </c>
      <c r="E463" s="640">
        <f>IF(Admin!$J$56="Yes",0,1)</f>
        <v>1</v>
      </c>
      <c r="F463" s="640">
        <f t="shared" si="23"/>
        <v>2</v>
      </c>
      <c r="G463" s="641" t="s">
        <v>303</v>
      </c>
    </row>
    <row r="464" spans="1:7" s="11" customFormat="1" hidden="1">
      <c r="A464" s="880" t="str">
        <f>CONCATENATE(Admin!$C$57," ",Admin!$F$57)</f>
        <v xml:space="preserve">17 </v>
      </c>
      <c r="B464" s="881" t="e">
        <f>VLOOKUP($A$445,'P17'!$A$10:$E$59,5, FALSE)</f>
        <v>#N/A</v>
      </c>
      <c r="C464" s="639">
        <f t="shared" si="21"/>
        <v>1</v>
      </c>
      <c r="D464" s="640">
        <f t="shared" si="22"/>
        <v>0</v>
      </c>
      <c r="E464" s="640">
        <f>IF(Admin!$J$57="Yes",0,1)</f>
        <v>1</v>
      </c>
      <c r="F464" s="640">
        <f t="shared" si="23"/>
        <v>2</v>
      </c>
      <c r="G464" s="641" t="s">
        <v>303</v>
      </c>
    </row>
    <row r="465" spans="1:7" s="11" customFormat="1" hidden="1">
      <c r="A465" s="880" t="str">
        <f>CONCATENATE(Admin!$C$58," ",Admin!$F$58)</f>
        <v xml:space="preserve">18 </v>
      </c>
      <c r="B465" s="881" t="e">
        <f>VLOOKUP($A$445,'P18'!$A$10:$E$59,5, FALSE)</f>
        <v>#N/A</v>
      </c>
      <c r="C465" s="639">
        <f t="shared" si="21"/>
        <v>1</v>
      </c>
      <c r="D465" s="640">
        <f t="shared" si="22"/>
        <v>0</v>
      </c>
      <c r="E465" s="640">
        <f>IF(Admin!$J$58="Yes",0,1)</f>
        <v>1</v>
      </c>
      <c r="F465" s="640">
        <f t="shared" si="23"/>
        <v>2</v>
      </c>
      <c r="G465" s="641" t="s">
        <v>303</v>
      </c>
    </row>
    <row r="466" spans="1:7" s="11" customFormat="1" hidden="1">
      <c r="A466" s="880" t="str">
        <f>CONCATENATE(Admin!$C$59," ",Admin!$F$59)</f>
        <v xml:space="preserve">19 </v>
      </c>
      <c r="B466" s="881" t="e">
        <f>VLOOKUP($A$445,'P19'!$A$10:$E$59,5, FALSE)</f>
        <v>#N/A</v>
      </c>
      <c r="C466" s="639">
        <f t="shared" si="21"/>
        <v>1</v>
      </c>
      <c r="D466" s="640">
        <f t="shared" si="22"/>
        <v>0</v>
      </c>
      <c r="E466" s="640">
        <f>IF(Admin!$J$59="Yes",0,1)</f>
        <v>1</v>
      </c>
      <c r="F466" s="640">
        <f t="shared" si="23"/>
        <v>2</v>
      </c>
      <c r="G466" s="641" t="s">
        <v>303</v>
      </c>
    </row>
    <row r="467" spans="1:7" s="11" customFormat="1" hidden="1">
      <c r="A467" s="880" t="str">
        <f>CONCATENATE(Admin!$C$60," ",Admin!$F$60)</f>
        <v xml:space="preserve">20 </v>
      </c>
      <c r="B467" s="881" t="e">
        <f>VLOOKUP($A$445,'P20'!$A$10:$E$59,5, FALSE)</f>
        <v>#N/A</v>
      </c>
      <c r="C467" s="639">
        <f t="shared" si="21"/>
        <v>1</v>
      </c>
      <c r="D467" s="640">
        <f t="shared" si="22"/>
        <v>0</v>
      </c>
      <c r="E467" s="640">
        <f>IF(Admin!$J$60="Yes",0,1)</f>
        <v>1</v>
      </c>
      <c r="F467" s="640">
        <f t="shared" si="23"/>
        <v>2</v>
      </c>
      <c r="G467" s="641" t="s">
        <v>303</v>
      </c>
    </row>
    <row r="468" spans="1:7" s="11" customFormat="1" hidden="1">
      <c r="A468" s="878">
        <f>Tasks!B89</f>
        <v>21</v>
      </c>
      <c r="B468" s="879">
        <f>Tasks!C89</f>
        <v>0</v>
      </c>
      <c r="C468" s="639">
        <f t="shared" si="21"/>
        <v>0</v>
      </c>
      <c r="D468" s="640">
        <f t="shared" si="22"/>
        <v>1</v>
      </c>
      <c r="E468" s="640" t="s">
        <v>100</v>
      </c>
      <c r="F468" s="640">
        <f t="shared" si="23"/>
        <v>1</v>
      </c>
      <c r="G468" s="641" t="s">
        <v>303</v>
      </c>
    </row>
    <row r="469" spans="1:7" s="11" customFormat="1" hidden="1">
      <c r="A469" s="880" t="str">
        <f>CONCATENATE("P1"," ",Admin!$F$39)</f>
        <v xml:space="preserve">P1 </v>
      </c>
      <c r="B469" s="881" t="e">
        <f>VLOOKUP($A$468,Pilot1!$A$10:$E$59,5, FALSE)</f>
        <v>#N/A</v>
      </c>
      <c r="C469" s="639">
        <f t="shared" si="21"/>
        <v>1</v>
      </c>
      <c r="D469" s="640">
        <f t="shared" si="22"/>
        <v>0</v>
      </c>
      <c r="E469" s="640">
        <f>IF(Admin!$J$39="Yes",0,1)</f>
        <v>1</v>
      </c>
      <c r="F469" s="640">
        <f t="shared" si="23"/>
        <v>2</v>
      </c>
      <c r="G469" s="641" t="s">
        <v>303</v>
      </c>
    </row>
    <row r="470" spans="1:7" s="11" customFormat="1" ht="27" hidden="1">
      <c r="A470" s="880" t="str">
        <f>CONCATENATE("P2"," ",Admin!$F$40)</f>
        <v>P2 &lt;enter name&gt;</v>
      </c>
      <c r="B470" s="881" t="e">
        <f>VLOOKUP($A$468,Pilot2!$A$10:$E$59,5, FALSE)</f>
        <v>#N/A</v>
      </c>
      <c r="C470" s="639">
        <f t="shared" si="21"/>
        <v>1</v>
      </c>
      <c r="D470" s="640">
        <f t="shared" si="22"/>
        <v>0</v>
      </c>
      <c r="E470" s="640">
        <f>IF(Admin!$J$40="Yes",0,1)</f>
        <v>1</v>
      </c>
      <c r="F470" s="640">
        <f t="shared" si="23"/>
        <v>2</v>
      </c>
      <c r="G470" s="641" t="s">
        <v>303</v>
      </c>
    </row>
    <row r="471" spans="1:7" s="11" customFormat="1" ht="27" hidden="1">
      <c r="A471" s="880" t="str">
        <f>CONCATENATE(Admin!$C$41," ",Admin!$F$41)</f>
        <v>1 Mevis Dsilva</v>
      </c>
      <c r="B471" s="881" t="e">
        <f>VLOOKUP($A$468,'P1'!$A$10:$E$59,5, FALSE)</f>
        <v>#N/A</v>
      </c>
      <c r="C471" s="639">
        <f t="shared" si="21"/>
        <v>1</v>
      </c>
      <c r="D471" s="640">
        <f t="shared" si="22"/>
        <v>0</v>
      </c>
      <c r="E471" s="640">
        <f>IF(Admin!$J$41="Yes",0,1)</f>
        <v>0</v>
      </c>
      <c r="F471" s="640">
        <f t="shared" si="23"/>
        <v>1</v>
      </c>
      <c r="G471" s="641" t="s">
        <v>303</v>
      </c>
    </row>
    <row r="472" spans="1:7" s="11" customFormat="1" ht="27" hidden="1">
      <c r="A472" s="880" t="str">
        <f>CONCATENATE(Admin!$C$42," ",Admin!$F$42)</f>
        <v>2 Boris Gluscevic</v>
      </c>
      <c r="B472" s="881" t="e">
        <f>VLOOKUP($A$468,'P2'!$A$10:$E$59,5, FALSE)</f>
        <v>#N/A</v>
      </c>
      <c r="C472" s="639">
        <f t="shared" si="21"/>
        <v>1</v>
      </c>
      <c r="D472" s="640">
        <f t="shared" si="22"/>
        <v>0</v>
      </c>
      <c r="E472" s="640">
        <f>IF(Admin!$J$42="Yes",0,1)</f>
        <v>0</v>
      </c>
      <c r="F472" s="640">
        <f t="shared" si="23"/>
        <v>1</v>
      </c>
      <c r="G472" s="641" t="s">
        <v>303</v>
      </c>
    </row>
    <row r="473" spans="1:7" s="11" customFormat="1" ht="27" hidden="1">
      <c r="A473" s="880" t="str">
        <f>CONCATENATE(Admin!$C$43," ",Admin!$F$43)</f>
        <v>3 Foram Jasani</v>
      </c>
      <c r="B473" s="881" t="e">
        <f>VLOOKUP($A$468,'P3'!$A$10:$E$59,5, FALSE)</f>
        <v>#N/A</v>
      </c>
      <c r="C473" s="639">
        <f t="shared" si="21"/>
        <v>1</v>
      </c>
      <c r="D473" s="640">
        <f t="shared" si="22"/>
        <v>0</v>
      </c>
      <c r="E473" s="640">
        <f>IF(Admin!$J$43="Yes",0,1)</f>
        <v>0</v>
      </c>
      <c r="F473" s="640">
        <f t="shared" si="23"/>
        <v>1</v>
      </c>
      <c r="G473" s="641" t="s">
        <v>303</v>
      </c>
    </row>
    <row r="474" spans="1:7" s="11" customFormat="1" ht="27" hidden="1">
      <c r="A474" s="880" t="str">
        <f>CONCATENATE(Admin!$C$44," ",Admin!$F$44)</f>
        <v>4 Anupam Jagtap</v>
      </c>
      <c r="B474" s="881" t="e">
        <f>VLOOKUP($A$468,'P4'!$A$10:$E$59,5, FALSE)</f>
        <v>#N/A</v>
      </c>
      <c r="C474" s="639">
        <f t="shared" si="21"/>
        <v>1</v>
      </c>
      <c r="D474" s="640">
        <f t="shared" si="22"/>
        <v>0</v>
      </c>
      <c r="E474" s="640">
        <f>IF(Admin!$J$44="Yes",0,1)</f>
        <v>0</v>
      </c>
      <c r="F474" s="640">
        <f t="shared" si="23"/>
        <v>1</v>
      </c>
      <c r="G474" s="641" t="s">
        <v>303</v>
      </c>
    </row>
    <row r="475" spans="1:7" s="11" customFormat="1" ht="27" hidden="1">
      <c r="A475" s="880" t="str">
        <f>CONCATENATE(Admin!$C$45," ",Admin!$F$45)</f>
        <v>5 Rohan Avachat</v>
      </c>
      <c r="B475" s="881" t="e">
        <f>VLOOKUP($A$468,'P5'!$A$10:$E$59,5, FALSE)</f>
        <v>#N/A</v>
      </c>
      <c r="C475" s="639">
        <f t="shared" si="21"/>
        <v>1</v>
      </c>
      <c r="D475" s="640">
        <f t="shared" si="22"/>
        <v>0</v>
      </c>
      <c r="E475" s="640">
        <f>IF(Admin!$J$45="Yes",0,1)</f>
        <v>0</v>
      </c>
      <c r="F475" s="640">
        <f t="shared" si="23"/>
        <v>1</v>
      </c>
      <c r="G475" s="641" t="s">
        <v>303</v>
      </c>
    </row>
    <row r="476" spans="1:7" s="11" customFormat="1" hidden="1">
      <c r="A476" s="880" t="str">
        <f>CONCATENATE(Admin!$C$46," ",Admin!$F$46)</f>
        <v xml:space="preserve">6 </v>
      </c>
      <c r="B476" s="881" t="e">
        <f>VLOOKUP($A$468,'P6'!$A$10:$E$59,5, FALSE)</f>
        <v>#N/A</v>
      </c>
      <c r="C476" s="639">
        <f t="shared" si="21"/>
        <v>1</v>
      </c>
      <c r="D476" s="640">
        <f t="shared" si="22"/>
        <v>0</v>
      </c>
      <c r="E476" s="640">
        <f>IF(Admin!$J$46="Yes",0,1)</f>
        <v>1</v>
      </c>
      <c r="F476" s="640">
        <f t="shared" si="23"/>
        <v>2</v>
      </c>
      <c r="G476" s="641" t="s">
        <v>303</v>
      </c>
    </row>
    <row r="477" spans="1:7" s="11" customFormat="1" hidden="1">
      <c r="A477" s="880" t="str">
        <f>CONCATENATE(Admin!$C$47," ",Admin!$F$47)</f>
        <v xml:space="preserve">7 </v>
      </c>
      <c r="B477" s="881" t="e">
        <f>VLOOKUP($A$468,'P7'!$A$10:$E$59,5, FALSE)</f>
        <v>#N/A</v>
      </c>
      <c r="C477" s="639">
        <f t="shared" si="21"/>
        <v>1</v>
      </c>
      <c r="D477" s="640">
        <f t="shared" si="22"/>
        <v>0</v>
      </c>
      <c r="E477" s="640">
        <f>IF(Admin!$J$47="Yes",0,1)</f>
        <v>1</v>
      </c>
      <c r="F477" s="640">
        <f t="shared" si="23"/>
        <v>2</v>
      </c>
      <c r="G477" s="641" t="s">
        <v>303</v>
      </c>
    </row>
    <row r="478" spans="1:7" s="11" customFormat="1" hidden="1">
      <c r="A478" s="880" t="str">
        <f>CONCATENATE(Admin!$C$48," ",Admin!$F$48)</f>
        <v xml:space="preserve">8 </v>
      </c>
      <c r="B478" s="881" t="e">
        <f>VLOOKUP($A$468,'P8'!$A$10:$E$59,5, FALSE)</f>
        <v>#N/A</v>
      </c>
      <c r="C478" s="639">
        <f t="shared" si="21"/>
        <v>1</v>
      </c>
      <c r="D478" s="640">
        <f t="shared" si="22"/>
        <v>0</v>
      </c>
      <c r="E478" s="640">
        <f>IF(Admin!$J$48="Yes",0,1)</f>
        <v>1</v>
      </c>
      <c r="F478" s="640">
        <f t="shared" si="23"/>
        <v>2</v>
      </c>
      <c r="G478" s="641" t="s">
        <v>303</v>
      </c>
    </row>
    <row r="479" spans="1:7" s="11" customFormat="1" hidden="1">
      <c r="A479" s="880" t="str">
        <f>CONCATENATE(Admin!$C$49," ",Admin!$F$49)</f>
        <v xml:space="preserve">9 </v>
      </c>
      <c r="B479" s="881" t="e">
        <f>VLOOKUP($A$468,'P9'!$A$10:$E$59,5, FALSE)</f>
        <v>#N/A</v>
      </c>
      <c r="C479" s="639">
        <f t="shared" si="21"/>
        <v>1</v>
      </c>
      <c r="D479" s="640">
        <f t="shared" si="22"/>
        <v>0</v>
      </c>
      <c r="E479" s="640">
        <f>IF(Admin!$J$49="Yes",0,1)</f>
        <v>1</v>
      </c>
      <c r="F479" s="640">
        <f t="shared" si="23"/>
        <v>2</v>
      </c>
      <c r="G479" s="641" t="s">
        <v>303</v>
      </c>
    </row>
    <row r="480" spans="1:7" s="11" customFormat="1" hidden="1">
      <c r="A480" s="880" t="str">
        <f>CONCATENATE(Admin!$C$50," ",Admin!$F$50)</f>
        <v xml:space="preserve">10 </v>
      </c>
      <c r="B480" s="881" t="e">
        <f>VLOOKUP($A$468,'P10'!$A$10:$E$59,5, FALSE)</f>
        <v>#N/A</v>
      </c>
      <c r="C480" s="639">
        <f t="shared" si="21"/>
        <v>1</v>
      </c>
      <c r="D480" s="640">
        <f t="shared" si="22"/>
        <v>0</v>
      </c>
      <c r="E480" s="640">
        <f>IF(Admin!$J$50="Yes",0,1)</f>
        <v>1</v>
      </c>
      <c r="F480" s="640">
        <f t="shared" si="23"/>
        <v>2</v>
      </c>
      <c r="G480" s="641" t="s">
        <v>303</v>
      </c>
    </row>
    <row r="481" spans="1:7" s="11" customFormat="1" hidden="1">
      <c r="A481" s="880" t="str">
        <f>CONCATENATE(Admin!$C$51," ",Admin!$F$51)</f>
        <v xml:space="preserve">11 </v>
      </c>
      <c r="B481" s="881" t="e">
        <f>VLOOKUP($A$468,'P11'!$A$10:$E$59,5, FALSE)</f>
        <v>#N/A</v>
      </c>
      <c r="C481" s="639">
        <f t="shared" si="21"/>
        <v>1</v>
      </c>
      <c r="D481" s="640">
        <f t="shared" si="22"/>
        <v>0</v>
      </c>
      <c r="E481" s="640">
        <f>IF(Admin!$J$51="Yes",0,1)</f>
        <v>1</v>
      </c>
      <c r="F481" s="640">
        <f t="shared" si="23"/>
        <v>2</v>
      </c>
      <c r="G481" s="641" t="s">
        <v>303</v>
      </c>
    </row>
    <row r="482" spans="1:7" s="11" customFormat="1" hidden="1">
      <c r="A482" s="880" t="str">
        <f>CONCATENATE(Admin!$C$52," ",Admin!$F$52)</f>
        <v xml:space="preserve">12 </v>
      </c>
      <c r="B482" s="881" t="e">
        <f>VLOOKUP($A$468,'P12'!$A$10:$E$59,5, FALSE)</f>
        <v>#N/A</v>
      </c>
      <c r="C482" s="639">
        <f t="shared" si="21"/>
        <v>1</v>
      </c>
      <c r="D482" s="640">
        <f t="shared" si="22"/>
        <v>0</v>
      </c>
      <c r="E482" s="640">
        <f>IF(Admin!$J$52="Yes",0,1)</f>
        <v>1</v>
      </c>
      <c r="F482" s="640">
        <f t="shared" si="23"/>
        <v>2</v>
      </c>
      <c r="G482" s="641" t="s">
        <v>303</v>
      </c>
    </row>
    <row r="483" spans="1:7" s="11" customFormat="1" hidden="1">
      <c r="A483" s="880" t="str">
        <f>CONCATENATE(Admin!$C$53," ",Admin!$F$53)</f>
        <v xml:space="preserve">13 </v>
      </c>
      <c r="B483" s="881" t="e">
        <f>VLOOKUP($A$468,'P13'!$A$10:$E$59,5, FALSE)</f>
        <v>#N/A</v>
      </c>
      <c r="C483" s="639">
        <f t="shared" si="21"/>
        <v>1</v>
      </c>
      <c r="D483" s="640">
        <f t="shared" si="22"/>
        <v>0</v>
      </c>
      <c r="E483" s="640">
        <f>IF(Admin!$J$53="Yes",0,1)</f>
        <v>1</v>
      </c>
      <c r="F483" s="640">
        <f t="shared" si="23"/>
        <v>2</v>
      </c>
      <c r="G483" s="641" t="s">
        <v>303</v>
      </c>
    </row>
    <row r="484" spans="1:7" s="11" customFormat="1" hidden="1">
      <c r="A484" s="880" t="str">
        <f>CONCATENATE(Admin!$C$54," ",Admin!$F$54)</f>
        <v xml:space="preserve">14 </v>
      </c>
      <c r="B484" s="881" t="e">
        <f>VLOOKUP($A$468,'P14'!$A$10:$E$59,5, FALSE)</f>
        <v>#N/A</v>
      </c>
      <c r="C484" s="639">
        <f t="shared" si="21"/>
        <v>1</v>
      </c>
      <c r="D484" s="640">
        <f t="shared" si="22"/>
        <v>0</v>
      </c>
      <c r="E484" s="640">
        <f>IF(Admin!$J$54="Yes",0,1)</f>
        <v>1</v>
      </c>
      <c r="F484" s="640">
        <f t="shared" si="23"/>
        <v>2</v>
      </c>
      <c r="G484" s="641" t="s">
        <v>303</v>
      </c>
    </row>
    <row r="485" spans="1:7" s="11" customFormat="1" hidden="1">
      <c r="A485" s="880" t="str">
        <f>CONCATENATE(Admin!$C$55," ",Admin!$F$55)</f>
        <v xml:space="preserve">15 </v>
      </c>
      <c r="B485" s="881" t="e">
        <f>VLOOKUP($A$468,'P15'!$A$10:$E$59,5, FALSE)</f>
        <v>#N/A</v>
      </c>
      <c r="C485" s="639">
        <f t="shared" si="21"/>
        <v>1</v>
      </c>
      <c r="D485" s="640">
        <f t="shared" si="22"/>
        <v>0</v>
      </c>
      <c r="E485" s="640">
        <f>IF(Admin!$J$55="Yes",0,1)</f>
        <v>1</v>
      </c>
      <c r="F485" s="640">
        <f t="shared" si="23"/>
        <v>2</v>
      </c>
      <c r="G485" s="641" t="s">
        <v>303</v>
      </c>
    </row>
    <row r="486" spans="1:7" s="11" customFormat="1" hidden="1">
      <c r="A486" s="880" t="str">
        <f>CONCATENATE(Admin!$C$56," ",Admin!$F$56)</f>
        <v xml:space="preserve">16 </v>
      </c>
      <c r="B486" s="881" t="e">
        <f>VLOOKUP($A$468,'P16'!$A$10:$E$59,5, FALSE)</f>
        <v>#N/A</v>
      </c>
      <c r="C486" s="639">
        <f t="shared" si="21"/>
        <v>1</v>
      </c>
      <c r="D486" s="640">
        <f t="shared" si="22"/>
        <v>0</v>
      </c>
      <c r="E486" s="640">
        <f>IF(Admin!$J$56="Yes",0,1)</f>
        <v>1</v>
      </c>
      <c r="F486" s="640">
        <f t="shared" si="23"/>
        <v>2</v>
      </c>
      <c r="G486" s="641" t="s">
        <v>303</v>
      </c>
    </row>
    <row r="487" spans="1:7" s="11" customFormat="1" hidden="1">
      <c r="A487" s="880" t="str">
        <f>CONCATENATE(Admin!$C$57," ",Admin!$F$57)</f>
        <v xml:space="preserve">17 </v>
      </c>
      <c r="B487" s="881" t="e">
        <f>VLOOKUP($A$468,'P17'!$A$10:$E$59,5, FALSE)</f>
        <v>#N/A</v>
      </c>
      <c r="C487" s="639">
        <f t="shared" si="21"/>
        <v>1</v>
      </c>
      <c r="D487" s="640">
        <f t="shared" si="22"/>
        <v>0</v>
      </c>
      <c r="E487" s="640">
        <f>IF(Admin!$J$57="Yes",0,1)</f>
        <v>1</v>
      </c>
      <c r="F487" s="640">
        <f t="shared" si="23"/>
        <v>2</v>
      </c>
      <c r="G487" s="641" t="s">
        <v>303</v>
      </c>
    </row>
    <row r="488" spans="1:7" s="11" customFormat="1" hidden="1">
      <c r="A488" s="880" t="str">
        <f>CONCATENATE(Admin!$C$58," ",Admin!$F$58)</f>
        <v xml:space="preserve">18 </v>
      </c>
      <c r="B488" s="881" t="e">
        <f>VLOOKUP($A$468,'P18'!$A$10:$E$59,5, FALSE)</f>
        <v>#N/A</v>
      </c>
      <c r="C488" s="639">
        <f t="shared" si="21"/>
        <v>1</v>
      </c>
      <c r="D488" s="640">
        <f t="shared" si="22"/>
        <v>0</v>
      </c>
      <c r="E488" s="640">
        <f>IF(Admin!$J$58="Yes",0,1)</f>
        <v>1</v>
      </c>
      <c r="F488" s="640">
        <f t="shared" si="23"/>
        <v>2</v>
      </c>
      <c r="G488" s="641" t="s">
        <v>303</v>
      </c>
    </row>
    <row r="489" spans="1:7" s="11" customFormat="1" hidden="1">
      <c r="A489" s="880" t="str">
        <f>CONCATENATE(Admin!$C$59," ",Admin!$F$59)</f>
        <v xml:space="preserve">19 </v>
      </c>
      <c r="B489" s="881" t="e">
        <f>VLOOKUP($A$468,'P19'!$A$10:$E$59,5, FALSE)</f>
        <v>#N/A</v>
      </c>
      <c r="C489" s="639">
        <f t="shared" si="21"/>
        <v>1</v>
      </c>
      <c r="D489" s="640">
        <f t="shared" si="22"/>
        <v>0</v>
      </c>
      <c r="E489" s="640">
        <f>IF(Admin!$J$59="Yes",0,1)</f>
        <v>1</v>
      </c>
      <c r="F489" s="640">
        <f t="shared" si="23"/>
        <v>2</v>
      </c>
      <c r="G489" s="641" t="s">
        <v>303</v>
      </c>
    </row>
    <row r="490" spans="1:7" s="11" customFormat="1" hidden="1">
      <c r="A490" s="880" t="str">
        <f>CONCATENATE(Admin!$C$60," ",Admin!$F$60)</f>
        <v xml:space="preserve">20 </v>
      </c>
      <c r="B490" s="881" t="e">
        <f>VLOOKUP($A$468,'P20'!$A$10:$E$59,5, FALSE)</f>
        <v>#N/A</v>
      </c>
      <c r="C490" s="639">
        <f t="shared" si="21"/>
        <v>1</v>
      </c>
      <c r="D490" s="640">
        <f t="shared" si="22"/>
        <v>0</v>
      </c>
      <c r="E490" s="640">
        <f>IF(Admin!$J$60="Yes",0,1)</f>
        <v>1</v>
      </c>
      <c r="F490" s="640">
        <f t="shared" si="23"/>
        <v>2</v>
      </c>
      <c r="G490" s="641" t="s">
        <v>303</v>
      </c>
    </row>
    <row r="491" spans="1:7" s="11" customFormat="1" hidden="1">
      <c r="A491" s="878">
        <f>Tasks!B90</f>
        <v>22</v>
      </c>
      <c r="B491" s="879">
        <f>Tasks!C90</f>
        <v>0</v>
      </c>
      <c r="C491" s="639">
        <f t="shared" si="21"/>
        <v>0</v>
      </c>
      <c r="D491" s="640">
        <f t="shared" si="22"/>
        <v>1</v>
      </c>
      <c r="E491" s="640" t="s">
        <v>100</v>
      </c>
      <c r="F491" s="640">
        <f t="shared" si="23"/>
        <v>1</v>
      </c>
      <c r="G491" s="641" t="s">
        <v>303</v>
      </c>
    </row>
    <row r="492" spans="1:7" s="11" customFormat="1" hidden="1">
      <c r="A492" s="880" t="str">
        <f>CONCATENATE("P1"," ",Admin!$F$39)</f>
        <v xml:space="preserve">P1 </v>
      </c>
      <c r="B492" s="881" t="e">
        <f>VLOOKUP($A$491,Pilot1!$A$10:$E$59,5, FALSE)</f>
        <v>#N/A</v>
      </c>
      <c r="C492" s="639">
        <f t="shared" si="21"/>
        <v>1</v>
      </c>
      <c r="D492" s="640">
        <f t="shared" si="22"/>
        <v>0</v>
      </c>
      <c r="E492" s="640">
        <f>IF(Admin!$J$39="Yes",0,1)</f>
        <v>1</v>
      </c>
      <c r="F492" s="640">
        <f t="shared" si="23"/>
        <v>2</v>
      </c>
      <c r="G492" s="641" t="s">
        <v>303</v>
      </c>
    </row>
    <row r="493" spans="1:7" s="11" customFormat="1" ht="27" hidden="1">
      <c r="A493" s="880" t="str">
        <f>CONCATENATE("P2"," ",Admin!$F$40)</f>
        <v>P2 &lt;enter name&gt;</v>
      </c>
      <c r="B493" s="881" t="e">
        <f>VLOOKUP($A$491,Pilot2!$A$10:$E$59,5, FALSE)</f>
        <v>#N/A</v>
      </c>
      <c r="C493" s="639">
        <f t="shared" si="21"/>
        <v>1</v>
      </c>
      <c r="D493" s="640">
        <f t="shared" si="22"/>
        <v>0</v>
      </c>
      <c r="E493" s="640">
        <f>IF(Admin!$J$40="Yes",0,1)</f>
        <v>1</v>
      </c>
      <c r="F493" s="640">
        <f t="shared" si="23"/>
        <v>2</v>
      </c>
      <c r="G493" s="641" t="s">
        <v>303</v>
      </c>
    </row>
    <row r="494" spans="1:7" s="11" customFormat="1" ht="27" hidden="1">
      <c r="A494" s="880" t="str">
        <f>CONCATENATE(Admin!$C$41," ",Admin!$F$41)</f>
        <v>1 Mevis Dsilva</v>
      </c>
      <c r="B494" s="881" t="e">
        <f>VLOOKUP($A$491,'P1'!$A$10:$E$59,5, FALSE)</f>
        <v>#N/A</v>
      </c>
      <c r="C494" s="639">
        <f t="shared" si="21"/>
        <v>1</v>
      </c>
      <c r="D494" s="640">
        <f t="shared" si="22"/>
        <v>0</v>
      </c>
      <c r="E494" s="640">
        <f>IF(Admin!$J$41="Yes",0,1)</f>
        <v>0</v>
      </c>
      <c r="F494" s="640">
        <f t="shared" si="23"/>
        <v>1</v>
      </c>
      <c r="G494" s="641" t="s">
        <v>303</v>
      </c>
    </row>
    <row r="495" spans="1:7" s="11" customFormat="1" ht="27" hidden="1">
      <c r="A495" s="880" t="str">
        <f>CONCATENATE(Admin!$C$42," ",Admin!$F$42)</f>
        <v>2 Boris Gluscevic</v>
      </c>
      <c r="B495" s="881" t="e">
        <f>VLOOKUP($A$491,'P2'!$A$10:$E$59,5, FALSE)</f>
        <v>#N/A</v>
      </c>
      <c r="C495" s="639">
        <f t="shared" si="21"/>
        <v>1</v>
      </c>
      <c r="D495" s="640">
        <f t="shared" si="22"/>
        <v>0</v>
      </c>
      <c r="E495" s="640">
        <f>IF(Admin!$J$42="Yes",0,1)</f>
        <v>0</v>
      </c>
      <c r="F495" s="640">
        <f t="shared" si="23"/>
        <v>1</v>
      </c>
      <c r="G495" s="641" t="s">
        <v>303</v>
      </c>
    </row>
    <row r="496" spans="1:7" s="11" customFormat="1" ht="27" hidden="1">
      <c r="A496" s="880" t="str">
        <f>CONCATENATE(Admin!$C$43," ",Admin!$F$43)</f>
        <v>3 Foram Jasani</v>
      </c>
      <c r="B496" s="881" t="e">
        <f>VLOOKUP($A$491,'P3'!$A$10:$E$59,5, FALSE)</f>
        <v>#N/A</v>
      </c>
      <c r="C496" s="639">
        <f t="shared" si="21"/>
        <v>1</v>
      </c>
      <c r="D496" s="640">
        <f t="shared" si="22"/>
        <v>0</v>
      </c>
      <c r="E496" s="640">
        <f>IF(Admin!$J$43="Yes",0,1)</f>
        <v>0</v>
      </c>
      <c r="F496" s="640">
        <f t="shared" si="23"/>
        <v>1</v>
      </c>
      <c r="G496" s="641" t="s">
        <v>303</v>
      </c>
    </row>
    <row r="497" spans="1:7" s="11" customFormat="1" ht="27" hidden="1">
      <c r="A497" s="880" t="str">
        <f>CONCATENATE(Admin!$C$44," ",Admin!$F$44)</f>
        <v>4 Anupam Jagtap</v>
      </c>
      <c r="B497" s="881" t="e">
        <f>VLOOKUP($A$491,'P4'!$A$10:$E$59,5, FALSE)</f>
        <v>#N/A</v>
      </c>
      <c r="C497" s="639">
        <f t="shared" si="21"/>
        <v>1</v>
      </c>
      <c r="D497" s="640">
        <f t="shared" si="22"/>
        <v>0</v>
      </c>
      <c r="E497" s="640">
        <f>IF(Admin!$J$44="Yes",0,1)</f>
        <v>0</v>
      </c>
      <c r="F497" s="640">
        <f t="shared" si="23"/>
        <v>1</v>
      </c>
      <c r="G497" s="641" t="s">
        <v>303</v>
      </c>
    </row>
    <row r="498" spans="1:7" s="11" customFormat="1" ht="27" hidden="1">
      <c r="A498" s="880" t="str">
        <f>CONCATENATE(Admin!$C$45," ",Admin!$F$45)</f>
        <v>5 Rohan Avachat</v>
      </c>
      <c r="B498" s="881" t="e">
        <f>VLOOKUP($A$491,'P5'!$A$10:$E$59,5, FALSE)</f>
        <v>#N/A</v>
      </c>
      <c r="C498" s="639">
        <f t="shared" si="21"/>
        <v>1</v>
      </c>
      <c r="D498" s="640">
        <f t="shared" si="22"/>
        <v>0</v>
      </c>
      <c r="E498" s="640">
        <f>IF(Admin!$J$45="Yes",0,1)</f>
        <v>0</v>
      </c>
      <c r="F498" s="640">
        <f t="shared" si="23"/>
        <v>1</v>
      </c>
      <c r="G498" s="641" t="s">
        <v>303</v>
      </c>
    </row>
    <row r="499" spans="1:7" s="11" customFormat="1" hidden="1">
      <c r="A499" s="880" t="str">
        <f>CONCATENATE(Admin!$C$46," ",Admin!$F$46)</f>
        <v xml:space="preserve">6 </v>
      </c>
      <c r="B499" s="881" t="e">
        <f>VLOOKUP($A$491,'P6'!$A$10:$E$59,5, FALSE)</f>
        <v>#N/A</v>
      </c>
      <c r="C499" s="639">
        <f t="shared" si="21"/>
        <v>1</v>
      </c>
      <c r="D499" s="640">
        <f t="shared" si="22"/>
        <v>0</v>
      </c>
      <c r="E499" s="640">
        <f>IF(Admin!$J$46="Yes",0,1)</f>
        <v>1</v>
      </c>
      <c r="F499" s="640">
        <f t="shared" si="23"/>
        <v>2</v>
      </c>
      <c r="G499" s="641" t="s">
        <v>303</v>
      </c>
    </row>
    <row r="500" spans="1:7" s="11" customFormat="1" hidden="1">
      <c r="A500" s="880" t="str">
        <f>CONCATENATE(Admin!$C$47," ",Admin!$F$47)</f>
        <v xml:space="preserve">7 </v>
      </c>
      <c r="B500" s="881" t="e">
        <f>VLOOKUP($A$491,'P7'!$A$10:$E$59,5, FALSE)</f>
        <v>#N/A</v>
      </c>
      <c r="C500" s="639">
        <f t="shared" si="21"/>
        <v>1</v>
      </c>
      <c r="D500" s="640">
        <f t="shared" si="22"/>
        <v>0</v>
      </c>
      <c r="E500" s="640">
        <f>IF(Admin!$J$47="Yes",0,1)</f>
        <v>1</v>
      </c>
      <c r="F500" s="640">
        <f t="shared" si="23"/>
        <v>2</v>
      </c>
      <c r="G500" s="641" t="s">
        <v>303</v>
      </c>
    </row>
    <row r="501" spans="1:7" s="11" customFormat="1" hidden="1">
      <c r="A501" s="880" t="str">
        <f>CONCATENATE(Admin!$C$48," ",Admin!$F$48)</f>
        <v xml:space="preserve">8 </v>
      </c>
      <c r="B501" s="881" t="e">
        <f>VLOOKUP($A$491,'P8'!$A$10:$E$59,5, FALSE)</f>
        <v>#N/A</v>
      </c>
      <c r="C501" s="639">
        <f t="shared" si="21"/>
        <v>1</v>
      </c>
      <c r="D501" s="640">
        <f t="shared" si="22"/>
        <v>0</v>
      </c>
      <c r="E501" s="640">
        <f>IF(Admin!$J$48="Yes",0,1)</f>
        <v>1</v>
      </c>
      <c r="F501" s="640">
        <f t="shared" si="23"/>
        <v>2</v>
      </c>
      <c r="G501" s="641" t="s">
        <v>303</v>
      </c>
    </row>
    <row r="502" spans="1:7" s="11" customFormat="1" hidden="1">
      <c r="A502" s="880" t="str">
        <f>CONCATENATE(Admin!$C$49," ",Admin!$F$49)</f>
        <v xml:space="preserve">9 </v>
      </c>
      <c r="B502" s="881" t="e">
        <f>VLOOKUP($A$491,'P9'!$A$10:$E$59,5, FALSE)</f>
        <v>#N/A</v>
      </c>
      <c r="C502" s="639">
        <f t="shared" si="21"/>
        <v>1</v>
      </c>
      <c r="D502" s="640">
        <f t="shared" si="22"/>
        <v>0</v>
      </c>
      <c r="E502" s="640">
        <f>IF(Admin!$J$49="Yes",0,1)</f>
        <v>1</v>
      </c>
      <c r="F502" s="640">
        <f t="shared" si="23"/>
        <v>2</v>
      </c>
      <c r="G502" s="641" t="s">
        <v>303</v>
      </c>
    </row>
    <row r="503" spans="1:7" s="11" customFormat="1" hidden="1">
      <c r="A503" s="880" t="str">
        <f>CONCATENATE(Admin!$C$50," ",Admin!$F$50)</f>
        <v xml:space="preserve">10 </v>
      </c>
      <c r="B503" s="881" t="e">
        <f>VLOOKUP($A$491,'P10'!$A$10:$E$59,5, FALSE)</f>
        <v>#N/A</v>
      </c>
      <c r="C503" s="639">
        <f t="shared" si="21"/>
        <v>1</v>
      </c>
      <c r="D503" s="640">
        <f t="shared" si="22"/>
        <v>0</v>
      </c>
      <c r="E503" s="640">
        <f>IF(Admin!$J$50="Yes",0,1)</f>
        <v>1</v>
      </c>
      <c r="F503" s="640">
        <f t="shared" si="23"/>
        <v>2</v>
      </c>
      <c r="G503" s="641" t="s">
        <v>303</v>
      </c>
    </row>
    <row r="504" spans="1:7" s="11" customFormat="1" hidden="1">
      <c r="A504" s="880" t="str">
        <f>CONCATENATE(Admin!$C$51," ",Admin!$F$51)</f>
        <v xml:space="preserve">11 </v>
      </c>
      <c r="B504" s="881" t="e">
        <f>VLOOKUP($A$491,'P11'!$A$10:$E$59,5, FALSE)</f>
        <v>#N/A</v>
      </c>
      <c r="C504" s="639">
        <f t="shared" si="21"/>
        <v>1</v>
      </c>
      <c r="D504" s="640">
        <f t="shared" si="22"/>
        <v>0</v>
      </c>
      <c r="E504" s="640">
        <f>IF(Admin!$J$51="Yes",0,1)</f>
        <v>1</v>
      </c>
      <c r="F504" s="640">
        <f t="shared" si="23"/>
        <v>2</v>
      </c>
      <c r="G504" s="641" t="s">
        <v>303</v>
      </c>
    </row>
    <row r="505" spans="1:7" s="11" customFormat="1" hidden="1">
      <c r="A505" s="880" t="str">
        <f>CONCATENATE(Admin!$C$52," ",Admin!$F$52)</f>
        <v xml:space="preserve">12 </v>
      </c>
      <c r="B505" s="881" t="e">
        <f>VLOOKUP($A$491,'P12'!$A$10:$E$59,5, FALSE)</f>
        <v>#N/A</v>
      </c>
      <c r="C505" s="639">
        <f t="shared" si="21"/>
        <v>1</v>
      </c>
      <c r="D505" s="640">
        <f t="shared" si="22"/>
        <v>0</v>
      </c>
      <c r="E505" s="640">
        <f>IF(Admin!$J$52="Yes",0,1)</f>
        <v>1</v>
      </c>
      <c r="F505" s="640">
        <f t="shared" si="23"/>
        <v>2</v>
      </c>
      <c r="G505" s="641" t="s">
        <v>303</v>
      </c>
    </row>
    <row r="506" spans="1:7" s="11" customFormat="1" hidden="1">
      <c r="A506" s="880" t="str">
        <f>CONCATENATE(Admin!$C$53," ",Admin!$F$53)</f>
        <v xml:space="preserve">13 </v>
      </c>
      <c r="B506" s="881" t="e">
        <f>VLOOKUP($A$491,'P13'!$A$10:$E$59,5, FALSE)</f>
        <v>#N/A</v>
      </c>
      <c r="C506" s="639">
        <f t="shared" si="21"/>
        <v>1</v>
      </c>
      <c r="D506" s="640">
        <f t="shared" si="22"/>
        <v>0</v>
      </c>
      <c r="E506" s="640">
        <f>IF(Admin!$J$53="Yes",0,1)</f>
        <v>1</v>
      </c>
      <c r="F506" s="640">
        <f t="shared" si="23"/>
        <v>2</v>
      </c>
      <c r="G506" s="641" t="s">
        <v>303</v>
      </c>
    </row>
    <row r="507" spans="1:7" s="11" customFormat="1" hidden="1">
      <c r="A507" s="880" t="str">
        <f>CONCATENATE(Admin!$C$54," ",Admin!$F$54)</f>
        <v xml:space="preserve">14 </v>
      </c>
      <c r="B507" s="881" t="e">
        <f>VLOOKUP($A$491,'P14'!$A$10:$E$59,5, FALSE)</f>
        <v>#N/A</v>
      </c>
      <c r="C507" s="639">
        <f t="shared" si="21"/>
        <v>1</v>
      </c>
      <c r="D507" s="640">
        <f t="shared" si="22"/>
        <v>0</v>
      </c>
      <c r="E507" s="640">
        <f>IF(Admin!$J$54="Yes",0,1)</f>
        <v>1</v>
      </c>
      <c r="F507" s="640">
        <f t="shared" si="23"/>
        <v>2</v>
      </c>
      <c r="G507" s="641" t="s">
        <v>303</v>
      </c>
    </row>
    <row r="508" spans="1:7" s="11" customFormat="1" hidden="1">
      <c r="A508" s="880" t="str">
        <f>CONCATENATE(Admin!$C$55," ",Admin!$F$55)</f>
        <v xml:space="preserve">15 </v>
      </c>
      <c r="B508" s="881" t="e">
        <f>VLOOKUP($A$491,'P15'!$A$10:$E$59,5, FALSE)</f>
        <v>#N/A</v>
      </c>
      <c r="C508" s="639">
        <f t="shared" si="21"/>
        <v>1</v>
      </c>
      <c r="D508" s="640">
        <f t="shared" si="22"/>
        <v>0</v>
      </c>
      <c r="E508" s="640">
        <f>IF(Admin!$J$55="Yes",0,1)</f>
        <v>1</v>
      </c>
      <c r="F508" s="640">
        <f t="shared" si="23"/>
        <v>2</v>
      </c>
      <c r="G508" s="641" t="s">
        <v>303</v>
      </c>
    </row>
    <row r="509" spans="1:7" s="11" customFormat="1" hidden="1">
      <c r="A509" s="880" t="str">
        <f>CONCATENATE(Admin!$C$56," ",Admin!$F$56)</f>
        <v xml:space="preserve">16 </v>
      </c>
      <c r="B509" s="881" t="e">
        <f>VLOOKUP($A$491,'P16'!$A$10:$E$59,5, FALSE)</f>
        <v>#N/A</v>
      </c>
      <c r="C509" s="639">
        <f t="shared" si="21"/>
        <v>1</v>
      </c>
      <c r="D509" s="640">
        <f t="shared" si="22"/>
        <v>0</v>
      </c>
      <c r="E509" s="640">
        <f>IF(Admin!$J$56="Yes",0,1)</f>
        <v>1</v>
      </c>
      <c r="F509" s="640">
        <f t="shared" si="23"/>
        <v>2</v>
      </c>
      <c r="G509" s="641" t="s">
        <v>303</v>
      </c>
    </row>
    <row r="510" spans="1:7" s="11" customFormat="1" hidden="1">
      <c r="A510" s="880" t="str">
        <f>CONCATENATE(Admin!$C$57," ",Admin!$F$57)</f>
        <v xml:space="preserve">17 </v>
      </c>
      <c r="B510" s="881" t="e">
        <f>VLOOKUP($A$491,'P17'!$A$10:$E$59,5, FALSE)</f>
        <v>#N/A</v>
      </c>
      <c r="C510" s="639">
        <f t="shared" si="21"/>
        <v>1</v>
      </c>
      <c r="D510" s="640">
        <f t="shared" si="22"/>
        <v>0</v>
      </c>
      <c r="E510" s="640">
        <f>IF(Admin!$J$57="Yes",0,1)</f>
        <v>1</v>
      </c>
      <c r="F510" s="640">
        <f t="shared" si="23"/>
        <v>2</v>
      </c>
      <c r="G510" s="641" t="s">
        <v>303</v>
      </c>
    </row>
    <row r="511" spans="1:7" s="11" customFormat="1" hidden="1">
      <c r="A511" s="880" t="str">
        <f>CONCATENATE(Admin!$C$58," ",Admin!$F$58)</f>
        <v xml:space="preserve">18 </v>
      </c>
      <c r="B511" s="881" t="e">
        <f>VLOOKUP($A$491,'P18'!$A$10:$E$59,5, FALSE)</f>
        <v>#N/A</v>
      </c>
      <c r="C511" s="639">
        <f t="shared" si="21"/>
        <v>1</v>
      </c>
      <c r="D511" s="640">
        <f t="shared" si="22"/>
        <v>0</v>
      </c>
      <c r="E511" s="640">
        <f>IF(Admin!$J$58="Yes",0,1)</f>
        <v>1</v>
      </c>
      <c r="F511" s="640">
        <f t="shared" si="23"/>
        <v>2</v>
      </c>
      <c r="G511" s="641" t="s">
        <v>303</v>
      </c>
    </row>
    <row r="512" spans="1:7" s="11" customFormat="1" hidden="1">
      <c r="A512" s="880" t="str">
        <f>CONCATENATE(Admin!$C$59," ",Admin!$F$59)</f>
        <v xml:space="preserve">19 </v>
      </c>
      <c r="B512" s="881" t="e">
        <f>VLOOKUP($A$491,'P19'!$A$10:$E$59,5, FALSE)</f>
        <v>#N/A</v>
      </c>
      <c r="C512" s="639">
        <f t="shared" si="21"/>
        <v>1</v>
      </c>
      <c r="D512" s="640">
        <f t="shared" si="22"/>
        <v>0</v>
      </c>
      <c r="E512" s="640">
        <f>IF(Admin!$J$59="Yes",0,1)</f>
        <v>1</v>
      </c>
      <c r="F512" s="640">
        <f t="shared" si="23"/>
        <v>2</v>
      </c>
      <c r="G512" s="641" t="s">
        <v>303</v>
      </c>
    </row>
    <row r="513" spans="1:72" s="11" customFormat="1" hidden="1">
      <c r="A513" s="880" t="str">
        <f>CONCATENATE(Admin!$C$60," ",Admin!$F$60)</f>
        <v xml:space="preserve">20 </v>
      </c>
      <c r="B513" s="881" t="e">
        <f>VLOOKUP($A$491,'P20'!$A$10:$E$59,5, FALSE)</f>
        <v>#N/A</v>
      </c>
      <c r="C513" s="639">
        <f t="shared" si="21"/>
        <v>1</v>
      </c>
      <c r="D513" s="640">
        <f t="shared" si="22"/>
        <v>0</v>
      </c>
      <c r="E513" s="640">
        <f>IF(Admin!$J$60="Yes",0,1)</f>
        <v>1</v>
      </c>
      <c r="F513" s="640">
        <f t="shared" si="23"/>
        <v>2</v>
      </c>
      <c r="G513" s="641" t="s">
        <v>303</v>
      </c>
    </row>
    <row r="514" spans="1:72" s="11" customFormat="1" hidden="1">
      <c r="A514" s="878">
        <f>Tasks!B91</f>
        <v>23</v>
      </c>
      <c r="B514" s="879">
        <f>Tasks!C91</f>
        <v>0</v>
      </c>
      <c r="C514" s="639">
        <f t="shared" si="21"/>
        <v>0</v>
      </c>
      <c r="D514" s="640">
        <f t="shared" si="22"/>
        <v>1</v>
      </c>
      <c r="E514" s="640" t="s">
        <v>100</v>
      </c>
      <c r="F514" s="640">
        <f t="shared" si="23"/>
        <v>1</v>
      </c>
      <c r="G514" s="641" t="s">
        <v>303</v>
      </c>
    </row>
    <row r="515" spans="1:72" s="11" customFormat="1" hidden="1">
      <c r="A515" s="880" t="str">
        <f>CONCATENATE("P1"," ",Admin!$F$39)</f>
        <v xml:space="preserve">P1 </v>
      </c>
      <c r="B515" s="881" t="e">
        <f>VLOOKUP($A$514,Pilot1!$A$10:$E$59,5, FALSE)</f>
        <v>#N/A</v>
      </c>
      <c r="C515" s="639">
        <f t="shared" si="21"/>
        <v>1</v>
      </c>
      <c r="D515" s="640">
        <f t="shared" si="22"/>
        <v>0</v>
      </c>
      <c r="E515" s="640">
        <f>IF(Admin!$J$39="Yes",0,1)</f>
        <v>1</v>
      </c>
      <c r="F515" s="640">
        <f t="shared" si="23"/>
        <v>2</v>
      </c>
      <c r="G515" s="641" t="s">
        <v>303</v>
      </c>
    </row>
    <row r="516" spans="1:72" s="11" customFormat="1" ht="27" hidden="1">
      <c r="A516" s="880" t="str">
        <f>CONCATENATE("P2"," ",Admin!$F$40)</f>
        <v>P2 &lt;enter name&gt;</v>
      </c>
      <c r="B516" s="881" t="e">
        <f>VLOOKUP($A$514,Pilot2!$A$10:$E$59,5, FALSE)</f>
        <v>#N/A</v>
      </c>
      <c r="C516" s="639">
        <f t="shared" si="21"/>
        <v>1</v>
      </c>
      <c r="D516" s="640">
        <f t="shared" si="22"/>
        <v>0</v>
      </c>
      <c r="E516" s="640">
        <f>IF(Admin!$J$40="Yes",0,1)</f>
        <v>1</v>
      </c>
      <c r="F516" s="640">
        <f t="shared" si="23"/>
        <v>2</v>
      </c>
      <c r="G516" s="641" t="s">
        <v>303</v>
      </c>
    </row>
    <row r="517" spans="1:72" s="11" customFormat="1" ht="27" hidden="1">
      <c r="A517" s="880" t="str">
        <f>CONCATENATE(Admin!$C$41," ",Admin!$F$41)</f>
        <v>1 Mevis Dsilva</v>
      </c>
      <c r="B517" s="881" t="e">
        <f>VLOOKUP($A$514,'P1'!$A$10:$E$59,5, FALSE)</f>
        <v>#N/A</v>
      </c>
      <c r="C517" s="639">
        <f t="shared" si="21"/>
        <v>1</v>
      </c>
      <c r="D517" s="640">
        <f t="shared" si="22"/>
        <v>0</v>
      </c>
      <c r="E517" s="640">
        <f>IF(Admin!$J$41="Yes",0,1)</f>
        <v>0</v>
      </c>
      <c r="F517" s="640">
        <f t="shared" si="23"/>
        <v>1</v>
      </c>
      <c r="G517" s="641" t="s">
        <v>303</v>
      </c>
    </row>
    <row r="518" spans="1:72" s="11" customFormat="1" ht="27" hidden="1">
      <c r="A518" s="880" t="str">
        <f>CONCATENATE(Admin!$C$42," ",Admin!$F$42)</f>
        <v>2 Boris Gluscevic</v>
      </c>
      <c r="B518" s="881" t="e">
        <f>VLOOKUP($A$514,'P2'!$A$10:$E$59,5, FALSE)</f>
        <v>#N/A</v>
      </c>
      <c r="C518" s="639">
        <f t="shared" si="21"/>
        <v>1</v>
      </c>
      <c r="D518" s="640">
        <f t="shared" si="22"/>
        <v>0</v>
      </c>
      <c r="E518" s="640">
        <f>IF(Admin!$J$42="Yes",0,1)</f>
        <v>0</v>
      </c>
      <c r="F518" s="640">
        <f t="shared" si="23"/>
        <v>1</v>
      </c>
      <c r="G518" s="641" t="s">
        <v>303</v>
      </c>
    </row>
    <row r="519" spans="1:72" s="11" customFormat="1" ht="27" hidden="1">
      <c r="A519" s="880" t="str">
        <f>CONCATENATE(Admin!$C$43," ",Admin!$F$43)</f>
        <v>3 Foram Jasani</v>
      </c>
      <c r="B519" s="881" t="e">
        <f>VLOOKUP($A$514,'P3'!$A$10:$E$59,5, FALSE)</f>
        <v>#N/A</v>
      </c>
      <c r="C519" s="639">
        <f t="shared" si="21"/>
        <v>1</v>
      </c>
      <c r="D519" s="640">
        <f t="shared" si="22"/>
        <v>0</v>
      </c>
      <c r="E519" s="640">
        <f>IF(Admin!$J$43="Yes",0,1)</f>
        <v>0</v>
      </c>
      <c r="F519" s="640">
        <f t="shared" si="23"/>
        <v>1</v>
      </c>
      <c r="G519" s="641" t="s">
        <v>303</v>
      </c>
    </row>
    <row r="520" spans="1:72" ht="27" hidden="1">
      <c r="A520" s="880" t="str">
        <f>CONCATENATE(Admin!$C$44," ",Admin!$F$44)</f>
        <v>4 Anupam Jagtap</v>
      </c>
      <c r="B520" s="881" t="e">
        <f>VLOOKUP($A$514,'P4'!$A$10:$E$59,5, FALSE)</f>
        <v>#N/A</v>
      </c>
      <c r="C520" s="639">
        <f t="shared" ref="C520:C583" si="24">IF(ISERROR(B520),1,0)</f>
        <v>1</v>
      </c>
      <c r="D520" s="640">
        <f t="shared" ref="D520:D583" si="25">IF(ISNUMBER(B520),1,0)</f>
        <v>0</v>
      </c>
      <c r="E520" s="640">
        <f>IF(Admin!$J$44="Yes",0,1)</f>
        <v>0</v>
      </c>
      <c r="F520" s="640">
        <f t="shared" ref="F520:F583" si="26">SUM(C520:E520)</f>
        <v>1</v>
      </c>
      <c r="G520" s="641" t="s">
        <v>303</v>
      </c>
      <c r="H520" s="11"/>
      <c r="I520" s="11"/>
      <c r="J520" s="11"/>
      <c r="K520" s="11"/>
      <c r="L520" s="11"/>
      <c r="M520" s="11"/>
      <c r="N520" s="11"/>
      <c r="O520" s="11"/>
      <c r="P520" s="11"/>
      <c r="Q520" s="11"/>
      <c r="R520" s="11"/>
      <c r="S520" s="11"/>
      <c r="T520" s="11"/>
      <c r="U520" s="11"/>
      <c r="V520" s="11"/>
      <c r="W520" s="11"/>
      <c r="X520" s="11"/>
      <c r="Y520" s="11"/>
      <c r="Z520" s="11"/>
      <c r="AA520" s="11"/>
      <c r="AB520" s="11"/>
      <c r="AC520" s="11"/>
      <c r="AD520" s="11"/>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row>
    <row r="521" spans="1:72" ht="27" hidden="1">
      <c r="A521" s="880" t="str">
        <f>CONCATENATE(Admin!$C$45," ",Admin!$F$45)</f>
        <v>5 Rohan Avachat</v>
      </c>
      <c r="B521" s="881" t="e">
        <f>VLOOKUP($A$514,'P5'!$A$10:$E$59,5, FALSE)</f>
        <v>#N/A</v>
      </c>
      <c r="C521" s="639">
        <f t="shared" si="24"/>
        <v>1</v>
      </c>
      <c r="D521" s="640">
        <f t="shared" si="25"/>
        <v>0</v>
      </c>
      <c r="E521" s="640">
        <f>IF(Admin!$J$45="Yes",0,1)</f>
        <v>0</v>
      </c>
      <c r="F521" s="640">
        <f t="shared" si="26"/>
        <v>1</v>
      </c>
      <c r="G521" s="641" t="s">
        <v>303</v>
      </c>
      <c r="H521" s="11"/>
      <c r="I521" s="11"/>
      <c r="J521" s="11"/>
      <c r="K521" s="11"/>
      <c r="L521" s="11"/>
      <c r="M521" s="11"/>
      <c r="N521" s="11"/>
      <c r="O521" s="11"/>
      <c r="P521" s="11"/>
      <c r="Q521" s="11"/>
      <c r="R521" s="11"/>
      <c r="S521" s="11"/>
      <c r="T521" s="11"/>
      <c r="U521" s="11"/>
      <c r="V521" s="11"/>
      <c r="W521" s="11"/>
      <c r="X521" s="11"/>
      <c r="Y521" s="11"/>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row>
    <row r="522" spans="1:72" hidden="1">
      <c r="A522" s="880" t="str">
        <f>CONCATENATE(Admin!$C$46," ",Admin!$F$46)</f>
        <v xml:space="preserve">6 </v>
      </c>
      <c r="B522" s="881" t="e">
        <f>VLOOKUP($A$514,'P6'!$A$10:$E$59,5, FALSE)</f>
        <v>#N/A</v>
      </c>
      <c r="C522" s="639">
        <f t="shared" si="24"/>
        <v>1</v>
      </c>
      <c r="D522" s="640">
        <f t="shared" si="25"/>
        <v>0</v>
      </c>
      <c r="E522" s="640">
        <f>IF(Admin!$J$46="Yes",0,1)</f>
        <v>1</v>
      </c>
      <c r="F522" s="640">
        <f t="shared" si="26"/>
        <v>2</v>
      </c>
      <c r="G522" s="641" t="s">
        <v>303</v>
      </c>
      <c r="H522" s="11"/>
      <c r="I522" s="11"/>
      <c r="J522" s="11"/>
      <c r="K522" s="11"/>
      <c r="L522" s="11"/>
      <c r="M522" s="11"/>
      <c r="N522" s="11"/>
      <c r="O522" s="11"/>
      <c r="P522" s="11"/>
      <c r="Q522" s="11"/>
      <c r="R522" s="11"/>
      <c r="S522" s="11"/>
      <c r="T522" s="11"/>
      <c r="U522" s="11"/>
      <c r="V522" s="11"/>
      <c r="W522" s="11"/>
      <c r="X522" s="11"/>
      <c r="Y522" s="11"/>
      <c r="Z522" s="11"/>
      <c r="AA522" s="11"/>
      <c r="AB522" s="11"/>
      <c r="AC522" s="11"/>
      <c r="AD522" s="11"/>
      <c r="AE522" s="11"/>
      <c r="AF522" s="11"/>
      <c r="AG522" s="11"/>
      <c r="AH522" s="11"/>
      <c r="AI522" s="11"/>
      <c r="AJ522" s="11"/>
      <c r="AK522" s="11"/>
      <c r="AL522" s="11"/>
      <c r="AM522" s="11"/>
      <c r="AN522" s="11"/>
      <c r="AO522" s="11"/>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row>
    <row r="523" spans="1:72" hidden="1">
      <c r="A523" s="880" t="str">
        <f>CONCATENATE(Admin!$C$47," ",Admin!$F$47)</f>
        <v xml:space="preserve">7 </v>
      </c>
      <c r="B523" s="881" t="e">
        <f>VLOOKUP($A$514,'P7'!$A$10:$E$59,5, FALSE)</f>
        <v>#N/A</v>
      </c>
      <c r="C523" s="639">
        <f t="shared" si="24"/>
        <v>1</v>
      </c>
      <c r="D523" s="640">
        <f t="shared" si="25"/>
        <v>0</v>
      </c>
      <c r="E523" s="640">
        <f>IF(Admin!$J$47="Yes",0,1)</f>
        <v>1</v>
      </c>
      <c r="F523" s="640">
        <f t="shared" si="26"/>
        <v>2</v>
      </c>
      <c r="G523" s="641" t="s">
        <v>303</v>
      </c>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row>
    <row r="524" spans="1:72" hidden="1">
      <c r="A524" s="880" t="str">
        <f>CONCATENATE(Admin!$C$48," ",Admin!$F$48)</f>
        <v xml:space="preserve">8 </v>
      </c>
      <c r="B524" s="881" t="e">
        <f>VLOOKUP($A$514,'P8'!$A$10:$E$59,5, FALSE)</f>
        <v>#N/A</v>
      </c>
      <c r="C524" s="639">
        <f t="shared" si="24"/>
        <v>1</v>
      </c>
      <c r="D524" s="640">
        <f t="shared" si="25"/>
        <v>0</v>
      </c>
      <c r="E524" s="640">
        <f>IF(Admin!$J$48="Yes",0,1)</f>
        <v>1</v>
      </c>
      <c r="F524" s="640">
        <f t="shared" si="26"/>
        <v>2</v>
      </c>
      <c r="G524" s="641" t="s">
        <v>303</v>
      </c>
      <c r="H524" s="11"/>
      <c r="I524" s="11"/>
      <c r="J524" s="11"/>
      <c r="K524" s="11"/>
      <c r="L524" s="11"/>
      <c r="M524" s="11"/>
      <c r="N524" s="11"/>
      <c r="O524" s="11"/>
      <c r="P524" s="11"/>
      <c r="Q524" s="11"/>
      <c r="R524" s="11"/>
      <c r="S524" s="11"/>
      <c r="T524" s="11"/>
      <c r="U524" s="11"/>
      <c r="V524" s="11"/>
      <c r="W524" s="11"/>
      <c r="X524" s="11"/>
      <c r="Y524" s="11"/>
      <c r="Z524" s="11"/>
      <c r="AA524" s="11"/>
      <c r="AB524" s="11"/>
      <c r="AC524" s="11"/>
      <c r="AD524" s="11"/>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row>
    <row r="525" spans="1:72" hidden="1">
      <c r="A525" s="880" t="str">
        <f>CONCATENATE(Admin!$C$49," ",Admin!$F$49)</f>
        <v xml:space="preserve">9 </v>
      </c>
      <c r="B525" s="881" t="e">
        <f>VLOOKUP($A$514,'P9'!$A$10:$E$59,5, FALSE)</f>
        <v>#N/A</v>
      </c>
      <c r="C525" s="639">
        <f t="shared" si="24"/>
        <v>1</v>
      </c>
      <c r="D525" s="640">
        <f t="shared" si="25"/>
        <v>0</v>
      </c>
      <c r="E525" s="640">
        <f>IF(Admin!$J$49="Yes",0,1)</f>
        <v>1</v>
      </c>
      <c r="F525" s="640">
        <f t="shared" si="26"/>
        <v>2</v>
      </c>
      <c r="G525" s="641" t="s">
        <v>303</v>
      </c>
      <c r="H525" s="11"/>
      <c r="I525" s="11"/>
      <c r="J525" s="11"/>
      <c r="K525" s="11"/>
      <c r="L525" s="11"/>
      <c r="M525" s="11"/>
      <c r="N525" s="11"/>
      <c r="O525" s="11"/>
      <c r="P525" s="11"/>
      <c r="Q525" s="11"/>
      <c r="R525" s="11"/>
      <c r="S525" s="11"/>
      <c r="T525" s="11"/>
      <c r="U525" s="11"/>
      <c r="V525" s="11"/>
      <c r="W525" s="11"/>
      <c r="X525" s="11"/>
      <c r="Y525" s="11"/>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row>
    <row r="526" spans="1:72" hidden="1">
      <c r="A526" s="880" t="str">
        <f>CONCATENATE(Admin!$C$50," ",Admin!$F$50)</f>
        <v xml:space="preserve">10 </v>
      </c>
      <c r="B526" s="881" t="e">
        <f>VLOOKUP($A$514,'P10'!$A$10:$E$59,5, FALSE)</f>
        <v>#N/A</v>
      </c>
      <c r="C526" s="639">
        <f t="shared" si="24"/>
        <v>1</v>
      </c>
      <c r="D526" s="640">
        <f t="shared" si="25"/>
        <v>0</v>
      </c>
      <c r="E526" s="640">
        <f>IF(Admin!$J$50="Yes",0,1)</f>
        <v>1</v>
      </c>
      <c r="F526" s="640">
        <f t="shared" si="26"/>
        <v>2</v>
      </c>
      <c r="G526" s="641" t="s">
        <v>303</v>
      </c>
      <c r="H526" s="11"/>
      <c r="I526" s="11"/>
      <c r="J526" s="11"/>
      <c r="K526" s="11"/>
      <c r="L526" s="11"/>
      <c r="M526" s="11"/>
      <c r="N526" s="11"/>
      <c r="O526" s="11"/>
      <c r="P526" s="11"/>
      <c r="Q526" s="11"/>
      <c r="R526" s="11"/>
      <c r="S526" s="11"/>
      <c r="T526" s="11"/>
      <c r="U526" s="11"/>
      <c r="V526" s="11"/>
      <c r="W526" s="11"/>
      <c r="X526" s="11"/>
      <c r="Y526" s="11"/>
      <c r="Z526" s="11"/>
      <c r="AA526" s="11"/>
      <c r="AB526" s="11"/>
      <c r="AC526" s="11"/>
      <c r="AD526" s="11"/>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row>
    <row r="527" spans="1:72" hidden="1">
      <c r="A527" s="880" t="str">
        <f>CONCATENATE(Admin!$C$51," ",Admin!$F$51)</f>
        <v xml:space="preserve">11 </v>
      </c>
      <c r="B527" s="881" t="e">
        <f>VLOOKUP($A$514,'P11'!$A$10:$E$59,5, FALSE)</f>
        <v>#N/A</v>
      </c>
      <c r="C527" s="639">
        <f t="shared" si="24"/>
        <v>1</v>
      </c>
      <c r="D527" s="640">
        <f t="shared" si="25"/>
        <v>0</v>
      </c>
      <c r="E527" s="640">
        <f>IF(Admin!$J$51="Yes",0,1)</f>
        <v>1</v>
      </c>
      <c r="F527" s="640">
        <f t="shared" si="26"/>
        <v>2</v>
      </c>
      <c r="G527" s="641" t="s">
        <v>303</v>
      </c>
      <c r="H527" s="11"/>
      <c r="I527" s="11"/>
      <c r="J527" s="11"/>
      <c r="K527" s="11"/>
      <c r="L527" s="11"/>
      <c r="M527" s="11"/>
      <c r="N527" s="11"/>
      <c r="O527" s="11"/>
      <c r="P527" s="11"/>
      <c r="Q527" s="11"/>
      <c r="R527" s="11"/>
      <c r="S527" s="11"/>
      <c r="T527" s="11"/>
      <c r="U527" s="11"/>
      <c r="V527" s="11"/>
      <c r="W527" s="11"/>
      <c r="X527" s="11"/>
      <c r="Y527" s="11"/>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row>
    <row r="528" spans="1:72" hidden="1">
      <c r="A528" s="880" t="str">
        <f>CONCATENATE(Admin!$C$52," ",Admin!$F$52)</f>
        <v xml:space="preserve">12 </v>
      </c>
      <c r="B528" s="881" t="e">
        <f>VLOOKUP($A$514,'P12'!$A$10:$E$59,5, FALSE)</f>
        <v>#N/A</v>
      </c>
      <c r="C528" s="639">
        <f t="shared" si="24"/>
        <v>1</v>
      </c>
      <c r="D528" s="640">
        <f t="shared" si="25"/>
        <v>0</v>
      </c>
      <c r="E528" s="640">
        <f>IF(Admin!$J$52="Yes",0,1)</f>
        <v>1</v>
      </c>
      <c r="F528" s="640">
        <f t="shared" si="26"/>
        <v>2</v>
      </c>
      <c r="G528" s="641" t="s">
        <v>303</v>
      </c>
      <c r="H528" s="11"/>
      <c r="I528" s="11"/>
      <c r="J528" s="11"/>
      <c r="K528" s="11"/>
      <c r="L528" s="11"/>
      <c r="M528" s="11"/>
      <c r="N528" s="11"/>
      <c r="O528" s="11"/>
      <c r="P528" s="11"/>
      <c r="Q528" s="11"/>
      <c r="R528" s="11"/>
      <c r="S528" s="11"/>
      <c r="T528" s="11"/>
      <c r="U528" s="11"/>
      <c r="V528" s="11"/>
      <c r="W528" s="11"/>
      <c r="X528" s="11"/>
      <c r="Y528" s="11"/>
      <c r="Z528" s="11"/>
      <c r="AA528" s="11"/>
      <c r="AB528" s="11"/>
      <c r="AC528" s="11"/>
      <c r="AD528" s="11"/>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row>
    <row r="529" spans="1:72" hidden="1">
      <c r="A529" s="880" t="str">
        <f>CONCATENATE(Admin!$C$53," ",Admin!$F$53)</f>
        <v xml:space="preserve">13 </v>
      </c>
      <c r="B529" s="881" t="e">
        <f>VLOOKUP($A$514,'P13'!$A$10:$E$59,5, FALSE)</f>
        <v>#N/A</v>
      </c>
      <c r="C529" s="639">
        <f t="shared" si="24"/>
        <v>1</v>
      </c>
      <c r="D529" s="640">
        <f t="shared" si="25"/>
        <v>0</v>
      </c>
      <c r="E529" s="640">
        <f>IF(Admin!$J$53="Yes",0,1)</f>
        <v>1</v>
      </c>
      <c r="F529" s="640">
        <f t="shared" si="26"/>
        <v>2</v>
      </c>
      <c r="G529" s="641" t="s">
        <v>303</v>
      </c>
      <c r="H529" s="11"/>
      <c r="I529" s="11"/>
      <c r="J529" s="11"/>
      <c r="K529" s="11"/>
      <c r="L529" s="11"/>
      <c r="M529" s="11"/>
      <c r="N529" s="11"/>
      <c r="O529" s="11"/>
      <c r="P529" s="11"/>
      <c r="Q529" s="11"/>
      <c r="R529" s="11"/>
      <c r="S529" s="11"/>
      <c r="T529" s="11"/>
      <c r="U529" s="11"/>
      <c r="V529" s="11"/>
      <c r="W529" s="11"/>
      <c r="X529" s="11"/>
      <c r="Y529" s="11"/>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row>
    <row r="530" spans="1:72" hidden="1">
      <c r="A530" s="880" t="str">
        <f>CONCATENATE(Admin!$C$54," ",Admin!$F$54)</f>
        <v xml:space="preserve">14 </v>
      </c>
      <c r="B530" s="881" t="e">
        <f>VLOOKUP($A$514,'P14'!$A$10:$E$59,5, FALSE)</f>
        <v>#N/A</v>
      </c>
      <c r="C530" s="639">
        <f t="shared" si="24"/>
        <v>1</v>
      </c>
      <c r="D530" s="640">
        <f t="shared" si="25"/>
        <v>0</v>
      </c>
      <c r="E530" s="640">
        <f>IF(Admin!$J$54="Yes",0,1)</f>
        <v>1</v>
      </c>
      <c r="F530" s="640">
        <f t="shared" si="26"/>
        <v>2</v>
      </c>
      <c r="G530" s="641" t="s">
        <v>303</v>
      </c>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row>
    <row r="531" spans="1:72" hidden="1">
      <c r="A531" s="880" t="str">
        <f>CONCATENATE(Admin!$C$55," ",Admin!$F$55)</f>
        <v xml:space="preserve">15 </v>
      </c>
      <c r="B531" s="881" t="e">
        <f>VLOOKUP($A$514,'P15'!$A$10:$E$59,5, FALSE)</f>
        <v>#N/A</v>
      </c>
      <c r="C531" s="639">
        <f t="shared" si="24"/>
        <v>1</v>
      </c>
      <c r="D531" s="640">
        <f t="shared" si="25"/>
        <v>0</v>
      </c>
      <c r="E531" s="640">
        <f>IF(Admin!$J$55="Yes",0,1)</f>
        <v>1</v>
      </c>
      <c r="F531" s="640">
        <f t="shared" si="26"/>
        <v>2</v>
      </c>
      <c r="G531" s="641" t="s">
        <v>303</v>
      </c>
      <c r="H531" s="11"/>
      <c r="I531" s="11"/>
      <c r="J531" s="11"/>
      <c r="K531" s="11"/>
      <c r="L531" s="11"/>
      <c r="M531" s="11"/>
      <c r="N531" s="11"/>
      <c r="O531" s="11"/>
      <c r="P531" s="11"/>
      <c r="Q531" s="11"/>
      <c r="R531" s="11"/>
      <c r="S531" s="11"/>
      <c r="T531" s="11"/>
      <c r="U531" s="11"/>
      <c r="V531" s="11"/>
      <c r="W531" s="11"/>
      <c r="X531" s="11"/>
      <c r="Y531" s="11"/>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row>
    <row r="532" spans="1:72" hidden="1">
      <c r="A532" s="880" t="str">
        <f>CONCATENATE(Admin!$C$56," ",Admin!$F$56)</f>
        <v xml:space="preserve">16 </v>
      </c>
      <c r="B532" s="881" t="e">
        <f>VLOOKUP($A$514,'P16'!$A$10:$E$59,5, FALSE)</f>
        <v>#N/A</v>
      </c>
      <c r="C532" s="639">
        <f t="shared" si="24"/>
        <v>1</v>
      </c>
      <c r="D532" s="640">
        <f t="shared" si="25"/>
        <v>0</v>
      </c>
      <c r="E532" s="640">
        <f>IF(Admin!$J$56="Yes",0,1)</f>
        <v>1</v>
      </c>
      <c r="F532" s="640">
        <f t="shared" si="26"/>
        <v>2</v>
      </c>
      <c r="G532" s="641" t="s">
        <v>303</v>
      </c>
      <c r="H532" s="11"/>
      <c r="I532" s="11"/>
      <c r="J532" s="11"/>
      <c r="K532" s="11"/>
      <c r="L532" s="11"/>
      <c r="M532" s="11"/>
      <c r="N532" s="11"/>
      <c r="O532" s="11"/>
      <c r="P532" s="11"/>
      <c r="Q532" s="11"/>
      <c r="R532" s="11"/>
      <c r="S532" s="11"/>
      <c r="T532" s="11"/>
      <c r="U532" s="11"/>
      <c r="V532" s="11"/>
      <c r="W532" s="11"/>
      <c r="X532" s="11"/>
      <c r="Y532" s="11"/>
      <c r="Z532" s="11"/>
      <c r="AA532" s="11"/>
      <c r="AB532" s="11"/>
      <c r="AC532" s="11"/>
      <c r="AD532" s="11"/>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row>
    <row r="533" spans="1:72" hidden="1">
      <c r="A533" s="880" t="str">
        <f>CONCATENATE(Admin!$C$57," ",Admin!$F$57)</f>
        <v xml:space="preserve">17 </v>
      </c>
      <c r="B533" s="881" t="e">
        <f>VLOOKUP($A$514,'P17'!$A$10:$E$59,5, FALSE)</f>
        <v>#N/A</v>
      </c>
      <c r="C533" s="639">
        <f t="shared" si="24"/>
        <v>1</v>
      </c>
      <c r="D533" s="640">
        <f t="shared" si="25"/>
        <v>0</v>
      </c>
      <c r="E533" s="640">
        <f>IF(Admin!$J$57="Yes",0,1)</f>
        <v>1</v>
      </c>
      <c r="F533" s="640">
        <f t="shared" si="26"/>
        <v>2</v>
      </c>
      <c r="G533" s="641" t="s">
        <v>303</v>
      </c>
      <c r="H533" s="11"/>
      <c r="I533" s="11"/>
      <c r="J533" s="11"/>
      <c r="K533" s="11"/>
      <c r="L533" s="11"/>
      <c r="M533" s="11"/>
      <c r="N533" s="11"/>
      <c r="O533" s="11"/>
      <c r="P533" s="11"/>
      <c r="Q533" s="11"/>
      <c r="R533" s="11"/>
      <c r="S533" s="11"/>
      <c r="T533" s="11"/>
      <c r="U533" s="11"/>
      <c r="V533" s="11"/>
      <c r="W533" s="11"/>
      <c r="X533" s="11"/>
      <c r="Y533" s="11"/>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row>
    <row r="534" spans="1:72" hidden="1">
      <c r="A534" s="880" t="str">
        <f>CONCATENATE(Admin!$C$58," ",Admin!$F$58)</f>
        <v xml:space="preserve">18 </v>
      </c>
      <c r="B534" s="881" t="e">
        <f>VLOOKUP($A$514,'P18'!$A$10:$E$59,5, FALSE)</f>
        <v>#N/A</v>
      </c>
      <c r="C534" s="639">
        <f t="shared" si="24"/>
        <v>1</v>
      </c>
      <c r="D534" s="640">
        <f t="shared" si="25"/>
        <v>0</v>
      </c>
      <c r="E534" s="640">
        <f>IF(Admin!$J$58="Yes",0,1)</f>
        <v>1</v>
      </c>
      <c r="F534" s="640">
        <f t="shared" si="26"/>
        <v>2</v>
      </c>
      <c r="G534" s="641" t="s">
        <v>303</v>
      </c>
      <c r="H534" s="11"/>
      <c r="I534" s="11"/>
      <c r="J534" s="11"/>
      <c r="K534" s="11"/>
      <c r="L534" s="11"/>
      <c r="M534" s="11"/>
      <c r="N534" s="11"/>
      <c r="O534" s="11"/>
      <c r="P534" s="11"/>
      <c r="Q534" s="11"/>
      <c r="R534" s="11"/>
      <c r="S534" s="11"/>
      <c r="T534" s="11"/>
      <c r="U534" s="11"/>
      <c r="V534" s="11"/>
      <c r="W534" s="11"/>
      <c r="X534" s="11"/>
      <c r="Y534" s="11"/>
      <c r="Z534" s="11"/>
      <c r="AA534" s="11"/>
      <c r="AB534" s="11"/>
      <c r="AC534" s="11"/>
      <c r="AD534" s="11"/>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row>
    <row r="535" spans="1:72" hidden="1">
      <c r="A535" s="880" t="str">
        <f>CONCATENATE(Admin!$C$59," ",Admin!$F$59)</f>
        <v xml:space="preserve">19 </v>
      </c>
      <c r="B535" s="881" t="e">
        <f>VLOOKUP($A$514,'P19'!$A$10:$E$59,5, FALSE)</f>
        <v>#N/A</v>
      </c>
      <c r="C535" s="639">
        <f t="shared" si="24"/>
        <v>1</v>
      </c>
      <c r="D535" s="640">
        <f t="shared" si="25"/>
        <v>0</v>
      </c>
      <c r="E535" s="640">
        <f>IF(Admin!$J$59="Yes",0,1)</f>
        <v>1</v>
      </c>
      <c r="F535" s="640">
        <f t="shared" si="26"/>
        <v>2</v>
      </c>
      <c r="G535" s="641" t="s">
        <v>303</v>
      </c>
      <c r="H535" s="11"/>
      <c r="I535" s="11"/>
      <c r="J535" s="11"/>
      <c r="K535" s="11"/>
      <c r="L535" s="11"/>
      <c r="M535" s="11"/>
      <c r="N535" s="11"/>
      <c r="O535" s="11"/>
      <c r="P535" s="11"/>
      <c r="Q535" s="11"/>
      <c r="R535" s="11"/>
      <c r="S535" s="11"/>
      <c r="T535" s="11"/>
      <c r="U535" s="11"/>
      <c r="V535" s="11"/>
      <c r="W535" s="11"/>
      <c r="X535" s="11"/>
      <c r="Y535" s="11"/>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row>
    <row r="536" spans="1:72" hidden="1">
      <c r="A536" s="880" t="str">
        <f>CONCATENATE(Admin!$C$60," ",Admin!$F$60)</f>
        <v xml:space="preserve">20 </v>
      </c>
      <c r="B536" s="881" t="e">
        <f>VLOOKUP($A$514,'P20'!$A$10:$E$59,5, FALSE)</f>
        <v>#N/A</v>
      </c>
      <c r="C536" s="639">
        <f t="shared" si="24"/>
        <v>1</v>
      </c>
      <c r="D536" s="640">
        <f t="shared" si="25"/>
        <v>0</v>
      </c>
      <c r="E536" s="640">
        <f>IF(Admin!$J$60="Yes",0,1)</f>
        <v>1</v>
      </c>
      <c r="F536" s="640">
        <f t="shared" si="26"/>
        <v>2</v>
      </c>
      <c r="G536" s="641" t="s">
        <v>303</v>
      </c>
      <c r="H536" s="11"/>
      <c r="I536" s="11"/>
      <c r="J536" s="11"/>
      <c r="K536" s="11"/>
      <c r="L536" s="11"/>
      <c r="M536" s="11"/>
      <c r="N536" s="11"/>
      <c r="O536" s="11"/>
      <c r="P536" s="11"/>
      <c r="Q536" s="11"/>
      <c r="R536" s="11"/>
      <c r="S536" s="11"/>
      <c r="T536" s="11"/>
      <c r="U536" s="11"/>
      <c r="V536" s="11"/>
      <c r="W536" s="11"/>
      <c r="X536" s="11"/>
      <c r="Y536" s="11"/>
      <c r="Z536" s="11"/>
      <c r="AA536" s="11"/>
      <c r="AB536" s="11"/>
      <c r="AC536" s="11"/>
      <c r="AD536" s="11"/>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row>
    <row r="537" spans="1:72" hidden="1">
      <c r="A537" s="878">
        <f>Tasks!B92</f>
        <v>24</v>
      </c>
      <c r="B537" s="879">
        <f>Tasks!C92</f>
        <v>0</v>
      </c>
      <c r="C537" s="639">
        <f t="shared" si="24"/>
        <v>0</v>
      </c>
      <c r="D537" s="640">
        <f t="shared" si="25"/>
        <v>1</v>
      </c>
      <c r="E537" s="640" t="s">
        <v>100</v>
      </c>
      <c r="F537" s="640">
        <f t="shared" si="26"/>
        <v>1</v>
      </c>
      <c r="G537" s="641" t="s">
        <v>303</v>
      </c>
      <c r="H537" s="11"/>
      <c r="I537" s="11"/>
      <c r="J537" s="11"/>
      <c r="K537" s="11"/>
      <c r="L537" s="11"/>
      <c r="M537" s="11"/>
      <c r="N537" s="11"/>
      <c r="O537" s="11"/>
      <c r="P537" s="11"/>
      <c r="Q537" s="11"/>
      <c r="R537" s="11"/>
      <c r="S537" s="11"/>
      <c r="T537" s="11"/>
      <c r="U537" s="11"/>
      <c r="V537" s="11"/>
      <c r="W537" s="11"/>
      <c r="X537" s="11"/>
      <c r="Y537" s="11"/>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row>
    <row r="538" spans="1:72" hidden="1">
      <c r="A538" s="880" t="str">
        <f>CONCATENATE("P1"," ",Admin!$F$39)</f>
        <v xml:space="preserve">P1 </v>
      </c>
      <c r="B538" s="881" t="e">
        <f>VLOOKUP($A$537,Pilot1!$A$10:$E$59,5, FALSE)</f>
        <v>#N/A</v>
      </c>
      <c r="C538" s="639">
        <f t="shared" si="24"/>
        <v>1</v>
      </c>
      <c r="D538" s="640">
        <f t="shared" si="25"/>
        <v>0</v>
      </c>
      <c r="E538" s="640">
        <f>IF(Admin!$J$39="Yes",0,1)</f>
        <v>1</v>
      </c>
      <c r="F538" s="640">
        <f t="shared" si="26"/>
        <v>2</v>
      </c>
      <c r="G538" s="641" t="s">
        <v>303</v>
      </c>
      <c r="H538" s="11"/>
      <c r="I538" s="11"/>
      <c r="J538" s="11"/>
      <c r="K538" s="11"/>
      <c r="L538" s="11"/>
      <c r="M538" s="11"/>
      <c r="N538" s="11"/>
      <c r="O538" s="11"/>
      <c r="P538" s="11"/>
      <c r="Q538" s="11"/>
      <c r="R538" s="11"/>
      <c r="S538" s="11"/>
      <c r="T538" s="11"/>
      <c r="U538" s="11"/>
      <c r="V538" s="11"/>
      <c r="W538" s="11"/>
      <c r="X538" s="11"/>
      <c r="Y538" s="11"/>
      <c r="Z538" s="11"/>
      <c r="AA538" s="11"/>
      <c r="AB538" s="11"/>
      <c r="AC538" s="11"/>
      <c r="AD538" s="11"/>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row>
    <row r="539" spans="1:72" ht="27" hidden="1">
      <c r="A539" s="880" t="str">
        <f>CONCATENATE("P2"," ",Admin!$F$40)</f>
        <v>P2 &lt;enter name&gt;</v>
      </c>
      <c r="B539" s="881" t="e">
        <f>VLOOKUP($A$537,Pilot2!$A$10:$E$59,5, FALSE)</f>
        <v>#N/A</v>
      </c>
      <c r="C539" s="639">
        <f t="shared" si="24"/>
        <v>1</v>
      </c>
      <c r="D539" s="640">
        <f t="shared" si="25"/>
        <v>0</v>
      </c>
      <c r="E539" s="640">
        <f>IF(Admin!$J$40="Yes",0,1)</f>
        <v>1</v>
      </c>
      <c r="F539" s="640">
        <f t="shared" si="26"/>
        <v>2</v>
      </c>
      <c r="G539" s="641" t="s">
        <v>303</v>
      </c>
      <c r="H539" s="11"/>
      <c r="I539" s="11"/>
      <c r="J539" s="11"/>
      <c r="K539" s="11"/>
      <c r="L539" s="11"/>
      <c r="M539" s="11"/>
      <c r="N539" s="11"/>
      <c r="O539" s="11"/>
      <c r="P539" s="11"/>
      <c r="Q539" s="11"/>
      <c r="R539" s="11"/>
      <c r="S539" s="11"/>
      <c r="T539" s="11"/>
      <c r="U539" s="11"/>
      <c r="V539" s="11"/>
      <c r="W539" s="11"/>
      <c r="X539" s="11"/>
      <c r="Y539" s="11"/>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row>
    <row r="540" spans="1:72" ht="27" hidden="1">
      <c r="A540" s="880" t="str">
        <f>CONCATENATE(Admin!$C$41," ",Admin!$F$41)</f>
        <v>1 Mevis Dsilva</v>
      </c>
      <c r="B540" s="881" t="e">
        <f>VLOOKUP($A$537,'P1'!$A$10:$E$59,5, FALSE)</f>
        <v>#N/A</v>
      </c>
      <c r="C540" s="639">
        <f t="shared" si="24"/>
        <v>1</v>
      </c>
      <c r="D540" s="640">
        <f t="shared" si="25"/>
        <v>0</v>
      </c>
      <c r="E540" s="640">
        <f>IF(Admin!$J$41="Yes",0,1)</f>
        <v>0</v>
      </c>
      <c r="F540" s="640">
        <f t="shared" si="26"/>
        <v>1</v>
      </c>
      <c r="G540" s="641" t="s">
        <v>303</v>
      </c>
      <c r="H540" s="11"/>
      <c r="I540" s="11"/>
      <c r="J540" s="11"/>
      <c r="K540" s="11"/>
      <c r="L540" s="11"/>
      <c r="M540" s="11"/>
      <c r="N540" s="11"/>
      <c r="O540" s="11"/>
      <c r="P540" s="11"/>
      <c r="Q540" s="11"/>
      <c r="R540" s="11"/>
      <c r="S540" s="11"/>
      <c r="T540" s="11"/>
      <c r="U540" s="11"/>
      <c r="V540" s="11"/>
      <c r="W540" s="11"/>
      <c r="X540" s="11"/>
      <c r="Y540" s="11"/>
      <c r="Z540" s="11"/>
      <c r="AA540" s="11"/>
      <c r="AB540" s="11"/>
      <c r="AC540" s="11"/>
      <c r="AD540" s="11"/>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row>
    <row r="541" spans="1:72" ht="27" hidden="1">
      <c r="A541" s="880" t="str">
        <f>CONCATENATE(Admin!$C$42," ",Admin!$F$42)</f>
        <v>2 Boris Gluscevic</v>
      </c>
      <c r="B541" s="881" t="e">
        <f>VLOOKUP($A$537,'P2'!$A$10:$E$59,5, FALSE)</f>
        <v>#N/A</v>
      </c>
      <c r="C541" s="639">
        <f t="shared" si="24"/>
        <v>1</v>
      </c>
      <c r="D541" s="640">
        <f t="shared" si="25"/>
        <v>0</v>
      </c>
      <c r="E541" s="640">
        <f>IF(Admin!$J$42="Yes",0,1)</f>
        <v>0</v>
      </c>
      <c r="F541" s="640">
        <f t="shared" si="26"/>
        <v>1</v>
      </c>
      <c r="G541" s="641" t="s">
        <v>303</v>
      </c>
      <c r="H541" s="11"/>
      <c r="I541" s="11"/>
      <c r="J541" s="11"/>
      <c r="K541" s="11"/>
      <c r="L541" s="11"/>
      <c r="M541" s="11"/>
      <c r="N541" s="11"/>
      <c r="O541" s="11"/>
      <c r="P541" s="11"/>
      <c r="Q541" s="11"/>
      <c r="R541" s="11"/>
      <c r="S541" s="11"/>
      <c r="T541" s="11"/>
      <c r="U541" s="11"/>
      <c r="V541" s="11"/>
      <c r="W541" s="11"/>
      <c r="X541" s="11"/>
      <c r="Y541" s="11"/>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row>
    <row r="542" spans="1:72" ht="27" hidden="1">
      <c r="A542" s="880" t="str">
        <f>CONCATENATE(Admin!$C$43," ",Admin!$F$43)</f>
        <v>3 Foram Jasani</v>
      </c>
      <c r="B542" s="881" t="e">
        <f>VLOOKUP($A$537,'P3'!$A$10:$E$59,5, FALSE)</f>
        <v>#N/A</v>
      </c>
      <c r="C542" s="639">
        <f t="shared" si="24"/>
        <v>1</v>
      </c>
      <c r="D542" s="640">
        <f t="shared" si="25"/>
        <v>0</v>
      </c>
      <c r="E542" s="640">
        <f>IF(Admin!$J$43="Yes",0,1)</f>
        <v>0</v>
      </c>
      <c r="F542" s="640">
        <f t="shared" si="26"/>
        <v>1</v>
      </c>
      <c r="G542" s="641" t="s">
        <v>303</v>
      </c>
      <c r="H542" s="11"/>
      <c r="I542" s="11"/>
      <c r="J542" s="11"/>
      <c r="K542" s="11"/>
      <c r="L542" s="11"/>
      <c r="M542" s="11"/>
      <c r="N542" s="11"/>
      <c r="O542" s="11"/>
      <c r="P542" s="11"/>
      <c r="Q542" s="11"/>
      <c r="R542" s="11"/>
      <c r="S542" s="11"/>
      <c r="T542" s="11"/>
      <c r="U542" s="11"/>
      <c r="V542" s="11"/>
      <c r="W542" s="11"/>
      <c r="X542" s="11"/>
      <c r="Y542" s="11"/>
      <c r="Z542" s="11"/>
      <c r="AA542" s="11"/>
      <c r="AB542" s="11"/>
      <c r="AC542" s="11"/>
      <c r="AD542" s="11"/>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row>
    <row r="543" spans="1:72" ht="27" hidden="1">
      <c r="A543" s="880" t="str">
        <f>CONCATENATE(Admin!$C$44," ",Admin!$F$44)</f>
        <v>4 Anupam Jagtap</v>
      </c>
      <c r="B543" s="881" t="e">
        <f>VLOOKUP($A$537,'P4'!$A$10:$E$59,5, FALSE)</f>
        <v>#N/A</v>
      </c>
      <c r="C543" s="639">
        <f t="shared" si="24"/>
        <v>1</v>
      </c>
      <c r="D543" s="640">
        <f t="shared" si="25"/>
        <v>0</v>
      </c>
      <c r="E543" s="640">
        <f>IF(Admin!$J$44="Yes",0,1)</f>
        <v>0</v>
      </c>
      <c r="F543" s="640">
        <f t="shared" si="26"/>
        <v>1</v>
      </c>
      <c r="G543" s="641" t="s">
        <v>303</v>
      </c>
      <c r="H543" s="11"/>
      <c r="I543" s="11"/>
      <c r="J543" s="11"/>
      <c r="K543" s="11"/>
      <c r="L543" s="11"/>
      <c r="M543" s="11"/>
      <c r="N543" s="11"/>
      <c r="O543" s="11"/>
      <c r="P543" s="11"/>
      <c r="Q543" s="11"/>
      <c r="R543" s="11"/>
      <c r="S543" s="11"/>
      <c r="T543" s="11"/>
      <c r="U543" s="11"/>
      <c r="V543" s="11"/>
      <c r="W543" s="11"/>
      <c r="X543" s="11"/>
      <c r="Y543" s="11"/>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row>
    <row r="544" spans="1:72" ht="27" hidden="1">
      <c r="A544" s="880" t="str">
        <f>CONCATENATE(Admin!$C$45," ",Admin!$F$45)</f>
        <v>5 Rohan Avachat</v>
      </c>
      <c r="B544" s="881" t="e">
        <f>VLOOKUP($A$537,'P5'!$A$10:$E$59,5, FALSE)</f>
        <v>#N/A</v>
      </c>
      <c r="C544" s="639">
        <f t="shared" si="24"/>
        <v>1</v>
      </c>
      <c r="D544" s="640">
        <f t="shared" si="25"/>
        <v>0</v>
      </c>
      <c r="E544" s="640">
        <f>IF(Admin!$J$45="Yes",0,1)</f>
        <v>0</v>
      </c>
      <c r="F544" s="640">
        <f t="shared" si="26"/>
        <v>1</v>
      </c>
      <c r="G544" s="641" t="s">
        <v>303</v>
      </c>
      <c r="H544" s="11"/>
      <c r="I544" s="11"/>
      <c r="J544" s="11"/>
      <c r="K544" s="11"/>
      <c r="L544" s="11"/>
      <c r="M544" s="11"/>
      <c r="N544" s="11"/>
      <c r="O544" s="11"/>
      <c r="P544" s="11"/>
      <c r="Q544" s="11"/>
      <c r="R544" s="11"/>
      <c r="S544" s="11"/>
      <c r="T544" s="11"/>
      <c r="U544" s="11"/>
      <c r="V544" s="11"/>
      <c r="W544" s="11"/>
      <c r="X544" s="11"/>
      <c r="Y544" s="11"/>
      <c r="Z544" s="11"/>
      <c r="AA544" s="11"/>
      <c r="AB544" s="11"/>
      <c r="AC544" s="11"/>
      <c r="AD544" s="11"/>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row>
    <row r="545" spans="1:72" hidden="1">
      <c r="A545" s="880" t="str">
        <f>CONCATENATE(Admin!$C$46," ",Admin!$F$46)</f>
        <v xml:space="preserve">6 </v>
      </c>
      <c r="B545" s="881" t="e">
        <f>VLOOKUP($A$537,'P6'!$A$10:$E$59,5, FALSE)</f>
        <v>#N/A</v>
      </c>
      <c r="C545" s="639">
        <f t="shared" si="24"/>
        <v>1</v>
      </c>
      <c r="D545" s="640">
        <f t="shared" si="25"/>
        <v>0</v>
      </c>
      <c r="E545" s="640">
        <f>IF(Admin!$J$46="Yes",0,1)</f>
        <v>1</v>
      </c>
      <c r="F545" s="640">
        <f t="shared" si="26"/>
        <v>2</v>
      </c>
      <c r="G545" s="641" t="s">
        <v>303</v>
      </c>
      <c r="H545" s="11"/>
      <c r="I545" s="11"/>
      <c r="J545" s="11"/>
      <c r="K545" s="11"/>
      <c r="L545" s="11"/>
      <c r="M545" s="11"/>
      <c r="N545" s="11"/>
      <c r="O545" s="11"/>
      <c r="P545" s="11"/>
      <c r="Q545" s="11"/>
      <c r="R545" s="11"/>
      <c r="S545" s="11"/>
      <c r="T545" s="11"/>
      <c r="U545" s="11"/>
      <c r="V545" s="11"/>
      <c r="W545" s="11"/>
      <c r="X545" s="11"/>
      <c r="Y545" s="11"/>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row>
    <row r="546" spans="1:72" hidden="1">
      <c r="A546" s="880" t="str">
        <f>CONCATENATE(Admin!$C$47," ",Admin!$F$47)</f>
        <v xml:space="preserve">7 </v>
      </c>
      <c r="B546" s="881" t="e">
        <f>VLOOKUP($A$537,'P7'!$A$10:$E$59,5, FALSE)</f>
        <v>#N/A</v>
      </c>
      <c r="C546" s="639">
        <f t="shared" si="24"/>
        <v>1</v>
      </c>
      <c r="D546" s="640">
        <f t="shared" si="25"/>
        <v>0</v>
      </c>
      <c r="E546" s="640">
        <f>IF(Admin!$J$47="Yes",0,1)</f>
        <v>1</v>
      </c>
      <c r="F546" s="640">
        <f t="shared" si="26"/>
        <v>2</v>
      </c>
      <c r="G546" s="641" t="s">
        <v>303</v>
      </c>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c r="AG546" s="11"/>
      <c r="AH546" s="11"/>
      <c r="AI546" s="11"/>
      <c r="AJ546" s="11"/>
      <c r="AK546" s="11"/>
      <c r="AL546" s="11"/>
      <c r="AM546" s="11"/>
      <c r="AN546" s="11"/>
      <c r="AO546" s="11"/>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row>
    <row r="547" spans="1:72" hidden="1">
      <c r="A547" s="880" t="str">
        <f>CONCATENATE(Admin!$C$48," ",Admin!$F$48)</f>
        <v xml:space="preserve">8 </v>
      </c>
      <c r="B547" s="881" t="e">
        <f>VLOOKUP($A$537,'P8'!$A$10:$E$59,5, FALSE)</f>
        <v>#N/A</v>
      </c>
      <c r="C547" s="639">
        <f t="shared" si="24"/>
        <v>1</v>
      </c>
      <c r="D547" s="640">
        <f t="shared" si="25"/>
        <v>0</v>
      </c>
      <c r="E547" s="640">
        <f>IF(Admin!$J$48="Yes",0,1)</f>
        <v>1</v>
      </c>
      <c r="F547" s="640">
        <f t="shared" si="26"/>
        <v>2</v>
      </c>
      <c r="G547" s="641" t="s">
        <v>303</v>
      </c>
      <c r="H547" s="11"/>
      <c r="I547" s="11"/>
      <c r="J547" s="11"/>
      <c r="K547" s="11"/>
      <c r="L547" s="11"/>
      <c r="M547" s="11"/>
      <c r="N547" s="11"/>
      <c r="O547" s="11"/>
      <c r="P547" s="11"/>
      <c r="Q547" s="11"/>
      <c r="R547" s="11"/>
      <c r="S547" s="11"/>
      <c r="T547" s="11"/>
      <c r="U547" s="11"/>
      <c r="V547" s="11"/>
      <c r="W547" s="11"/>
      <c r="X547" s="11"/>
      <c r="Y547" s="11"/>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row>
    <row r="548" spans="1:72" hidden="1">
      <c r="A548" s="880" t="str">
        <f>CONCATENATE(Admin!$C$49," ",Admin!$F$49)</f>
        <v xml:space="preserve">9 </v>
      </c>
      <c r="B548" s="881" t="e">
        <f>VLOOKUP($A$537,'P9'!$A$10:$E$59,5, FALSE)</f>
        <v>#N/A</v>
      </c>
      <c r="C548" s="639">
        <f t="shared" si="24"/>
        <v>1</v>
      </c>
      <c r="D548" s="640">
        <f t="shared" si="25"/>
        <v>0</v>
      </c>
      <c r="E548" s="640">
        <f>IF(Admin!$J$49="Yes",0,1)</f>
        <v>1</v>
      </c>
      <c r="F548" s="640">
        <f t="shared" si="26"/>
        <v>2</v>
      </c>
      <c r="G548" s="641" t="s">
        <v>303</v>
      </c>
      <c r="H548" s="11"/>
      <c r="I548" s="11"/>
      <c r="J548" s="11"/>
      <c r="K548" s="11"/>
      <c r="L548" s="11"/>
      <c r="M548" s="11"/>
      <c r="N548" s="11"/>
      <c r="O548" s="11"/>
      <c r="P548" s="11"/>
      <c r="Q548" s="11"/>
      <c r="R548" s="11"/>
      <c r="S548" s="11"/>
      <c r="T548" s="11"/>
      <c r="U548" s="11"/>
      <c r="V548" s="11"/>
      <c r="W548" s="11"/>
      <c r="X548" s="11"/>
      <c r="Y548" s="11"/>
      <c r="Z548" s="11"/>
      <c r="AA548" s="11"/>
      <c r="AB548" s="11"/>
      <c r="AC548" s="11"/>
      <c r="AD548" s="11"/>
      <c r="AE548" s="11"/>
      <c r="AF548" s="11"/>
      <c r="AG548" s="11"/>
      <c r="AH548" s="11"/>
      <c r="AI548" s="11"/>
      <c r="AJ548" s="11"/>
      <c r="AK548" s="11"/>
      <c r="AL548" s="11"/>
      <c r="AM548" s="11"/>
      <c r="AN548" s="11"/>
      <c r="AO548" s="11"/>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row>
    <row r="549" spans="1:72" hidden="1">
      <c r="A549" s="880" t="str">
        <f>CONCATENATE(Admin!$C$50," ",Admin!$F$50)</f>
        <v xml:space="preserve">10 </v>
      </c>
      <c r="B549" s="881" t="e">
        <f>VLOOKUP($A$537,'P10'!$A$10:$E$59,5, FALSE)</f>
        <v>#N/A</v>
      </c>
      <c r="C549" s="639">
        <f t="shared" si="24"/>
        <v>1</v>
      </c>
      <c r="D549" s="640">
        <f t="shared" si="25"/>
        <v>0</v>
      </c>
      <c r="E549" s="640">
        <f>IF(Admin!$J$50="Yes",0,1)</f>
        <v>1</v>
      </c>
      <c r="F549" s="640">
        <f t="shared" si="26"/>
        <v>2</v>
      </c>
      <c r="G549" s="641" t="s">
        <v>303</v>
      </c>
      <c r="H549" s="11"/>
      <c r="I549" s="11"/>
      <c r="J549" s="11"/>
      <c r="K549" s="11"/>
      <c r="L549" s="11"/>
      <c r="M549" s="11"/>
      <c r="N549" s="11"/>
      <c r="O549" s="11"/>
      <c r="P549" s="11"/>
      <c r="Q549" s="11"/>
      <c r="R549" s="11"/>
      <c r="S549" s="11"/>
      <c r="T549" s="11"/>
      <c r="U549" s="11"/>
      <c r="V549" s="11"/>
      <c r="W549" s="11"/>
      <c r="X549" s="11"/>
      <c r="Y549" s="11"/>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row>
    <row r="550" spans="1:72" hidden="1">
      <c r="A550" s="880" t="str">
        <f>CONCATENATE(Admin!$C$51," ",Admin!$F$51)</f>
        <v xml:space="preserve">11 </v>
      </c>
      <c r="B550" s="881" t="e">
        <f>VLOOKUP($A$537,'P11'!$A$10:$E$59,5, FALSE)</f>
        <v>#N/A</v>
      </c>
      <c r="C550" s="639">
        <f t="shared" si="24"/>
        <v>1</v>
      </c>
      <c r="D550" s="640">
        <f t="shared" si="25"/>
        <v>0</v>
      </c>
      <c r="E550" s="640">
        <f>IF(Admin!$J$51="Yes",0,1)</f>
        <v>1</v>
      </c>
      <c r="F550" s="640">
        <f t="shared" si="26"/>
        <v>2</v>
      </c>
      <c r="G550" s="641" t="s">
        <v>303</v>
      </c>
      <c r="H550" s="11"/>
      <c r="I550" s="11"/>
      <c r="J550" s="11"/>
      <c r="K550" s="11"/>
      <c r="L550" s="11"/>
      <c r="M550" s="11"/>
      <c r="N550" s="11"/>
      <c r="O550" s="11"/>
      <c r="P550" s="11"/>
      <c r="Q550" s="11"/>
      <c r="R550" s="11"/>
      <c r="S550" s="11"/>
      <c r="T550" s="11"/>
      <c r="U550" s="11"/>
      <c r="V550" s="11"/>
      <c r="W550" s="11"/>
      <c r="X550" s="11"/>
      <c r="Y550" s="11"/>
      <c r="Z550" s="11"/>
      <c r="AA550" s="11"/>
      <c r="AB550" s="11"/>
      <c r="AC550" s="11"/>
      <c r="AD550" s="11"/>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row>
    <row r="551" spans="1:72" hidden="1">
      <c r="A551" s="880" t="str">
        <f>CONCATENATE(Admin!$C$52," ",Admin!$F$52)</f>
        <v xml:space="preserve">12 </v>
      </c>
      <c r="B551" s="881" t="e">
        <f>VLOOKUP($A$537,'P12'!$A$10:$E$59,5, FALSE)</f>
        <v>#N/A</v>
      </c>
      <c r="C551" s="639">
        <f t="shared" si="24"/>
        <v>1</v>
      </c>
      <c r="D551" s="640">
        <f t="shared" si="25"/>
        <v>0</v>
      </c>
      <c r="E551" s="640">
        <f>IF(Admin!$J$52="Yes",0,1)</f>
        <v>1</v>
      </c>
      <c r="F551" s="640">
        <f t="shared" si="26"/>
        <v>2</v>
      </c>
      <c r="G551" s="641" t="s">
        <v>303</v>
      </c>
      <c r="H551" s="11"/>
      <c r="I551" s="11"/>
      <c r="J551" s="11"/>
      <c r="K551" s="11"/>
      <c r="L551" s="11"/>
      <c r="M551" s="11"/>
      <c r="N551" s="11"/>
      <c r="O551" s="11"/>
      <c r="P551" s="11"/>
      <c r="Q551" s="11"/>
      <c r="R551" s="11"/>
      <c r="S551" s="11"/>
      <c r="T551" s="11"/>
      <c r="U551" s="11"/>
      <c r="V551" s="11"/>
      <c r="W551" s="11"/>
      <c r="X551" s="11"/>
      <c r="Y551" s="11"/>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row>
    <row r="552" spans="1:72" hidden="1">
      <c r="A552" s="880" t="str">
        <f>CONCATENATE(Admin!$C$53," ",Admin!$F$53)</f>
        <v xml:space="preserve">13 </v>
      </c>
      <c r="B552" s="881" t="e">
        <f>VLOOKUP($A$537,'P13'!$A$10:$E$59,5, FALSE)</f>
        <v>#N/A</v>
      </c>
      <c r="C552" s="639">
        <f t="shared" si="24"/>
        <v>1</v>
      </c>
      <c r="D552" s="640">
        <f t="shared" si="25"/>
        <v>0</v>
      </c>
      <c r="E552" s="640">
        <f>IF(Admin!$J$53="Yes",0,1)</f>
        <v>1</v>
      </c>
      <c r="F552" s="640">
        <f t="shared" si="26"/>
        <v>2</v>
      </c>
      <c r="G552" s="641" t="s">
        <v>303</v>
      </c>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row>
    <row r="553" spans="1:72" hidden="1">
      <c r="A553" s="880" t="str">
        <f>CONCATENATE(Admin!$C$54," ",Admin!$F$54)</f>
        <v xml:space="preserve">14 </v>
      </c>
      <c r="B553" s="881" t="e">
        <f>VLOOKUP($A$537,'P14'!$A$10:$E$59,5, FALSE)</f>
        <v>#N/A</v>
      </c>
      <c r="C553" s="639">
        <f t="shared" si="24"/>
        <v>1</v>
      </c>
      <c r="D553" s="640">
        <f t="shared" si="25"/>
        <v>0</v>
      </c>
      <c r="E553" s="640">
        <f>IF(Admin!$J$54="Yes",0,1)</f>
        <v>1</v>
      </c>
      <c r="F553" s="640">
        <f t="shared" si="26"/>
        <v>2</v>
      </c>
      <c r="G553" s="641" t="s">
        <v>303</v>
      </c>
      <c r="H553" s="11"/>
      <c r="I553" s="11"/>
      <c r="J553" s="11"/>
      <c r="K553" s="11"/>
      <c r="L553" s="11"/>
      <c r="M553" s="11"/>
      <c r="N553" s="11"/>
      <c r="O553" s="11"/>
      <c r="P553" s="11"/>
      <c r="Q553" s="11"/>
      <c r="R553" s="11"/>
      <c r="S553" s="11"/>
      <c r="T553" s="11"/>
      <c r="U553" s="11"/>
      <c r="V553" s="11"/>
      <c r="W553" s="11"/>
      <c r="X553" s="11"/>
      <c r="Y553" s="11"/>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row>
    <row r="554" spans="1:72" hidden="1">
      <c r="A554" s="880" t="str">
        <f>CONCATENATE(Admin!$C$55," ",Admin!$F$55)</f>
        <v xml:space="preserve">15 </v>
      </c>
      <c r="B554" s="881" t="e">
        <f>VLOOKUP($A$537,'P15'!$A$10:$E$59,5, FALSE)</f>
        <v>#N/A</v>
      </c>
      <c r="C554" s="639">
        <f t="shared" si="24"/>
        <v>1</v>
      </c>
      <c r="D554" s="640">
        <f t="shared" si="25"/>
        <v>0</v>
      </c>
      <c r="E554" s="640">
        <f>IF(Admin!$J$55="Yes",0,1)</f>
        <v>1</v>
      </c>
      <c r="F554" s="640">
        <f t="shared" si="26"/>
        <v>2</v>
      </c>
      <c r="G554" s="641" t="s">
        <v>303</v>
      </c>
      <c r="H554" s="11"/>
      <c r="I554" s="11"/>
      <c r="J554" s="11"/>
      <c r="K554" s="11"/>
      <c r="L554" s="11"/>
      <c r="M554" s="11"/>
      <c r="N554" s="11"/>
      <c r="O554" s="11"/>
      <c r="P554" s="11"/>
      <c r="Q554" s="11"/>
      <c r="R554" s="11"/>
      <c r="S554" s="11"/>
      <c r="T554" s="11"/>
      <c r="U554" s="11"/>
      <c r="V554" s="11"/>
      <c r="W554" s="11"/>
      <c r="X554" s="11"/>
      <c r="Y554" s="11"/>
      <c r="Z554" s="11"/>
      <c r="AA554" s="11"/>
      <c r="AB554" s="11"/>
      <c r="AC554" s="11"/>
      <c r="AD554" s="11"/>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row>
    <row r="555" spans="1:72" hidden="1">
      <c r="A555" s="880" t="str">
        <f>CONCATENATE(Admin!$C$56," ",Admin!$F$56)</f>
        <v xml:space="preserve">16 </v>
      </c>
      <c r="B555" s="881" t="e">
        <f>VLOOKUP($A$537,'P16'!$A$10:$E$59,5, FALSE)</f>
        <v>#N/A</v>
      </c>
      <c r="C555" s="639">
        <f t="shared" si="24"/>
        <v>1</v>
      </c>
      <c r="D555" s="640">
        <f t="shared" si="25"/>
        <v>0</v>
      </c>
      <c r="E555" s="640">
        <f>IF(Admin!$J$56="Yes",0,1)</f>
        <v>1</v>
      </c>
      <c r="F555" s="640">
        <f t="shared" si="26"/>
        <v>2</v>
      </c>
      <c r="G555" s="641" t="s">
        <v>303</v>
      </c>
      <c r="H555" s="11"/>
      <c r="I555" s="11"/>
      <c r="J555" s="11"/>
      <c r="K555" s="11"/>
      <c r="L555" s="11"/>
      <c r="M555" s="11"/>
      <c r="N555" s="11"/>
      <c r="O555" s="11"/>
      <c r="P555" s="11"/>
      <c r="Q555" s="11"/>
      <c r="R555" s="11"/>
      <c r="S555" s="11"/>
      <c r="T555" s="11"/>
      <c r="U555" s="11"/>
      <c r="V555" s="11"/>
      <c r="W555" s="11"/>
      <c r="X555" s="11"/>
      <c r="Y555" s="11"/>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row>
    <row r="556" spans="1:72" hidden="1">
      <c r="A556" s="880" t="str">
        <f>CONCATENATE(Admin!$C$57," ",Admin!$F$57)</f>
        <v xml:space="preserve">17 </v>
      </c>
      <c r="B556" s="881" t="e">
        <f>VLOOKUP($A$537,'P17'!$A$10:$E$59,5, FALSE)</f>
        <v>#N/A</v>
      </c>
      <c r="C556" s="639">
        <f t="shared" si="24"/>
        <v>1</v>
      </c>
      <c r="D556" s="640">
        <f t="shared" si="25"/>
        <v>0</v>
      </c>
      <c r="E556" s="640">
        <f>IF(Admin!$J$57="Yes",0,1)</f>
        <v>1</v>
      </c>
      <c r="F556" s="640">
        <f t="shared" si="26"/>
        <v>2</v>
      </c>
      <c r="G556" s="641" t="s">
        <v>303</v>
      </c>
      <c r="H556" s="11"/>
      <c r="I556" s="11"/>
      <c r="J556" s="11"/>
      <c r="K556" s="11"/>
      <c r="L556" s="11"/>
      <c r="M556" s="11"/>
      <c r="N556" s="11"/>
      <c r="O556" s="11"/>
      <c r="P556" s="11"/>
      <c r="Q556" s="11"/>
      <c r="R556" s="11"/>
      <c r="S556" s="11"/>
      <c r="T556" s="11"/>
      <c r="U556" s="11"/>
      <c r="V556" s="11"/>
      <c r="W556" s="11"/>
      <c r="X556" s="11"/>
      <c r="Y556" s="11"/>
      <c r="Z556" s="11"/>
      <c r="AA556" s="11"/>
      <c r="AB556" s="11"/>
      <c r="AC556" s="11"/>
      <c r="AD556" s="11"/>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row>
    <row r="557" spans="1:72" hidden="1">
      <c r="A557" s="880" t="str">
        <f>CONCATENATE(Admin!$C$58," ",Admin!$F$58)</f>
        <v xml:space="preserve">18 </v>
      </c>
      <c r="B557" s="881" t="e">
        <f>VLOOKUP($A$537,'P18'!$A$10:$E$59,5, FALSE)</f>
        <v>#N/A</v>
      </c>
      <c r="C557" s="639">
        <f t="shared" si="24"/>
        <v>1</v>
      </c>
      <c r="D557" s="640">
        <f t="shared" si="25"/>
        <v>0</v>
      </c>
      <c r="E557" s="640">
        <f>IF(Admin!$J$58="Yes",0,1)</f>
        <v>1</v>
      </c>
      <c r="F557" s="640">
        <f t="shared" si="26"/>
        <v>2</v>
      </c>
      <c r="G557" s="641" t="s">
        <v>303</v>
      </c>
      <c r="H557" s="11"/>
      <c r="I557" s="11"/>
      <c r="J557" s="11"/>
      <c r="K557" s="11"/>
      <c r="L557" s="11"/>
      <c r="M557" s="11"/>
      <c r="N557" s="11"/>
      <c r="O557" s="11"/>
      <c r="P557" s="11"/>
      <c r="Q557" s="11"/>
      <c r="R557" s="11"/>
      <c r="S557" s="11"/>
      <c r="T557" s="11"/>
      <c r="U557" s="11"/>
      <c r="V557" s="11"/>
      <c r="W557" s="11"/>
      <c r="X557" s="11"/>
      <c r="Y557" s="11"/>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row>
    <row r="558" spans="1:72" hidden="1">
      <c r="A558" s="880" t="str">
        <f>CONCATENATE(Admin!$C$59," ",Admin!$F$59)</f>
        <v xml:space="preserve">19 </v>
      </c>
      <c r="B558" s="881" t="e">
        <f>VLOOKUP($A$537,'P19'!$A$10:$E$59,5, FALSE)</f>
        <v>#N/A</v>
      </c>
      <c r="C558" s="639">
        <f t="shared" si="24"/>
        <v>1</v>
      </c>
      <c r="D558" s="640">
        <f t="shared" si="25"/>
        <v>0</v>
      </c>
      <c r="E558" s="640">
        <f>IF(Admin!$J$59="Yes",0,1)</f>
        <v>1</v>
      </c>
      <c r="F558" s="640">
        <f t="shared" si="26"/>
        <v>2</v>
      </c>
      <c r="G558" s="641" t="s">
        <v>303</v>
      </c>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row>
    <row r="559" spans="1:72" hidden="1">
      <c r="A559" s="880" t="str">
        <f>CONCATENATE(Admin!$C$60," ",Admin!$F$60)</f>
        <v xml:space="preserve">20 </v>
      </c>
      <c r="B559" s="881" t="e">
        <f>VLOOKUP($A$537,'P20'!$A$10:$E$59,5, FALSE)</f>
        <v>#N/A</v>
      </c>
      <c r="C559" s="639">
        <f t="shared" si="24"/>
        <v>1</v>
      </c>
      <c r="D559" s="640">
        <f t="shared" si="25"/>
        <v>0</v>
      </c>
      <c r="E559" s="640">
        <f>IF(Admin!$J$60="Yes",0,1)</f>
        <v>1</v>
      </c>
      <c r="F559" s="640">
        <f t="shared" si="26"/>
        <v>2</v>
      </c>
      <c r="G559" s="641" t="s">
        <v>303</v>
      </c>
      <c r="H559" s="11"/>
      <c r="I559" s="11"/>
      <c r="J559" s="11"/>
      <c r="K559" s="11"/>
      <c r="L559" s="11"/>
      <c r="M559" s="11"/>
      <c r="N559" s="11"/>
      <c r="O559" s="11"/>
      <c r="P559" s="11"/>
      <c r="Q559" s="11"/>
      <c r="R559" s="11"/>
      <c r="S559" s="11"/>
      <c r="T559" s="11"/>
      <c r="U559" s="11"/>
      <c r="V559" s="11"/>
      <c r="W559" s="11"/>
      <c r="X559" s="11"/>
      <c r="Y559" s="11"/>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row>
    <row r="560" spans="1:72" hidden="1">
      <c r="A560" s="878">
        <f>Tasks!B93</f>
        <v>25</v>
      </c>
      <c r="B560" s="879">
        <f>Tasks!C93</f>
        <v>0</v>
      </c>
      <c r="C560" s="639">
        <f t="shared" si="24"/>
        <v>0</v>
      </c>
      <c r="D560" s="640">
        <f t="shared" si="25"/>
        <v>1</v>
      </c>
      <c r="E560" s="640" t="s">
        <v>100</v>
      </c>
      <c r="F560" s="640">
        <f t="shared" si="26"/>
        <v>1</v>
      </c>
      <c r="G560" s="641" t="s">
        <v>303</v>
      </c>
      <c r="H560" s="11"/>
      <c r="I560" s="11"/>
      <c r="J560" s="11"/>
      <c r="K560" s="11"/>
      <c r="L560" s="11"/>
      <c r="M560" s="11"/>
      <c r="N560" s="11"/>
      <c r="O560" s="11"/>
      <c r="P560" s="11"/>
      <c r="Q560" s="11"/>
      <c r="R560" s="11"/>
      <c r="S560" s="11"/>
      <c r="T560" s="11"/>
      <c r="U560" s="11"/>
      <c r="V560" s="11"/>
      <c r="W560" s="11"/>
      <c r="X560" s="11"/>
      <c r="Y560" s="11"/>
      <c r="Z560" s="11"/>
      <c r="AA560" s="11"/>
      <c r="AB560" s="11"/>
      <c r="AC560" s="11"/>
      <c r="AD560" s="11"/>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row>
    <row r="561" spans="1:72" hidden="1">
      <c r="A561" s="880" t="str">
        <f>CONCATENATE("P1"," ",Admin!$F$39)</f>
        <v xml:space="preserve">P1 </v>
      </c>
      <c r="B561" s="881" t="e">
        <f>VLOOKUP($A$560,Pilot1!$A$10:$E$59,5, FALSE)</f>
        <v>#N/A</v>
      </c>
      <c r="C561" s="639">
        <f t="shared" si="24"/>
        <v>1</v>
      </c>
      <c r="D561" s="640">
        <f t="shared" si="25"/>
        <v>0</v>
      </c>
      <c r="E561" s="640">
        <f>IF(Admin!$J$39="Yes",0,1)</f>
        <v>1</v>
      </c>
      <c r="F561" s="640">
        <f t="shared" si="26"/>
        <v>2</v>
      </c>
      <c r="G561" s="641" t="s">
        <v>303</v>
      </c>
      <c r="H561" s="11"/>
      <c r="I561" s="11"/>
      <c r="J561" s="11"/>
      <c r="K561" s="11"/>
      <c r="L561" s="11"/>
      <c r="M561" s="11"/>
      <c r="N561" s="11"/>
      <c r="O561" s="11"/>
      <c r="P561" s="11"/>
      <c r="Q561" s="11"/>
      <c r="R561" s="11"/>
      <c r="S561" s="11"/>
      <c r="T561" s="11"/>
      <c r="U561" s="11"/>
      <c r="V561" s="11"/>
      <c r="W561" s="11"/>
      <c r="X561" s="11"/>
      <c r="Y561" s="11"/>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row>
    <row r="562" spans="1:72" ht="27" hidden="1">
      <c r="A562" s="880" t="str">
        <f>CONCATENATE("P2"," ",Admin!$F$40)</f>
        <v>P2 &lt;enter name&gt;</v>
      </c>
      <c r="B562" s="881" t="e">
        <f>VLOOKUP($A$560,Pilot2!$A$10:$E$59,5, FALSE)</f>
        <v>#N/A</v>
      </c>
      <c r="C562" s="639">
        <f t="shared" si="24"/>
        <v>1</v>
      </c>
      <c r="D562" s="640">
        <f t="shared" si="25"/>
        <v>0</v>
      </c>
      <c r="E562" s="640">
        <f>IF(Admin!$J$40="Yes",0,1)</f>
        <v>1</v>
      </c>
      <c r="F562" s="640">
        <f t="shared" si="26"/>
        <v>2</v>
      </c>
      <c r="G562" s="641" t="s">
        <v>303</v>
      </c>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row>
    <row r="563" spans="1:72" ht="27" hidden="1">
      <c r="A563" s="880" t="str">
        <f>CONCATENATE(Admin!$C$41," ",Admin!$F$41)</f>
        <v>1 Mevis Dsilva</v>
      </c>
      <c r="B563" s="881" t="e">
        <f>VLOOKUP($A$560,'P1'!$A$10:$E$59,5, FALSE)</f>
        <v>#N/A</v>
      </c>
      <c r="C563" s="639">
        <f t="shared" si="24"/>
        <v>1</v>
      </c>
      <c r="D563" s="640">
        <f t="shared" si="25"/>
        <v>0</v>
      </c>
      <c r="E563" s="640">
        <f>IF(Admin!$J$41="Yes",0,1)</f>
        <v>0</v>
      </c>
      <c r="F563" s="640">
        <f t="shared" si="26"/>
        <v>1</v>
      </c>
      <c r="G563" s="641" t="s">
        <v>303</v>
      </c>
      <c r="H563" s="11"/>
      <c r="I563" s="11"/>
      <c r="J563" s="11"/>
      <c r="K563" s="11"/>
      <c r="L563" s="11"/>
      <c r="M563" s="11"/>
      <c r="N563" s="11"/>
      <c r="O563" s="11"/>
      <c r="P563" s="11"/>
      <c r="Q563" s="11"/>
      <c r="R563" s="11"/>
      <c r="S563" s="11"/>
      <c r="T563" s="11"/>
      <c r="U563" s="11"/>
      <c r="V563" s="11"/>
      <c r="W563" s="11"/>
      <c r="X563" s="11"/>
      <c r="Y563" s="11"/>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row>
    <row r="564" spans="1:72" ht="27" hidden="1">
      <c r="A564" s="880" t="str">
        <f>CONCATENATE(Admin!$C$42," ",Admin!$F$42)</f>
        <v>2 Boris Gluscevic</v>
      </c>
      <c r="B564" s="881" t="e">
        <f>VLOOKUP($A$560,'P2'!$A$10:$E$59,5, FALSE)</f>
        <v>#N/A</v>
      </c>
      <c r="C564" s="639">
        <f t="shared" si="24"/>
        <v>1</v>
      </c>
      <c r="D564" s="640">
        <f t="shared" si="25"/>
        <v>0</v>
      </c>
      <c r="E564" s="640">
        <f>IF(Admin!$J$42="Yes",0,1)</f>
        <v>0</v>
      </c>
      <c r="F564" s="640">
        <f t="shared" si="26"/>
        <v>1</v>
      </c>
      <c r="G564" s="641" t="s">
        <v>303</v>
      </c>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row>
    <row r="565" spans="1:72" ht="27" hidden="1">
      <c r="A565" s="880" t="str">
        <f>CONCATENATE(Admin!$C$43," ",Admin!$F$43)</f>
        <v>3 Foram Jasani</v>
      </c>
      <c r="B565" s="881" t="e">
        <f>VLOOKUP($A$560,'P3'!$A$10:$E$59,5, FALSE)</f>
        <v>#N/A</v>
      </c>
      <c r="C565" s="639">
        <f t="shared" si="24"/>
        <v>1</v>
      </c>
      <c r="D565" s="640">
        <f t="shared" si="25"/>
        <v>0</v>
      </c>
      <c r="E565" s="640">
        <f>IF(Admin!$J$43="Yes",0,1)</f>
        <v>0</v>
      </c>
      <c r="F565" s="640">
        <f t="shared" si="26"/>
        <v>1</v>
      </c>
      <c r="G565" s="641" t="s">
        <v>303</v>
      </c>
      <c r="H565" s="11"/>
      <c r="I565" s="11"/>
      <c r="J565" s="11"/>
      <c r="K565" s="11"/>
      <c r="L565" s="11"/>
      <c r="M565" s="11"/>
      <c r="N565" s="11"/>
      <c r="O565" s="11"/>
      <c r="P565" s="11"/>
      <c r="Q565" s="11"/>
      <c r="R565" s="11"/>
      <c r="S565" s="11"/>
      <c r="T565" s="11"/>
      <c r="U565" s="11"/>
      <c r="V565" s="11"/>
      <c r="W565" s="11"/>
      <c r="X565" s="11"/>
      <c r="Y565" s="11"/>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row>
    <row r="566" spans="1:72" ht="27" hidden="1">
      <c r="A566" s="880" t="str">
        <f>CONCATENATE(Admin!$C$44," ",Admin!$F$44)</f>
        <v>4 Anupam Jagtap</v>
      </c>
      <c r="B566" s="881" t="e">
        <f>VLOOKUP($A$560,'P4'!$A$10:$E$59,5, FALSE)</f>
        <v>#N/A</v>
      </c>
      <c r="C566" s="639">
        <f t="shared" si="24"/>
        <v>1</v>
      </c>
      <c r="D566" s="640">
        <f t="shared" si="25"/>
        <v>0</v>
      </c>
      <c r="E566" s="640">
        <f>IF(Admin!$J$44="Yes",0,1)</f>
        <v>0</v>
      </c>
      <c r="F566" s="640">
        <f t="shared" si="26"/>
        <v>1</v>
      </c>
      <c r="G566" s="641" t="s">
        <v>303</v>
      </c>
      <c r="H566" s="11"/>
      <c r="I566" s="11"/>
      <c r="J566" s="11"/>
      <c r="K566" s="11"/>
      <c r="L566" s="11"/>
      <c r="M566" s="11"/>
      <c r="N566" s="11"/>
      <c r="O566" s="11"/>
      <c r="P566" s="11"/>
      <c r="Q566" s="11"/>
      <c r="R566" s="11"/>
      <c r="S566" s="11"/>
      <c r="T566" s="11"/>
      <c r="U566" s="11"/>
      <c r="V566" s="11"/>
      <c r="W566" s="11"/>
      <c r="X566" s="11"/>
      <c r="Y566" s="11"/>
      <c r="Z566" s="11"/>
      <c r="AA566" s="11"/>
      <c r="AB566" s="11"/>
      <c r="AC566" s="11"/>
      <c r="AD566" s="11"/>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row>
    <row r="567" spans="1:72" ht="27" hidden="1">
      <c r="A567" s="880" t="str">
        <f>CONCATENATE(Admin!$C$45," ",Admin!$F$45)</f>
        <v>5 Rohan Avachat</v>
      </c>
      <c r="B567" s="881" t="e">
        <f>VLOOKUP($A$560,'P5'!$A$10:$E$59,5, FALSE)</f>
        <v>#N/A</v>
      </c>
      <c r="C567" s="639">
        <f t="shared" si="24"/>
        <v>1</v>
      </c>
      <c r="D567" s="640">
        <f t="shared" si="25"/>
        <v>0</v>
      </c>
      <c r="E567" s="640">
        <f>IF(Admin!$J$45="Yes",0,1)</f>
        <v>0</v>
      </c>
      <c r="F567" s="640">
        <f t="shared" si="26"/>
        <v>1</v>
      </c>
      <c r="G567" s="641" t="s">
        <v>303</v>
      </c>
      <c r="H567" s="11"/>
      <c r="I567" s="11"/>
      <c r="J567" s="11"/>
      <c r="K567" s="11"/>
      <c r="L567" s="11"/>
      <c r="M567" s="11"/>
      <c r="N567" s="11"/>
      <c r="O567" s="11"/>
      <c r="P567" s="11"/>
      <c r="Q567" s="11"/>
      <c r="R567" s="11"/>
      <c r="S567" s="11"/>
      <c r="T567" s="11"/>
      <c r="U567" s="11"/>
      <c r="V567" s="11"/>
      <c r="W567" s="11"/>
      <c r="X567" s="11"/>
      <c r="Y567" s="11"/>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row>
    <row r="568" spans="1:72" hidden="1">
      <c r="A568" s="880" t="str">
        <f>CONCATENATE(Admin!$C$46," ",Admin!$F$46)</f>
        <v xml:space="preserve">6 </v>
      </c>
      <c r="B568" s="881" t="e">
        <f>VLOOKUP($A$560,'P6'!$A$10:$E$59,5, FALSE)</f>
        <v>#N/A</v>
      </c>
      <c r="C568" s="639">
        <f t="shared" si="24"/>
        <v>1</v>
      </c>
      <c r="D568" s="640">
        <f t="shared" si="25"/>
        <v>0</v>
      </c>
      <c r="E568" s="640">
        <f>IF(Admin!$J$46="Yes",0,1)</f>
        <v>1</v>
      </c>
      <c r="F568" s="640">
        <f t="shared" si="26"/>
        <v>2</v>
      </c>
      <c r="G568" s="641" t="s">
        <v>303</v>
      </c>
      <c r="H568" s="11"/>
      <c r="I568" s="11"/>
      <c r="J568" s="11"/>
      <c r="K568" s="11"/>
      <c r="L568" s="11"/>
      <c r="M568" s="11"/>
      <c r="N568" s="11"/>
      <c r="O568" s="11"/>
      <c r="P568" s="11"/>
      <c r="Q568" s="11"/>
      <c r="R568" s="11"/>
      <c r="S568" s="11"/>
      <c r="T568" s="11"/>
      <c r="U568" s="11"/>
      <c r="V568" s="11"/>
      <c r="W568" s="11"/>
      <c r="X568" s="11"/>
      <c r="Y568" s="11"/>
      <c r="Z568" s="11"/>
      <c r="AA568" s="11"/>
      <c r="AB568" s="11"/>
      <c r="AC568" s="11"/>
      <c r="AD568" s="11"/>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row>
    <row r="569" spans="1:72" hidden="1">
      <c r="A569" s="880" t="str">
        <f>CONCATENATE(Admin!$C$47," ",Admin!$F$47)</f>
        <v xml:space="preserve">7 </v>
      </c>
      <c r="B569" s="881" t="e">
        <f>VLOOKUP($A$560,'P7'!$A$10:$E$59,5, FALSE)</f>
        <v>#N/A</v>
      </c>
      <c r="C569" s="639">
        <f t="shared" si="24"/>
        <v>1</v>
      </c>
      <c r="D569" s="640">
        <f t="shared" si="25"/>
        <v>0</v>
      </c>
      <c r="E569" s="640">
        <f>IF(Admin!$J$47="Yes",0,1)</f>
        <v>1</v>
      </c>
      <c r="F569" s="640">
        <f t="shared" si="26"/>
        <v>2</v>
      </c>
      <c r="G569" s="641" t="s">
        <v>303</v>
      </c>
      <c r="H569" s="11"/>
      <c r="I569" s="11"/>
      <c r="J569" s="11"/>
      <c r="K569" s="11"/>
      <c r="L569" s="11"/>
      <c r="M569" s="11"/>
      <c r="N569" s="11"/>
      <c r="O569" s="11"/>
      <c r="P569" s="11"/>
      <c r="Q569" s="11"/>
      <c r="R569" s="11"/>
      <c r="S569" s="11"/>
      <c r="T569" s="11"/>
      <c r="U569" s="11"/>
      <c r="V569" s="11"/>
      <c r="W569" s="11"/>
      <c r="X569" s="11"/>
      <c r="Y569" s="11"/>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row>
    <row r="570" spans="1:72" hidden="1">
      <c r="A570" s="880" t="str">
        <f>CONCATENATE(Admin!$C$48," ",Admin!$F$48)</f>
        <v xml:space="preserve">8 </v>
      </c>
      <c r="B570" s="881" t="e">
        <f>VLOOKUP($A$560,'P8'!$A$10:$E$59,5, FALSE)</f>
        <v>#N/A</v>
      </c>
      <c r="C570" s="639">
        <f t="shared" si="24"/>
        <v>1</v>
      </c>
      <c r="D570" s="640">
        <f t="shared" si="25"/>
        <v>0</v>
      </c>
      <c r="E570" s="640">
        <f>IF(Admin!$J$48="Yes",0,1)</f>
        <v>1</v>
      </c>
      <c r="F570" s="640">
        <f t="shared" si="26"/>
        <v>2</v>
      </c>
      <c r="G570" s="641" t="s">
        <v>303</v>
      </c>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row>
    <row r="571" spans="1:72" hidden="1">
      <c r="A571" s="880" t="str">
        <f>CONCATENATE(Admin!$C$49," ",Admin!$F$49)</f>
        <v xml:space="preserve">9 </v>
      </c>
      <c r="B571" s="881" t="e">
        <f>VLOOKUP($A$560,'P9'!$A$10:$E$59,5, FALSE)</f>
        <v>#N/A</v>
      </c>
      <c r="C571" s="639">
        <f t="shared" si="24"/>
        <v>1</v>
      </c>
      <c r="D571" s="640">
        <f t="shared" si="25"/>
        <v>0</v>
      </c>
      <c r="E571" s="640">
        <f>IF(Admin!$J$49="Yes",0,1)</f>
        <v>1</v>
      </c>
      <c r="F571" s="640">
        <f t="shared" si="26"/>
        <v>2</v>
      </c>
      <c r="G571" s="641" t="s">
        <v>303</v>
      </c>
      <c r="H571" s="11"/>
      <c r="I571" s="11"/>
      <c r="J571" s="11"/>
      <c r="K571" s="11"/>
      <c r="L571" s="11"/>
      <c r="M571" s="11"/>
      <c r="N571" s="11"/>
      <c r="O571" s="11"/>
      <c r="P571" s="11"/>
      <c r="Q571" s="11"/>
      <c r="R571" s="11"/>
      <c r="S571" s="11"/>
      <c r="T571" s="11"/>
      <c r="U571" s="11"/>
      <c r="V571" s="11"/>
      <c r="W571" s="11"/>
      <c r="X571" s="11"/>
      <c r="Y571" s="11"/>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row>
    <row r="572" spans="1:72" hidden="1">
      <c r="A572" s="880" t="str">
        <f>CONCATENATE(Admin!$C$50," ",Admin!$F$50)</f>
        <v xml:space="preserve">10 </v>
      </c>
      <c r="B572" s="881" t="e">
        <f>VLOOKUP($A$560,'P10'!$A$10:$E$59,5, FALSE)</f>
        <v>#N/A</v>
      </c>
      <c r="C572" s="639">
        <f t="shared" si="24"/>
        <v>1</v>
      </c>
      <c r="D572" s="640">
        <f t="shared" si="25"/>
        <v>0</v>
      </c>
      <c r="E572" s="640">
        <f>IF(Admin!$J$50="Yes",0,1)</f>
        <v>1</v>
      </c>
      <c r="F572" s="640">
        <f t="shared" si="26"/>
        <v>2</v>
      </c>
      <c r="G572" s="641" t="s">
        <v>303</v>
      </c>
      <c r="H572" s="11"/>
      <c r="I572" s="11"/>
      <c r="J572" s="11"/>
      <c r="K572" s="11"/>
      <c r="L572" s="11"/>
      <c r="M572" s="11"/>
      <c r="N572" s="11"/>
      <c r="O572" s="11"/>
      <c r="P572" s="11"/>
      <c r="Q572" s="11"/>
      <c r="R572" s="11"/>
      <c r="S572" s="11"/>
      <c r="T572" s="11"/>
      <c r="U572" s="11"/>
      <c r="V572" s="11"/>
      <c r="W572" s="11"/>
      <c r="X572" s="11"/>
      <c r="Y572" s="11"/>
      <c r="Z572" s="11"/>
      <c r="AA572" s="11"/>
      <c r="AB572" s="11"/>
      <c r="AC572" s="11"/>
      <c r="AD572" s="11"/>
      <c r="AE572" s="11"/>
      <c r="AF572" s="11"/>
      <c r="AG572" s="11"/>
      <c r="AH572" s="11"/>
      <c r="AI572" s="11"/>
      <c r="AJ572" s="11"/>
      <c r="AK572" s="11"/>
      <c r="AL572" s="11"/>
      <c r="AM572" s="11"/>
      <c r="AN572" s="11"/>
      <c r="AO572" s="11"/>
      <c r="AP572" s="11"/>
      <c r="AQ572" s="11"/>
      <c r="AR572" s="11"/>
      <c r="AS572" s="11"/>
      <c r="AT572" s="11"/>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row>
    <row r="573" spans="1:72" hidden="1">
      <c r="A573" s="880" t="str">
        <f>CONCATENATE(Admin!$C$51," ",Admin!$F$51)</f>
        <v xml:space="preserve">11 </v>
      </c>
      <c r="B573" s="881" t="e">
        <f>VLOOKUP($A$560,'P11'!$A$10:$E$59,5, FALSE)</f>
        <v>#N/A</v>
      </c>
      <c r="C573" s="639">
        <f t="shared" si="24"/>
        <v>1</v>
      </c>
      <c r="D573" s="640">
        <f t="shared" si="25"/>
        <v>0</v>
      </c>
      <c r="E573" s="640">
        <f>IF(Admin!$J$51="Yes",0,1)</f>
        <v>1</v>
      </c>
      <c r="F573" s="640">
        <f t="shared" si="26"/>
        <v>2</v>
      </c>
      <c r="G573" s="641" t="s">
        <v>303</v>
      </c>
      <c r="H573" s="11"/>
      <c r="I573" s="11"/>
      <c r="J573" s="11"/>
      <c r="K573" s="11"/>
      <c r="L573" s="11"/>
      <c r="M573" s="11"/>
      <c r="N573" s="11"/>
      <c r="O573" s="11"/>
      <c r="P573" s="11"/>
      <c r="Q573" s="11"/>
      <c r="R573" s="11"/>
      <c r="S573" s="11"/>
      <c r="T573" s="11"/>
      <c r="U573" s="11"/>
      <c r="V573" s="11"/>
      <c r="W573" s="11"/>
      <c r="X573" s="11"/>
      <c r="Y573" s="11"/>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row>
    <row r="574" spans="1:72" hidden="1">
      <c r="A574" s="880" t="str">
        <f>CONCATENATE(Admin!$C$52," ",Admin!$F$52)</f>
        <v xml:space="preserve">12 </v>
      </c>
      <c r="B574" s="881" t="e">
        <f>VLOOKUP($A$560,'P12'!$A$10:$E$59,5, FALSE)</f>
        <v>#N/A</v>
      </c>
      <c r="C574" s="639">
        <f t="shared" si="24"/>
        <v>1</v>
      </c>
      <c r="D574" s="640">
        <f t="shared" si="25"/>
        <v>0</v>
      </c>
      <c r="E574" s="640">
        <f>IF(Admin!$J$52="Yes",0,1)</f>
        <v>1</v>
      </c>
      <c r="F574" s="640">
        <f t="shared" si="26"/>
        <v>2</v>
      </c>
      <c r="G574" s="641" t="s">
        <v>303</v>
      </c>
      <c r="H574" s="11"/>
      <c r="I574" s="11"/>
      <c r="J574" s="11"/>
      <c r="K574" s="11"/>
      <c r="L574" s="11"/>
      <c r="M574" s="11"/>
      <c r="N574" s="11"/>
      <c r="O574" s="11"/>
      <c r="P574" s="11"/>
      <c r="Q574" s="11"/>
      <c r="R574" s="11"/>
      <c r="S574" s="11"/>
      <c r="T574" s="11"/>
      <c r="U574" s="11"/>
      <c r="V574" s="11"/>
      <c r="W574" s="11"/>
      <c r="X574" s="11"/>
      <c r="Y574" s="11"/>
      <c r="Z574" s="11"/>
      <c r="AA574" s="11"/>
      <c r="AB574" s="11"/>
      <c r="AC574" s="11"/>
      <c r="AD574" s="11"/>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row>
    <row r="575" spans="1:72" hidden="1">
      <c r="A575" s="880" t="str">
        <f>CONCATENATE(Admin!$C$53," ",Admin!$F$53)</f>
        <v xml:space="preserve">13 </v>
      </c>
      <c r="B575" s="881" t="e">
        <f>VLOOKUP($A$560,'P13'!$A$10:$E$59,5, FALSE)</f>
        <v>#N/A</v>
      </c>
      <c r="C575" s="639">
        <f t="shared" si="24"/>
        <v>1</v>
      </c>
      <c r="D575" s="640">
        <f t="shared" si="25"/>
        <v>0</v>
      </c>
      <c r="E575" s="640">
        <f>IF(Admin!$J$53="Yes",0,1)</f>
        <v>1</v>
      </c>
      <c r="F575" s="640">
        <f t="shared" si="26"/>
        <v>2</v>
      </c>
      <c r="G575" s="641" t="s">
        <v>303</v>
      </c>
      <c r="H575" s="11"/>
      <c r="I575" s="11"/>
      <c r="J575" s="11"/>
      <c r="K575" s="11"/>
      <c r="L575" s="11"/>
      <c r="M575" s="11"/>
      <c r="N575" s="11"/>
      <c r="O575" s="11"/>
      <c r="P575" s="11"/>
      <c r="Q575" s="11"/>
      <c r="R575" s="11"/>
      <c r="S575" s="11"/>
      <c r="T575" s="11"/>
      <c r="U575" s="11"/>
      <c r="V575" s="11"/>
      <c r="W575" s="11"/>
      <c r="X575" s="11"/>
      <c r="Y575" s="11"/>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row>
    <row r="576" spans="1:72" hidden="1">
      <c r="A576" s="880" t="str">
        <f>CONCATENATE(Admin!$C$54," ",Admin!$F$54)</f>
        <v xml:space="preserve">14 </v>
      </c>
      <c r="B576" s="881" t="e">
        <f>VLOOKUP($A$560,'P14'!$A$10:$E$59,5, FALSE)</f>
        <v>#N/A</v>
      </c>
      <c r="C576" s="639">
        <f t="shared" si="24"/>
        <v>1</v>
      </c>
      <c r="D576" s="640">
        <f t="shared" si="25"/>
        <v>0</v>
      </c>
      <c r="E576" s="640">
        <f>IF(Admin!$J$54="Yes",0,1)</f>
        <v>1</v>
      </c>
      <c r="F576" s="640">
        <f t="shared" si="26"/>
        <v>2</v>
      </c>
      <c r="G576" s="641" t="s">
        <v>303</v>
      </c>
      <c r="H576" s="11"/>
      <c r="I576" s="11"/>
      <c r="J576" s="11"/>
      <c r="K576" s="11"/>
      <c r="L576" s="11"/>
      <c r="M576" s="11"/>
      <c r="N576" s="11"/>
      <c r="O576" s="11"/>
      <c r="P576" s="11"/>
      <c r="Q576" s="11"/>
      <c r="R576" s="11"/>
      <c r="S576" s="11"/>
      <c r="T576" s="11"/>
      <c r="U576" s="11"/>
      <c r="V576" s="11"/>
      <c r="W576" s="11"/>
      <c r="X576" s="11"/>
      <c r="Y576" s="11"/>
      <c r="Z576" s="11"/>
      <c r="AA576" s="11"/>
      <c r="AB576" s="11"/>
      <c r="AC576" s="11"/>
      <c r="AD576" s="11"/>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row>
    <row r="577" spans="1:72" hidden="1">
      <c r="A577" s="880" t="str">
        <f>CONCATENATE(Admin!$C$55," ",Admin!$F$55)</f>
        <v xml:space="preserve">15 </v>
      </c>
      <c r="B577" s="881" t="e">
        <f>VLOOKUP($A$560,'P15'!$A$10:$E$59,5, FALSE)</f>
        <v>#N/A</v>
      </c>
      <c r="C577" s="639">
        <f t="shared" si="24"/>
        <v>1</v>
      </c>
      <c r="D577" s="640">
        <f t="shared" si="25"/>
        <v>0</v>
      </c>
      <c r="E577" s="640">
        <f>IF(Admin!$J$55="Yes",0,1)</f>
        <v>1</v>
      </c>
      <c r="F577" s="640">
        <f t="shared" si="26"/>
        <v>2</v>
      </c>
      <c r="G577" s="641" t="s">
        <v>303</v>
      </c>
      <c r="H577" s="11"/>
      <c r="I577" s="11"/>
      <c r="J577" s="11"/>
      <c r="K577" s="11"/>
      <c r="L577" s="11"/>
      <c r="M577" s="11"/>
      <c r="N577" s="11"/>
      <c r="O577" s="11"/>
      <c r="P577" s="11"/>
      <c r="Q577" s="11"/>
      <c r="R577" s="11"/>
      <c r="S577" s="11"/>
      <c r="T577" s="11"/>
      <c r="U577" s="11"/>
      <c r="V577" s="11"/>
      <c r="W577" s="11"/>
      <c r="X577" s="11"/>
      <c r="Y577" s="11"/>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row>
    <row r="578" spans="1:72" hidden="1">
      <c r="A578" s="880" t="str">
        <f>CONCATENATE(Admin!$C$56," ",Admin!$F$56)</f>
        <v xml:space="preserve">16 </v>
      </c>
      <c r="B578" s="881" t="e">
        <f>VLOOKUP($A$560,'P16'!$A$10:$E$59,5, FALSE)</f>
        <v>#N/A</v>
      </c>
      <c r="C578" s="639">
        <f t="shared" si="24"/>
        <v>1</v>
      </c>
      <c r="D578" s="640">
        <f t="shared" si="25"/>
        <v>0</v>
      </c>
      <c r="E578" s="640">
        <f>IF(Admin!$J$56="Yes",0,1)</f>
        <v>1</v>
      </c>
      <c r="F578" s="640">
        <f t="shared" si="26"/>
        <v>2</v>
      </c>
      <c r="G578" s="641" t="s">
        <v>303</v>
      </c>
      <c r="H578" s="11"/>
      <c r="I578" s="11"/>
      <c r="J578" s="11"/>
      <c r="K578" s="11"/>
      <c r="L578" s="11"/>
      <c r="M578" s="11"/>
      <c r="N578" s="11"/>
      <c r="O578" s="11"/>
      <c r="P578" s="11"/>
      <c r="Q578" s="11"/>
      <c r="R578" s="11"/>
      <c r="S578" s="11"/>
      <c r="T578" s="11"/>
      <c r="U578" s="11"/>
      <c r="V578" s="11"/>
      <c r="W578" s="11"/>
      <c r="X578" s="11"/>
      <c r="Y578" s="11"/>
      <c r="Z578" s="11"/>
      <c r="AA578" s="11"/>
      <c r="AB578" s="11"/>
      <c r="AC578" s="11"/>
      <c r="AD578" s="11"/>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row>
    <row r="579" spans="1:72" hidden="1">
      <c r="A579" s="880" t="str">
        <f>CONCATENATE(Admin!$C$57," ",Admin!$F$57)</f>
        <v xml:space="preserve">17 </v>
      </c>
      <c r="B579" s="881" t="e">
        <f>VLOOKUP($A$560,'P17'!$A$10:$E$59,5, FALSE)</f>
        <v>#N/A</v>
      </c>
      <c r="C579" s="639">
        <f t="shared" si="24"/>
        <v>1</v>
      </c>
      <c r="D579" s="640">
        <f t="shared" si="25"/>
        <v>0</v>
      </c>
      <c r="E579" s="640">
        <f>IF(Admin!$J$57="Yes",0,1)</f>
        <v>1</v>
      </c>
      <c r="F579" s="640">
        <f t="shared" si="26"/>
        <v>2</v>
      </c>
      <c r="G579" s="641" t="s">
        <v>303</v>
      </c>
      <c r="H579" s="11"/>
      <c r="I579" s="11"/>
      <c r="J579" s="11"/>
      <c r="K579" s="11"/>
      <c r="L579" s="11"/>
      <c r="M579" s="11"/>
      <c r="N579" s="11"/>
      <c r="O579" s="11"/>
      <c r="P579" s="11"/>
      <c r="Q579" s="11"/>
      <c r="R579" s="11"/>
      <c r="S579" s="11"/>
      <c r="T579" s="11"/>
      <c r="U579" s="11"/>
      <c r="V579" s="11"/>
      <c r="W579" s="11"/>
      <c r="X579" s="11"/>
      <c r="Y579" s="11"/>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row>
    <row r="580" spans="1:72" hidden="1">
      <c r="A580" s="880" t="str">
        <f>CONCATENATE(Admin!$C$58," ",Admin!$F$58)</f>
        <v xml:space="preserve">18 </v>
      </c>
      <c r="B580" s="881" t="e">
        <f>VLOOKUP($A$560,'P18'!$A$10:$E$59,5, FALSE)</f>
        <v>#N/A</v>
      </c>
      <c r="C580" s="639">
        <f t="shared" si="24"/>
        <v>1</v>
      </c>
      <c r="D580" s="640">
        <f t="shared" si="25"/>
        <v>0</v>
      </c>
      <c r="E580" s="640">
        <f>IF(Admin!$J$58="Yes",0,1)</f>
        <v>1</v>
      </c>
      <c r="F580" s="640">
        <f t="shared" si="26"/>
        <v>2</v>
      </c>
      <c r="G580" s="641" t="s">
        <v>303</v>
      </c>
      <c r="H580" s="11"/>
      <c r="I580" s="11"/>
      <c r="J580" s="11"/>
      <c r="K580" s="11"/>
      <c r="L580" s="11"/>
      <c r="M580" s="11"/>
      <c r="N580" s="11"/>
      <c r="O580" s="11"/>
      <c r="P580" s="11"/>
      <c r="Q580" s="11"/>
      <c r="R580" s="11"/>
      <c r="S580" s="11"/>
      <c r="T580" s="11"/>
      <c r="U580" s="11"/>
      <c r="V580" s="11"/>
      <c r="W580" s="11"/>
      <c r="X580" s="11"/>
      <c r="Y580" s="11"/>
      <c r="Z580" s="11"/>
      <c r="AA580" s="11"/>
      <c r="AB580" s="11"/>
      <c r="AC580" s="11"/>
      <c r="AD580" s="11"/>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row>
    <row r="581" spans="1:72" hidden="1">
      <c r="A581" s="880" t="str">
        <f>CONCATENATE(Admin!$C$59," ",Admin!$F$59)</f>
        <v xml:space="preserve">19 </v>
      </c>
      <c r="B581" s="881" t="e">
        <f>VLOOKUP($A$560,'P19'!$A$10:$E$59,5, FALSE)</f>
        <v>#N/A</v>
      </c>
      <c r="C581" s="639">
        <f t="shared" si="24"/>
        <v>1</v>
      </c>
      <c r="D581" s="640">
        <f t="shared" si="25"/>
        <v>0</v>
      </c>
      <c r="E581" s="640">
        <f>IF(Admin!$J$59="Yes",0,1)</f>
        <v>1</v>
      </c>
      <c r="F581" s="640">
        <f t="shared" si="26"/>
        <v>2</v>
      </c>
      <c r="G581" s="641" t="s">
        <v>303</v>
      </c>
      <c r="H581" s="11"/>
      <c r="I581" s="11"/>
      <c r="J581" s="11"/>
      <c r="K581" s="11"/>
      <c r="L581" s="11"/>
      <c r="M581" s="11"/>
      <c r="N581" s="11"/>
      <c r="O581" s="11"/>
      <c r="P581" s="11"/>
      <c r="Q581" s="11"/>
      <c r="R581" s="11"/>
      <c r="S581" s="11"/>
      <c r="T581" s="11"/>
      <c r="U581" s="11"/>
      <c r="V581" s="11"/>
      <c r="W581" s="11"/>
      <c r="X581" s="11"/>
      <c r="Y581" s="11"/>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row>
    <row r="582" spans="1:72" hidden="1">
      <c r="A582" s="880" t="str">
        <f>CONCATENATE(Admin!$C$60," ",Admin!$F$60)</f>
        <v xml:space="preserve">20 </v>
      </c>
      <c r="B582" s="881" t="e">
        <f>VLOOKUP($A$560,'P20'!$A$10:$E$59,5, FALSE)</f>
        <v>#N/A</v>
      </c>
      <c r="C582" s="639">
        <f t="shared" si="24"/>
        <v>1</v>
      </c>
      <c r="D582" s="640">
        <f t="shared" si="25"/>
        <v>0</v>
      </c>
      <c r="E582" s="640">
        <f>IF(Admin!$J$60="Yes",0,1)</f>
        <v>1</v>
      </c>
      <c r="F582" s="640">
        <f t="shared" si="26"/>
        <v>2</v>
      </c>
      <c r="G582" s="641" t="s">
        <v>303</v>
      </c>
      <c r="H582" s="11"/>
      <c r="I582" s="11"/>
      <c r="J582" s="11"/>
      <c r="K582" s="11"/>
      <c r="L582" s="11"/>
      <c r="M582" s="11"/>
      <c r="N582" s="11"/>
      <c r="O582" s="11"/>
      <c r="P582" s="11"/>
      <c r="Q582" s="11"/>
      <c r="R582" s="11"/>
      <c r="S582" s="11"/>
      <c r="T582" s="11"/>
      <c r="U582" s="11"/>
      <c r="V582" s="11"/>
      <c r="W582" s="11"/>
      <c r="X582" s="11"/>
      <c r="Y582" s="11"/>
      <c r="Z582" s="11"/>
      <c r="AA582" s="11"/>
      <c r="AB582" s="11"/>
      <c r="AC582" s="11"/>
      <c r="AD582" s="11"/>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row>
    <row r="583" spans="1:72" hidden="1">
      <c r="A583" s="878">
        <f>Tasks!B94</f>
        <v>26</v>
      </c>
      <c r="B583" s="879">
        <f>Tasks!C94</f>
        <v>0</v>
      </c>
      <c r="C583" s="639">
        <f t="shared" si="24"/>
        <v>0</v>
      </c>
      <c r="D583" s="640">
        <f t="shared" si="25"/>
        <v>1</v>
      </c>
      <c r="E583" s="640" t="s">
        <v>100</v>
      </c>
      <c r="F583" s="640">
        <f t="shared" si="26"/>
        <v>1</v>
      </c>
      <c r="G583" s="641" t="s">
        <v>303</v>
      </c>
      <c r="H583" s="11"/>
      <c r="I583" s="11"/>
      <c r="J583" s="11"/>
      <c r="K583" s="11"/>
      <c r="L583" s="11"/>
      <c r="M583" s="11"/>
      <c r="N583" s="11"/>
      <c r="O583" s="11"/>
      <c r="P583" s="11"/>
      <c r="Q583" s="11"/>
      <c r="R583" s="11"/>
      <c r="S583" s="11"/>
      <c r="T583" s="11"/>
      <c r="U583" s="11"/>
      <c r="V583" s="11"/>
      <c r="W583" s="11"/>
      <c r="X583" s="11"/>
      <c r="Y583" s="11"/>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row>
    <row r="584" spans="1:72" hidden="1">
      <c r="A584" s="880" t="str">
        <f>CONCATENATE("P1"," ",Admin!$F$39)</f>
        <v xml:space="preserve">P1 </v>
      </c>
      <c r="B584" s="881" t="e">
        <f>VLOOKUP($A$583,Pilot1!$A$10:$E$59,5, FALSE)</f>
        <v>#N/A</v>
      </c>
      <c r="C584" s="639">
        <f t="shared" ref="C584:C647" si="27">IF(ISERROR(B584),1,0)</f>
        <v>1</v>
      </c>
      <c r="D584" s="640">
        <f t="shared" ref="D584:D647" si="28">IF(ISNUMBER(B584),1,0)</f>
        <v>0</v>
      </c>
      <c r="E584" s="640">
        <f>IF(Admin!$J$39="Yes",0,1)</f>
        <v>1</v>
      </c>
      <c r="F584" s="640">
        <f t="shared" ref="F584:F647" si="29">SUM(C584:E584)</f>
        <v>2</v>
      </c>
      <c r="G584" s="641" t="s">
        <v>303</v>
      </c>
      <c r="H584" s="11"/>
      <c r="I584" s="11"/>
      <c r="J584" s="11"/>
      <c r="K584" s="11"/>
      <c r="L584" s="11"/>
      <c r="M584" s="11"/>
      <c r="N584" s="11"/>
      <c r="O584" s="11"/>
      <c r="P584" s="11"/>
      <c r="Q584" s="11"/>
      <c r="R584" s="11"/>
      <c r="S584" s="11"/>
      <c r="T584" s="11"/>
      <c r="U584" s="11"/>
      <c r="V584" s="11"/>
      <c r="W584" s="11"/>
      <c r="X584" s="11"/>
      <c r="Y584" s="11"/>
      <c r="Z584" s="11"/>
      <c r="AA584" s="11"/>
      <c r="AB584" s="11"/>
      <c r="AC584" s="11"/>
      <c r="AD584" s="11"/>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row>
    <row r="585" spans="1:72" ht="27" hidden="1">
      <c r="A585" s="880" t="str">
        <f>CONCATENATE("P2"," ",Admin!$F$40)</f>
        <v>P2 &lt;enter name&gt;</v>
      </c>
      <c r="B585" s="881" t="e">
        <f>VLOOKUP($A$583,Pilot2!$A$10:$E$59,5, FALSE)</f>
        <v>#N/A</v>
      </c>
      <c r="C585" s="639">
        <f t="shared" si="27"/>
        <v>1</v>
      </c>
      <c r="D585" s="640">
        <f t="shared" si="28"/>
        <v>0</v>
      </c>
      <c r="E585" s="640">
        <f>IF(Admin!$J$40="Yes",0,1)</f>
        <v>1</v>
      </c>
      <c r="F585" s="640">
        <f t="shared" si="29"/>
        <v>2</v>
      </c>
      <c r="G585" s="641" t="s">
        <v>303</v>
      </c>
      <c r="H585" s="11"/>
      <c r="I585" s="11"/>
      <c r="J585" s="11"/>
      <c r="K585" s="11"/>
      <c r="L585" s="11"/>
      <c r="M585" s="11"/>
      <c r="N585" s="11"/>
      <c r="O585" s="11"/>
      <c r="P585" s="11"/>
      <c r="Q585" s="11"/>
      <c r="R585" s="11"/>
      <c r="S585" s="11"/>
      <c r="T585" s="11"/>
      <c r="U585" s="11"/>
      <c r="V585" s="11"/>
      <c r="W585" s="11"/>
      <c r="X585" s="11"/>
      <c r="Y585" s="11"/>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row>
    <row r="586" spans="1:72" ht="27" hidden="1">
      <c r="A586" s="880" t="str">
        <f>CONCATENATE(Admin!$C$41," ",Admin!$F$41)</f>
        <v>1 Mevis Dsilva</v>
      </c>
      <c r="B586" s="881" t="e">
        <f>VLOOKUP($A$583,'P1'!$A$10:$E$59,5, FALSE)</f>
        <v>#N/A</v>
      </c>
      <c r="C586" s="639">
        <f t="shared" si="27"/>
        <v>1</v>
      </c>
      <c r="D586" s="640">
        <f t="shared" si="28"/>
        <v>0</v>
      </c>
      <c r="E586" s="640">
        <f>IF(Admin!$J$41="Yes",0,1)</f>
        <v>0</v>
      </c>
      <c r="F586" s="640">
        <f t="shared" si="29"/>
        <v>1</v>
      </c>
      <c r="G586" s="641" t="s">
        <v>303</v>
      </c>
      <c r="H586" s="11"/>
      <c r="I586" s="11"/>
      <c r="J586" s="11"/>
      <c r="K586" s="11"/>
      <c r="L586" s="11"/>
      <c r="M586" s="11"/>
      <c r="N586" s="11"/>
      <c r="O586" s="11"/>
      <c r="P586" s="11"/>
      <c r="Q586" s="11"/>
      <c r="R586" s="11"/>
      <c r="S586" s="11"/>
      <c r="T586" s="11"/>
      <c r="U586" s="11"/>
      <c r="V586" s="11"/>
      <c r="W586" s="11"/>
      <c r="X586" s="11"/>
      <c r="Y586" s="11"/>
      <c r="Z586" s="11"/>
      <c r="AA586" s="11"/>
      <c r="AB586" s="11"/>
      <c r="AC586" s="11"/>
      <c r="AD586" s="11"/>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row>
    <row r="587" spans="1:72" ht="27" hidden="1">
      <c r="A587" s="880" t="str">
        <f>CONCATENATE(Admin!$C$42," ",Admin!$F$42)</f>
        <v>2 Boris Gluscevic</v>
      </c>
      <c r="B587" s="881" t="e">
        <f>VLOOKUP($A$583,'P2'!$A$10:$E$59,5, FALSE)</f>
        <v>#N/A</v>
      </c>
      <c r="C587" s="639">
        <f t="shared" si="27"/>
        <v>1</v>
      </c>
      <c r="D587" s="640">
        <f t="shared" si="28"/>
        <v>0</v>
      </c>
      <c r="E587" s="640">
        <f>IF(Admin!$J$42="Yes",0,1)</f>
        <v>0</v>
      </c>
      <c r="F587" s="640">
        <f t="shared" si="29"/>
        <v>1</v>
      </c>
      <c r="G587" s="641" t="s">
        <v>303</v>
      </c>
      <c r="H587" s="11"/>
      <c r="I587" s="11"/>
      <c r="J587" s="11"/>
      <c r="K587" s="11"/>
      <c r="L587" s="11"/>
      <c r="M587" s="11"/>
      <c r="N587" s="11"/>
      <c r="O587" s="11"/>
      <c r="P587" s="11"/>
      <c r="Q587" s="11"/>
      <c r="R587" s="11"/>
      <c r="S587" s="11"/>
      <c r="T587" s="11"/>
      <c r="U587" s="11"/>
      <c r="V587" s="11"/>
      <c r="W587" s="11"/>
      <c r="X587" s="11"/>
      <c r="Y587" s="11"/>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row>
    <row r="588" spans="1:72" ht="27" hidden="1">
      <c r="A588" s="880" t="str">
        <f>CONCATENATE(Admin!$C$43," ",Admin!$F$43)</f>
        <v>3 Foram Jasani</v>
      </c>
      <c r="B588" s="881" t="e">
        <f>VLOOKUP($A$583,'P3'!$A$10:$E$59,5, FALSE)</f>
        <v>#N/A</v>
      </c>
      <c r="C588" s="639">
        <f t="shared" si="27"/>
        <v>1</v>
      </c>
      <c r="D588" s="640">
        <f t="shared" si="28"/>
        <v>0</v>
      </c>
      <c r="E588" s="640">
        <f>IF(Admin!$J$43="Yes",0,1)</f>
        <v>0</v>
      </c>
      <c r="F588" s="640">
        <f t="shared" si="29"/>
        <v>1</v>
      </c>
      <c r="G588" s="641" t="s">
        <v>303</v>
      </c>
      <c r="H588" s="11"/>
      <c r="I588" s="11"/>
      <c r="J588" s="11"/>
      <c r="K588" s="11"/>
      <c r="L588" s="11"/>
      <c r="M588" s="11"/>
      <c r="N588" s="11"/>
      <c r="O588" s="11"/>
      <c r="P588" s="11"/>
      <c r="Q588" s="11"/>
      <c r="R588" s="11"/>
      <c r="S588" s="11"/>
      <c r="T588" s="11"/>
      <c r="U588" s="11"/>
      <c r="V588" s="11"/>
      <c r="W588" s="11"/>
      <c r="X588" s="11"/>
      <c r="Y588" s="11"/>
      <c r="Z588" s="11"/>
      <c r="AA588" s="11"/>
      <c r="AB588" s="11"/>
      <c r="AC588" s="11"/>
      <c r="AD588" s="11"/>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row>
    <row r="589" spans="1:72" ht="27" hidden="1">
      <c r="A589" s="880" t="str">
        <f>CONCATENATE(Admin!$C$44," ",Admin!$F$44)</f>
        <v>4 Anupam Jagtap</v>
      </c>
      <c r="B589" s="881" t="e">
        <f>VLOOKUP($A$583,'P4'!$A$10:$E$59,5, FALSE)</f>
        <v>#N/A</v>
      </c>
      <c r="C589" s="639">
        <f t="shared" si="27"/>
        <v>1</v>
      </c>
      <c r="D589" s="640">
        <f t="shared" si="28"/>
        <v>0</v>
      </c>
      <c r="E589" s="640">
        <f>IF(Admin!$J$44="Yes",0,1)</f>
        <v>0</v>
      </c>
      <c r="F589" s="640">
        <f t="shared" si="29"/>
        <v>1</v>
      </c>
      <c r="G589" s="641" t="s">
        <v>303</v>
      </c>
      <c r="H589" s="11"/>
      <c r="I589" s="11"/>
      <c r="J589" s="11"/>
      <c r="K589" s="11"/>
      <c r="L589" s="11"/>
      <c r="M589" s="11"/>
      <c r="N589" s="11"/>
      <c r="O589" s="11"/>
      <c r="P589" s="11"/>
      <c r="Q589" s="11"/>
      <c r="R589" s="11"/>
      <c r="S589" s="11"/>
      <c r="T589" s="11"/>
      <c r="U589" s="11"/>
      <c r="V589" s="11"/>
      <c r="W589" s="11"/>
      <c r="X589" s="11"/>
      <c r="Y589" s="11"/>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row>
    <row r="590" spans="1:72" ht="27" hidden="1">
      <c r="A590" s="880" t="str">
        <f>CONCATENATE(Admin!$C$45," ",Admin!$F$45)</f>
        <v>5 Rohan Avachat</v>
      </c>
      <c r="B590" s="881" t="e">
        <f>VLOOKUP($A$583,'P5'!$A$10:$E$59,5, FALSE)</f>
        <v>#N/A</v>
      </c>
      <c r="C590" s="639">
        <f t="shared" si="27"/>
        <v>1</v>
      </c>
      <c r="D590" s="640">
        <f t="shared" si="28"/>
        <v>0</v>
      </c>
      <c r="E590" s="640">
        <f>IF(Admin!$J$45="Yes",0,1)</f>
        <v>0</v>
      </c>
      <c r="F590" s="640">
        <f t="shared" si="29"/>
        <v>1</v>
      </c>
      <c r="G590" s="641" t="s">
        <v>303</v>
      </c>
      <c r="H590" s="11"/>
      <c r="I590" s="11"/>
      <c r="J590" s="11"/>
      <c r="K590" s="11"/>
      <c r="L590" s="11"/>
      <c r="M590" s="11"/>
      <c r="N590" s="11"/>
      <c r="O590" s="11"/>
      <c r="P590" s="11"/>
      <c r="Q590" s="11"/>
      <c r="R590" s="11"/>
      <c r="S590" s="11"/>
      <c r="T590" s="11"/>
      <c r="U590" s="11"/>
      <c r="V590" s="11"/>
      <c r="W590" s="11"/>
      <c r="X590" s="11"/>
      <c r="Y590" s="11"/>
      <c r="Z590" s="11"/>
      <c r="AA590" s="11"/>
      <c r="AB590" s="11"/>
      <c r="AC590" s="11"/>
      <c r="AD590" s="11"/>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row>
    <row r="591" spans="1:72" hidden="1">
      <c r="A591" s="880" t="str">
        <f>CONCATENATE(Admin!$C$46," ",Admin!$F$46)</f>
        <v xml:space="preserve">6 </v>
      </c>
      <c r="B591" s="881" t="e">
        <f>VLOOKUP($A$583,'P6'!$A$10:$E$59,5, FALSE)</f>
        <v>#N/A</v>
      </c>
      <c r="C591" s="639">
        <f t="shared" si="27"/>
        <v>1</v>
      </c>
      <c r="D591" s="640">
        <f t="shared" si="28"/>
        <v>0</v>
      </c>
      <c r="E591" s="640">
        <f>IF(Admin!$J$46="Yes",0,1)</f>
        <v>1</v>
      </c>
      <c r="F591" s="640">
        <f t="shared" si="29"/>
        <v>2</v>
      </c>
      <c r="G591" s="641" t="s">
        <v>303</v>
      </c>
      <c r="H591" s="11"/>
      <c r="I591" s="11"/>
      <c r="J591" s="11"/>
      <c r="K591" s="11"/>
      <c r="L591" s="11"/>
      <c r="M591" s="11"/>
      <c r="N591" s="11"/>
      <c r="O591" s="11"/>
      <c r="P591" s="11"/>
      <c r="Q591" s="11"/>
      <c r="R591" s="11"/>
      <c r="S591" s="11"/>
      <c r="T591" s="11"/>
      <c r="U591" s="11"/>
      <c r="V591" s="11"/>
      <c r="W591" s="11"/>
      <c r="X591" s="11"/>
      <c r="Y591" s="11"/>
      <c r="Z591" s="11"/>
      <c r="AA591" s="11"/>
      <c r="AB591" s="11"/>
      <c r="AC591" s="11"/>
      <c r="AD591" s="11"/>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row>
    <row r="592" spans="1:72" hidden="1">
      <c r="A592" s="880" t="str">
        <f>CONCATENATE(Admin!$C$47," ",Admin!$F$47)</f>
        <v xml:space="preserve">7 </v>
      </c>
      <c r="B592" s="881" t="e">
        <f>VLOOKUP($A$583,'P7'!$A$10:$E$59,5, FALSE)</f>
        <v>#N/A</v>
      </c>
      <c r="C592" s="639">
        <f t="shared" si="27"/>
        <v>1</v>
      </c>
      <c r="D592" s="640">
        <f t="shared" si="28"/>
        <v>0</v>
      </c>
      <c r="E592" s="640">
        <f>IF(Admin!$J$47="Yes",0,1)</f>
        <v>1</v>
      </c>
      <c r="F592" s="640">
        <f t="shared" si="29"/>
        <v>2</v>
      </c>
      <c r="G592" s="641" t="s">
        <v>303</v>
      </c>
      <c r="H592" s="11"/>
      <c r="I592" s="11"/>
      <c r="J592" s="11"/>
      <c r="K592" s="11"/>
      <c r="L592" s="11"/>
      <c r="M592" s="11"/>
      <c r="N592" s="11"/>
      <c r="O592" s="11"/>
      <c r="P592" s="11"/>
      <c r="Q592" s="11"/>
      <c r="R592" s="11"/>
      <c r="S592" s="11"/>
      <c r="T592" s="11"/>
      <c r="U592" s="11"/>
      <c r="V592" s="11"/>
      <c r="W592" s="11"/>
      <c r="X592" s="11"/>
      <c r="Y592" s="11"/>
      <c r="Z592" s="11"/>
      <c r="AA592" s="11"/>
      <c r="AB592" s="11"/>
      <c r="AC592" s="11"/>
      <c r="AD592" s="11"/>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row>
    <row r="593" spans="1:72" hidden="1">
      <c r="A593" s="880" t="str">
        <f>CONCATENATE(Admin!$C$48," ",Admin!$F$48)</f>
        <v xml:space="preserve">8 </v>
      </c>
      <c r="B593" s="881" t="e">
        <f>VLOOKUP($A$583,'P8'!$A$10:$E$59,5, FALSE)</f>
        <v>#N/A</v>
      </c>
      <c r="C593" s="639">
        <f t="shared" si="27"/>
        <v>1</v>
      </c>
      <c r="D593" s="640">
        <f t="shared" si="28"/>
        <v>0</v>
      </c>
      <c r="E593" s="640">
        <f>IF(Admin!$J$48="Yes",0,1)</f>
        <v>1</v>
      </c>
      <c r="F593" s="640">
        <f t="shared" si="29"/>
        <v>2</v>
      </c>
      <c r="G593" s="641" t="s">
        <v>303</v>
      </c>
      <c r="H593" s="11"/>
      <c r="I593" s="11"/>
      <c r="J593" s="11"/>
      <c r="K593" s="11"/>
      <c r="L593" s="11"/>
      <c r="M593" s="11"/>
      <c r="N593" s="11"/>
      <c r="O593" s="11"/>
      <c r="P593" s="11"/>
      <c r="Q593" s="11"/>
      <c r="R593" s="11"/>
      <c r="S593" s="11"/>
      <c r="T593" s="11"/>
      <c r="U593" s="11"/>
      <c r="V593" s="11"/>
      <c r="W593" s="11"/>
      <c r="X593" s="11"/>
      <c r="Y593" s="11"/>
      <c r="Z593" s="11"/>
      <c r="AA593" s="11"/>
      <c r="AB593" s="11"/>
      <c r="AC593" s="11"/>
      <c r="AD593" s="11"/>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row>
    <row r="594" spans="1:72" hidden="1">
      <c r="A594" s="880" t="str">
        <f>CONCATENATE(Admin!$C$49," ",Admin!$F$49)</f>
        <v xml:space="preserve">9 </v>
      </c>
      <c r="B594" s="881" t="e">
        <f>VLOOKUP($A$583,'P9'!$A$10:$E$59,5, FALSE)</f>
        <v>#N/A</v>
      </c>
      <c r="C594" s="639">
        <f t="shared" si="27"/>
        <v>1</v>
      </c>
      <c r="D594" s="640">
        <f t="shared" si="28"/>
        <v>0</v>
      </c>
      <c r="E594" s="640">
        <f>IF(Admin!$J$49="Yes",0,1)</f>
        <v>1</v>
      </c>
      <c r="F594" s="640">
        <f t="shared" si="29"/>
        <v>2</v>
      </c>
      <c r="G594" s="641" t="s">
        <v>303</v>
      </c>
      <c r="H594" s="11"/>
      <c r="I594" s="11"/>
      <c r="J594" s="11"/>
      <c r="K594" s="11"/>
      <c r="L594" s="11"/>
      <c r="M594" s="11"/>
      <c r="N594" s="11"/>
      <c r="O594" s="11"/>
      <c r="P594" s="11"/>
      <c r="Q594" s="11"/>
      <c r="R594" s="11"/>
      <c r="S594" s="11"/>
      <c r="T594" s="11"/>
      <c r="U594" s="11"/>
      <c r="V594" s="11"/>
      <c r="W594" s="11"/>
      <c r="X594" s="11"/>
      <c r="Y594" s="11"/>
      <c r="Z594" s="11"/>
      <c r="AA594" s="11"/>
      <c r="AB594" s="11"/>
      <c r="AC594" s="11"/>
      <c r="AD594" s="11"/>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row>
    <row r="595" spans="1:72" hidden="1">
      <c r="A595" s="880" t="str">
        <f>CONCATENATE(Admin!$C$50," ",Admin!$F$50)</f>
        <v xml:space="preserve">10 </v>
      </c>
      <c r="B595" s="881" t="e">
        <f>VLOOKUP($A$583,'P10'!$A$10:$E$59,5, FALSE)</f>
        <v>#N/A</v>
      </c>
      <c r="C595" s="639">
        <f t="shared" si="27"/>
        <v>1</v>
      </c>
      <c r="D595" s="640">
        <f t="shared" si="28"/>
        <v>0</v>
      </c>
      <c r="E595" s="640">
        <f>IF(Admin!$J$50="Yes",0,1)</f>
        <v>1</v>
      </c>
      <c r="F595" s="640">
        <f t="shared" si="29"/>
        <v>2</v>
      </c>
      <c r="G595" s="641" t="s">
        <v>303</v>
      </c>
      <c r="H595" s="11"/>
      <c r="I595" s="11"/>
      <c r="J595" s="11"/>
      <c r="K595" s="11"/>
      <c r="L595" s="11"/>
      <c r="M595" s="11"/>
      <c r="N595" s="11"/>
      <c r="O595" s="11"/>
      <c r="P595" s="11"/>
      <c r="Q595" s="11"/>
      <c r="R595" s="11"/>
      <c r="S595" s="11"/>
      <c r="T595" s="11"/>
      <c r="U595" s="11"/>
      <c r="V595" s="11"/>
      <c r="W595" s="11"/>
      <c r="X595" s="11"/>
      <c r="Y595" s="11"/>
      <c r="Z595" s="11"/>
      <c r="AA595" s="11"/>
      <c r="AB595" s="11"/>
      <c r="AC595" s="11"/>
      <c r="AD595" s="11"/>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row>
    <row r="596" spans="1:72" hidden="1">
      <c r="A596" s="880" t="str">
        <f>CONCATENATE(Admin!$C$51," ",Admin!$F$51)</f>
        <v xml:space="preserve">11 </v>
      </c>
      <c r="B596" s="881" t="e">
        <f>VLOOKUP($A$583,'P11'!$A$10:$E$59,5, FALSE)</f>
        <v>#N/A</v>
      </c>
      <c r="C596" s="639">
        <f t="shared" si="27"/>
        <v>1</v>
      </c>
      <c r="D596" s="640">
        <f t="shared" si="28"/>
        <v>0</v>
      </c>
      <c r="E596" s="640">
        <f>IF(Admin!$J$51="Yes",0,1)</f>
        <v>1</v>
      </c>
      <c r="F596" s="640">
        <f t="shared" si="29"/>
        <v>2</v>
      </c>
      <c r="G596" s="641" t="s">
        <v>303</v>
      </c>
      <c r="H596" s="11"/>
      <c r="I596" s="11"/>
      <c r="J596" s="11"/>
      <c r="K596" s="11"/>
      <c r="L596" s="11"/>
      <c r="M596" s="11"/>
      <c r="N596" s="11"/>
      <c r="O596" s="11"/>
      <c r="P596" s="11"/>
      <c r="Q596" s="11"/>
      <c r="R596" s="11"/>
      <c r="S596" s="11"/>
      <c r="T596" s="11"/>
      <c r="U596" s="11"/>
      <c r="V596" s="11"/>
      <c r="W596" s="11"/>
      <c r="X596" s="11"/>
      <c r="Y596" s="11"/>
      <c r="Z596" s="11"/>
      <c r="AA596" s="11"/>
      <c r="AB596" s="11"/>
      <c r="AC596" s="11"/>
      <c r="AD596" s="11"/>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row>
    <row r="597" spans="1:72" hidden="1">
      <c r="A597" s="880" t="str">
        <f>CONCATENATE(Admin!$C$52," ",Admin!$F$52)</f>
        <v xml:space="preserve">12 </v>
      </c>
      <c r="B597" s="881" t="e">
        <f>VLOOKUP($A$583,'P12'!$A$10:$E$59,5, FALSE)</f>
        <v>#N/A</v>
      </c>
      <c r="C597" s="639">
        <f t="shared" si="27"/>
        <v>1</v>
      </c>
      <c r="D597" s="640">
        <f t="shared" si="28"/>
        <v>0</v>
      </c>
      <c r="E597" s="640">
        <f>IF(Admin!$J$52="Yes",0,1)</f>
        <v>1</v>
      </c>
      <c r="F597" s="640">
        <f t="shared" si="29"/>
        <v>2</v>
      </c>
      <c r="G597" s="641" t="s">
        <v>303</v>
      </c>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row>
    <row r="598" spans="1:72" hidden="1">
      <c r="A598" s="880" t="str">
        <f>CONCATENATE(Admin!$C$53," ",Admin!$F$53)</f>
        <v xml:space="preserve">13 </v>
      </c>
      <c r="B598" s="881" t="e">
        <f>VLOOKUP($A$583,'P13'!$A$10:$E$59,5, FALSE)</f>
        <v>#N/A</v>
      </c>
      <c r="C598" s="639">
        <f t="shared" si="27"/>
        <v>1</v>
      </c>
      <c r="D598" s="640">
        <f t="shared" si="28"/>
        <v>0</v>
      </c>
      <c r="E598" s="640">
        <f>IF(Admin!$J$53="Yes",0,1)</f>
        <v>1</v>
      </c>
      <c r="F598" s="640">
        <f t="shared" si="29"/>
        <v>2</v>
      </c>
      <c r="G598" s="641" t="s">
        <v>303</v>
      </c>
      <c r="H598" s="11"/>
      <c r="I598" s="11"/>
      <c r="J598" s="11"/>
      <c r="K598" s="11"/>
      <c r="L598" s="11"/>
      <c r="M598" s="11"/>
      <c r="N598" s="11"/>
      <c r="O598" s="11"/>
      <c r="P598" s="11"/>
      <c r="Q598" s="11"/>
      <c r="R598" s="11"/>
      <c r="S598" s="11"/>
      <c r="T598" s="11"/>
      <c r="U598" s="11"/>
      <c r="V598" s="11"/>
      <c r="W598" s="11"/>
      <c r="X598" s="11"/>
      <c r="Y598" s="11"/>
      <c r="Z598" s="11"/>
      <c r="AA598" s="11"/>
      <c r="AB598" s="11"/>
      <c r="AC598" s="11"/>
      <c r="AD598" s="11"/>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row>
    <row r="599" spans="1:72" hidden="1">
      <c r="A599" s="880" t="str">
        <f>CONCATENATE(Admin!$C$54," ",Admin!$F$54)</f>
        <v xml:space="preserve">14 </v>
      </c>
      <c r="B599" s="881" t="e">
        <f>VLOOKUP($A$583,'P14'!$A$10:$E$59,5, FALSE)</f>
        <v>#N/A</v>
      </c>
      <c r="C599" s="639">
        <f t="shared" si="27"/>
        <v>1</v>
      </c>
      <c r="D599" s="640">
        <f t="shared" si="28"/>
        <v>0</v>
      </c>
      <c r="E599" s="640">
        <f>IF(Admin!$J$54="Yes",0,1)</f>
        <v>1</v>
      </c>
      <c r="F599" s="640">
        <f t="shared" si="29"/>
        <v>2</v>
      </c>
      <c r="G599" s="641" t="s">
        <v>303</v>
      </c>
      <c r="H599" s="11"/>
      <c r="I599" s="11"/>
      <c r="J599" s="11"/>
      <c r="K599" s="11"/>
      <c r="L599" s="11"/>
      <c r="M599" s="11"/>
      <c r="N599" s="11"/>
      <c r="O599" s="11"/>
      <c r="P599" s="11"/>
      <c r="Q599" s="11"/>
      <c r="R599" s="11"/>
      <c r="S599" s="11"/>
      <c r="T599" s="11"/>
      <c r="U599" s="11"/>
      <c r="V599" s="11"/>
      <c r="W599" s="11"/>
      <c r="X599" s="11"/>
      <c r="Y599" s="11"/>
      <c r="Z599" s="11"/>
      <c r="AA599" s="11"/>
      <c r="AB599" s="11"/>
      <c r="AC599" s="11"/>
      <c r="AD599" s="11"/>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row>
    <row r="600" spans="1:72" hidden="1">
      <c r="A600" s="880" t="str">
        <f>CONCATENATE(Admin!$C$55," ",Admin!$F$55)</f>
        <v xml:space="preserve">15 </v>
      </c>
      <c r="B600" s="881" t="e">
        <f>VLOOKUP($A$583,'P15'!$A$10:$E$59,5, FALSE)</f>
        <v>#N/A</v>
      </c>
      <c r="C600" s="639">
        <f t="shared" si="27"/>
        <v>1</v>
      </c>
      <c r="D600" s="640">
        <f t="shared" si="28"/>
        <v>0</v>
      </c>
      <c r="E600" s="640">
        <f>IF(Admin!$J$55="Yes",0,1)</f>
        <v>1</v>
      </c>
      <c r="F600" s="640">
        <f t="shared" si="29"/>
        <v>2</v>
      </c>
      <c r="G600" s="641" t="s">
        <v>303</v>
      </c>
      <c r="H600" s="11"/>
      <c r="I600" s="11"/>
      <c r="J600" s="11"/>
      <c r="K600" s="11"/>
      <c r="L600" s="11"/>
      <c r="M600" s="11"/>
      <c r="N600" s="11"/>
      <c r="O600" s="11"/>
      <c r="P600" s="11"/>
      <c r="Q600" s="11"/>
      <c r="R600" s="11"/>
      <c r="S600" s="11"/>
      <c r="T600" s="11"/>
      <c r="U600" s="11"/>
      <c r="V600" s="11"/>
      <c r="W600" s="11"/>
      <c r="X600" s="11"/>
      <c r="Y600" s="11"/>
      <c r="Z600" s="11"/>
      <c r="AA600" s="11"/>
      <c r="AB600" s="11"/>
      <c r="AC600" s="11"/>
      <c r="AD600" s="11"/>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row>
    <row r="601" spans="1:72" hidden="1">
      <c r="A601" s="880" t="str">
        <f>CONCATENATE(Admin!$C$56," ",Admin!$F$56)</f>
        <v xml:space="preserve">16 </v>
      </c>
      <c r="B601" s="881" t="e">
        <f>VLOOKUP($A$583,'P16'!$A$10:$E$59,5, FALSE)</f>
        <v>#N/A</v>
      </c>
      <c r="C601" s="639">
        <f t="shared" si="27"/>
        <v>1</v>
      </c>
      <c r="D601" s="640">
        <f t="shared" si="28"/>
        <v>0</v>
      </c>
      <c r="E601" s="640">
        <f>IF(Admin!$J$56="Yes",0,1)</f>
        <v>1</v>
      </c>
      <c r="F601" s="640">
        <f t="shared" si="29"/>
        <v>2</v>
      </c>
      <c r="G601" s="641" t="s">
        <v>303</v>
      </c>
      <c r="H601" s="11"/>
      <c r="I601" s="11"/>
      <c r="J601" s="11"/>
      <c r="K601" s="11"/>
      <c r="L601" s="11"/>
      <c r="M601" s="11"/>
      <c r="N601" s="11"/>
      <c r="O601" s="11"/>
      <c r="P601" s="11"/>
      <c r="Q601" s="11"/>
      <c r="R601" s="11"/>
      <c r="S601" s="11"/>
      <c r="T601" s="11"/>
      <c r="U601" s="11"/>
      <c r="V601" s="11"/>
      <c r="W601" s="11"/>
      <c r="X601" s="11"/>
      <c r="Y601" s="11"/>
      <c r="Z601" s="11"/>
      <c r="AA601" s="11"/>
      <c r="AB601" s="11"/>
      <c r="AC601" s="11"/>
      <c r="AD601" s="11"/>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row>
    <row r="602" spans="1:72" hidden="1">
      <c r="A602" s="880" t="str">
        <f>CONCATENATE(Admin!$C$57," ",Admin!$F$57)</f>
        <v xml:space="preserve">17 </v>
      </c>
      <c r="B602" s="881" t="e">
        <f>VLOOKUP($A$583,'P17'!$A$10:$E$59,5, FALSE)</f>
        <v>#N/A</v>
      </c>
      <c r="C602" s="639">
        <f t="shared" si="27"/>
        <v>1</v>
      </c>
      <c r="D602" s="640">
        <f t="shared" si="28"/>
        <v>0</v>
      </c>
      <c r="E602" s="640">
        <f>IF(Admin!$J$57="Yes",0,1)</f>
        <v>1</v>
      </c>
      <c r="F602" s="640">
        <f t="shared" si="29"/>
        <v>2</v>
      </c>
      <c r="G602" s="641" t="s">
        <v>303</v>
      </c>
      <c r="H602" s="11"/>
      <c r="I602" s="11"/>
      <c r="J602" s="11"/>
      <c r="K602" s="11"/>
      <c r="L602" s="11"/>
      <c r="M602" s="11"/>
      <c r="N602" s="11"/>
      <c r="O602" s="11"/>
      <c r="P602" s="11"/>
      <c r="Q602" s="11"/>
      <c r="R602" s="11"/>
      <c r="S602" s="11"/>
      <c r="T602" s="11"/>
      <c r="U602" s="11"/>
      <c r="V602" s="11"/>
      <c r="W602" s="11"/>
      <c r="X602" s="11"/>
      <c r="Y602" s="11"/>
      <c r="Z602" s="11"/>
      <c r="AA602" s="11"/>
      <c r="AB602" s="11"/>
      <c r="AC602" s="11"/>
      <c r="AD602" s="11"/>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row>
    <row r="603" spans="1:72" hidden="1">
      <c r="A603" s="880" t="str">
        <f>CONCATENATE(Admin!$C$58," ",Admin!$F$58)</f>
        <v xml:space="preserve">18 </v>
      </c>
      <c r="B603" s="881" t="e">
        <f>VLOOKUP($A$583,'P18'!$A$10:$E$59,5, FALSE)</f>
        <v>#N/A</v>
      </c>
      <c r="C603" s="639">
        <f t="shared" si="27"/>
        <v>1</v>
      </c>
      <c r="D603" s="640">
        <f t="shared" si="28"/>
        <v>0</v>
      </c>
      <c r="E603" s="640">
        <f>IF(Admin!$J$58="Yes",0,1)</f>
        <v>1</v>
      </c>
      <c r="F603" s="640">
        <f t="shared" si="29"/>
        <v>2</v>
      </c>
      <c r="G603" s="641" t="s">
        <v>303</v>
      </c>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row>
    <row r="604" spans="1:72" hidden="1">
      <c r="A604" s="880" t="str">
        <f>CONCATENATE(Admin!$C$59," ",Admin!$F$59)</f>
        <v xml:space="preserve">19 </v>
      </c>
      <c r="B604" s="881" t="e">
        <f>VLOOKUP($A$583,'P19'!$A$10:$E$59,5, FALSE)</f>
        <v>#N/A</v>
      </c>
      <c r="C604" s="639">
        <f t="shared" si="27"/>
        <v>1</v>
      </c>
      <c r="D604" s="640">
        <f t="shared" si="28"/>
        <v>0</v>
      </c>
      <c r="E604" s="640">
        <f>IF(Admin!$J$59="Yes",0,1)</f>
        <v>1</v>
      </c>
      <c r="F604" s="640">
        <f t="shared" si="29"/>
        <v>2</v>
      </c>
      <c r="G604" s="641" t="s">
        <v>303</v>
      </c>
      <c r="H604" s="11"/>
      <c r="I604" s="11"/>
      <c r="J604" s="11"/>
      <c r="K604" s="11"/>
      <c r="L604" s="11"/>
      <c r="M604" s="11"/>
      <c r="N604" s="11"/>
      <c r="O604" s="11"/>
      <c r="P604" s="11"/>
      <c r="Q604" s="11"/>
      <c r="R604" s="11"/>
      <c r="S604" s="11"/>
      <c r="T604" s="11"/>
      <c r="U604" s="11"/>
      <c r="V604" s="11"/>
      <c r="W604" s="11"/>
      <c r="X604" s="11"/>
      <c r="Y604" s="11"/>
      <c r="Z604" s="11"/>
      <c r="AA604" s="11"/>
      <c r="AB604" s="11"/>
      <c r="AC604" s="11"/>
      <c r="AD604" s="11"/>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row>
    <row r="605" spans="1:72" hidden="1">
      <c r="A605" s="880" t="str">
        <f>CONCATENATE(Admin!$C$60," ",Admin!$F$60)</f>
        <v xml:space="preserve">20 </v>
      </c>
      <c r="B605" s="881" t="e">
        <f>VLOOKUP($A$583,'P20'!$A$10:$E$59,5, FALSE)</f>
        <v>#N/A</v>
      </c>
      <c r="C605" s="639">
        <f t="shared" si="27"/>
        <v>1</v>
      </c>
      <c r="D605" s="640">
        <f t="shared" si="28"/>
        <v>0</v>
      </c>
      <c r="E605" s="640">
        <f>IF(Admin!$J$60="Yes",0,1)</f>
        <v>1</v>
      </c>
      <c r="F605" s="640">
        <f t="shared" si="29"/>
        <v>2</v>
      </c>
      <c r="G605" s="641" t="s">
        <v>303</v>
      </c>
      <c r="H605" s="11"/>
      <c r="I605" s="11"/>
      <c r="J605" s="11"/>
      <c r="K605" s="11"/>
      <c r="L605" s="11"/>
      <c r="M605" s="11"/>
      <c r="N605" s="11"/>
      <c r="O605" s="11"/>
      <c r="P605" s="11"/>
      <c r="Q605" s="11"/>
      <c r="R605" s="11"/>
      <c r="S605" s="11"/>
      <c r="T605" s="11"/>
      <c r="U605" s="11"/>
      <c r="V605" s="11"/>
      <c r="W605" s="11"/>
      <c r="X605" s="11"/>
      <c r="Y605" s="11"/>
      <c r="Z605" s="11"/>
      <c r="AA605" s="11"/>
      <c r="AB605" s="11"/>
      <c r="AC605" s="11"/>
      <c r="AD605" s="11"/>
      <c r="AE605" s="11"/>
      <c r="AF605" s="11"/>
      <c r="AG605" s="11"/>
      <c r="AH605" s="11"/>
      <c r="AI605" s="11"/>
      <c r="AJ605" s="11"/>
      <c r="AK605" s="11"/>
      <c r="AL605" s="11"/>
      <c r="AM605" s="11"/>
      <c r="AN605" s="11"/>
      <c r="AO605" s="11"/>
      <c r="AP605" s="11"/>
      <c r="AQ605" s="11"/>
      <c r="AR605" s="11"/>
      <c r="AS605" s="11"/>
      <c r="AT605" s="11"/>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row>
    <row r="606" spans="1:72" hidden="1">
      <c r="A606" s="878">
        <f>Tasks!B95</f>
        <v>27</v>
      </c>
      <c r="B606" s="879">
        <f>Tasks!C95</f>
        <v>0</v>
      </c>
      <c r="C606" s="639">
        <f t="shared" si="27"/>
        <v>0</v>
      </c>
      <c r="D606" s="640">
        <f t="shared" si="28"/>
        <v>1</v>
      </c>
      <c r="E606" s="640" t="s">
        <v>100</v>
      </c>
      <c r="F606" s="640">
        <f t="shared" si="29"/>
        <v>1</v>
      </c>
      <c r="G606" s="641" t="s">
        <v>303</v>
      </c>
      <c r="H606" s="11"/>
      <c r="I606" s="11"/>
      <c r="J606" s="11"/>
      <c r="K606" s="11"/>
      <c r="L606" s="11"/>
      <c r="M606" s="11"/>
      <c r="N606" s="11"/>
      <c r="O606" s="11"/>
      <c r="P606" s="11"/>
      <c r="Q606" s="11"/>
      <c r="R606" s="11"/>
      <c r="S606" s="11"/>
      <c r="T606" s="11"/>
      <c r="U606" s="11"/>
      <c r="V606" s="11"/>
      <c r="W606" s="11"/>
      <c r="X606" s="11"/>
      <c r="Y606" s="11"/>
      <c r="Z606" s="11"/>
      <c r="AA606" s="11"/>
      <c r="AB606" s="11"/>
      <c r="AC606" s="11"/>
      <c r="AD606" s="11"/>
      <c r="AE606" s="11"/>
      <c r="AF606" s="11"/>
      <c r="AG606" s="11"/>
      <c r="AH606" s="11"/>
      <c r="AI606" s="11"/>
      <c r="AJ606" s="11"/>
      <c r="AK606" s="11"/>
      <c r="AL606" s="11"/>
      <c r="AM606" s="11"/>
      <c r="AN606" s="11"/>
      <c r="AO606" s="11"/>
      <c r="AP606" s="11"/>
      <c r="AQ606" s="11"/>
      <c r="AR606" s="11"/>
      <c r="AS606" s="11"/>
      <c r="AT606" s="11"/>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row>
    <row r="607" spans="1:72" hidden="1">
      <c r="A607" s="880" t="str">
        <f>CONCATENATE("P1"," ",Admin!$F$39)</f>
        <v xml:space="preserve">P1 </v>
      </c>
      <c r="B607" s="881" t="e">
        <f>VLOOKUP($A$606,Pilot1!$A$10:$E$59,5, FALSE)</f>
        <v>#N/A</v>
      </c>
      <c r="C607" s="639">
        <f t="shared" si="27"/>
        <v>1</v>
      </c>
      <c r="D607" s="640">
        <f t="shared" si="28"/>
        <v>0</v>
      </c>
      <c r="E607" s="640">
        <f>IF(Admin!$J$39="Yes",0,1)</f>
        <v>1</v>
      </c>
      <c r="F607" s="640">
        <f t="shared" si="29"/>
        <v>2</v>
      </c>
      <c r="G607" s="641" t="s">
        <v>303</v>
      </c>
      <c r="H607" s="11"/>
      <c r="I607" s="11"/>
      <c r="J607" s="11"/>
      <c r="K607" s="11"/>
      <c r="L607" s="11"/>
      <c r="M607" s="11"/>
      <c r="N607" s="11"/>
      <c r="O607" s="11"/>
      <c r="P607" s="11"/>
      <c r="Q607" s="11"/>
      <c r="R607" s="11"/>
      <c r="S607" s="11"/>
      <c r="T607" s="11"/>
      <c r="U607" s="11"/>
      <c r="V607" s="11"/>
      <c r="W607" s="11"/>
      <c r="X607" s="11"/>
      <c r="Y607" s="11"/>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row>
    <row r="608" spans="1:72" ht="27" hidden="1">
      <c r="A608" s="880" t="str">
        <f>CONCATENATE("P2"," ",Admin!$F$40)</f>
        <v>P2 &lt;enter name&gt;</v>
      </c>
      <c r="B608" s="881" t="e">
        <f>VLOOKUP($A$606,Pilot2!$A$10:$E$59,5, FALSE)</f>
        <v>#N/A</v>
      </c>
      <c r="C608" s="639">
        <f t="shared" si="27"/>
        <v>1</v>
      </c>
      <c r="D608" s="640">
        <f t="shared" si="28"/>
        <v>0</v>
      </c>
      <c r="E608" s="640">
        <f>IF(Admin!$J$40="Yes",0,1)</f>
        <v>1</v>
      </c>
      <c r="F608" s="640">
        <f t="shared" si="29"/>
        <v>2</v>
      </c>
      <c r="G608" s="641" t="s">
        <v>303</v>
      </c>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row>
    <row r="609" spans="1:72" ht="27" hidden="1">
      <c r="A609" s="880" t="str">
        <f>CONCATENATE(Admin!$C$41," ",Admin!$F$41)</f>
        <v>1 Mevis Dsilva</v>
      </c>
      <c r="B609" s="881" t="e">
        <f>VLOOKUP($A$606,'P1'!$A$10:$E$59,5, FALSE)</f>
        <v>#N/A</v>
      </c>
      <c r="C609" s="639">
        <f t="shared" si="27"/>
        <v>1</v>
      </c>
      <c r="D609" s="640">
        <f t="shared" si="28"/>
        <v>0</v>
      </c>
      <c r="E609" s="640">
        <f>IF(Admin!$J$41="Yes",0,1)</f>
        <v>0</v>
      </c>
      <c r="F609" s="640">
        <f t="shared" si="29"/>
        <v>1</v>
      </c>
      <c r="G609" s="641" t="s">
        <v>303</v>
      </c>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row>
    <row r="610" spans="1:72" ht="27" hidden="1">
      <c r="A610" s="880" t="str">
        <f>CONCATENATE(Admin!$C$42," ",Admin!$F$42)</f>
        <v>2 Boris Gluscevic</v>
      </c>
      <c r="B610" s="881" t="e">
        <f>VLOOKUP($A$606,'P2'!$A$10:$E$59,5, FALSE)</f>
        <v>#N/A</v>
      </c>
      <c r="C610" s="639">
        <f t="shared" si="27"/>
        <v>1</v>
      </c>
      <c r="D610" s="640">
        <f t="shared" si="28"/>
        <v>0</v>
      </c>
      <c r="E610" s="640">
        <f>IF(Admin!$J$42="Yes",0,1)</f>
        <v>0</v>
      </c>
      <c r="F610" s="640">
        <f t="shared" si="29"/>
        <v>1</v>
      </c>
      <c r="G610" s="641" t="s">
        <v>303</v>
      </c>
      <c r="H610" s="11"/>
      <c r="I610" s="11"/>
      <c r="J610" s="11"/>
      <c r="K610" s="11"/>
      <c r="L610" s="11"/>
      <c r="M610" s="11"/>
      <c r="N610" s="11"/>
      <c r="O610" s="11"/>
      <c r="P610" s="11"/>
      <c r="Q610" s="11"/>
      <c r="R610" s="11"/>
      <c r="S610" s="11"/>
      <c r="T610" s="11"/>
      <c r="U610" s="11"/>
      <c r="V610" s="11"/>
      <c r="W610" s="11"/>
      <c r="X610" s="11"/>
      <c r="Y610" s="11"/>
      <c r="Z610" s="11"/>
      <c r="AA610" s="11"/>
      <c r="AB610" s="11"/>
      <c r="AC610" s="11"/>
      <c r="AD610" s="11"/>
      <c r="AE610" s="11"/>
      <c r="AF610" s="11"/>
      <c r="AG610" s="11"/>
      <c r="AH610" s="11"/>
      <c r="AI610" s="11"/>
      <c r="AJ610" s="11"/>
      <c r="AK610" s="11"/>
      <c r="AL610" s="11"/>
      <c r="AM610" s="11"/>
      <c r="AN610" s="11"/>
      <c r="AO610" s="11"/>
      <c r="AP610" s="11"/>
      <c r="AQ610" s="11"/>
      <c r="AR610" s="11"/>
      <c r="AS610" s="11"/>
      <c r="AT610" s="11"/>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row>
    <row r="611" spans="1:72" ht="27" hidden="1">
      <c r="A611" s="880" t="str">
        <f>CONCATENATE(Admin!$C$43," ",Admin!$F$43)</f>
        <v>3 Foram Jasani</v>
      </c>
      <c r="B611" s="881" t="e">
        <f>VLOOKUP($A$606,'P3'!$A$10:$E$59,5, FALSE)</f>
        <v>#N/A</v>
      </c>
      <c r="C611" s="639">
        <f t="shared" si="27"/>
        <v>1</v>
      </c>
      <c r="D611" s="640">
        <f t="shared" si="28"/>
        <v>0</v>
      </c>
      <c r="E611" s="640">
        <f>IF(Admin!$J$43="Yes",0,1)</f>
        <v>0</v>
      </c>
      <c r="F611" s="640">
        <f t="shared" si="29"/>
        <v>1</v>
      </c>
      <c r="G611" s="641" t="s">
        <v>303</v>
      </c>
      <c r="H611" s="11"/>
      <c r="I611" s="11"/>
      <c r="J611" s="11"/>
      <c r="K611" s="11"/>
      <c r="L611" s="11"/>
      <c r="M611" s="11"/>
      <c r="N611" s="11"/>
      <c r="O611" s="11"/>
      <c r="P611" s="11"/>
      <c r="Q611" s="11"/>
      <c r="R611" s="11"/>
      <c r="S611" s="11"/>
      <c r="T611" s="11"/>
      <c r="U611" s="11"/>
      <c r="V611" s="11"/>
      <c r="W611" s="11"/>
      <c r="X611" s="11"/>
      <c r="Y611" s="11"/>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row>
    <row r="612" spans="1:72" ht="27" hidden="1">
      <c r="A612" s="880" t="str">
        <f>CONCATENATE(Admin!$C$44," ",Admin!$F$44)</f>
        <v>4 Anupam Jagtap</v>
      </c>
      <c r="B612" s="881" t="e">
        <f>VLOOKUP($A$606,'P4'!$A$10:$E$59,5, FALSE)</f>
        <v>#N/A</v>
      </c>
      <c r="C612" s="639">
        <f t="shared" si="27"/>
        <v>1</v>
      </c>
      <c r="D612" s="640">
        <f t="shared" si="28"/>
        <v>0</v>
      </c>
      <c r="E612" s="640">
        <f>IF(Admin!$J$44="Yes",0,1)</f>
        <v>0</v>
      </c>
      <c r="F612" s="640">
        <f t="shared" si="29"/>
        <v>1</v>
      </c>
      <c r="G612" s="641" t="s">
        <v>303</v>
      </c>
      <c r="H612" s="11"/>
      <c r="I612" s="11"/>
      <c r="J612" s="11"/>
      <c r="K612" s="11"/>
      <c r="L612" s="11"/>
      <c r="M612" s="11"/>
      <c r="N612" s="11"/>
      <c r="O612" s="11"/>
      <c r="P612" s="11"/>
      <c r="Q612" s="11"/>
      <c r="R612" s="11"/>
      <c r="S612" s="11"/>
      <c r="T612" s="11"/>
      <c r="U612" s="11"/>
      <c r="V612" s="11"/>
      <c r="W612" s="11"/>
      <c r="X612" s="11"/>
      <c r="Y612" s="11"/>
      <c r="Z612" s="11"/>
      <c r="AA612" s="11"/>
      <c r="AB612" s="11"/>
      <c r="AC612" s="11"/>
      <c r="AD612" s="11"/>
      <c r="AE612" s="11"/>
      <c r="AF612" s="11"/>
      <c r="AG612" s="11"/>
      <c r="AH612" s="11"/>
      <c r="AI612" s="11"/>
      <c r="AJ612" s="11"/>
      <c r="AK612" s="11"/>
      <c r="AL612" s="11"/>
      <c r="AM612" s="11"/>
      <c r="AN612" s="11"/>
      <c r="AO612" s="11"/>
      <c r="AP612" s="11"/>
      <c r="AQ612" s="11"/>
      <c r="AR612" s="11"/>
      <c r="AS612" s="11"/>
      <c r="AT612" s="11"/>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row>
    <row r="613" spans="1:72" ht="27" hidden="1">
      <c r="A613" s="880" t="str">
        <f>CONCATENATE(Admin!$C$45," ",Admin!$F$45)</f>
        <v>5 Rohan Avachat</v>
      </c>
      <c r="B613" s="881" t="e">
        <f>VLOOKUP($A$606,'P5'!$A$10:$E$59,5, FALSE)</f>
        <v>#N/A</v>
      </c>
      <c r="C613" s="639">
        <f t="shared" si="27"/>
        <v>1</v>
      </c>
      <c r="D613" s="640">
        <f t="shared" si="28"/>
        <v>0</v>
      </c>
      <c r="E613" s="640">
        <f>IF(Admin!$J$45="Yes",0,1)</f>
        <v>0</v>
      </c>
      <c r="F613" s="640">
        <f t="shared" si="29"/>
        <v>1</v>
      </c>
      <c r="G613" s="641" t="s">
        <v>303</v>
      </c>
      <c r="H613" s="11"/>
      <c r="I613" s="11"/>
      <c r="J613" s="11"/>
      <c r="K613" s="11"/>
      <c r="L613" s="11"/>
      <c r="M613" s="11"/>
      <c r="N613" s="11"/>
      <c r="O613" s="11"/>
      <c r="P613" s="11"/>
      <c r="Q613" s="11"/>
      <c r="R613" s="11"/>
      <c r="S613" s="11"/>
      <c r="T613" s="11"/>
      <c r="U613" s="11"/>
      <c r="V613" s="11"/>
      <c r="W613" s="11"/>
      <c r="X613" s="11"/>
      <c r="Y613" s="11"/>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row>
    <row r="614" spans="1:72" hidden="1">
      <c r="A614" s="880" t="str">
        <f>CONCATENATE(Admin!$C$46," ",Admin!$F$46)</f>
        <v xml:space="preserve">6 </v>
      </c>
      <c r="B614" s="881" t="e">
        <f>VLOOKUP($A$606,'P6'!$A$10:$E$59,5, FALSE)</f>
        <v>#N/A</v>
      </c>
      <c r="C614" s="639">
        <f t="shared" si="27"/>
        <v>1</v>
      </c>
      <c r="D614" s="640">
        <f t="shared" si="28"/>
        <v>0</v>
      </c>
      <c r="E614" s="640">
        <f>IF(Admin!$J$46="Yes",0,1)</f>
        <v>1</v>
      </c>
      <c r="F614" s="640">
        <f t="shared" si="29"/>
        <v>2</v>
      </c>
      <c r="G614" s="641" t="s">
        <v>303</v>
      </c>
      <c r="H614" s="11"/>
      <c r="I614" s="11"/>
      <c r="J614" s="11"/>
      <c r="K614" s="11"/>
      <c r="L614" s="11"/>
      <c r="M614" s="11"/>
      <c r="N614" s="11"/>
      <c r="O614" s="11"/>
      <c r="P614" s="11"/>
      <c r="Q614" s="11"/>
      <c r="R614" s="11"/>
      <c r="S614" s="11"/>
      <c r="T614" s="11"/>
      <c r="U614" s="11"/>
      <c r="V614" s="11"/>
      <c r="W614" s="11"/>
      <c r="X614" s="11"/>
      <c r="Y614" s="11"/>
      <c r="Z614" s="11"/>
      <c r="AA614" s="11"/>
      <c r="AB614" s="11"/>
      <c r="AC614" s="11"/>
      <c r="AD614" s="11"/>
      <c r="AE614" s="11"/>
      <c r="AF614" s="11"/>
      <c r="AG614" s="11"/>
      <c r="AH614" s="11"/>
      <c r="AI614" s="11"/>
      <c r="AJ614" s="11"/>
      <c r="AK614" s="11"/>
      <c r="AL614" s="11"/>
      <c r="AM614" s="11"/>
      <c r="AN614" s="11"/>
      <c r="AO614" s="11"/>
      <c r="AP614" s="11"/>
      <c r="AQ614" s="11"/>
      <c r="AR614" s="11"/>
      <c r="AS614" s="11"/>
      <c r="AT614" s="11"/>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row>
    <row r="615" spans="1:72" hidden="1">
      <c r="A615" s="880" t="str">
        <f>CONCATENATE(Admin!$C$47," ",Admin!$F$47)</f>
        <v xml:space="preserve">7 </v>
      </c>
      <c r="B615" s="881" t="e">
        <f>VLOOKUP($A$606,'P7'!$A$10:$E$59,5, FALSE)</f>
        <v>#N/A</v>
      </c>
      <c r="C615" s="639">
        <f t="shared" si="27"/>
        <v>1</v>
      </c>
      <c r="D615" s="640">
        <f t="shared" si="28"/>
        <v>0</v>
      </c>
      <c r="E615" s="640">
        <f>IF(Admin!$J$47="Yes",0,1)</f>
        <v>1</v>
      </c>
      <c r="F615" s="640">
        <f t="shared" si="29"/>
        <v>2</v>
      </c>
      <c r="G615" s="641" t="s">
        <v>303</v>
      </c>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row>
    <row r="616" spans="1:72" hidden="1">
      <c r="A616" s="880" t="str">
        <f>CONCATENATE(Admin!$C$48," ",Admin!$F$48)</f>
        <v xml:space="preserve">8 </v>
      </c>
      <c r="B616" s="881" t="e">
        <f>VLOOKUP($A$606,'P8'!$A$10:$E$59,5, FALSE)</f>
        <v>#N/A</v>
      </c>
      <c r="C616" s="639">
        <f t="shared" si="27"/>
        <v>1</v>
      </c>
      <c r="D616" s="640">
        <f t="shared" si="28"/>
        <v>0</v>
      </c>
      <c r="E616" s="640">
        <f>IF(Admin!$J$48="Yes",0,1)</f>
        <v>1</v>
      </c>
      <c r="F616" s="640">
        <f t="shared" si="29"/>
        <v>2</v>
      </c>
      <c r="G616" s="641" t="s">
        <v>303</v>
      </c>
      <c r="H616" s="11"/>
      <c r="I616" s="11"/>
      <c r="J616" s="11"/>
      <c r="K616" s="11"/>
      <c r="L616" s="11"/>
      <c r="M616" s="11"/>
      <c r="N616" s="11"/>
      <c r="O616" s="11"/>
      <c r="P616" s="11"/>
      <c r="Q616" s="11"/>
      <c r="R616" s="11"/>
      <c r="S616" s="11"/>
      <c r="T616" s="11"/>
      <c r="U616" s="11"/>
      <c r="V616" s="11"/>
      <c r="W616" s="11"/>
      <c r="X616" s="11"/>
      <c r="Y616" s="11"/>
      <c r="Z616" s="11"/>
      <c r="AA616" s="11"/>
      <c r="AB616" s="11"/>
      <c r="AC616" s="11"/>
      <c r="AD616" s="11"/>
      <c r="AE616" s="11"/>
      <c r="AF616" s="11"/>
      <c r="AG616" s="11"/>
      <c r="AH616" s="11"/>
      <c r="AI616" s="11"/>
      <c r="AJ616" s="11"/>
      <c r="AK616" s="11"/>
      <c r="AL616" s="11"/>
      <c r="AM616" s="11"/>
      <c r="AN616" s="11"/>
      <c r="AO616" s="11"/>
      <c r="AP616" s="11"/>
      <c r="AQ616" s="11"/>
      <c r="AR616" s="11"/>
      <c r="AS616" s="11"/>
      <c r="AT616" s="11"/>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row>
    <row r="617" spans="1:72" hidden="1">
      <c r="A617" s="880" t="str">
        <f>CONCATENATE(Admin!$C$49," ",Admin!$F$49)</f>
        <v xml:space="preserve">9 </v>
      </c>
      <c r="B617" s="881" t="e">
        <f>VLOOKUP($A$606,'P9'!$A$10:$E$59,5, FALSE)</f>
        <v>#N/A</v>
      </c>
      <c r="C617" s="639">
        <f t="shared" si="27"/>
        <v>1</v>
      </c>
      <c r="D617" s="640">
        <f t="shared" si="28"/>
        <v>0</v>
      </c>
      <c r="E617" s="640">
        <f>IF(Admin!$J$49="Yes",0,1)</f>
        <v>1</v>
      </c>
      <c r="F617" s="640">
        <f t="shared" si="29"/>
        <v>2</v>
      </c>
      <c r="G617" s="641" t="s">
        <v>303</v>
      </c>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row>
    <row r="618" spans="1:72" hidden="1">
      <c r="A618" s="880" t="str">
        <f>CONCATENATE(Admin!$C$50," ",Admin!$F$50)</f>
        <v xml:space="preserve">10 </v>
      </c>
      <c r="B618" s="881" t="e">
        <f>VLOOKUP($A$606,'P10'!$A$10:$E$59,5, FALSE)</f>
        <v>#N/A</v>
      </c>
      <c r="C618" s="639">
        <f t="shared" si="27"/>
        <v>1</v>
      </c>
      <c r="D618" s="640">
        <f t="shared" si="28"/>
        <v>0</v>
      </c>
      <c r="E618" s="640">
        <f>IF(Admin!$J$50="Yes",0,1)</f>
        <v>1</v>
      </c>
      <c r="F618" s="640">
        <f t="shared" si="29"/>
        <v>2</v>
      </c>
      <c r="G618" s="641" t="s">
        <v>303</v>
      </c>
      <c r="H618" s="11"/>
      <c r="I618" s="11"/>
      <c r="J618" s="11"/>
      <c r="K618" s="11"/>
      <c r="L618" s="11"/>
      <c r="M618" s="11"/>
      <c r="N618" s="11"/>
      <c r="O618" s="11"/>
      <c r="P618" s="11"/>
      <c r="Q618" s="11"/>
      <c r="R618" s="11"/>
      <c r="S618" s="11"/>
      <c r="T618" s="11"/>
      <c r="U618" s="11"/>
      <c r="V618" s="11"/>
      <c r="W618" s="11"/>
      <c r="X618" s="11"/>
      <c r="Y618" s="11"/>
      <c r="Z618" s="11"/>
      <c r="AA618" s="11"/>
      <c r="AB618" s="11"/>
      <c r="AC618" s="11"/>
      <c r="AD618" s="11"/>
      <c r="AE618" s="11"/>
      <c r="AF618" s="11"/>
      <c r="AG618" s="11"/>
      <c r="AH618" s="11"/>
      <c r="AI618" s="11"/>
      <c r="AJ618" s="11"/>
      <c r="AK618" s="11"/>
      <c r="AL618" s="11"/>
      <c r="AM618" s="11"/>
      <c r="AN618" s="11"/>
      <c r="AO618" s="11"/>
      <c r="AP618" s="11"/>
      <c r="AQ618" s="11"/>
      <c r="AR618" s="11"/>
      <c r="AS618" s="11"/>
      <c r="AT618" s="11"/>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row>
    <row r="619" spans="1:72" hidden="1">
      <c r="A619" s="880" t="str">
        <f>CONCATENATE(Admin!$C$51," ",Admin!$F$51)</f>
        <v xml:space="preserve">11 </v>
      </c>
      <c r="B619" s="881" t="e">
        <f>VLOOKUP($A$606,'P11'!$A$10:$E$59,5, FALSE)</f>
        <v>#N/A</v>
      </c>
      <c r="C619" s="639">
        <f t="shared" si="27"/>
        <v>1</v>
      </c>
      <c r="D619" s="640">
        <f t="shared" si="28"/>
        <v>0</v>
      </c>
      <c r="E619" s="640">
        <f>IF(Admin!$J$51="Yes",0,1)</f>
        <v>1</v>
      </c>
      <c r="F619" s="640">
        <f t="shared" si="29"/>
        <v>2</v>
      </c>
      <c r="G619" s="641" t="s">
        <v>303</v>
      </c>
      <c r="H619" s="11"/>
      <c r="I619" s="11"/>
      <c r="J619" s="11"/>
      <c r="K619" s="11"/>
      <c r="L619" s="11"/>
      <c r="M619" s="11"/>
      <c r="N619" s="11"/>
      <c r="O619" s="11"/>
      <c r="P619" s="11"/>
      <c r="Q619" s="11"/>
      <c r="R619" s="11"/>
      <c r="S619" s="11"/>
      <c r="T619" s="11"/>
      <c r="U619" s="11"/>
      <c r="V619" s="11"/>
      <c r="W619" s="11"/>
      <c r="X619" s="11"/>
      <c r="Y619" s="11"/>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row>
    <row r="620" spans="1:72" hidden="1">
      <c r="A620" s="880" t="str">
        <f>CONCATENATE(Admin!$C$52," ",Admin!$F$52)</f>
        <v xml:space="preserve">12 </v>
      </c>
      <c r="B620" s="881" t="e">
        <f>VLOOKUP($A$606,'P12'!$A$10:$E$59,5, FALSE)</f>
        <v>#N/A</v>
      </c>
      <c r="C620" s="639">
        <f t="shared" si="27"/>
        <v>1</v>
      </c>
      <c r="D620" s="640">
        <f t="shared" si="28"/>
        <v>0</v>
      </c>
      <c r="E620" s="640">
        <f>IF(Admin!$J$52="Yes",0,1)</f>
        <v>1</v>
      </c>
      <c r="F620" s="640">
        <f t="shared" si="29"/>
        <v>2</v>
      </c>
      <c r="G620" s="641" t="s">
        <v>303</v>
      </c>
      <c r="H620" s="11"/>
      <c r="I620" s="11"/>
      <c r="J620" s="11"/>
      <c r="K620" s="11"/>
      <c r="L620" s="11"/>
      <c r="M620" s="11"/>
      <c r="N620" s="11"/>
      <c r="O620" s="11"/>
      <c r="P620" s="11"/>
      <c r="Q620" s="11"/>
      <c r="R620" s="11"/>
      <c r="S620" s="11"/>
      <c r="T620" s="11"/>
      <c r="U620" s="11"/>
      <c r="V620" s="11"/>
      <c r="W620" s="11"/>
      <c r="X620" s="11"/>
      <c r="Y620" s="11"/>
      <c r="Z620" s="11"/>
      <c r="AA620" s="11"/>
      <c r="AB620" s="11"/>
      <c r="AC620" s="11"/>
      <c r="AD620" s="11"/>
      <c r="AE620" s="11"/>
      <c r="AF620" s="11"/>
      <c r="AG620" s="11"/>
      <c r="AH620" s="11"/>
      <c r="AI620" s="11"/>
      <c r="AJ620" s="11"/>
      <c r="AK620" s="11"/>
      <c r="AL620" s="11"/>
      <c r="AM620" s="11"/>
      <c r="AN620" s="11"/>
      <c r="AO620" s="11"/>
      <c r="AP620" s="11"/>
      <c r="AQ620" s="11"/>
      <c r="AR620" s="11"/>
      <c r="AS620" s="11"/>
      <c r="AT620" s="11"/>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row>
    <row r="621" spans="1:72" hidden="1">
      <c r="A621" s="880" t="str">
        <f>CONCATENATE(Admin!$C$53," ",Admin!$F$53)</f>
        <v xml:space="preserve">13 </v>
      </c>
      <c r="B621" s="881" t="e">
        <f>VLOOKUP($A$606,'P13'!$A$10:$E$59,5, FALSE)</f>
        <v>#N/A</v>
      </c>
      <c r="C621" s="639">
        <f t="shared" si="27"/>
        <v>1</v>
      </c>
      <c r="D621" s="640">
        <f t="shared" si="28"/>
        <v>0</v>
      </c>
      <c r="E621" s="640">
        <f>IF(Admin!$J$53="Yes",0,1)</f>
        <v>1</v>
      </c>
      <c r="F621" s="640">
        <f t="shared" si="29"/>
        <v>2</v>
      </c>
      <c r="G621" s="641" t="s">
        <v>303</v>
      </c>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row>
    <row r="622" spans="1:72" hidden="1">
      <c r="A622" s="880" t="str">
        <f>CONCATENATE(Admin!$C$54," ",Admin!$F$54)</f>
        <v xml:space="preserve">14 </v>
      </c>
      <c r="B622" s="881" t="e">
        <f>VLOOKUP($A$606,'P14'!$A$10:$E$59,5, FALSE)</f>
        <v>#N/A</v>
      </c>
      <c r="C622" s="639">
        <f t="shared" si="27"/>
        <v>1</v>
      </c>
      <c r="D622" s="640">
        <f t="shared" si="28"/>
        <v>0</v>
      </c>
      <c r="E622" s="640">
        <f>IF(Admin!$J$54="Yes",0,1)</f>
        <v>1</v>
      </c>
      <c r="F622" s="640">
        <f t="shared" si="29"/>
        <v>2</v>
      </c>
      <c r="G622" s="641" t="s">
        <v>303</v>
      </c>
      <c r="H622" s="11"/>
      <c r="I622" s="11"/>
      <c r="J622" s="11"/>
      <c r="K622" s="11"/>
      <c r="L622" s="11"/>
      <c r="M622" s="11"/>
      <c r="N622" s="11"/>
      <c r="O622" s="11"/>
      <c r="P622" s="11"/>
      <c r="Q622" s="11"/>
      <c r="R622" s="11"/>
      <c r="S622" s="11"/>
      <c r="T622" s="11"/>
      <c r="U622" s="11"/>
      <c r="V622" s="11"/>
      <c r="W622" s="11"/>
      <c r="X622" s="11"/>
      <c r="Y622" s="11"/>
      <c r="Z622" s="11"/>
      <c r="AA622" s="11"/>
      <c r="AB622" s="11"/>
      <c r="AC622" s="11"/>
      <c r="AD622" s="11"/>
      <c r="AE622" s="11"/>
      <c r="AF622" s="11"/>
      <c r="AG622" s="11"/>
      <c r="AH622" s="11"/>
      <c r="AI622" s="11"/>
      <c r="AJ622" s="11"/>
      <c r="AK622" s="11"/>
      <c r="AL622" s="11"/>
      <c r="AM622" s="11"/>
      <c r="AN622" s="11"/>
      <c r="AO622" s="11"/>
      <c r="AP622" s="11"/>
      <c r="AQ622" s="11"/>
      <c r="AR622" s="11"/>
      <c r="AS622" s="11"/>
      <c r="AT622" s="11"/>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row>
    <row r="623" spans="1:72" hidden="1">
      <c r="A623" s="880" t="str">
        <f>CONCATENATE(Admin!$C$55," ",Admin!$F$55)</f>
        <v xml:space="preserve">15 </v>
      </c>
      <c r="B623" s="881" t="e">
        <f>VLOOKUP($A$606,'P15'!$A$10:$E$59,5, FALSE)</f>
        <v>#N/A</v>
      </c>
      <c r="C623" s="639">
        <f t="shared" si="27"/>
        <v>1</v>
      </c>
      <c r="D623" s="640">
        <f t="shared" si="28"/>
        <v>0</v>
      </c>
      <c r="E623" s="640">
        <f>IF(Admin!$J$55="Yes",0,1)</f>
        <v>1</v>
      </c>
      <c r="F623" s="640">
        <f t="shared" si="29"/>
        <v>2</v>
      </c>
      <c r="G623" s="641" t="s">
        <v>303</v>
      </c>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row>
    <row r="624" spans="1:72" hidden="1">
      <c r="A624" s="880" t="str">
        <f>CONCATENATE(Admin!$C$56," ",Admin!$F$56)</f>
        <v xml:space="preserve">16 </v>
      </c>
      <c r="B624" s="881" t="e">
        <f>VLOOKUP($A$606,'P16'!$A$10:$E$59,5, FALSE)</f>
        <v>#N/A</v>
      </c>
      <c r="C624" s="639">
        <f t="shared" si="27"/>
        <v>1</v>
      </c>
      <c r="D624" s="640">
        <f t="shared" si="28"/>
        <v>0</v>
      </c>
      <c r="E624" s="640">
        <f>IF(Admin!$J$56="Yes",0,1)</f>
        <v>1</v>
      </c>
      <c r="F624" s="640">
        <f t="shared" si="29"/>
        <v>2</v>
      </c>
      <c r="G624" s="641" t="s">
        <v>303</v>
      </c>
      <c r="H624" s="11"/>
      <c r="I624" s="11"/>
      <c r="J624" s="11"/>
      <c r="K624" s="11"/>
      <c r="L624" s="11"/>
      <c r="M624" s="11"/>
      <c r="N624" s="11"/>
      <c r="O624" s="11"/>
      <c r="P624" s="11"/>
      <c r="Q624" s="11"/>
      <c r="R624" s="11"/>
      <c r="S624" s="11"/>
      <c r="T624" s="11"/>
      <c r="U624" s="11"/>
      <c r="V624" s="11"/>
      <c r="W624" s="11"/>
      <c r="X624" s="11"/>
      <c r="Y624" s="11"/>
      <c r="Z624" s="11"/>
      <c r="AA624" s="11"/>
      <c r="AB624" s="11"/>
      <c r="AC624" s="11"/>
      <c r="AD624" s="11"/>
      <c r="AE624" s="11"/>
      <c r="AF624" s="11"/>
      <c r="AG624" s="11"/>
      <c r="AH624" s="11"/>
      <c r="AI624" s="11"/>
      <c r="AJ624" s="11"/>
      <c r="AK624" s="11"/>
      <c r="AL624" s="11"/>
      <c r="AM624" s="11"/>
      <c r="AN624" s="11"/>
      <c r="AO624" s="11"/>
      <c r="AP624" s="11"/>
      <c r="AQ624" s="11"/>
      <c r="AR624" s="11"/>
      <c r="AS624" s="11"/>
      <c r="AT624" s="11"/>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row>
    <row r="625" spans="1:72" hidden="1">
      <c r="A625" s="880" t="str">
        <f>CONCATENATE(Admin!$C$57," ",Admin!$F$57)</f>
        <v xml:space="preserve">17 </v>
      </c>
      <c r="B625" s="881" t="e">
        <f>VLOOKUP($A$606,'P17'!$A$10:$E$59,5, FALSE)</f>
        <v>#N/A</v>
      </c>
      <c r="C625" s="639">
        <f t="shared" si="27"/>
        <v>1</v>
      </c>
      <c r="D625" s="640">
        <f t="shared" si="28"/>
        <v>0</v>
      </c>
      <c r="E625" s="640">
        <f>IF(Admin!$J$57="Yes",0,1)</f>
        <v>1</v>
      </c>
      <c r="F625" s="640">
        <f t="shared" si="29"/>
        <v>2</v>
      </c>
      <c r="G625" s="641" t="s">
        <v>303</v>
      </c>
      <c r="H625" s="11"/>
      <c r="I625" s="11"/>
      <c r="J625" s="11"/>
      <c r="K625" s="11"/>
      <c r="L625" s="11"/>
      <c r="M625" s="11"/>
      <c r="N625" s="11"/>
      <c r="O625" s="11"/>
      <c r="P625" s="11"/>
      <c r="Q625" s="11"/>
      <c r="R625" s="11"/>
      <c r="S625" s="11"/>
      <c r="T625" s="11"/>
      <c r="U625" s="11"/>
      <c r="V625" s="11"/>
      <c r="W625" s="11"/>
      <c r="X625" s="11"/>
      <c r="Y625" s="11"/>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row>
    <row r="626" spans="1:72" hidden="1">
      <c r="A626" s="880" t="str">
        <f>CONCATENATE(Admin!$C$58," ",Admin!$F$58)</f>
        <v xml:space="preserve">18 </v>
      </c>
      <c r="B626" s="881" t="e">
        <f>VLOOKUP($A$606,'P18'!$A$10:$E$59,5, FALSE)</f>
        <v>#N/A</v>
      </c>
      <c r="C626" s="639">
        <f t="shared" si="27"/>
        <v>1</v>
      </c>
      <c r="D626" s="640">
        <f t="shared" si="28"/>
        <v>0</v>
      </c>
      <c r="E626" s="640">
        <f>IF(Admin!$J$58="Yes",0,1)</f>
        <v>1</v>
      </c>
      <c r="F626" s="640">
        <f t="shared" si="29"/>
        <v>2</v>
      </c>
      <c r="G626" s="641" t="s">
        <v>303</v>
      </c>
      <c r="H626" s="11"/>
      <c r="I626" s="11"/>
      <c r="J626" s="11"/>
      <c r="K626" s="11"/>
      <c r="L626" s="11"/>
      <c r="M626" s="11"/>
      <c r="N626" s="11"/>
      <c r="O626" s="11"/>
      <c r="P626" s="11"/>
      <c r="Q626" s="11"/>
      <c r="R626" s="11"/>
      <c r="S626" s="11"/>
      <c r="T626" s="11"/>
      <c r="U626" s="11"/>
      <c r="V626" s="11"/>
      <c r="W626" s="11"/>
      <c r="X626" s="11"/>
      <c r="Y626" s="11"/>
      <c r="Z626" s="11"/>
      <c r="AA626" s="11"/>
      <c r="AB626" s="11"/>
      <c r="AC626" s="11"/>
      <c r="AD626" s="11"/>
      <c r="AE626" s="11"/>
      <c r="AF626" s="11"/>
      <c r="AG626" s="11"/>
      <c r="AH626" s="11"/>
      <c r="AI626" s="11"/>
      <c r="AJ626" s="11"/>
      <c r="AK626" s="11"/>
      <c r="AL626" s="11"/>
      <c r="AM626" s="11"/>
      <c r="AN626" s="11"/>
      <c r="AO626" s="11"/>
      <c r="AP626" s="11"/>
      <c r="AQ626" s="11"/>
      <c r="AR626" s="11"/>
      <c r="AS626" s="11"/>
      <c r="AT626" s="11"/>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row>
    <row r="627" spans="1:72" hidden="1">
      <c r="A627" s="880" t="str">
        <f>CONCATENATE(Admin!$C$59," ",Admin!$F$59)</f>
        <v xml:space="preserve">19 </v>
      </c>
      <c r="B627" s="881" t="e">
        <f>VLOOKUP($A$606,'P19'!$A$10:$E$59,5, FALSE)</f>
        <v>#N/A</v>
      </c>
      <c r="C627" s="639">
        <f t="shared" si="27"/>
        <v>1</v>
      </c>
      <c r="D627" s="640">
        <f t="shared" si="28"/>
        <v>0</v>
      </c>
      <c r="E627" s="640">
        <f>IF(Admin!$J$59="Yes",0,1)</f>
        <v>1</v>
      </c>
      <c r="F627" s="640">
        <f t="shared" si="29"/>
        <v>2</v>
      </c>
      <c r="G627" s="641" t="s">
        <v>303</v>
      </c>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row>
    <row r="628" spans="1:72" hidden="1">
      <c r="A628" s="880" t="str">
        <f>CONCATENATE(Admin!$C$60," ",Admin!$F$60)</f>
        <v xml:space="preserve">20 </v>
      </c>
      <c r="B628" s="881" t="e">
        <f>VLOOKUP($A$606,'P20'!$A$10:$E$59,5, FALSE)</f>
        <v>#N/A</v>
      </c>
      <c r="C628" s="639">
        <f t="shared" si="27"/>
        <v>1</v>
      </c>
      <c r="D628" s="640">
        <f t="shared" si="28"/>
        <v>0</v>
      </c>
      <c r="E628" s="640">
        <f>IF(Admin!$J$60="Yes",0,1)</f>
        <v>1</v>
      </c>
      <c r="F628" s="640">
        <f t="shared" si="29"/>
        <v>2</v>
      </c>
      <c r="G628" s="641" t="s">
        <v>303</v>
      </c>
      <c r="H628" s="11"/>
      <c r="I628" s="11"/>
      <c r="J628" s="11"/>
      <c r="K628" s="11"/>
      <c r="L628" s="11"/>
      <c r="M628" s="11"/>
      <c r="N628" s="11"/>
      <c r="O628" s="11"/>
      <c r="P628" s="11"/>
      <c r="Q628" s="11"/>
      <c r="R628" s="11"/>
      <c r="S628" s="11"/>
      <c r="T628" s="11"/>
      <c r="U628" s="11"/>
      <c r="V628" s="11"/>
      <c r="W628" s="11"/>
      <c r="X628" s="11"/>
      <c r="Y628" s="11"/>
      <c r="Z628" s="11"/>
      <c r="AA628" s="11"/>
      <c r="AB628" s="11"/>
      <c r="AC628" s="11"/>
      <c r="AD628" s="11"/>
      <c r="AE628" s="11"/>
      <c r="AF628" s="11"/>
      <c r="AG628" s="11"/>
      <c r="AH628" s="11"/>
      <c r="AI628" s="11"/>
      <c r="AJ628" s="11"/>
      <c r="AK628" s="11"/>
      <c r="AL628" s="11"/>
      <c r="AM628" s="11"/>
      <c r="AN628" s="11"/>
      <c r="AO628" s="11"/>
      <c r="AP628" s="11"/>
      <c r="AQ628" s="11"/>
      <c r="AR628" s="11"/>
      <c r="AS628" s="11"/>
      <c r="AT628" s="11"/>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row>
    <row r="629" spans="1:72" hidden="1">
      <c r="A629" s="878">
        <f>Tasks!B96</f>
        <v>28</v>
      </c>
      <c r="B629" s="879">
        <f>Tasks!C96</f>
        <v>0</v>
      </c>
      <c r="C629" s="639">
        <f t="shared" si="27"/>
        <v>0</v>
      </c>
      <c r="D629" s="640">
        <f t="shared" si="28"/>
        <v>1</v>
      </c>
      <c r="E629" s="640" t="s">
        <v>100</v>
      </c>
      <c r="F629" s="640">
        <f t="shared" si="29"/>
        <v>1</v>
      </c>
      <c r="G629" s="641" t="s">
        <v>303</v>
      </c>
      <c r="H629" s="11"/>
      <c r="I629" s="11"/>
      <c r="J629" s="11"/>
      <c r="K629" s="11"/>
      <c r="L629" s="11"/>
      <c r="M629" s="11"/>
      <c r="N629" s="11"/>
      <c r="O629" s="11"/>
      <c r="P629" s="11"/>
      <c r="Q629" s="11"/>
      <c r="R629" s="11"/>
      <c r="S629" s="11"/>
      <c r="T629" s="11"/>
      <c r="U629" s="11"/>
      <c r="V629" s="11"/>
      <c r="W629" s="11"/>
      <c r="X629" s="11"/>
      <c r="Y629" s="11"/>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row>
    <row r="630" spans="1:72" hidden="1">
      <c r="A630" s="880" t="str">
        <f>CONCATENATE("P1"," ",Admin!$F$39)</f>
        <v xml:space="preserve">P1 </v>
      </c>
      <c r="B630" s="881" t="e">
        <f>VLOOKUP($A$629,Pilot1!$A$10:$E$59,5, FALSE)</f>
        <v>#N/A</v>
      </c>
      <c r="C630" s="639">
        <f t="shared" si="27"/>
        <v>1</v>
      </c>
      <c r="D630" s="640">
        <f t="shared" si="28"/>
        <v>0</v>
      </c>
      <c r="E630" s="640">
        <f>IF(Admin!$J$39="Yes",0,1)</f>
        <v>1</v>
      </c>
      <c r="F630" s="640">
        <f t="shared" si="29"/>
        <v>2</v>
      </c>
      <c r="G630" s="641" t="s">
        <v>303</v>
      </c>
      <c r="H630" s="11"/>
      <c r="I630" s="11"/>
      <c r="J630" s="11"/>
      <c r="K630" s="11"/>
      <c r="L630" s="11"/>
      <c r="M630" s="11"/>
      <c r="N630" s="11"/>
      <c r="O630" s="11"/>
      <c r="P630" s="11"/>
      <c r="Q630" s="11"/>
      <c r="R630" s="11"/>
      <c r="S630" s="11"/>
      <c r="T630" s="11"/>
      <c r="U630" s="11"/>
      <c r="V630" s="11"/>
      <c r="W630" s="11"/>
      <c r="X630" s="11"/>
      <c r="Y630" s="11"/>
      <c r="Z630" s="11"/>
      <c r="AA630" s="11"/>
      <c r="AB630" s="11"/>
      <c r="AC630" s="11"/>
      <c r="AD630" s="11"/>
      <c r="AE630" s="11"/>
      <c r="AF630" s="11"/>
      <c r="AG630" s="11"/>
      <c r="AH630" s="11"/>
      <c r="AI630" s="11"/>
      <c r="AJ630" s="11"/>
      <c r="AK630" s="11"/>
      <c r="AL630" s="11"/>
      <c r="AM630" s="11"/>
      <c r="AN630" s="11"/>
      <c r="AO630" s="11"/>
      <c r="AP630" s="11"/>
      <c r="AQ630" s="11"/>
      <c r="AR630" s="11"/>
      <c r="AS630" s="11"/>
      <c r="AT630" s="11"/>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row>
    <row r="631" spans="1:72" ht="27" hidden="1">
      <c r="A631" s="880" t="str">
        <f>CONCATENATE("P2"," ",Admin!$F$40)</f>
        <v>P2 &lt;enter name&gt;</v>
      </c>
      <c r="B631" s="881" t="e">
        <f>VLOOKUP($A$629,Pilot2!$A$10:$E$59,5, FALSE)</f>
        <v>#N/A</v>
      </c>
      <c r="C631" s="639">
        <f t="shared" si="27"/>
        <v>1</v>
      </c>
      <c r="D631" s="640">
        <f t="shared" si="28"/>
        <v>0</v>
      </c>
      <c r="E631" s="640">
        <f>IF(Admin!$J$40="Yes",0,1)</f>
        <v>1</v>
      </c>
      <c r="F631" s="640">
        <f t="shared" si="29"/>
        <v>2</v>
      </c>
      <c r="G631" s="641" t="s">
        <v>303</v>
      </c>
      <c r="H631" s="11"/>
      <c r="I631" s="11"/>
      <c r="J631" s="11"/>
      <c r="K631" s="11"/>
      <c r="L631" s="11"/>
      <c r="M631" s="11"/>
      <c r="N631" s="11"/>
      <c r="O631" s="11"/>
      <c r="P631" s="11"/>
      <c r="Q631" s="11"/>
      <c r="R631" s="11"/>
      <c r="S631" s="11"/>
      <c r="T631" s="11"/>
      <c r="U631" s="11"/>
      <c r="V631" s="11"/>
      <c r="W631" s="11"/>
      <c r="X631" s="11"/>
      <c r="Y631" s="11"/>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row>
    <row r="632" spans="1:72" ht="27" hidden="1">
      <c r="A632" s="880" t="str">
        <f>CONCATENATE(Admin!$C$41," ",Admin!$F$41)</f>
        <v>1 Mevis Dsilva</v>
      </c>
      <c r="B632" s="881" t="e">
        <f>VLOOKUP($A$629,'P1'!$A$10:$E$59,5, FALSE)</f>
        <v>#N/A</v>
      </c>
      <c r="C632" s="639">
        <f t="shared" si="27"/>
        <v>1</v>
      </c>
      <c r="D632" s="640">
        <f t="shared" si="28"/>
        <v>0</v>
      </c>
      <c r="E632" s="640">
        <f>IF(Admin!$J$41="Yes",0,1)</f>
        <v>0</v>
      </c>
      <c r="F632" s="640">
        <f t="shared" si="29"/>
        <v>1</v>
      </c>
      <c r="G632" s="641" t="s">
        <v>303</v>
      </c>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c r="AG632" s="11"/>
      <c r="AH632" s="11"/>
      <c r="AI632" s="11"/>
      <c r="AJ632" s="11"/>
      <c r="AK632" s="11"/>
      <c r="AL632" s="11"/>
      <c r="AM632" s="11"/>
      <c r="AN632" s="11"/>
      <c r="AO632" s="11"/>
      <c r="AP632" s="11"/>
      <c r="AQ632" s="11"/>
      <c r="AR632" s="11"/>
      <c r="AS632" s="11"/>
      <c r="AT632" s="11"/>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row>
    <row r="633" spans="1:72" ht="27" hidden="1">
      <c r="A633" s="880" t="str">
        <f>CONCATENATE(Admin!$C$42," ",Admin!$F$42)</f>
        <v>2 Boris Gluscevic</v>
      </c>
      <c r="B633" s="881" t="e">
        <f>VLOOKUP($A$629,'P2'!$A$10:$E$59,5, FALSE)</f>
        <v>#N/A</v>
      </c>
      <c r="C633" s="639">
        <f t="shared" si="27"/>
        <v>1</v>
      </c>
      <c r="D633" s="640">
        <f t="shared" si="28"/>
        <v>0</v>
      </c>
      <c r="E633" s="640">
        <f>IF(Admin!$J$42="Yes",0,1)</f>
        <v>0</v>
      </c>
      <c r="F633" s="640">
        <f t="shared" si="29"/>
        <v>1</v>
      </c>
      <c r="G633" s="641" t="s">
        <v>303</v>
      </c>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c r="AG633" s="11"/>
      <c r="AH633" s="11"/>
      <c r="AI633" s="11"/>
      <c r="AJ633" s="11"/>
      <c r="AK633" s="11"/>
      <c r="AL633" s="11"/>
      <c r="AM633" s="11"/>
      <c r="AN633" s="11"/>
      <c r="AO633" s="11"/>
      <c r="AP633" s="11"/>
      <c r="AQ633" s="11"/>
      <c r="AR633" s="11"/>
      <c r="AS633" s="11"/>
      <c r="AT633" s="11"/>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row>
    <row r="634" spans="1:72" ht="27" hidden="1">
      <c r="A634" s="880" t="str">
        <f>CONCATENATE(Admin!$C$43," ",Admin!$F$43)</f>
        <v>3 Foram Jasani</v>
      </c>
      <c r="B634" s="881" t="e">
        <f>VLOOKUP($A$629,'P3'!$A$10:$E$59,5, FALSE)</f>
        <v>#N/A</v>
      </c>
      <c r="C634" s="639">
        <f t="shared" si="27"/>
        <v>1</v>
      </c>
      <c r="D634" s="640">
        <f t="shared" si="28"/>
        <v>0</v>
      </c>
      <c r="E634" s="640">
        <f>IF(Admin!$J$43="Yes",0,1)</f>
        <v>0</v>
      </c>
      <c r="F634" s="640">
        <f t="shared" si="29"/>
        <v>1</v>
      </c>
      <c r="G634" s="641" t="s">
        <v>303</v>
      </c>
      <c r="H634" s="11"/>
      <c r="I634" s="11"/>
      <c r="J634" s="11"/>
      <c r="K634" s="11"/>
      <c r="L634" s="11"/>
      <c r="M634" s="11"/>
      <c r="N634" s="11"/>
      <c r="O634" s="11"/>
      <c r="P634" s="11"/>
      <c r="Q634" s="11"/>
      <c r="R634" s="11"/>
      <c r="S634" s="11"/>
      <c r="T634" s="11"/>
      <c r="U634" s="11"/>
      <c r="V634" s="11"/>
      <c r="W634" s="11"/>
      <c r="X634" s="11"/>
      <c r="Y634" s="11"/>
      <c r="Z634" s="11"/>
      <c r="AA634" s="11"/>
      <c r="AB634" s="11"/>
      <c r="AC634" s="11"/>
      <c r="AD634" s="11"/>
      <c r="AE634" s="11"/>
      <c r="AF634" s="11"/>
      <c r="AG634" s="11"/>
      <c r="AH634" s="11"/>
      <c r="AI634" s="11"/>
      <c r="AJ634" s="11"/>
      <c r="AK634" s="11"/>
      <c r="AL634" s="11"/>
      <c r="AM634" s="11"/>
      <c r="AN634" s="11"/>
      <c r="AO634" s="11"/>
      <c r="AP634" s="11"/>
      <c r="AQ634" s="11"/>
      <c r="AR634" s="11"/>
      <c r="AS634" s="11"/>
      <c r="AT634" s="11"/>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row>
    <row r="635" spans="1:72" ht="27" hidden="1">
      <c r="A635" s="880" t="str">
        <f>CONCATENATE(Admin!$C$44," ",Admin!$F$44)</f>
        <v>4 Anupam Jagtap</v>
      </c>
      <c r="B635" s="881" t="e">
        <f>VLOOKUP($A$629,'P4'!$A$10:$E$59,5, FALSE)</f>
        <v>#N/A</v>
      </c>
      <c r="C635" s="639">
        <f t="shared" si="27"/>
        <v>1</v>
      </c>
      <c r="D635" s="640">
        <f t="shared" si="28"/>
        <v>0</v>
      </c>
      <c r="E635" s="640">
        <f>IF(Admin!$J$44="Yes",0,1)</f>
        <v>0</v>
      </c>
      <c r="F635" s="640">
        <f t="shared" si="29"/>
        <v>1</v>
      </c>
      <c r="G635" s="641" t="s">
        <v>303</v>
      </c>
      <c r="H635" s="11"/>
      <c r="I635" s="11"/>
      <c r="J635" s="11"/>
      <c r="K635" s="11"/>
      <c r="L635" s="11"/>
      <c r="M635" s="11"/>
      <c r="N635" s="11"/>
      <c r="O635" s="11"/>
      <c r="P635" s="11"/>
      <c r="Q635" s="11"/>
      <c r="R635" s="11"/>
      <c r="S635" s="11"/>
      <c r="T635" s="11"/>
      <c r="U635" s="11"/>
      <c r="V635" s="11"/>
      <c r="W635" s="11"/>
      <c r="X635" s="11"/>
      <c r="Y635" s="11"/>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row>
    <row r="636" spans="1:72" ht="27" hidden="1">
      <c r="A636" s="880" t="str">
        <f>CONCATENATE(Admin!$C$45," ",Admin!$F$45)</f>
        <v>5 Rohan Avachat</v>
      </c>
      <c r="B636" s="881" t="e">
        <f>VLOOKUP($A$629,'P5'!$A$10:$E$59,5, FALSE)</f>
        <v>#N/A</v>
      </c>
      <c r="C636" s="639">
        <f t="shared" si="27"/>
        <v>1</v>
      </c>
      <c r="D636" s="640">
        <f t="shared" si="28"/>
        <v>0</v>
      </c>
      <c r="E636" s="640">
        <f>IF(Admin!$J$45="Yes",0,1)</f>
        <v>0</v>
      </c>
      <c r="F636" s="640">
        <f t="shared" si="29"/>
        <v>1</v>
      </c>
      <c r="G636" s="641" t="s">
        <v>303</v>
      </c>
      <c r="H636" s="11"/>
      <c r="I636" s="11"/>
      <c r="J636" s="11"/>
      <c r="K636" s="11"/>
      <c r="L636" s="11"/>
      <c r="M636" s="11"/>
      <c r="N636" s="11"/>
      <c r="O636" s="11"/>
      <c r="P636" s="11"/>
      <c r="Q636" s="11"/>
      <c r="R636" s="11"/>
      <c r="S636" s="11"/>
      <c r="T636" s="11"/>
      <c r="U636" s="11"/>
      <c r="V636" s="11"/>
      <c r="W636" s="11"/>
      <c r="X636" s="11"/>
      <c r="Y636" s="11"/>
      <c r="Z636" s="11"/>
      <c r="AA636" s="11"/>
      <c r="AB636" s="11"/>
      <c r="AC636" s="11"/>
      <c r="AD636" s="11"/>
      <c r="AE636" s="11"/>
      <c r="AF636" s="11"/>
      <c r="AG636" s="11"/>
      <c r="AH636" s="11"/>
      <c r="AI636" s="11"/>
      <c r="AJ636" s="11"/>
      <c r="AK636" s="11"/>
      <c r="AL636" s="11"/>
      <c r="AM636" s="11"/>
      <c r="AN636" s="11"/>
      <c r="AO636" s="11"/>
      <c r="AP636" s="11"/>
      <c r="AQ636" s="11"/>
      <c r="AR636" s="11"/>
      <c r="AS636" s="11"/>
      <c r="AT636" s="11"/>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row>
    <row r="637" spans="1:72" hidden="1">
      <c r="A637" s="880" t="str">
        <f>CONCATENATE(Admin!$C$46," ",Admin!$F$46)</f>
        <v xml:space="preserve">6 </v>
      </c>
      <c r="B637" s="881" t="e">
        <f>VLOOKUP($A$629,'P6'!$A$10:$E$59,5, FALSE)</f>
        <v>#N/A</v>
      </c>
      <c r="C637" s="639">
        <f t="shared" si="27"/>
        <v>1</v>
      </c>
      <c r="D637" s="640">
        <f t="shared" si="28"/>
        <v>0</v>
      </c>
      <c r="E637" s="640">
        <f>IF(Admin!$J$46="Yes",0,1)</f>
        <v>1</v>
      </c>
      <c r="F637" s="640">
        <f t="shared" si="29"/>
        <v>2</v>
      </c>
      <c r="G637" s="641" t="s">
        <v>303</v>
      </c>
      <c r="H637" s="11"/>
      <c r="I637" s="11"/>
      <c r="J637" s="11"/>
      <c r="K637" s="11"/>
      <c r="L637" s="11"/>
      <c r="M637" s="11"/>
      <c r="N637" s="11"/>
      <c r="O637" s="11"/>
      <c r="P637" s="11"/>
      <c r="Q637" s="11"/>
      <c r="R637" s="11"/>
      <c r="S637" s="11"/>
      <c r="T637" s="11"/>
      <c r="U637" s="11"/>
      <c r="V637" s="11"/>
      <c r="W637" s="11"/>
      <c r="X637" s="11"/>
      <c r="Y637" s="11"/>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row>
    <row r="638" spans="1:72" hidden="1">
      <c r="A638" s="880" t="str">
        <f>CONCATENATE(Admin!$C$47," ",Admin!$F$47)</f>
        <v xml:space="preserve">7 </v>
      </c>
      <c r="B638" s="881" t="e">
        <f>VLOOKUP($A$629,'P7'!$A$10:$E$59,5, FALSE)</f>
        <v>#N/A</v>
      </c>
      <c r="C638" s="639">
        <f t="shared" si="27"/>
        <v>1</v>
      </c>
      <c r="D638" s="640">
        <f t="shared" si="28"/>
        <v>0</v>
      </c>
      <c r="E638" s="640">
        <f>IF(Admin!$J$47="Yes",0,1)</f>
        <v>1</v>
      </c>
      <c r="F638" s="640">
        <f t="shared" si="29"/>
        <v>2</v>
      </c>
      <c r="G638" s="641" t="s">
        <v>303</v>
      </c>
      <c r="H638" s="11"/>
      <c r="I638" s="11"/>
      <c r="J638" s="11"/>
      <c r="K638" s="11"/>
      <c r="L638" s="11"/>
      <c r="M638" s="11"/>
      <c r="N638" s="11"/>
      <c r="O638" s="11"/>
      <c r="P638" s="11"/>
      <c r="Q638" s="11"/>
      <c r="R638" s="11"/>
      <c r="S638" s="11"/>
      <c r="T638" s="11"/>
      <c r="U638" s="11"/>
      <c r="V638" s="11"/>
      <c r="W638" s="11"/>
      <c r="X638" s="11"/>
      <c r="Y638" s="11"/>
      <c r="Z638" s="11"/>
      <c r="AA638" s="11"/>
      <c r="AB638" s="11"/>
      <c r="AC638" s="11"/>
      <c r="AD638" s="11"/>
      <c r="AE638" s="11"/>
      <c r="AF638" s="11"/>
      <c r="AG638" s="11"/>
      <c r="AH638" s="11"/>
      <c r="AI638" s="11"/>
      <c r="AJ638" s="11"/>
      <c r="AK638" s="11"/>
      <c r="AL638" s="11"/>
      <c r="AM638" s="11"/>
      <c r="AN638" s="11"/>
      <c r="AO638" s="11"/>
      <c r="AP638" s="11"/>
      <c r="AQ638" s="11"/>
      <c r="AR638" s="11"/>
      <c r="AS638" s="11"/>
      <c r="AT638" s="11"/>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row>
    <row r="639" spans="1:72" hidden="1">
      <c r="A639" s="880" t="str">
        <f>CONCATENATE(Admin!$C$48," ",Admin!$F$48)</f>
        <v xml:space="preserve">8 </v>
      </c>
      <c r="B639" s="881" t="e">
        <f>VLOOKUP($A$629,'P8'!$A$10:$E$59,5, FALSE)</f>
        <v>#N/A</v>
      </c>
      <c r="C639" s="639">
        <f t="shared" si="27"/>
        <v>1</v>
      </c>
      <c r="D639" s="640">
        <f t="shared" si="28"/>
        <v>0</v>
      </c>
      <c r="E639" s="640">
        <f>IF(Admin!$J$48="Yes",0,1)</f>
        <v>1</v>
      </c>
      <c r="F639" s="640">
        <f t="shared" si="29"/>
        <v>2</v>
      </c>
      <c r="G639" s="641" t="s">
        <v>303</v>
      </c>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row>
    <row r="640" spans="1:72" hidden="1">
      <c r="A640" s="880" t="str">
        <f>CONCATENATE(Admin!$C$49," ",Admin!$F$49)</f>
        <v xml:space="preserve">9 </v>
      </c>
      <c r="B640" s="881" t="e">
        <f>VLOOKUP($A$629,'P9'!$A$10:$E$59,5, FALSE)</f>
        <v>#N/A</v>
      </c>
      <c r="C640" s="639">
        <f t="shared" si="27"/>
        <v>1</v>
      </c>
      <c r="D640" s="640">
        <f t="shared" si="28"/>
        <v>0</v>
      </c>
      <c r="E640" s="640">
        <f>IF(Admin!$J$49="Yes",0,1)</f>
        <v>1</v>
      </c>
      <c r="F640" s="640">
        <f t="shared" si="29"/>
        <v>2</v>
      </c>
      <c r="G640" s="641" t="s">
        <v>303</v>
      </c>
      <c r="H640" s="11"/>
      <c r="I640" s="11"/>
      <c r="J640" s="11"/>
      <c r="K640" s="11"/>
      <c r="L640" s="11"/>
      <c r="M640" s="11"/>
      <c r="N640" s="11"/>
      <c r="O640" s="11"/>
      <c r="P640" s="11"/>
      <c r="Q640" s="11"/>
      <c r="R640" s="11"/>
      <c r="S640" s="11"/>
      <c r="T640" s="11"/>
      <c r="U640" s="11"/>
      <c r="V640" s="11"/>
      <c r="W640" s="11"/>
      <c r="X640" s="11"/>
      <c r="Y640" s="11"/>
      <c r="Z640" s="11"/>
      <c r="AA640" s="11"/>
      <c r="AB640" s="11"/>
      <c r="AC640" s="11"/>
      <c r="AD640" s="11"/>
      <c r="AE640" s="11"/>
      <c r="AF640" s="11"/>
      <c r="AG640" s="11"/>
      <c r="AH640" s="11"/>
      <c r="AI640" s="11"/>
      <c r="AJ640" s="11"/>
      <c r="AK640" s="11"/>
      <c r="AL640" s="11"/>
      <c r="AM640" s="11"/>
      <c r="AN640" s="11"/>
      <c r="AO640" s="11"/>
      <c r="AP640" s="11"/>
      <c r="AQ640" s="11"/>
      <c r="AR640" s="11"/>
      <c r="AS640" s="11"/>
      <c r="AT640" s="11"/>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row>
    <row r="641" spans="1:72" hidden="1">
      <c r="A641" s="880" t="str">
        <f>CONCATENATE(Admin!$C$50," ",Admin!$F$50)</f>
        <v xml:space="preserve">10 </v>
      </c>
      <c r="B641" s="881" t="e">
        <f>VLOOKUP($A$629,'P10'!$A$10:$E$59,5, FALSE)</f>
        <v>#N/A</v>
      </c>
      <c r="C641" s="639">
        <f t="shared" si="27"/>
        <v>1</v>
      </c>
      <c r="D641" s="640">
        <f t="shared" si="28"/>
        <v>0</v>
      </c>
      <c r="E641" s="640">
        <f>IF(Admin!$J$50="Yes",0,1)</f>
        <v>1</v>
      </c>
      <c r="F641" s="640">
        <f t="shared" si="29"/>
        <v>2</v>
      </c>
      <c r="G641" s="641" t="s">
        <v>303</v>
      </c>
      <c r="H641" s="11"/>
      <c r="I641" s="11"/>
      <c r="J641" s="11"/>
      <c r="K641" s="11"/>
      <c r="L641" s="11"/>
      <c r="M641" s="11"/>
      <c r="N641" s="11"/>
      <c r="O641" s="11"/>
      <c r="P641" s="11"/>
      <c r="Q641" s="11"/>
      <c r="R641" s="11"/>
      <c r="S641" s="11"/>
      <c r="T641" s="11"/>
      <c r="U641" s="11"/>
      <c r="V641" s="11"/>
      <c r="W641" s="11"/>
      <c r="X641" s="11"/>
      <c r="Y641" s="11"/>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row>
    <row r="642" spans="1:72" hidden="1">
      <c r="A642" s="880" t="str">
        <f>CONCATENATE(Admin!$C$51," ",Admin!$F$51)</f>
        <v xml:space="preserve">11 </v>
      </c>
      <c r="B642" s="881" t="e">
        <f>VLOOKUP($A$629,'P11'!$A$10:$E$59,5, FALSE)</f>
        <v>#N/A</v>
      </c>
      <c r="C642" s="639">
        <f t="shared" si="27"/>
        <v>1</v>
      </c>
      <c r="D642" s="640">
        <f t="shared" si="28"/>
        <v>0</v>
      </c>
      <c r="E642" s="640">
        <f>IF(Admin!$J$51="Yes",0,1)</f>
        <v>1</v>
      </c>
      <c r="F642" s="640">
        <f t="shared" si="29"/>
        <v>2</v>
      </c>
      <c r="G642" s="641" t="s">
        <v>303</v>
      </c>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c r="AG642" s="11"/>
      <c r="AH642" s="11"/>
      <c r="AI642" s="11"/>
      <c r="AJ642" s="11"/>
      <c r="AK642" s="11"/>
      <c r="AL642" s="11"/>
      <c r="AM642" s="11"/>
      <c r="AN642" s="11"/>
      <c r="AO642" s="11"/>
      <c r="AP642" s="11"/>
      <c r="AQ642" s="11"/>
      <c r="AR642" s="11"/>
      <c r="AS642" s="11"/>
      <c r="AT642" s="11"/>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row>
    <row r="643" spans="1:72" hidden="1">
      <c r="A643" s="880" t="str">
        <f>CONCATENATE(Admin!$C$52," ",Admin!$F$52)</f>
        <v xml:space="preserve">12 </v>
      </c>
      <c r="B643" s="881" t="e">
        <f>VLOOKUP($A$629,'P12'!$A$10:$E$59,5, FALSE)</f>
        <v>#N/A</v>
      </c>
      <c r="C643" s="639">
        <f t="shared" si="27"/>
        <v>1</v>
      </c>
      <c r="D643" s="640">
        <f t="shared" si="28"/>
        <v>0</v>
      </c>
      <c r="E643" s="640">
        <f>IF(Admin!$J$52="Yes",0,1)</f>
        <v>1</v>
      </c>
      <c r="F643" s="640">
        <f t="shared" si="29"/>
        <v>2</v>
      </c>
      <c r="G643" s="641" t="s">
        <v>303</v>
      </c>
      <c r="H643" s="11"/>
      <c r="I643" s="11"/>
      <c r="J643" s="11"/>
      <c r="K643" s="11"/>
      <c r="L643" s="11"/>
      <c r="M643" s="11"/>
      <c r="N643" s="11"/>
      <c r="O643" s="11"/>
      <c r="P643" s="11"/>
      <c r="Q643" s="11"/>
      <c r="R643" s="11"/>
      <c r="S643" s="11"/>
      <c r="T643" s="11"/>
      <c r="U643" s="11"/>
      <c r="V643" s="11"/>
      <c r="W643" s="11"/>
      <c r="X643" s="11"/>
      <c r="Y643" s="11"/>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row>
    <row r="644" spans="1:72" hidden="1">
      <c r="A644" s="880" t="str">
        <f>CONCATENATE(Admin!$C$53," ",Admin!$F$53)</f>
        <v xml:space="preserve">13 </v>
      </c>
      <c r="B644" s="881" t="e">
        <f>VLOOKUP($A$629,'P13'!$A$10:$E$59,5, FALSE)</f>
        <v>#N/A</v>
      </c>
      <c r="C644" s="639">
        <f t="shared" si="27"/>
        <v>1</v>
      </c>
      <c r="D644" s="640">
        <f t="shared" si="28"/>
        <v>0</v>
      </c>
      <c r="E644" s="640">
        <f>IF(Admin!$J$53="Yes",0,1)</f>
        <v>1</v>
      </c>
      <c r="F644" s="640">
        <f t="shared" si="29"/>
        <v>2</v>
      </c>
      <c r="G644" s="641" t="s">
        <v>303</v>
      </c>
      <c r="H644" s="11"/>
      <c r="I644" s="11"/>
      <c r="J644" s="11"/>
      <c r="K644" s="11"/>
      <c r="L644" s="11"/>
      <c r="M644" s="11"/>
      <c r="N644" s="11"/>
      <c r="O644" s="11"/>
      <c r="P644" s="11"/>
      <c r="Q644" s="11"/>
      <c r="R644" s="11"/>
      <c r="S644" s="11"/>
      <c r="T644" s="11"/>
      <c r="U644" s="11"/>
      <c r="V644" s="11"/>
      <c r="W644" s="11"/>
      <c r="X644" s="11"/>
      <c r="Y644" s="11"/>
      <c r="Z644" s="11"/>
      <c r="AA644" s="11"/>
      <c r="AB644" s="11"/>
      <c r="AC644" s="11"/>
      <c r="AD644" s="11"/>
      <c r="AE644" s="11"/>
      <c r="AF644" s="11"/>
      <c r="AG644" s="11"/>
      <c r="AH644" s="11"/>
      <c r="AI644" s="11"/>
      <c r="AJ644" s="11"/>
      <c r="AK644" s="11"/>
      <c r="AL644" s="11"/>
      <c r="AM644" s="11"/>
      <c r="AN644" s="11"/>
      <c r="AO644" s="11"/>
      <c r="AP644" s="11"/>
      <c r="AQ644" s="11"/>
      <c r="AR644" s="11"/>
      <c r="AS644" s="11"/>
      <c r="AT644" s="11"/>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row>
    <row r="645" spans="1:72" hidden="1">
      <c r="A645" s="880" t="str">
        <f>CONCATENATE(Admin!$C$54," ",Admin!$F$54)</f>
        <v xml:space="preserve">14 </v>
      </c>
      <c r="B645" s="881" t="e">
        <f>VLOOKUP($A$629,'P14'!$A$10:$E$59,5, FALSE)</f>
        <v>#N/A</v>
      </c>
      <c r="C645" s="639">
        <f t="shared" si="27"/>
        <v>1</v>
      </c>
      <c r="D645" s="640">
        <f t="shared" si="28"/>
        <v>0</v>
      </c>
      <c r="E645" s="640">
        <f>IF(Admin!$J$54="Yes",0,1)</f>
        <v>1</v>
      </c>
      <c r="F645" s="640">
        <f t="shared" si="29"/>
        <v>2</v>
      </c>
      <c r="G645" s="641" t="s">
        <v>303</v>
      </c>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row>
    <row r="646" spans="1:72" hidden="1">
      <c r="A646" s="880" t="str">
        <f>CONCATENATE(Admin!$C$55," ",Admin!$F$55)</f>
        <v xml:space="preserve">15 </v>
      </c>
      <c r="B646" s="881" t="e">
        <f>VLOOKUP($A$629,'P15'!$A$10:$E$59,5, FALSE)</f>
        <v>#N/A</v>
      </c>
      <c r="C646" s="639">
        <f t="shared" si="27"/>
        <v>1</v>
      </c>
      <c r="D646" s="640">
        <f t="shared" si="28"/>
        <v>0</v>
      </c>
      <c r="E646" s="640">
        <f>IF(Admin!$J$55="Yes",0,1)</f>
        <v>1</v>
      </c>
      <c r="F646" s="640">
        <f t="shared" si="29"/>
        <v>2</v>
      </c>
      <c r="G646" s="641" t="s">
        <v>303</v>
      </c>
      <c r="H646" s="11"/>
      <c r="I646" s="11"/>
      <c r="J646" s="11"/>
      <c r="K646" s="11"/>
      <c r="L646" s="11"/>
      <c r="M646" s="11"/>
      <c r="N646" s="11"/>
      <c r="O646" s="11"/>
      <c r="P646" s="11"/>
      <c r="Q646" s="11"/>
      <c r="R646" s="11"/>
      <c r="S646" s="11"/>
      <c r="T646" s="11"/>
      <c r="U646" s="11"/>
      <c r="V646" s="11"/>
      <c r="W646" s="11"/>
      <c r="X646" s="11"/>
      <c r="Y646" s="11"/>
      <c r="Z646" s="11"/>
      <c r="AA646" s="11"/>
      <c r="AB646" s="11"/>
      <c r="AC646" s="11"/>
      <c r="AD646" s="11"/>
      <c r="AE646" s="11"/>
      <c r="AF646" s="11"/>
      <c r="AG646" s="11"/>
      <c r="AH646" s="11"/>
      <c r="AI646" s="11"/>
      <c r="AJ646" s="11"/>
      <c r="AK646" s="11"/>
      <c r="AL646" s="11"/>
      <c r="AM646" s="11"/>
      <c r="AN646" s="11"/>
      <c r="AO646" s="11"/>
      <c r="AP646" s="11"/>
      <c r="AQ646" s="11"/>
      <c r="AR646" s="11"/>
      <c r="AS646" s="11"/>
      <c r="AT646" s="11"/>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row>
    <row r="647" spans="1:72" hidden="1">
      <c r="A647" s="880" t="str">
        <f>CONCATENATE(Admin!$C$56," ",Admin!$F$56)</f>
        <v xml:space="preserve">16 </v>
      </c>
      <c r="B647" s="881" t="e">
        <f>VLOOKUP($A$629,'P16'!$A$10:$E$59,5, FALSE)</f>
        <v>#N/A</v>
      </c>
      <c r="C647" s="639">
        <f t="shared" si="27"/>
        <v>1</v>
      </c>
      <c r="D647" s="640">
        <f t="shared" si="28"/>
        <v>0</v>
      </c>
      <c r="E647" s="640">
        <f>IF(Admin!$J$56="Yes",0,1)</f>
        <v>1</v>
      </c>
      <c r="F647" s="640">
        <f t="shared" si="29"/>
        <v>2</v>
      </c>
      <c r="G647" s="641" t="s">
        <v>303</v>
      </c>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row>
    <row r="648" spans="1:72" hidden="1">
      <c r="A648" s="880" t="str">
        <f>CONCATENATE(Admin!$C$57," ",Admin!$F$57)</f>
        <v xml:space="preserve">17 </v>
      </c>
      <c r="B648" s="881" t="e">
        <f>VLOOKUP($A$629,'P17'!$A$10:$E$59,5, FALSE)</f>
        <v>#N/A</v>
      </c>
      <c r="C648" s="639">
        <f t="shared" ref="C648:C711" si="30">IF(ISERROR(B648),1,0)</f>
        <v>1</v>
      </c>
      <c r="D648" s="640">
        <f t="shared" ref="D648:D711" si="31">IF(ISNUMBER(B648),1,0)</f>
        <v>0</v>
      </c>
      <c r="E648" s="640">
        <f>IF(Admin!$J$57="Yes",0,1)</f>
        <v>1</v>
      </c>
      <c r="F648" s="640">
        <f t="shared" ref="F648:F711" si="32">SUM(C648:E648)</f>
        <v>2</v>
      </c>
      <c r="G648" s="641" t="s">
        <v>303</v>
      </c>
      <c r="H648" s="11"/>
      <c r="I648" s="11"/>
      <c r="J648" s="11"/>
      <c r="K648" s="11"/>
      <c r="L648" s="11"/>
      <c r="M648" s="11"/>
      <c r="N648" s="11"/>
      <c r="O648" s="11"/>
      <c r="P648" s="11"/>
      <c r="Q648" s="11"/>
      <c r="R648" s="11"/>
      <c r="S648" s="11"/>
      <c r="T648" s="11"/>
      <c r="U648" s="11"/>
      <c r="V648" s="11"/>
      <c r="W648" s="11"/>
      <c r="X648" s="11"/>
      <c r="Y648" s="11"/>
      <c r="Z648" s="11"/>
      <c r="AA648" s="11"/>
      <c r="AB648" s="11"/>
      <c r="AC648" s="11"/>
      <c r="AD648" s="11"/>
      <c r="AE648" s="11"/>
      <c r="AF648" s="11"/>
      <c r="AG648" s="11"/>
      <c r="AH648" s="11"/>
      <c r="AI648" s="11"/>
      <c r="AJ648" s="11"/>
      <c r="AK648" s="11"/>
      <c r="AL648" s="11"/>
      <c r="AM648" s="11"/>
      <c r="AN648" s="11"/>
      <c r="AO648" s="11"/>
      <c r="AP648" s="11"/>
      <c r="AQ648" s="11"/>
      <c r="AR648" s="11"/>
      <c r="AS648" s="11"/>
      <c r="AT648" s="11"/>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row>
    <row r="649" spans="1:72" hidden="1">
      <c r="A649" s="880" t="str">
        <f>CONCATENATE(Admin!$C$58," ",Admin!$F$58)</f>
        <v xml:space="preserve">18 </v>
      </c>
      <c r="B649" s="881" t="e">
        <f>VLOOKUP($A$629,'P18'!$A$10:$E$59,5, FALSE)</f>
        <v>#N/A</v>
      </c>
      <c r="C649" s="639">
        <f t="shared" si="30"/>
        <v>1</v>
      </c>
      <c r="D649" s="640">
        <f t="shared" si="31"/>
        <v>0</v>
      </c>
      <c r="E649" s="640">
        <f>IF(Admin!$J$58="Yes",0,1)</f>
        <v>1</v>
      </c>
      <c r="F649" s="640">
        <f t="shared" si="32"/>
        <v>2</v>
      </c>
      <c r="G649" s="641" t="s">
        <v>303</v>
      </c>
      <c r="H649" s="11"/>
      <c r="I649" s="11"/>
      <c r="J649" s="11"/>
      <c r="K649" s="11"/>
      <c r="L649" s="11"/>
      <c r="M649" s="11"/>
      <c r="N649" s="11"/>
      <c r="O649" s="11"/>
      <c r="P649" s="11"/>
      <c r="Q649" s="11"/>
      <c r="R649" s="11"/>
      <c r="S649" s="11"/>
      <c r="T649" s="11"/>
      <c r="U649" s="11"/>
      <c r="V649" s="11"/>
      <c r="W649" s="11"/>
      <c r="X649" s="11"/>
      <c r="Y649" s="11"/>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row>
    <row r="650" spans="1:72" hidden="1">
      <c r="A650" s="880" t="str">
        <f>CONCATENATE(Admin!$C$59," ",Admin!$F$59)</f>
        <v xml:space="preserve">19 </v>
      </c>
      <c r="B650" s="881" t="e">
        <f>VLOOKUP($A$629,'P19'!$A$10:$E$59,5, FALSE)</f>
        <v>#N/A</v>
      </c>
      <c r="C650" s="639">
        <f t="shared" si="30"/>
        <v>1</v>
      </c>
      <c r="D650" s="640">
        <f t="shared" si="31"/>
        <v>0</v>
      </c>
      <c r="E650" s="640">
        <f>IF(Admin!$J$59="Yes",0,1)</f>
        <v>1</v>
      </c>
      <c r="F650" s="640">
        <f t="shared" si="32"/>
        <v>2</v>
      </c>
      <c r="G650" s="641" t="s">
        <v>303</v>
      </c>
      <c r="H650" s="11"/>
      <c r="I650" s="11"/>
      <c r="J650" s="11"/>
      <c r="K650" s="11"/>
      <c r="L650" s="11"/>
      <c r="M650" s="11"/>
      <c r="N650" s="11"/>
      <c r="O650" s="11"/>
      <c r="P650" s="11"/>
      <c r="Q650" s="11"/>
      <c r="R650" s="11"/>
      <c r="S650" s="11"/>
      <c r="T650" s="11"/>
      <c r="U650" s="11"/>
      <c r="V650" s="11"/>
      <c r="W650" s="11"/>
      <c r="X650" s="11"/>
      <c r="Y650" s="11"/>
      <c r="Z650" s="11"/>
      <c r="AA650" s="11"/>
      <c r="AB650" s="11"/>
      <c r="AC650" s="11"/>
      <c r="AD650" s="11"/>
      <c r="AE650" s="11"/>
      <c r="AF650" s="11"/>
      <c r="AG650" s="11"/>
      <c r="AH650" s="11"/>
      <c r="AI650" s="11"/>
      <c r="AJ650" s="11"/>
      <c r="AK650" s="11"/>
      <c r="AL650" s="11"/>
      <c r="AM650" s="11"/>
      <c r="AN650" s="11"/>
      <c r="AO650" s="11"/>
      <c r="AP650" s="11"/>
      <c r="AQ650" s="11"/>
      <c r="AR650" s="11"/>
      <c r="AS650" s="11"/>
      <c r="AT650" s="11"/>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row>
    <row r="651" spans="1:72" hidden="1">
      <c r="A651" s="880" t="str">
        <f>CONCATENATE(Admin!$C$60," ",Admin!$F$60)</f>
        <v xml:space="preserve">20 </v>
      </c>
      <c r="B651" s="881" t="e">
        <f>VLOOKUP($A$629,'P20'!$A$10:$E$59,5, FALSE)</f>
        <v>#N/A</v>
      </c>
      <c r="C651" s="639">
        <f t="shared" si="30"/>
        <v>1</v>
      </c>
      <c r="D651" s="640">
        <f t="shared" si="31"/>
        <v>0</v>
      </c>
      <c r="E651" s="640">
        <f>IF(Admin!$J$60="Yes",0,1)</f>
        <v>1</v>
      </c>
      <c r="F651" s="640">
        <f t="shared" si="32"/>
        <v>2</v>
      </c>
      <c r="G651" s="641" t="s">
        <v>303</v>
      </c>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row>
    <row r="652" spans="1:72" hidden="1">
      <c r="A652" s="878">
        <f>Tasks!B97</f>
        <v>29</v>
      </c>
      <c r="B652" s="879">
        <f>Tasks!C97</f>
        <v>0</v>
      </c>
      <c r="C652" s="639">
        <f t="shared" si="30"/>
        <v>0</v>
      </c>
      <c r="D652" s="640">
        <f t="shared" si="31"/>
        <v>1</v>
      </c>
      <c r="E652" s="640" t="s">
        <v>100</v>
      </c>
      <c r="F652" s="640">
        <f t="shared" si="32"/>
        <v>1</v>
      </c>
      <c r="G652" s="641" t="s">
        <v>303</v>
      </c>
      <c r="H652" s="11"/>
      <c r="I652" s="11"/>
      <c r="J652" s="11"/>
      <c r="K652" s="11"/>
      <c r="L652" s="11"/>
      <c r="M652" s="11"/>
      <c r="N652" s="11"/>
      <c r="O652" s="11"/>
      <c r="P652" s="11"/>
      <c r="Q652" s="11"/>
      <c r="R652" s="11"/>
      <c r="S652" s="11"/>
      <c r="T652" s="11"/>
      <c r="U652" s="11"/>
      <c r="V652" s="11"/>
      <c r="W652" s="11"/>
      <c r="X652" s="11"/>
      <c r="Y652" s="11"/>
      <c r="Z652" s="11"/>
      <c r="AA652" s="11"/>
      <c r="AB652" s="11"/>
      <c r="AC652" s="11"/>
      <c r="AD652" s="11"/>
      <c r="AE652" s="11"/>
      <c r="AF652" s="11"/>
      <c r="AG652" s="11"/>
      <c r="AH652" s="11"/>
      <c r="AI652" s="11"/>
      <c r="AJ652" s="11"/>
      <c r="AK652" s="11"/>
      <c r="AL652" s="11"/>
      <c r="AM652" s="11"/>
      <c r="AN652" s="11"/>
      <c r="AO652" s="11"/>
      <c r="AP652" s="11"/>
      <c r="AQ652" s="11"/>
      <c r="AR652" s="11"/>
      <c r="AS652" s="11"/>
      <c r="AT652" s="11"/>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row>
    <row r="653" spans="1:72" hidden="1">
      <c r="A653" s="880" t="str">
        <f>CONCATENATE("P1"," ",Admin!$F$39)</f>
        <v xml:space="preserve">P1 </v>
      </c>
      <c r="B653" s="881" t="e">
        <f>VLOOKUP($A$652,Pilot1!$A$10:$E$59,5, FALSE)</f>
        <v>#N/A</v>
      </c>
      <c r="C653" s="639">
        <f t="shared" si="30"/>
        <v>1</v>
      </c>
      <c r="D653" s="640">
        <f t="shared" si="31"/>
        <v>0</v>
      </c>
      <c r="E653" s="640">
        <f>IF(Admin!$J$39="Yes",0,1)</f>
        <v>1</v>
      </c>
      <c r="F653" s="640">
        <f t="shared" si="32"/>
        <v>2</v>
      </c>
      <c r="G653" s="641" t="s">
        <v>303</v>
      </c>
      <c r="H653" s="11"/>
      <c r="I653" s="11"/>
      <c r="J653" s="11"/>
      <c r="K653" s="11"/>
      <c r="L653" s="11"/>
      <c r="M653" s="11"/>
      <c r="N653" s="11"/>
      <c r="O653" s="11"/>
      <c r="P653" s="11"/>
      <c r="Q653" s="11"/>
      <c r="R653" s="11"/>
      <c r="S653" s="11"/>
      <c r="T653" s="11"/>
      <c r="U653" s="11"/>
      <c r="V653" s="11"/>
      <c r="W653" s="11"/>
      <c r="X653" s="11"/>
      <c r="Y653" s="11"/>
      <c r="Z653" s="11"/>
      <c r="AA653" s="11"/>
      <c r="AB653" s="11"/>
      <c r="AC653" s="11"/>
      <c r="AD653" s="11"/>
      <c r="AE653" s="11"/>
      <c r="AF653" s="11"/>
      <c r="AG653" s="11"/>
      <c r="AH653" s="11"/>
      <c r="AI653" s="11"/>
      <c r="AJ653" s="11"/>
      <c r="AK653" s="11"/>
      <c r="AL653" s="11"/>
      <c r="AM653" s="11"/>
      <c r="AN653" s="11"/>
      <c r="AO653" s="11"/>
      <c r="AP653" s="11"/>
      <c r="AQ653" s="11"/>
      <c r="AR653" s="11"/>
      <c r="AS653" s="11"/>
      <c r="AT653" s="11"/>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row>
    <row r="654" spans="1:72" ht="27" hidden="1">
      <c r="A654" s="880" t="str">
        <f>CONCATENATE("P2"," ",Admin!$F$40)</f>
        <v>P2 &lt;enter name&gt;</v>
      </c>
      <c r="B654" s="881" t="e">
        <f>VLOOKUP($A$652,Pilot2!$A$10:$E$59,5, FALSE)</f>
        <v>#N/A</v>
      </c>
      <c r="C654" s="639">
        <f t="shared" si="30"/>
        <v>1</v>
      </c>
      <c r="D654" s="640">
        <f t="shared" si="31"/>
        <v>0</v>
      </c>
      <c r="E654" s="640">
        <f>IF(Admin!$J$40="Yes",0,1)</f>
        <v>1</v>
      </c>
      <c r="F654" s="640">
        <f t="shared" si="32"/>
        <v>2</v>
      </c>
      <c r="G654" s="641" t="s">
        <v>303</v>
      </c>
      <c r="H654" s="11"/>
      <c r="I654" s="11"/>
      <c r="J654" s="11"/>
      <c r="K654" s="11"/>
      <c r="L654" s="11"/>
      <c r="M654" s="11"/>
      <c r="N654" s="11"/>
      <c r="O654" s="11"/>
      <c r="P654" s="11"/>
      <c r="Q654" s="11"/>
      <c r="R654" s="11"/>
      <c r="S654" s="11"/>
      <c r="T654" s="11"/>
      <c r="U654" s="11"/>
      <c r="V654" s="11"/>
      <c r="W654" s="11"/>
      <c r="X654" s="11"/>
      <c r="Y654" s="11"/>
      <c r="Z654" s="11"/>
      <c r="AA654" s="11"/>
      <c r="AB654" s="11"/>
      <c r="AC654" s="11"/>
      <c r="AD654" s="11"/>
      <c r="AE654" s="11"/>
      <c r="AF654" s="11"/>
      <c r="AG654" s="11"/>
      <c r="AH654" s="11"/>
      <c r="AI654" s="11"/>
      <c r="AJ654" s="11"/>
      <c r="AK654" s="11"/>
      <c r="AL654" s="11"/>
      <c r="AM654" s="11"/>
      <c r="AN654" s="11"/>
      <c r="AO654" s="11"/>
      <c r="AP654" s="11"/>
      <c r="AQ654" s="11"/>
      <c r="AR654" s="11"/>
      <c r="AS654" s="11"/>
      <c r="AT654" s="11"/>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row>
    <row r="655" spans="1:72" ht="27" hidden="1">
      <c r="A655" s="880" t="str">
        <f>CONCATENATE(Admin!$C$41," ",Admin!$F$41)</f>
        <v>1 Mevis Dsilva</v>
      </c>
      <c r="B655" s="881" t="e">
        <f>VLOOKUP($A$652,'P1'!$A$10:$E$59,5, FALSE)</f>
        <v>#N/A</v>
      </c>
      <c r="C655" s="639">
        <f t="shared" si="30"/>
        <v>1</v>
      </c>
      <c r="D655" s="640">
        <f t="shared" si="31"/>
        <v>0</v>
      </c>
      <c r="E655" s="640">
        <f>IF(Admin!$J$41="Yes",0,1)</f>
        <v>0</v>
      </c>
      <c r="F655" s="640">
        <f t="shared" si="32"/>
        <v>1</v>
      </c>
      <c r="G655" s="641" t="s">
        <v>303</v>
      </c>
      <c r="H655" s="11"/>
      <c r="I655" s="11"/>
      <c r="J655" s="11"/>
      <c r="K655" s="11"/>
      <c r="L655" s="11"/>
      <c r="M655" s="11"/>
      <c r="N655" s="11"/>
      <c r="O655" s="11"/>
      <c r="P655" s="11"/>
      <c r="Q655" s="11"/>
      <c r="R655" s="11"/>
      <c r="S655" s="11"/>
      <c r="T655" s="11"/>
      <c r="U655" s="11"/>
      <c r="V655" s="11"/>
      <c r="W655" s="11"/>
      <c r="X655" s="11"/>
      <c r="Y655" s="11"/>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row>
    <row r="656" spans="1:72" ht="27" hidden="1">
      <c r="A656" s="880" t="str">
        <f>CONCATENATE(Admin!$C$42," ",Admin!$F$42)</f>
        <v>2 Boris Gluscevic</v>
      </c>
      <c r="B656" s="881" t="e">
        <f>VLOOKUP($A$652,'P2'!$A$10:$E$59,5, FALSE)</f>
        <v>#N/A</v>
      </c>
      <c r="C656" s="639">
        <f t="shared" si="30"/>
        <v>1</v>
      </c>
      <c r="D656" s="640">
        <f t="shared" si="31"/>
        <v>0</v>
      </c>
      <c r="E656" s="640">
        <f>IF(Admin!$J$42="Yes",0,1)</f>
        <v>0</v>
      </c>
      <c r="F656" s="640">
        <f t="shared" si="32"/>
        <v>1</v>
      </c>
      <c r="G656" s="641" t="s">
        <v>303</v>
      </c>
      <c r="H656" s="11"/>
      <c r="I656" s="11"/>
      <c r="J656" s="11"/>
      <c r="K656" s="11"/>
      <c r="L656" s="11"/>
      <c r="M656" s="11"/>
      <c r="N656" s="11"/>
      <c r="O656" s="11"/>
      <c r="P656" s="11"/>
      <c r="Q656" s="11"/>
      <c r="R656" s="11"/>
      <c r="S656" s="11"/>
      <c r="T656" s="11"/>
      <c r="U656" s="11"/>
      <c r="V656" s="11"/>
      <c r="W656" s="11"/>
      <c r="X656" s="11"/>
      <c r="Y656" s="11"/>
      <c r="Z656" s="11"/>
      <c r="AA656" s="11"/>
      <c r="AB656" s="11"/>
      <c r="AC656" s="11"/>
      <c r="AD656" s="11"/>
      <c r="AE656" s="11"/>
      <c r="AF656" s="11"/>
      <c r="AG656" s="11"/>
      <c r="AH656" s="11"/>
      <c r="AI656" s="11"/>
      <c r="AJ656" s="11"/>
      <c r="AK656" s="11"/>
      <c r="AL656" s="11"/>
      <c r="AM656" s="11"/>
      <c r="AN656" s="11"/>
      <c r="AO656" s="11"/>
      <c r="AP656" s="11"/>
      <c r="AQ656" s="11"/>
      <c r="AR656" s="11"/>
      <c r="AS656" s="11"/>
      <c r="AT656" s="11"/>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row>
    <row r="657" spans="1:72" ht="27" hidden="1">
      <c r="A657" s="880" t="str">
        <f>CONCATENATE(Admin!$C$43," ",Admin!$F$43)</f>
        <v>3 Foram Jasani</v>
      </c>
      <c r="B657" s="881" t="e">
        <f>VLOOKUP($A$652,'P3'!$A$10:$E$59,5, FALSE)</f>
        <v>#N/A</v>
      </c>
      <c r="C657" s="639">
        <f t="shared" si="30"/>
        <v>1</v>
      </c>
      <c r="D657" s="640">
        <f t="shared" si="31"/>
        <v>0</v>
      </c>
      <c r="E657" s="640">
        <f>IF(Admin!$J$43="Yes",0,1)</f>
        <v>0</v>
      </c>
      <c r="F657" s="640">
        <f t="shared" si="32"/>
        <v>1</v>
      </c>
      <c r="G657" s="641" t="s">
        <v>303</v>
      </c>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c r="AG657" s="11"/>
      <c r="AH657" s="11"/>
      <c r="AI657" s="11"/>
      <c r="AJ657" s="11"/>
      <c r="AK657" s="11"/>
      <c r="AL657" s="11"/>
      <c r="AM657" s="11"/>
      <c r="AN657" s="11"/>
      <c r="AO657" s="11"/>
      <c r="AP657" s="11"/>
      <c r="AQ657" s="11"/>
      <c r="AR657" s="11"/>
      <c r="AS657" s="11"/>
      <c r="AT657" s="11"/>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row>
    <row r="658" spans="1:72" ht="27" hidden="1">
      <c r="A658" s="880" t="str">
        <f>CONCATENATE(Admin!$C$44," ",Admin!$F$44)</f>
        <v>4 Anupam Jagtap</v>
      </c>
      <c r="B658" s="881" t="e">
        <f>VLOOKUP($A$652,'P4'!$A$10:$E$59,5, FALSE)</f>
        <v>#N/A</v>
      </c>
      <c r="C658" s="639">
        <f t="shared" si="30"/>
        <v>1</v>
      </c>
      <c r="D658" s="640">
        <f t="shared" si="31"/>
        <v>0</v>
      </c>
      <c r="E658" s="640">
        <f>IF(Admin!$J$44="Yes",0,1)</f>
        <v>0</v>
      </c>
      <c r="F658" s="640">
        <f t="shared" si="32"/>
        <v>1</v>
      </c>
      <c r="G658" s="641" t="s">
        <v>303</v>
      </c>
      <c r="H658" s="11"/>
      <c r="I658" s="11"/>
      <c r="J658" s="11"/>
      <c r="K658" s="11"/>
      <c r="L658" s="11"/>
      <c r="M658" s="11"/>
      <c r="N658" s="11"/>
      <c r="O658" s="11"/>
      <c r="P658" s="11"/>
      <c r="Q658" s="11"/>
      <c r="R658" s="11"/>
      <c r="S658" s="11"/>
      <c r="T658" s="11"/>
      <c r="U658" s="11"/>
      <c r="V658" s="11"/>
      <c r="W658" s="11"/>
      <c r="X658" s="11"/>
      <c r="Y658" s="11"/>
      <c r="Z658" s="11"/>
      <c r="AA658" s="11"/>
      <c r="AB658" s="11"/>
      <c r="AC658" s="11"/>
      <c r="AD658" s="11"/>
      <c r="AE658" s="11"/>
      <c r="AF658" s="11"/>
      <c r="AG658" s="11"/>
      <c r="AH658" s="11"/>
      <c r="AI658" s="11"/>
      <c r="AJ658" s="11"/>
      <c r="AK658" s="11"/>
      <c r="AL658" s="11"/>
      <c r="AM658" s="11"/>
      <c r="AN658" s="11"/>
      <c r="AO658" s="11"/>
      <c r="AP658" s="11"/>
      <c r="AQ658" s="11"/>
      <c r="AR658" s="11"/>
      <c r="AS658" s="11"/>
      <c r="AT658" s="11"/>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row>
    <row r="659" spans="1:72" ht="27" hidden="1">
      <c r="A659" s="880" t="str">
        <f>CONCATENATE(Admin!$C$45," ",Admin!$F$45)</f>
        <v>5 Rohan Avachat</v>
      </c>
      <c r="B659" s="881" t="e">
        <f>VLOOKUP($A$652,'P5'!$A$10:$E$59,5, FALSE)</f>
        <v>#N/A</v>
      </c>
      <c r="C659" s="639">
        <f t="shared" si="30"/>
        <v>1</v>
      </c>
      <c r="D659" s="640">
        <f t="shared" si="31"/>
        <v>0</v>
      </c>
      <c r="E659" s="640">
        <f>IF(Admin!$J$45="Yes",0,1)</f>
        <v>0</v>
      </c>
      <c r="F659" s="640">
        <f t="shared" si="32"/>
        <v>1</v>
      </c>
      <c r="G659" s="641" t="s">
        <v>303</v>
      </c>
      <c r="H659" s="11"/>
      <c r="I659" s="11"/>
      <c r="J659" s="11"/>
      <c r="K659" s="11"/>
      <c r="L659" s="11"/>
      <c r="M659" s="11"/>
      <c r="N659" s="11"/>
      <c r="O659" s="11"/>
      <c r="P659" s="11"/>
      <c r="Q659" s="11"/>
      <c r="R659" s="11"/>
      <c r="S659" s="11"/>
      <c r="T659" s="11"/>
      <c r="U659" s="11"/>
      <c r="V659" s="11"/>
      <c r="W659" s="11"/>
      <c r="X659" s="11"/>
      <c r="Y659" s="11"/>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row>
    <row r="660" spans="1:72" hidden="1">
      <c r="A660" s="880" t="str">
        <f>CONCATENATE(Admin!$C$46," ",Admin!$F$46)</f>
        <v xml:space="preserve">6 </v>
      </c>
      <c r="B660" s="881" t="e">
        <f>VLOOKUP($A$652,'P6'!$A$10:$E$59,5, FALSE)</f>
        <v>#N/A</v>
      </c>
      <c r="C660" s="639">
        <f t="shared" si="30"/>
        <v>1</v>
      </c>
      <c r="D660" s="640">
        <f t="shared" si="31"/>
        <v>0</v>
      </c>
      <c r="E660" s="640">
        <f>IF(Admin!$J$46="Yes",0,1)</f>
        <v>1</v>
      </c>
      <c r="F660" s="640">
        <f t="shared" si="32"/>
        <v>2</v>
      </c>
      <c r="G660" s="641" t="s">
        <v>303</v>
      </c>
      <c r="H660" s="11"/>
      <c r="I660" s="11"/>
      <c r="J660" s="11"/>
      <c r="K660" s="11"/>
      <c r="L660" s="11"/>
      <c r="M660" s="11"/>
      <c r="N660" s="11"/>
      <c r="O660" s="11"/>
      <c r="P660" s="11"/>
      <c r="Q660" s="11"/>
      <c r="R660" s="11"/>
      <c r="S660" s="11"/>
      <c r="T660" s="11"/>
      <c r="U660" s="11"/>
      <c r="V660" s="11"/>
      <c r="W660" s="11"/>
      <c r="X660" s="11"/>
      <c r="Y660" s="11"/>
      <c r="Z660" s="11"/>
      <c r="AA660" s="11"/>
      <c r="AB660" s="11"/>
      <c r="AC660" s="11"/>
      <c r="AD660" s="11"/>
      <c r="AE660" s="11"/>
      <c r="AF660" s="11"/>
      <c r="AG660" s="11"/>
      <c r="AH660" s="11"/>
      <c r="AI660" s="11"/>
      <c r="AJ660" s="11"/>
      <c r="AK660" s="11"/>
      <c r="AL660" s="11"/>
      <c r="AM660" s="11"/>
      <c r="AN660" s="11"/>
      <c r="AO660" s="11"/>
      <c r="AP660" s="11"/>
      <c r="AQ660" s="11"/>
      <c r="AR660" s="11"/>
      <c r="AS660" s="11"/>
      <c r="AT660" s="11"/>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row>
    <row r="661" spans="1:72" hidden="1">
      <c r="A661" s="880" t="str">
        <f>CONCATENATE(Admin!$C$47," ",Admin!$F$47)</f>
        <v xml:space="preserve">7 </v>
      </c>
      <c r="B661" s="881" t="e">
        <f>VLOOKUP($A$652,'P7'!$A$10:$E$59,5, FALSE)</f>
        <v>#N/A</v>
      </c>
      <c r="C661" s="639">
        <f t="shared" si="30"/>
        <v>1</v>
      </c>
      <c r="D661" s="640">
        <f t="shared" si="31"/>
        <v>0</v>
      </c>
      <c r="E661" s="640">
        <f>IF(Admin!$J$47="Yes",0,1)</f>
        <v>1</v>
      </c>
      <c r="F661" s="640">
        <f t="shared" si="32"/>
        <v>2</v>
      </c>
      <c r="G661" s="641" t="s">
        <v>303</v>
      </c>
      <c r="H661" s="11"/>
      <c r="I661" s="11"/>
      <c r="J661" s="11"/>
      <c r="K661" s="11"/>
      <c r="L661" s="11"/>
      <c r="M661" s="11"/>
      <c r="N661" s="11"/>
      <c r="O661" s="11"/>
      <c r="P661" s="11"/>
      <c r="Q661" s="11"/>
      <c r="R661" s="11"/>
      <c r="S661" s="11"/>
      <c r="T661" s="11"/>
      <c r="U661" s="11"/>
      <c r="V661" s="11"/>
      <c r="W661" s="11"/>
      <c r="X661" s="11"/>
      <c r="Y661" s="11"/>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row>
    <row r="662" spans="1:72" hidden="1">
      <c r="A662" s="880" t="str">
        <f>CONCATENATE(Admin!$C$48," ",Admin!$F$48)</f>
        <v xml:space="preserve">8 </v>
      </c>
      <c r="B662" s="881" t="e">
        <f>VLOOKUP($A$652,'P8'!$A$10:$E$59,5, FALSE)</f>
        <v>#N/A</v>
      </c>
      <c r="C662" s="639">
        <f t="shared" si="30"/>
        <v>1</v>
      </c>
      <c r="D662" s="640">
        <f t="shared" si="31"/>
        <v>0</v>
      </c>
      <c r="E662" s="640">
        <f>IF(Admin!$J$48="Yes",0,1)</f>
        <v>1</v>
      </c>
      <c r="F662" s="640">
        <f t="shared" si="32"/>
        <v>2</v>
      </c>
      <c r="G662" s="641" t="s">
        <v>303</v>
      </c>
      <c r="H662" s="11"/>
      <c r="I662" s="11"/>
      <c r="J662" s="11"/>
      <c r="K662" s="11"/>
      <c r="L662" s="11"/>
      <c r="M662" s="11"/>
      <c r="N662" s="11"/>
      <c r="O662" s="11"/>
      <c r="P662" s="11"/>
      <c r="Q662" s="11"/>
      <c r="R662" s="11"/>
      <c r="S662" s="11"/>
      <c r="T662" s="11"/>
      <c r="U662" s="11"/>
      <c r="V662" s="11"/>
      <c r="W662" s="11"/>
      <c r="X662" s="11"/>
      <c r="Y662" s="11"/>
      <c r="Z662" s="11"/>
      <c r="AA662" s="11"/>
      <c r="AB662" s="11"/>
      <c r="AC662" s="11"/>
      <c r="AD662" s="11"/>
      <c r="AE662" s="11"/>
      <c r="AF662" s="11"/>
      <c r="AG662" s="11"/>
      <c r="AH662" s="11"/>
      <c r="AI662" s="11"/>
      <c r="AJ662" s="11"/>
      <c r="AK662" s="11"/>
      <c r="AL662" s="11"/>
      <c r="AM662" s="11"/>
      <c r="AN662" s="11"/>
      <c r="AO662" s="11"/>
      <c r="AP662" s="11"/>
      <c r="AQ662" s="11"/>
      <c r="AR662" s="11"/>
      <c r="AS662" s="11"/>
      <c r="AT662" s="11"/>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row>
    <row r="663" spans="1:72" hidden="1">
      <c r="A663" s="880" t="str">
        <f>CONCATENATE(Admin!$C$49," ",Admin!$F$49)</f>
        <v xml:space="preserve">9 </v>
      </c>
      <c r="B663" s="881" t="e">
        <f>VLOOKUP($A$652,'P9'!$A$10:$E$59,5, FALSE)</f>
        <v>#N/A</v>
      </c>
      <c r="C663" s="639">
        <f t="shared" si="30"/>
        <v>1</v>
      </c>
      <c r="D663" s="640">
        <f t="shared" si="31"/>
        <v>0</v>
      </c>
      <c r="E663" s="640">
        <f>IF(Admin!$J$49="Yes",0,1)</f>
        <v>1</v>
      </c>
      <c r="F663" s="640">
        <f t="shared" si="32"/>
        <v>2</v>
      </c>
      <c r="G663" s="641" t="s">
        <v>303</v>
      </c>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row>
    <row r="664" spans="1:72" hidden="1">
      <c r="A664" s="880" t="str">
        <f>CONCATENATE(Admin!$C$50," ",Admin!$F$50)</f>
        <v xml:space="preserve">10 </v>
      </c>
      <c r="B664" s="881" t="e">
        <f>VLOOKUP($A$652,'P10'!$A$10:$E$59,5, FALSE)</f>
        <v>#N/A</v>
      </c>
      <c r="C664" s="639">
        <f t="shared" si="30"/>
        <v>1</v>
      </c>
      <c r="D664" s="640">
        <f t="shared" si="31"/>
        <v>0</v>
      </c>
      <c r="E664" s="640">
        <f>IF(Admin!$J$50="Yes",0,1)</f>
        <v>1</v>
      </c>
      <c r="F664" s="640">
        <f t="shared" si="32"/>
        <v>2</v>
      </c>
      <c r="G664" s="641" t="s">
        <v>303</v>
      </c>
      <c r="H664" s="11"/>
      <c r="I664" s="11"/>
      <c r="J664" s="11"/>
      <c r="K664" s="11"/>
      <c r="L664" s="11"/>
      <c r="M664" s="11"/>
      <c r="N664" s="11"/>
      <c r="O664" s="11"/>
      <c r="P664" s="11"/>
      <c r="Q664" s="11"/>
      <c r="R664" s="11"/>
      <c r="S664" s="11"/>
      <c r="T664" s="11"/>
      <c r="U664" s="11"/>
      <c r="V664" s="11"/>
      <c r="W664" s="11"/>
      <c r="X664" s="11"/>
      <c r="Y664" s="11"/>
      <c r="Z664" s="11"/>
      <c r="AA664" s="11"/>
      <c r="AB664" s="11"/>
      <c r="AC664" s="11"/>
      <c r="AD664" s="11"/>
      <c r="AE664" s="11"/>
      <c r="AF664" s="11"/>
      <c r="AG664" s="11"/>
      <c r="AH664" s="11"/>
      <c r="AI664" s="11"/>
      <c r="AJ664" s="11"/>
      <c r="AK664" s="11"/>
      <c r="AL664" s="11"/>
      <c r="AM664" s="11"/>
      <c r="AN664" s="11"/>
      <c r="AO664" s="11"/>
      <c r="AP664" s="11"/>
      <c r="AQ664" s="11"/>
      <c r="AR664" s="11"/>
      <c r="AS664" s="11"/>
      <c r="AT664" s="11"/>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row>
    <row r="665" spans="1:72" hidden="1">
      <c r="A665" s="880" t="str">
        <f>CONCATENATE(Admin!$C$51," ",Admin!$F$51)</f>
        <v xml:space="preserve">11 </v>
      </c>
      <c r="B665" s="881" t="e">
        <f>VLOOKUP($A$652,'P11'!$A$10:$E$59,5, FALSE)</f>
        <v>#N/A</v>
      </c>
      <c r="C665" s="639">
        <f t="shared" si="30"/>
        <v>1</v>
      </c>
      <c r="D665" s="640">
        <f t="shared" si="31"/>
        <v>0</v>
      </c>
      <c r="E665" s="640">
        <f>IF(Admin!$J$51="Yes",0,1)</f>
        <v>1</v>
      </c>
      <c r="F665" s="640">
        <f t="shared" si="32"/>
        <v>2</v>
      </c>
      <c r="G665" s="641" t="s">
        <v>303</v>
      </c>
      <c r="H665" s="11"/>
      <c r="I665" s="11"/>
      <c r="J665" s="11"/>
      <c r="K665" s="11"/>
      <c r="L665" s="11"/>
      <c r="M665" s="11"/>
      <c r="N665" s="11"/>
      <c r="O665" s="11"/>
      <c r="P665" s="11"/>
      <c r="Q665" s="11"/>
      <c r="R665" s="11"/>
      <c r="S665" s="11"/>
      <c r="T665" s="11"/>
      <c r="U665" s="11"/>
      <c r="V665" s="11"/>
      <c r="W665" s="11"/>
      <c r="X665" s="11"/>
      <c r="Y665" s="11"/>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row>
    <row r="666" spans="1:72" hidden="1">
      <c r="A666" s="880" t="str">
        <f>CONCATENATE(Admin!$C$52," ",Admin!$F$52)</f>
        <v xml:space="preserve">12 </v>
      </c>
      <c r="B666" s="881" t="e">
        <f>VLOOKUP($A$652,'P12'!$A$10:$E$59,5, FALSE)</f>
        <v>#N/A</v>
      </c>
      <c r="C666" s="639">
        <f t="shared" si="30"/>
        <v>1</v>
      </c>
      <c r="D666" s="640">
        <f t="shared" si="31"/>
        <v>0</v>
      </c>
      <c r="E666" s="640">
        <f>IF(Admin!$J$52="Yes",0,1)</f>
        <v>1</v>
      </c>
      <c r="F666" s="640">
        <f t="shared" si="32"/>
        <v>2</v>
      </c>
      <c r="G666" s="641" t="s">
        <v>303</v>
      </c>
      <c r="H666" s="11"/>
      <c r="I666" s="11"/>
      <c r="J666" s="11"/>
      <c r="K666" s="11"/>
      <c r="L666" s="11"/>
      <c r="M666" s="11"/>
      <c r="N666" s="11"/>
      <c r="O666" s="11"/>
      <c r="P666" s="11"/>
      <c r="Q666" s="11"/>
      <c r="R666" s="11"/>
      <c r="S666" s="11"/>
      <c r="T666" s="11"/>
      <c r="U666" s="11"/>
      <c r="V666" s="11"/>
      <c r="W666" s="11"/>
      <c r="X666" s="11"/>
      <c r="Y666" s="11"/>
      <c r="Z666" s="11"/>
      <c r="AA666" s="11"/>
      <c r="AB666" s="11"/>
      <c r="AC666" s="11"/>
      <c r="AD666" s="11"/>
      <c r="AE666" s="11"/>
      <c r="AF666" s="11"/>
      <c r="AG666" s="11"/>
      <c r="AH666" s="11"/>
      <c r="AI666" s="11"/>
      <c r="AJ666" s="11"/>
      <c r="AK666" s="11"/>
      <c r="AL666" s="11"/>
      <c r="AM666" s="11"/>
      <c r="AN666" s="11"/>
      <c r="AO666" s="11"/>
      <c r="AP666" s="11"/>
      <c r="AQ666" s="11"/>
      <c r="AR666" s="11"/>
      <c r="AS666" s="11"/>
      <c r="AT666" s="11"/>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row>
    <row r="667" spans="1:72" hidden="1">
      <c r="A667" s="880" t="str">
        <f>CONCATENATE(Admin!$C$53," ",Admin!$F$53)</f>
        <v xml:space="preserve">13 </v>
      </c>
      <c r="B667" s="881" t="e">
        <f>VLOOKUP($A$652,'P13'!$A$10:$E$59,5, FALSE)</f>
        <v>#N/A</v>
      </c>
      <c r="C667" s="639">
        <f t="shared" si="30"/>
        <v>1</v>
      </c>
      <c r="D667" s="640">
        <f t="shared" si="31"/>
        <v>0</v>
      </c>
      <c r="E667" s="640">
        <f>IF(Admin!$J$53="Yes",0,1)</f>
        <v>1</v>
      </c>
      <c r="F667" s="640">
        <f t="shared" si="32"/>
        <v>2</v>
      </c>
      <c r="G667" s="641" t="s">
        <v>303</v>
      </c>
      <c r="H667" s="11"/>
      <c r="I667" s="11"/>
      <c r="J667" s="11"/>
      <c r="K667" s="11"/>
      <c r="L667" s="11"/>
      <c r="M667" s="11"/>
      <c r="N667" s="11"/>
      <c r="O667" s="11"/>
      <c r="P667" s="11"/>
      <c r="Q667" s="11"/>
      <c r="R667" s="11"/>
      <c r="S667" s="11"/>
      <c r="T667" s="11"/>
      <c r="U667" s="11"/>
      <c r="V667" s="11"/>
      <c r="W667" s="11"/>
      <c r="X667" s="11"/>
      <c r="Y667" s="11"/>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row>
    <row r="668" spans="1:72" hidden="1">
      <c r="A668" s="880" t="str">
        <f>CONCATENATE(Admin!$C$54," ",Admin!$F$54)</f>
        <v xml:space="preserve">14 </v>
      </c>
      <c r="B668" s="881" t="e">
        <f>VLOOKUP($A$652,'P14'!$A$10:$E$59,5, FALSE)</f>
        <v>#N/A</v>
      </c>
      <c r="C668" s="639">
        <f t="shared" si="30"/>
        <v>1</v>
      </c>
      <c r="D668" s="640">
        <f t="shared" si="31"/>
        <v>0</v>
      </c>
      <c r="E668" s="640">
        <f>IF(Admin!$J$54="Yes",0,1)</f>
        <v>1</v>
      </c>
      <c r="F668" s="640">
        <f t="shared" si="32"/>
        <v>2</v>
      </c>
      <c r="G668" s="641" t="s">
        <v>303</v>
      </c>
      <c r="H668" s="11"/>
      <c r="I668" s="11"/>
      <c r="J668" s="11"/>
      <c r="K668" s="11"/>
      <c r="L668" s="11"/>
      <c r="M668" s="11"/>
      <c r="N668" s="11"/>
      <c r="O668" s="11"/>
      <c r="P668" s="11"/>
      <c r="Q668" s="11"/>
      <c r="R668" s="11"/>
      <c r="S668" s="11"/>
      <c r="T668" s="11"/>
      <c r="U668" s="11"/>
      <c r="V668" s="11"/>
      <c r="W668" s="11"/>
      <c r="X668" s="11"/>
      <c r="Y668" s="11"/>
      <c r="Z668" s="11"/>
      <c r="AA668" s="11"/>
      <c r="AB668" s="11"/>
      <c r="AC668" s="11"/>
      <c r="AD668" s="11"/>
      <c r="AE668" s="11"/>
      <c r="AF668" s="11"/>
      <c r="AG668" s="11"/>
      <c r="AH668" s="11"/>
      <c r="AI668" s="11"/>
      <c r="AJ668" s="11"/>
      <c r="AK668" s="11"/>
      <c r="AL668" s="11"/>
      <c r="AM668" s="11"/>
      <c r="AN668" s="11"/>
      <c r="AO668" s="11"/>
      <c r="AP668" s="11"/>
      <c r="AQ668" s="11"/>
      <c r="AR668" s="11"/>
      <c r="AS668" s="11"/>
      <c r="AT668" s="11"/>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row>
    <row r="669" spans="1:72" hidden="1">
      <c r="A669" s="880" t="str">
        <f>CONCATENATE(Admin!$C$55," ",Admin!$F$55)</f>
        <v xml:space="preserve">15 </v>
      </c>
      <c r="B669" s="881" t="e">
        <f>VLOOKUP($A$652,'P15'!$A$10:$E$59,5, FALSE)</f>
        <v>#N/A</v>
      </c>
      <c r="C669" s="639">
        <f t="shared" si="30"/>
        <v>1</v>
      </c>
      <c r="D669" s="640">
        <f t="shared" si="31"/>
        <v>0</v>
      </c>
      <c r="E669" s="640">
        <f>IF(Admin!$J$55="Yes",0,1)</f>
        <v>1</v>
      </c>
      <c r="F669" s="640">
        <f t="shared" si="32"/>
        <v>2</v>
      </c>
      <c r="G669" s="641" t="s">
        <v>303</v>
      </c>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row>
    <row r="670" spans="1:72" hidden="1">
      <c r="A670" s="880" t="str">
        <f>CONCATENATE(Admin!$C$56," ",Admin!$F$56)</f>
        <v xml:space="preserve">16 </v>
      </c>
      <c r="B670" s="881" t="e">
        <f>VLOOKUP($A$652,'P16'!$A$10:$E$59,5, FALSE)</f>
        <v>#N/A</v>
      </c>
      <c r="C670" s="639">
        <f t="shared" si="30"/>
        <v>1</v>
      </c>
      <c r="D670" s="640">
        <f t="shared" si="31"/>
        <v>0</v>
      </c>
      <c r="E670" s="640">
        <f>IF(Admin!$J$56="Yes",0,1)</f>
        <v>1</v>
      </c>
      <c r="F670" s="640">
        <f t="shared" si="32"/>
        <v>2</v>
      </c>
      <c r="G670" s="641" t="s">
        <v>303</v>
      </c>
      <c r="H670" s="11"/>
      <c r="I670" s="11"/>
      <c r="J670" s="11"/>
      <c r="K670" s="11"/>
      <c r="L670" s="11"/>
      <c r="M670" s="11"/>
      <c r="N670" s="11"/>
      <c r="O670" s="11"/>
      <c r="P670" s="11"/>
      <c r="Q670" s="11"/>
      <c r="R670" s="11"/>
      <c r="S670" s="11"/>
      <c r="T670" s="11"/>
      <c r="U670" s="11"/>
      <c r="V670" s="11"/>
      <c r="W670" s="11"/>
      <c r="X670" s="11"/>
      <c r="Y670" s="11"/>
      <c r="Z670" s="11"/>
      <c r="AA670" s="11"/>
      <c r="AB670" s="11"/>
      <c r="AC670" s="11"/>
      <c r="AD670" s="11"/>
      <c r="AE670" s="11"/>
      <c r="AF670" s="11"/>
      <c r="AG670" s="11"/>
      <c r="AH670" s="11"/>
      <c r="AI670" s="11"/>
      <c r="AJ670" s="11"/>
      <c r="AK670" s="11"/>
      <c r="AL670" s="11"/>
      <c r="AM670" s="11"/>
      <c r="AN670" s="11"/>
      <c r="AO670" s="11"/>
      <c r="AP670" s="11"/>
      <c r="AQ670" s="11"/>
      <c r="AR670" s="11"/>
      <c r="AS670" s="11"/>
      <c r="AT670" s="11"/>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row>
    <row r="671" spans="1:72" hidden="1">
      <c r="A671" s="880" t="str">
        <f>CONCATENATE(Admin!$C$57," ",Admin!$F$57)</f>
        <v xml:space="preserve">17 </v>
      </c>
      <c r="B671" s="881" t="e">
        <f>VLOOKUP($A$652,'P17'!$A$10:$E$59,5, FALSE)</f>
        <v>#N/A</v>
      </c>
      <c r="C671" s="639">
        <f t="shared" si="30"/>
        <v>1</v>
      </c>
      <c r="D671" s="640">
        <f t="shared" si="31"/>
        <v>0</v>
      </c>
      <c r="E671" s="640">
        <f>IF(Admin!$J$57="Yes",0,1)</f>
        <v>1</v>
      </c>
      <c r="F671" s="640">
        <f t="shared" si="32"/>
        <v>2</v>
      </c>
      <c r="G671" s="641" t="s">
        <v>303</v>
      </c>
      <c r="H671" s="11"/>
      <c r="I671" s="11"/>
      <c r="J671" s="11"/>
      <c r="K671" s="11"/>
      <c r="L671" s="11"/>
      <c r="M671" s="11"/>
      <c r="N671" s="11"/>
      <c r="O671" s="11"/>
      <c r="P671" s="11"/>
      <c r="Q671" s="11"/>
      <c r="R671" s="11"/>
      <c r="S671" s="11"/>
      <c r="T671" s="11"/>
      <c r="U671" s="11"/>
      <c r="V671" s="11"/>
      <c r="W671" s="11"/>
      <c r="X671" s="11"/>
      <c r="Y671" s="11"/>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row>
    <row r="672" spans="1:72" hidden="1">
      <c r="A672" s="880" t="str">
        <f>CONCATENATE(Admin!$C$58," ",Admin!$F$58)</f>
        <v xml:space="preserve">18 </v>
      </c>
      <c r="B672" s="881" t="e">
        <f>VLOOKUP($A$652,'P18'!$A$10:$E$59,5, FALSE)</f>
        <v>#N/A</v>
      </c>
      <c r="C672" s="639">
        <f t="shared" si="30"/>
        <v>1</v>
      </c>
      <c r="D672" s="640">
        <f t="shared" si="31"/>
        <v>0</v>
      </c>
      <c r="E672" s="640">
        <f>IF(Admin!$J$58="Yes",0,1)</f>
        <v>1</v>
      </c>
      <c r="F672" s="640">
        <f t="shared" si="32"/>
        <v>2</v>
      </c>
      <c r="G672" s="641" t="s">
        <v>303</v>
      </c>
      <c r="H672" s="11"/>
      <c r="I672" s="11"/>
      <c r="J672" s="11"/>
      <c r="K672" s="11"/>
      <c r="L672" s="11"/>
      <c r="M672" s="11"/>
      <c r="N672" s="11"/>
      <c r="O672" s="11"/>
      <c r="P672" s="11"/>
      <c r="Q672" s="11"/>
      <c r="R672" s="11"/>
      <c r="S672" s="11"/>
      <c r="T672" s="11"/>
      <c r="U672" s="11"/>
      <c r="V672" s="11"/>
      <c r="W672" s="11"/>
      <c r="X672" s="11"/>
      <c r="Y672" s="11"/>
      <c r="Z672" s="11"/>
      <c r="AA672" s="11"/>
      <c r="AB672" s="11"/>
      <c r="AC672" s="11"/>
      <c r="AD672" s="11"/>
      <c r="AE672" s="11"/>
      <c r="AF672" s="11"/>
      <c r="AG672" s="11"/>
      <c r="AH672" s="11"/>
      <c r="AI672" s="11"/>
      <c r="AJ672" s="11"/>
      <c r="AK672" s="11"/>
      <c r="AL672" s="11"/>
      <c r="AM672" s="11"/>
      <c r="AN672" s="11"/>
      <c r="AO672" s="11"/>
      <c r="AP672" s="11"/>
      <c r="AQ672" s="11"/>
      <c r="AR672" s="11"/>
      <c r="AS672" s="11"/>
      <c r="AT672" s="11"/>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row>
    <row r="673" spans="1:72" hidden="1">
      <c r="A673" s="880" t="str">
        <f>CONCATENATE(Admin!$C$59," ",Admin!$F$59)</f>
        <v xml:space="preserve">19 </v>
      </c>
      <c r="B673" s="881" t="e">
        <f>VLOOKUP($A$652,'P19'!$A$10:$E$59,5, FALSE)</f>
        <v>#N/A</v>
      </c>
      <c r="C673" s="639">
        <f t="shared" si="30"/>
        <v>1</v>
      </c>
      <c r="D673" s="640">
        <f t="shared" si="31"/>
        <v>0</v>
      </c>
      <c r="E673" s="640">
        <f>IF(Admin!$J$59="Yes",0,1)</f>
        <v>1</v>
      </c>
      <c r="F673" s="640">
        <f t="shared" si="32"/>
        <v>2</v>
      </c>
      <c r="G673" s="641" t="s">
        <v>303</v>
      </c>
      <c r="H673" s="11"/>
      <c r="I673" s="11"/>
      <c r="J673" s="11"/>
      <c r="K673" s="11"/>
      <c r="L673" s="11"/>
      <c r="M673" s="11"/>
      <c r="N673" s="11"/>
      <c r="O673" s="11"/>
      <c r="P673" s="11"/>
      <c r="Q673" s="11"/>
      <c r="R673" s="11"/>
      <c r="S673" s="11"/>
      <c r="T673" s="11"/>
      <c r="U673" s="11"/>
      <c r="V673" s="11"/>
      <c r="W673" s="11"/>
      <c r="X673" s="11"/>
      <c r="Y673" s="11"/>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row>
    <row r="674" spans="1:72" hidden="1">
      <c r="A674" s="880" t="str">
        <f>CONCATENATE(Admin!$C$60," ",Admin!$F$60)</f>
        <v xml:space="preserve">20 </v>
      </c>
      <c r="B674" s="881" t="e">
        <f>VLOOKUP($A$652,'P20'!$A$10:$E$59,5, FALSE)</f>
        <v>#N/A</v>
      </c>
      <c r="C674" s="639">
        <f t="shared" si="30"/>
        <v>1</v>
      </c>
      <c r="D674" s="640">
        <f t="shared" si="31"/>
        <v>0</v>
      </c>
      <c r="E674" s="640">
        <f>IF(Admin!$J$60="Yes",0,1)</f>
        <v>1</v>
      </c>
      <c r="F674" s="640">
        <f t="shared" si="32"/>
        <v>2</v>
      </c>
      <c r="G674" s="641" t="s">
        <v>303</v>
      </c>
      <c r="H674" s="11"/>
      <c r="I674" s="11"/>
      <c r="J674" s="11"/>
      <c r="K674" s="11"/>
      <c r="L674" s="11"/>
      <c r="M674" s="11"/>
      <c r="N674" s="11"/>
      <c r="O674" s="11"/>
      <c r="P674" s="11"/>
      <c r="Q674" s="11"/>
      <c r="R674" s="11"/>
      <c r="S674" s="11"/>
      <c r="T674" s="11"/>
      <c r="U674" s="11"/>
      <c r="V674" s="11"/>
      <c r="W674" s="11"/>
      <c r="X674" s="11"/>
      <c r="Y674" s="11"/>
      <c r="Z674" s="11"/>
      <c r="AA674" s="11"/>
      <c r="AB674" s="11"/>
      <c r="AC674" s="11"/>
      <c r="AD674" s="11"/>
      <c r="AE674" s="11"/>
      <c r="AF674" s="11"/>
      <c r="AG674" s="11"/>
      <c r="AH674" s="11"/>
      <c r="AI674" s="11"/>
      <c r="AJ674" s="11"/>
      <c r="AK674" s="11"/>
      <c r="AL674" s="11"/>
      <c r="AM674" s="11"/>
      <c r="AN674" s="11"/>
      <c r="AO674" s="11"/>
      <c r="AP674" s="11"/>
      <c r="AQ674" s="11"/>
      <c r="AR674" s="11"/>
      <c r="AS674" s="11"/>
      <c r="AT674" s="11"/>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row>
    <row r="675" spans="1:72" hidden="1">
      <c r="A675" s="878">
        <f>Tasks!B98</f>
        <v>30</v>
      </c>
      <c r="B675" s="879">
        <f>Tasks!C98</f>
        <v>0</v>
      </c>
      <c r="C675" s="639">
        <f t="shared" si="30"/>
        <v>0</v>
      </c>
      <c r="D675" s="640">
        <f t="shared" si="31"/>
        <v>1</v>
      </c>
      <c r="E675" s="640" t="s">
        <v>100</v>
      </c>
      <c r="F675" s="640">
        <f t="shared" si="32"/>
        <v>1</v>
      </c>
      <c r="G675" s="641" t="s">
        <v>303</v>
      </c>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row>
    <row r="676" spans="1:72" hidden="1">
      <c r="A676" s="880" t="str">
        <f>CONCATENATE("P1"," ",Admin!$F$39)</f>
        <v xml:space="preserve">P1 </v>
      </c>
      <c r="B676" s="881" t="e">
        <f>VLOOKUP($A$675,Pilot1!$A$10:$E$59,5, FALSE)</f>
        <v>#N/A</v>
      </c>
      <c r="C676" s="639">
        <f t="shared" si="30"/>
        <v>1</v>
      </c>
      <c r="D676" s="640">
        <f t="shared" si="31"/>
        <v>0</v>
      </c>
      <c r="E676" s="640">
        <f>IF(Admin!$J$39="Yes",0,1)</f>
        <v>1</v>
      </c>
      <c r="F676" s="640">
        <f t="shared" si="32"/>
        <v>2</v>
      </c>
      <c r="G676" s="641" t="s">
        <v>303</v>
      </c>
      <c r="H676" s="11"/>
      <c r="I676" s="11"/>
      <c r="J676" s="11"/>
      <c r="K676" s="11"/>
      <c r="L676" s="11"/>
      <c r="M676" s="11"/>
      <c r="N676" s="11"/>
      <c r="O676" s="11"/>
      <c r="P676" s="11"/>
      <c r="Q676" s="11"/>
      <c r="R676" s="11"/>
      <c r="S676" s="11"/>
      <c r="T676" s="11"/>
      <c r="U676" s="11"/>
      <c r="V676" s="11"/>
      <c r="W676" s="11"/>
      <c r="X676" s="11"/>
      <c r="Y676" s="11"/>
      <c r="Z676" s="11"/>
      <c r="AA676" s="11"/>
      <c r="AB676" s="11"/>
      <c r="AC676" s="11"/>
      <c r="AD676" s="11"/>
      <c r="AE676" s="11"/>
      <c r="AF676" s="11"/>
      <c r="AG676" s="11"/>
      <c r="AH676" s="11"/>
      <c r="AI676" s="11"/>
      <c r="AJ676" s="11"/>
      <c r="AK676" s="11"/>
      <c r="AL676" s="11"/>
      <c r="AM676" s="11"/>
      <c r="AN676" s="11"/>
      <c r="AO676" s="11"/>
      <c r="AP676" s="11"/>
      <c r="AQ676" s="11"/>
      <c r="AR676" s="11"/>
      <c r="AS676" s="11"/>
      <c r="AT676" s="11"/>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row>
    <row r="677" spans="1:72" ht="27" hidden="1">
      <c r="A677" s="880" t="str">
        <f>CONCATENATE("P2"," ",Admin!$F$40)</f>
        <v>P2 &lt;enter name&gt;</v>
      </c>
      <c r="B677" s="881" t="e">
        <f>VLOOKUP($A$675,Pilot2!$A$10:$E$59,5, FALSE)</f>
        <v>#N/A</v>
      </c>
      <c r="C677" s="639">
        <f t="shared" si="30"/>
        <v>1</v>
      </c>
      <c r="D677" s="640">
        <f t="shared" si="31"/>
        <v>0</v>
      </c>
      <c r="E677" s="640">
        <f>IF(Admin!$J$40="Yes",0,1)</f>
        <v>1</v>
      </c>
      <c r="F677" s="640">
        <f t="shared" si="32"/>
        <v>2</v>
      </c>
      <c r="G677" s="641" t="s">
        <v>303</v>
      </c>
      <c r="H677" s="11"/>
      <c r="I677" s="11"/>
      <c r="J677" s="11"/>
      <c r="K677" s="11"/>
      <c r="L677" s="11"/>
      <c r="M677" s="11"/>
      <c r="N677" s="11"/>
      <c r="O677" s="11"/>
      <c r="P677" s="11"/>
      <c r="Q677" s="11"/>
      <c r="R677" s="11"/>
      <c r="S677" s="11"/>
      <c r="T677" s="11"/>
      <c r="U677" s="11"/>
      <c r="V677" s="11"/>
      <c r="W677" s="11"/>
      <c r="X677" s="11"/>
      <c r="Y677" s="11"/>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row>
    <row r="678" spans="1:72" ht="27" hidden="1">
      <c r="A678" s="880" t="str">
        <f>CONCATENATE(Admin!$C$41," ",Admin!$F$41)</f>
        <v>1 Mevis Dsilva</v>
      </c>
      <c r="B678" s="881" t="e">
        <f>VLOOKUP($A$675,'P1'!$A$10:$E$59,5, FALSE)</f>
        <v>#N/A</v>
      </c>
      <c r="C678" s="639">
        <f t="shared" si="30"/>
        <v>1</v>
      </c>
      <c r="D678" s="640">
        <f t="shared" si="31"/>
        <v>0</v>
      </c>
      <c r="E678" s="640">
        <f>IF(Admin!$J$41="Yes",0,1)</f>
        <v>0</v>
      </c>
      <c r="F678" s="640">
        <f t="shared" si="32"/>
        <v>1</v>
      </c>
      <c r="G678" s="641" t="s">
        <v>303</v>
      </c>
      <c r="H678" s="11"/>
      <c r="I678" s="11"/>
      <c r="J678" s="11"/>
      <c r="K678" s="11"/>
      <c r="L678" s="11"/>
      <c r="M678" s="11"/>
      <c r="N678" s="11"/>
      <c r="O678" s="11"/>
      <c r="P678" s="11"/>
      <c r="Q678" s="11"/>
      <c r="R678" s="11"/>
      <c r="S678" s="11"/>
      <c r="T678" s="11"/>
      <c r="U678" s="11"/>
      <c r="V678" s="11"/>
      <c r="W678" s="11"/>
      <c r="X678" s="11"/>
      <c r="Y678" s="11"/>
      <c r="Z678" s="11"/>
      <c r="AA678" s="11"/>
      <c r="AB678" s="11"/>
      <c r="AC678" s="11"/>
      <c r="AD678" s="11"/>
      <c r="AE678" s="11"/>
      <c r="AF678" s="11"/>
      <c r="AG678" s="11"/>
      <c r="AH678" s="11"/>
      <c r="AI678" s="11"/>
      <c r="AJ678" s="11"/>
      <c r="AK678" s="11"/>
      <c r="AL678" s="11"/>
      <c r="AM678" s="11"/>
      <c r="AN678" s="11"/>
      <c r="AO678" s="11"/>
      <c r="AP678" s="11"/>
      <c r="AQ678" s="11"/>
      <c r="AR678" s="11"/>
      <c r="AS678" s="11"/>
      <c r="AT678" s="11"/>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row>
    <row r="679" spans="1:72" ht="27" hidden="1">
      <c r="A679" s="880" t="str">
        <f>CONCATENATE(Admin!$C$42," ",Admin!$F$42)</f>
        <v>2 Boris Gluscevic</v>
      </c>
      <c r="B679" s="881" t="e">
        <f>VLOOKUP($A$675,'P2'!$A$10:$E$59,5, FALSE)</f>
        <v>#N/A</v>
      </c>
      <c r="C679" s="639">
        <f t="shared" si="30"/>
        <v>1</v>
      </c>
      <c r="D679" s="640">
        <f t="shared" si="31"/>
        <v>0</v>
      </c>
      <c r="E679" s="640">
        <f>IF(Admin!$J$42="Yes",0,1)</f>
        <v>0</v>
      </c>
      <c r="F679" s="640">
        <f t="shared" si="32"/>
        <v>1</v>
      </c>
      <c r="G679" s="641" t="s">
        <v>303</v>
      </c>
      <c r="H679" s="11"/>
      <c r="I679" s="11"/>
      <c r="J679" s="11"/>
      <c r="K679" s="11"/>
      <c r="L679" s="11"/>
      <c r="M679" s="11"/>
      <c r="N679" s="11"/>
      <c r="O679" s="11"/>
      <c r="P679" s="11"/>
      <c r="Q679" s="11"/>
      <c r="R679" s="11"/>
      <c r="S679" s="11"/>
      <c r="T679" s="11"/>
      <c r="U679" s="11"/>
      <c r="V679" s="11"/>
      <c r="W679" s="11"/>
      <c r="X679" s="11"/>
      <c r="Y679" s="11"/>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row>
    <row r="680" spans="1:72" ht="27" hidden="1">
      <c r="A680" s="880" t="str">
        <f>CONCATENATE(Admin!$C$43," ",Admin!$F$43)</f>
        <v>3 Foram Jasani</v>
      </c>
      <c r="B680" s="881" t="e">
        <f>VLOOKUP($A$675,'P3'!$A$10:$E$59,5, FALSE)</f>
        <v>#N/A</v>
      </c>
      <c r="C680" s="639">
        <f t="shared" si="30"/>
        <v>1</v>
      </c>
      <c r="D680" s="640">
        <f t="shared" si="31"/>
        <v>0</v>
      </c>
      <c r="E680" s="640">
        <f>IF(Admin!$J$43="Yes",0,1)</f>
        <v>0</v>
      </c>
      <c r="F680" s="640">
        <f t="shared" si="32"/>
        <v>1</v>
      </c>
      <c r="G680" s="641" t="s">
        <v>303</v>
      </c>
      <c r="H680" s="11"/>
      <c r="I680" s="11"/>
      <c r="J680" s="11"/>
      <c r="K680" s="11"/>
      <c r="L680" s="11"/>
      <c r="M680" s="11"/>
      <c r="N680" s="11"/>
      <c r="O680" s="11"/>
      <c r="P680" s="11"/>
      <c r="Q680" s="11"/>
      <c r="R680" s="11"/>
      <c r="S680" s="11"/>
      <c r="T680" s="11"/>
      <c r="U680" s="11"/>
      <c r="V680" s="11"/>
      <c r="W680" s="11"/>
      <c r="X680" s="11"/>
      <c r="Y680" s="11"/>
      <c r="Z680" s="11"/>
      <c r="AA680" s="11"/>
      <c r="AB680" s="11"/>
      <c r="AC680" s="11"/>
      <c r="AD680" s="11"/>
      <c r="AE680" s="11"/>
      <c r="AF680" s="11"/>
      <c r="AG680" s="11"/>
      <c r="AH680" s="11"/>
      <c r="AI680" s="11"/>
      <c r="AJ680" s="11"/>
      <c r="AK680" s="11"/>
      <c r="AL680" s="11"/>
      <c r="AM680" s="11"/>
      <c r="AN680" s="11"/>
      <c r="AO680" s="11"/>
      <c r="AP680" s="11"/>
      <c r="AQ680" s="11"/>
      <c r="AR680" s="11"/>
      <c r="AS680" s="11"/>
      <c r="AT680" s="11"/>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row>
    <row r="681" spans="1:72" ht="27" hidden="1">
      <c r="A681" s="880" t="str">
        <f>CONCATENATE(Admin!$C$44," ",Admin!$F$44)</f>
        <v>4 Anupam Jagtap</v>
      </c>
      <c r="B681" s="881" t="e">
        <f>VLOOKUP($A$675,'P4'!$A$10:$E$59,5, FALSE)</f>
        <v>#N/A</v>
      </c>
      <c r="C681" s="639">
        <f t="shared" si="30"/>
        <v>1</v>
      </c>
      <c r="D681" s="640">
        <f t="shared" si="31"/>
        <v>0</v>
      </c>
      <c r="E681" s="640">
        <f>IF(Admin!$J$44="Yes",0,1)</f>
        <v>0</v>
      </c>
      <c r="F681" s="640">
        <f t="shared" si="32"/>
        <v>1</v>
      </c>
      <c r="G681" s="641" t="s">
        <v>303</v>
      </c>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row>
    <row r="682" spans="1:72" ht="27" hidden="1">
      <c r="A682" s="880" t="str">
        <f>CONCATENATE(Admin!$C$45," ",Admin!$F$45)</f>
        <v>5 Rohan Avachat</v>
      </c>
      <c r="B682" s="881" t="e">
        <f>VLOOKUP($A$675,'P5'!$A$10:$E$59,5, FALSE)</f>
        <v>#N/A</v>
      </c>
      <c r="C682" s="639">
        <f t="shared" si="30"/>
        <v>1</v>
      </c>
      <c r="D682" s="640">
        <f t="shared" si="31"/>
        <v>0</v>
      </c>
      <c r="E682" s="640">
        <f>IF(Admin!$J$45="Yes",0,1)</f>
        <v>0</v>
      </c>
      <c r="F682" s="640">
        <f t="shared" si="32"/>
        <v>1</v>
      </c>
      <c r="G682" s="641" t="s">
        <v>303</v>
      </c>
      <c r="H682" s="11"/>
      <c r="I682" s="11"/>
      <c r="J682" s="11"/>
      <c r="K682" s="11"/>
      <c r="L682" s="11"/>
      <c r="M682" s="11"/>
      <c r="N682" s="11"/>
      <c r="O682" s="11"/>
      <c r="P682" s="11"/>
      <c r="Q682" s="11"/>
      <c r="R682" s="11"/>
      <c r="S682" s="11"/>
      <c r="T682" s="11"/>
      <c r="U682" s="11"/>
      <c r="V682" s="11"/>
      <c r="W682" s="11"/>
      <c r="X682" s="11"/>
      <c r="Y682" s="11"/>
      <c r="Z682" s="11"/>
      <c r="AA682" s="11"/>
      <c r="AB682" s="11"/>
      <c r="AC682" s="11"/>
      <c r="AD682" s="11"/>
      <c r="AE682" s="11"/>
      <c r="AF682" s="11"/>
      <c r="AG682" s="11"/>
      <c r="AH682" s="11"/>
      <c r="AI682" s="11"/>
      <c r="AJ682" s="11"/>
      <c r="AK682" s="11"/>
      <c r="AL682" s="11"/>
      <c r="AM682" s="11"/>
      <c r="AN682" s="11"/>
      <c r="AO682" s="11"/>
      <c r="AP682" s="11"/>
      <c r="AQ682" s="11"/>
      <c r="AR682" s="11"/>
      <c r="AS682" s="11"/>
      <c r="AT682" s="11"/>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row>
    <row r="683" spans="1:72" hidden="1">
      <c r="A683" s="880" t="str">
        <f>CONCATENATE(Admin!$C$46," ",Admin!$F$46)</f>
        <v xml:space="preserve">6 </v>
      </c>
      <c r="B683" s="881" t="e">
        <f>VLOOKUP($A$675,'P6'!$A$10:$E$59,5, FALSE)</f>
        <v>#N/A</v>
      </c>
      <c r="C683" s="639">
        <f t="shared" si="30"/>
        <v>1</v>
      </c>
      <c r="D683" s="640">
        <f t="shared" si="31"/>
        <v>0</v>
      </c>
      <c r="E683" s="640">
        <f>IF(Admin!$J$46="Yes",0,1)</f>
        <v>1</v>
      </c>
      <c r="F683" s="640">
        <f t="shared" si="32"/>
        <v>2</v>
      </c>
      <c r="G683" s="641" t="s">
        <v>303</v>
      </c>
      <c r="H683" s="11"/>
      <c r="I683" s="11"/>
      <c r="J683" s="11"/>
      <c r="K683" s="11"/>
      <c r="L683" s="11"/>
      <c r="M683" s="11"/>
      <c r="N683" s="11"/>
      <c r="O683" s="11"/>
      <c r="P683" s="11"/>
      <c r="Q683" s="11"/>
      <c r="R683" s="11"/>
      <c r="S683" s="11"/>
      <c r="T683" s="11"/>
      <c r="U683" s="11"/>
      <c r="V683" s="11"/>
      <c r="W683" s="11"/>
      <c r="X683" s="11"/>
      <c r="Y683" s="11"/>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row>
    <row r="684" spans="1:72" hidden="1">
      <c r="A684" s="880" t="str">
        <f>CONCATENATE(Admin!$C$47," ",Admin!$F$47)</f>
        <v xml:space="preserve">7 </v>
      </c>
      <c r="B684" s="881" t="e">
        <f>VLOOKUP($A$675,'P7'!$A$10:$E$59,5, FALSE)</f>
        <v>#N/A</v>
      </c>
      <c r="C684" s="639">
        <f t="shared" si="30"/>
        <v>1</v>
      </c>
      <c r="D684" s="640">
        <f t="shared" si="31"/>
        <v>0</v>
      </c>
      <c r="E684" s="640">
        <f>IF(Admin!$J$47="Yes",0,1)</f>
        <v>1</v>
      </c>
      <c r="F684" s="640">
        <f t="shared" si="32"/>
        <v>2</v>
      </c>
      <c r="G684" s="641" t="s">
        <v>303</v>
      </c>
      <c r="H684" s="11"/>
      <c r="I684" s="11"/>
      <c r="J684" s="11"/>
      <c r="K684" s="11"/>
      <c r="L684" s="11"/>
      <c r="M684" s="11"/>
      <c r="N684" s="11"/>
      <c r="O684" s="11"/>
      <c r="P684" s="11"/>
      <c r="Q684" s="11"/>
      <c r="R684" s="11"/>
      <c r="S684" s="11"/>
      <c r="T684" s="11"/>
      <c r="U684" s="11"/>
      <c r="V684" s="11"/>
      <c r="W684" s="11"/>
      <c r="X684" s="11"/>
      <c r="Y684" s="11"/>
      <c r="Z684" s="11"/>
      <c r="AA684" s="11"/>
      <c r="AB684" s="11"/>
      <c r="AC684" s="11"/>
      <c r="AD684" s="11"/>
      <c r="AE684" s="11"/>
      <c r="AF684" s="11"/>
      <c r="AG684" s="11"/>
      <c r="AH684" s="11"/>
      <c r="AI684" s="11"/>
      <c r="AJ684" s="11"/>
      <c r="AK684" s="11"/>
      <c r="AL684" s="11"/>
      <c r="AM684" s="11"/>
      <c r="AN684" s="11"/>
      <c r="AO684" s="11"/>
      <c r="AP684" s="11"/>
      <c r="AQ684" s="11"/>
      <c r="AR684" s="11"/>
      <c r="AS684" s="11"/>
      <c r="AT684" s="11"/>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row>
    <row r="685" spans="1:72" hidden="1">
      <c r="A685" s="880" t="str">
        <f>CONCATENATE(Admin!$C$48," ",Admin!$F$48)</f>
        <v xml:space="preserve">8 </v>
      </c>
      <c r="B685" s="881" t="e">
        <f>VLOOKUP($A$675,'P8'!$A$10:$E$59,5, FALSE)</f>
        <v>#N/A</v>
      </c>
      <c r="C685" s="639">
        <f t="shared" si="30"/>
        <v>1</v>
      </c>
      <c r="D685" s="640">
        <f t="shared" si="31"/>
        <v>0</v>
      </c>
      <c r="E685" s="640">
        <f>IF(Admin!$J$48="Yes",0,1)</f>
        <v>1</v>
      </c>
      <c r="F685" s="640">
        <f t="shared" si="32"/>
        <v>2</v>
      </c>
      <c r="G685" s="641" t="s">
        <v>303</v>
      </c>
      <c r="H685" s="11"/>
      <c r="I685" s="11"/>
      <c r="J685" s="11"/>
      <c r="K685" s="11"/>
      <c r="L685" s="11"/>
      <c r="M685" s="11"/>
      <c r="N685" s="11"/>
      <c r="O685" s="11"/>
      <c r="P685" s="11"/>
      <c r="Q685" s="11"/>
      <c r="R685" s="11"/>
      <c r="S685" s="11"/>
      <c r="T685" s="11"/>
      <c r="U685" s="11"/>
      <c r="V685" s="11"/>
      <c r="W685" s="11"/>
      <c r="X685" s="11"/>
      <c r="Y685" s="11"/>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row>
    <row r="686" spans="1:72" hidden="1">
      <c r="A686" s="880" t="str">
        <f>CONCATENATE(Admin!$C$49," ",Admin!$F$49)</f>
        <v xml:space="preserve">9 </v>
      </c>
      <c r="B686" s="881" t="e">
        <f>VLOOKUP($A$675,'P9'!$A$10:$E$59,5, FALSE)</f>
        <v>#N/A</v>
      </c>
      <c r="C686" s="639">
        <f t="shared" si="30"/>
        <v>1</v>
      </c>
      <c r="D686" s="640">
        <f t="shared" si="31"/>
        <v>0</v>
      </c>
      <c r="E686" s="640">
        <f>IF(Admin!$J$49="Yes",0,1)</f>
        <v>1</v>
      </c>
      <c r="F686" s="640">
        <f t="shared" si="32"/>
        <v>2</v>
      </c>
      <c r="G686" s="641" t="s">
        <v>303</v>
      </c>
      <c r="H686" s="11"/>
      <c r="I686" s="11"/>
      <c r="J686" s="11"/>
      <c r="K686" s="11"/>
      <c r="L686" s="11"/>
      <c r="M686" s="11"/>
      <c r="N686" s="11"/>
      <c r="O686" s="11"/>
      <c r="P686" s="11"/>
      <c r="Q686" s="11"/>
      <c r="R686" s="11"/>
      <c r="S686" s="11"/>
      <c r="T686" s="11"/>
      <c r="U686" s="11"/>
      <c r="V686" s="11"/>
      <c r="W686" s="11"/>
      <c r="X686" s="11"/>
      <c r="Y686" s="11"/>
      <c r="Z686" s="11"/>
      <c r="AA686" s="11"/>
      <c r="AB686" s="11"/>
      <c r="AC686" s="11"/>
      <c r="AD686" s="11"/>
      <c r="AE686" s="11"/>
      <c r="AF686" s="11"/>
      <c r="AG686" s="11"/>
      <c r="AH686" s="11"/>
      <c r="AI686" s="11"/>
      <c r="AJ686" s="11"/>
      <c r="AK686" s="11"/>
      <c r="AL686" s="11"/>
      <c r="AM686" s="11"/>
      <c r="AN686" s="11"/>
      <c r="AO686" s="11"/>
      <c r="AP686" s="11"/>
      <c r="AQ686" s="11"/>
      <c r="AR686" s="11"/>
      <c r="AS686" s="11"/>
      <c r="AT686" s="11"/>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row>
    <row r="687" spans="1:72" hidden="1">
      <c r="A687" s="880" t="str">
        <f>CONCATENATE(Admin!$C$50," ",Admin!$F$50)</f>
        <v xml:space="preserve">10 </v>
      </c>
      <c r="B687" s="881" t="e">
        <f>VLOOKUP($A$675,'P10'!$A$10:$E$59,5, FALSE)</f>
        <v>#N/A</v>
      </c>
      <c r="C687" s="639">
        <f t="shared" si="30"/>
        <v>1</v>
      </c>
      <c r="D687" s="640">
        <f t="shared" si="31"/>
        <v>0</v>
      </c>
      <c r="E687" s="640">
        <f>IF(Admin!$J$50="Yes",0,1)</f>
        <v>1</v>
      </c>
      <c r="F687" s="640">
        <f t="shared" si="32"/>
        <v>2</v>
      </c>
      <c r="G687" s="641" t="s">
        <v>303</v>
      </c>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row>
    <row r="688" spans="1:72" hidden="1">
      <c r="A688" s="880" t="str">
        <f>CONCATENATE(Admin!$C$51," ",Admin!$F$51)</f>
        <v xml:space="preserve">11 </v>
      </c>
      <c r="B688" s="881" t="e">
        <f>VLOOKUP($A$675,'P11'!$A$10:$E$59,5, FALSE)</f>
        <v>#N/A</v>
      </c>
      <c r="C688" s="639">
        <f t="shared" si="30"/>
        <v>1</v>
      </c>
      <c r="D688" s="640">
        <f t="shared" si="31"/>
        <v>0</v>
      </c>
      <c r="E688" s="640">
        <f>IF(Admin!$J$51="Yes",0,1)</f>
        <v>1</v>
      </c>
      <c r="F688" s="640">
        <f t="shared" si="32"/>
        <v>2</v>
      </c>
      <c r="G688" s="641" t="s">
        <v>303</v>
      </c>
      <c r="H688" s="11"/>
      <c r="I688" s="11"/>
      <c r="J688" s="11"/>
      <c r="K688" s="11"/>
      <c r="L688" s="11"/>
      <c r="M688" s="11"/>
      <c r="N688" s="11"/>
      <c r="O688" s="11"/>
      <c r="P688" s="11"/>
      <c r="Q688" s="11"/>
      <c r="R688" s="11"/>
      <c r="S688" s="11"/>
      <c r="T688" s="11"/>
      <c r="U688" s="11"/>
      <c r="V688" s="11"/>
      <c r="W688" s="11"/>
      <c r="X688" s="11"/>
      <c r="Y688" s="11"/>
      <c r="Z688" s="11"/>
      <c r="AA688" s="11"/>
      <c r="AB688" s="11"/>
      <c r="AC688" s="11"/>
      <c r="AD688" s="11"/>
      <c r="AE688" s="11"/>
      <c r="AF688" s="11"/>
      <c r="AG688" s="11"/>
      <c r="AH688" s="11"/>
      <c r="AI688" s="11"/>
      <c r="AJ688" s="11"/>
      <c r="AK688" s="11"/>
      <c r="AL688" s="11"/>
      <c r="AM688" s="11"/>
      <c r="AN688" s="11"/>
      <c r="AO688" s="11"/>
      <c r="AP688" s="11"/>
      <c r="AQ688" s="11"/>
      <c r="AR688" s="11"/>
      <c r="AS688" s="11"/>
      <c r="AT688" s="11"/>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row>
    <row r="689" spans="1:72" hidden="1">
      <c r="A689" s="880" t="str">
        <f>CONCATENATE(Admin!$C$52," ",Admin!$F$52)</f>
        <v xml:space="preserve">12 </v>
      </c>
      <c r="B689" s="881" t="e">
        <f>VLOOKUP($A$675,'P12'!$A$10:$E$59,5, FALSE)</f>
        <v>#N/A</v>
      </c>
      <c r="C689" s="639">
        <f t="shared" si="30"/>
        <v>1</v>
      </c>
      <c r="D689" s="640">
        <f t="shared" si="31"/>
        <v>0</v>
      </c>
      <c r="E689" s="640">
        <f>IF(Admin!$J$52="Yes",0,1)</f>
        <v>1</v>
      </c>
      <c r="F689" s="640">
        <f t="shared" si="32"/>
        <v>2</v>
      </c>
      <c r="G689" s="641" t="s">
        <v>303</v>
      </c>
      <c r="H689" s="11"/>
      <c r="I689" s="11"/>
      <c r="J689" s="11"/>
      <c r="K689" s="11"/>
      <c r="L689" s="11"/>
      <c r="M689" s="11"/>
      <c r="N689" s="11"/>
      <c r="O689" s="11"/>
      <c r="P689" s="11"/>
      <c r="Q689" s="11"/>
      <c r="R689" s="11"/>
      <c r="S689" s="11"/>
      <c r="T689" s="11"/>
      <c r="U689" s="11"/>
      <c r="V689" s="11"/>
      <c r="W689" s="11"/>
      <c r="X689" s="11"/>
      <c r="Y689" s="11"/>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row>
    <row r="690" spans="1:72" hidden="1">
      <c r="A690" s="880" t="str">
        <f>CONCATENATE(Admin!$C$53," ",Admin!$F$53)</f>
        <v xml:space="preserve">13 </v>
      </c>
      <c r="B690" s="881" t="e">
        <f>VLOOKUP($A$675,'P13'!$A$10:$E$59,5, FALSE)</f>
        <v>#N/A</v>
      </c>
      <c r="C690" s="639">
        <f t="shared" si="30"/>
        <v>1</v>
      </c>
      <c r="D690" s="640">
        <f t="shared" si="31"/>
        <v>0</v>
      </c>
      <c r="E690" s="640">
        <f>IF(Admin!$J$53="Yes",0,1)</f>
        <v>1</v>
      </c>
      <c r="F690" s="640">
        <f t="shared" si="32"/>
        <v>2</v>
      </c>
      <c r="G690" s="641" t="s">
        <v>303</v>
      </c>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c r="AM690" s="11"/>
      <c r="AN690" s="11"/>
      <c r="AO690" s="11"/>
      <c r="AP690" s="11"/>
      <c r="AQ690" s="11"/>
      <c r="AR690" s="11"/>
      <c r="AS690" s="11"/>
      <c r="AT690" s="11"/>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row>
    <row r="691" spans="1:72" hidden="1">
      <c r="A691" s="880" t="str">
        <f>CONCATENATE(Admin!$C$54," ",Admin!$F$54)</f>
        <v xml:space="preserve">14 </v>
      </c>
      <c r="B691" s="881" t="e">
        <f>VLOOKUP($A$675,'P14'!$A$10:$E$59,5, FALSE)</f>
        <v>#N/A</v>
      </c>
      <c r="C691" s="639">
        <f t="shared" si="30"/>
        <v>1</v>
      </c>
      <c r="D691" s="640">
        <f t="shared" si="31"/>
        <v>0</v>
      </c>
      <c r="E691" s="640">
        <f>IF(Admin!$J$54="Yes",0,1)</f>
        <v>1</v>
      </c>
      <c r="F691" s="640">
        <f t="shared" si="32"/>
        <v>2</v>
      </c>
      <c r="G691" s="641" t="s">
        <v>303</v>
      </c>
      <c r="H691" s="11"/>
      <c r="I691" s="11"/>
      <c r="J691" s="11"/>
      <c r="K691" s="11"/>
      <c r="L691" s="11"/>
      <c r="M691" s="11"/>
      <c r="N691" s="11"/>
      <c r="O691" s="11"/>
      <c r="P691" s="11"/>
      <c r="Q691" s="11"/>
      <c r="R691" s="11"/>
      <c r="S691" s="11"/>
      <c r="T691" s="11"/>
      <c r="U691" s="11"/>
      <c r="V691" s="11"/>
      <c r="W691" s="11"/>
      <c r="X691" s="11"/>
      <c r="Y691" s="11"/>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row>
    <row r="692" spans="1:72" hidden="1">
      <c r="A692" s="880" t="str">
        <f>CONCATENATE(Admin!$C$55," ",Admin!$F$55)</f>
        <v xml:space="preserve">15 </v>
      </c>
      <c r="B692" s="881" t="e">
        <f>VLOOKUP($A$675,'P15'!$A$10:$E$59,5, FALSE)</f>
        <v>#N/A</v>
      </c>
      <c r="C692" s="639">
        <f t="shared" si="30"/>
        <v>1</v>
      </c>
      <c r="D692" s="640">
        <f t="shared" si="31"/>
        <v>0</v>
      </c>
      <c r="E692" s="640">
        <f>IF(Admin!$J$55="Yes",0,1)</f>
        <v>1</v>
      </c>
      <c r="F692" s="640">
        <f t="shared" si="32"/>
        <v>2</v>
      </c>
      <c r="G692" s="641" t="s">
        <v>303</v>
      </c>
      <c r="H692" s="11"/>
      <c r="I692" s="11"/>
      <c r="J692" s="11"/>
      <c r="K692" s="11"/>
      <c r="L692" s="11"/>
      <c r="M692" s="11"/>
      <c r="N692" s="11"/>
      <c r="O692" s="11"/>
      <c r="P692" s="11"/>
      <c r="Q692" s="11"/>
      <c r="R692" s="11"/>
      <c r="S692" s="11"/>
      <c r="T692" s="11"/>
      <c r="U692" s="11"/>
      <c r="V692" s="11"/>
      <c r="W692" s="11"/>
      <c r="X692" s="11"/>
      <c r="Y692" s="11"/>
      <c r="Z692" s="11"/>
      <c r="AA692" s="11"/>
      <c r="AB692" s="11"/>
      <c r="AC692" s="11"/>
      <c r="AD692" s="11"/>
      <c r="AE692" s="11"/>
      <c r="AF692" s="11"/>
      <c r="AG692" s="11"/>
      <c r="AH692" s="11"/>
      <c r="AI692" s="11"/>
      <c r="AJ692" s="11"/>
      <c r="AK692" s="11"/>
      <c r="AL692" s="11"/>
      <c r="AM692" s="11"/>
      <c r="AN692" s="11"/>
      <c r="AO692" s="11"/>
      <c r="AP692" s="11"/>
      <c r="AQ692" s="11"/>
      <c r="AR692" s="11"/>
      <c r="AS692" s="11"/>
      <c r="AT692" s="11"/>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row>
    <row r="693" spans="1:72" hidden="1">
      <c r="A693" s="880" t="str">
        <f>CONCATENATE(Admin!$C$56," ",Admin!$F$56)</f>
        <v xml:space="preserve">16 </v>
      </c>
      <c r="B693" s="881" t="e">
        <f>VLOOKUP($A$675,'P16'!$A$10:$E$59,5, FALSE)</f>
        <v>#N/A</v>
      </c>
      <c r="C693" s="639">
        <f t="shared" si="30"/>
        <v>1</v>
      </c>
      <c r="D693" s="640">
        <f t="shared" si="31"/>
        <v>0</v>
      </c>
      <c r="E693" s="640">
        <f>IF(Admin!$J$56="Yes",0,1)</f>
        <v>1</v>
      </c>
      <c r="F693" s="640">
        <f t="shared" si="32"/>
        <v>2</v>
      </c>
      <c r="G693" s="641" t="s">
        <v>303</v>
      </c>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row>
    <row r="694" spans="1:72" hidden="1">
      <c r="A694" s="880" t="str">
        <f>CONCATENATE(Admin!$C$57," ",Admin!$F$57)</f>
        <v xml:space="preserve">17 </v>
      </c>
      <c r="B694" s="881" t="e">
        <f>VLOOKUP($A$675,'P17'!$A$10:$E$59,5, FALSE)</f>
        <v>#N/A</v>
      </c>
      <c r="C694" s="639">
        <f t="shared" si="30"/>
        <v>1</v>
      </c>
      <c r="D694" s="640">
        <f t="shared" si="31"/>
        <v>0</v>
      </c>
      <c r="E694" s="640">
        <f>IF(Admin!$J$57="Yes",0,1)</f>
        <v>1</v>
      </c>
      <c r="F694" s="640">
        <f t="shared" si="32"/>
        <v>2</v>
      </c>
      <c r="G694" s="641" t="s">
        <v>303</v>
      </c>
      <c r="H694" s="11"/>
      <c r="I694" s="11"/>
      <c r="J694" s="11"/>
      <c r="K694" s="11"/>
      <c r="L694" s="11"/>
      <c r="M694" s="11"/>
      <c r="N694" s="11"/>
      <c r="O694" s="11"/>
      <c r="P694" s="11"/>
      <c r="Q694" s="11"/>
      <c r="R694" s="11"/>
      <c r="S694" s="11"/>
      <c r="T694" s="11"/>
      <c r="U694" s="11"/>
      <c r="V694" s="11"/>
      <c r="W694" s="11"/>
      <c r="X694" s="11"/>
      <c r="Y694" s="11"/>
      <c r="Z694" s="11"/>
      <c r="AA694" s="11"/>
      <c r="AB694" s="11"/>
      <c r="AC694" s="11"/>
      <c r="AD694" s="11"/>
      <c r="AE694" s="11"/>
      <c r="AF694" s="11"/>
      <c r="AG694" s="11"/>
      <c r="AH694" s="11"/>
      <c r="AI694" s="11"/>
      <c r="AJ694" s="11"/>
      <c r="AK694" s="11"/>
      <c r="AL694" s="11"/>
      <c r="AM694" s="11"/>
      <c r="AN694" s="11"/>
      <c r="AO694" s="11"/>
      <c r="AP694" s="11"/>
      <c r="AQ694" s="11"/>
      <c r="AR694" s="11"/>
      <c r="AS694" s="11"/>
      <c r="AT694" s="11"/>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row>
    <row r="695" spans="1:72" hidden="1">
      <c r="A695" s="880" t="str">
        <f>CONCATENATE(Admin!$C$58," ",Admin!$F$58)</f>
        <v xml:space="preserve">18 </v>
      </c>
      <c r="B695" s="881" t="e">
        <f>VLOOKUP($A$675,'P18'!$A$10:$E$59,5, FALSE)</f>
        <v>#N/A</v>
      </c>
      <c r="C695" s="639">
        <f t="shared" si="30"/>
        <v>1</v>
      </c>
      <c r="D695" s="640">
        <f t="shared" si="31"/>
        <v>0</v>
      </c>
      <c r="E695" s="640">
        <f>IF(Admin!$J$58="Yes",0,1)</f>
        <v>1</v>
      </c>
      <c r="F695" s="640">
        <f t="shared" si="32"/>
        <v>2</v>
      </c>
      <c r="G695" s="641" t="s">
        <v>303</v>
      </c>
      <c r="H695" s="11"/>
      <c r="I695" s="11"/>
      <c r="J695" s="11"/>
      <c r="K695" s="11"/>
      <c r="L695" s="11"/>
      <c r="M695" s="11"/>
      <c r="N695" s="11"/>
      <c r="O695" s="11"/>
      <c r="P695" s="11"/>
      <c r="Q695" s="11"/>
      <c r="R695" s="11"/>
      <c r="S695" s="11"/>
      <c r="T695" s="11"/>
      <c r="U695" s="11"/>
      <c r="V695" s="11"/>
      <c r="W695" s="11"/>
      <c r="X695" s="11"/>
      <c r="Y695" s="11"/>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row>
    <row r="696" spans="1:72" hidden="1">
      <c r="A696" s="880" t="str">
        <f>CONCATENATE(Admin!$C$59," ",Admin!$F$59)</f>
        <v xml:space="preserve">19 </v>
      </c>
      <c r="B696" s="881" t="e">
        <f>VLOOKUP($A$675,'P19'!$A$10:$E$59,5, FALSE)</f>
        <v>#N/A</v>
      </c>
      <c r="C696" s="639">
        <f t="shared" si="30"/>
        <v>1</v>
      </c>
      <c r="D696" s="640">
        <f t="shared" si="31"/>
        <v>0</v>
      </c>
      <c r="E696" s="640">
        <f>IF(Admin!$J$59="Yes",0,1)</f>
        <v>1</v>
      </c>
      <c r="F696" s="640">
        <f t="shared" si="32"/>
        <v>2</v>
      </c>
      <c r="G696" s="641" t="s">
        <v>303</v>
      </c>
      <c r="H696" s="11"/>
      <c r="I696" s="11"/>
      <c r="J696" s="11"/>
      <c r="K696" s="11"/>
      <c r="L696" s="11"/>
      <c r="M696" s="11"/>
      <c r="N696" s="11"/>
      <c r="O696" s="11"/>
      <c r="P696" s="11"/>
      <c r="Q696" s="11"/>
      <c r="R696" s="11"/>
      <c r="S696" s="11"/>
      <c r="T696" s="11"/>
      <c r="U696" s="11"/>
      <c r="V696" s="11"/>
      <c r="W696" s="11"/>
      <c r="X696" s="11"/>
      <c r="Y696" s="11"/>
      <c r="Z696" s="11"/>
      <c r="AA696" s="11"/>
      <c r="AB696" s="11"/>
      <c r="AC696" s="11"/>
      <c r="AD696" s="11"/>
      <c r="AE696" s="11"/>
      <c r="AF696" s="11"/>
      <c r="AG696" s="11"/>
      <c r="AH696" s="11"/>
      <c r="AI696" s="11"/>
      <c r="AJ696" s="11"/>
      <c r="AK696" s="11"/>
      <c r="AL696" s="11"/>
      <c r="AM696" s="11"/>
      <c r="AN696" s="11"/>
      <c r="AO696" s="11"/>
      <c r="AP696" s="11"/>
      <c r="AQ696" s="11"/>
      <c r="AR696" s="11"/>
      <c r="AS696" s="11"/>
      <c r="AT696" s="11"/>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row>
    <row r="697" spans="1:72" hidden="1">
      <c r="A697" s="880" t="str">
        <f>CONCATENATE(Admin!$C$60," ",Admin!$F$60)</f>
        <v xml:space="preserve">20 </v>
      </c>
      <c r="B697" s="881" t="e">
        <f>VLOOKUP($A$675,'P20'!$A$10:$E$59,5, FALSE)</f>
        <v>#N/A</v>
      </c>
      <c r="C697" s="639">
        <f t="shared" si="30"/>
        <v>1</v>
      </c>
      <c r="D697" s="640">
        <f t="shared" si="31"/>
        <v>0</v>
      </c>
      <c r="E697" s="640">
        <f>IF(Admin!$J$60="Yes",0,1)</f>
        <v>1</v>
      </c>
      <c r="F697" s="640">
        <f t="shared" si="32"/>
        <v>2</v>
      </c>
      <c r="G697" s="641" t="s">
        <v>303</v>
      </c>
      <c r="H697" s="11"/>
      <c r="I697" s="11"/>
      <c r="J697" s="11"/>
      <c r="K697" s="11"/>
      <c r="L697" s="11"/>
      <c r="M697" s="11"/>
      <c r="N697" s="11"/>
      <c r="O697" s="11"/>
      <c r="P697" s="11"/>
      <c r="Q697" s="11"/>
      <c r="R697" s="11"/>
      <c r="S697" s="11"/>
      <c r="T697" s="11"/>
      <c r="U697" s="11"/>
      <c r="V697" s="11"/>
      <c r="W697" s="11"/>
      <c r="X697" s="11"/>
      <c r="Y697" s="11"/>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row>
    <row r="698" spans="1:72" hidden="1">
      <c r="A698" s="878">
        <f>Tasks!B99</f>
        <v>31</v>
      </c>
      <c r="B698" s="879">
        <f>Tasks!C99</f>
        <v>0</v>
      </c>
      <c r="C698" s="639">
        <f t="shared" si="30"/>
        <v>0</v>
      </c>
      <c r="D698" s="640">
        <f t="shared" si="31"/>
        <v>1</v>
      </c>
      <c r="E698" s="640" t="s">
        <v>100</v>
      </c>
      <c r="F698" s="640">
        <f t="shared" si="32"/>
        <v>1</v>
      </c>
      <c r="G698" s="641" t="s">
        <v>303</v>
      </c>
      <c r="H698" s="11"/>
      <c r="I698" s="11"/>
      <c r="J698" s="11"/>
      <c r="K698" s="11"/>
      <c r="L698" s="11"/>
      <c r="M698" s="11"/>
      <c r="N698" s="11"/>
      <c r="O698" s="11"/>
      <c r="P698" s="11"/>
      <c r="Q698" s="11"/>
      <c r="R698" s="11"/>
      <c r="S698" s="11"/>
      <c r="T698" s="11"/>
      <c r="U698" s="11"/>
      <c r="V698" s="11"/>
      <c r="W698" s="11"/>
      <c r="X698" s="11"/>
      <c r="Y698" s="11"/>
      <c r="Z698" s="11"/>
      <c r="AA698" s="11"/>
      <c r="AB698" s="11"/>
      <c r="AC698" s="11"/>
      <c r="AD698" s="11"/>
      <c r="AE698" s="11"/>
      <c r="AF698" s="11"/>
      <c r="AG698" s="11"/>
      <c r="AH698" s="11"/>
      <c r="AI698" s="11"/>
      <c r="AJ698" s="11"/>
      <c r="AK698" s="11"/>
      <c r="AL698" s="11"/>
      <c r="AM698" s="11"/>
      <c r="AN698" s="11"/>
      <c r="AO698" s="11"/>
      <c r="AP698" s="11"/>
      <c r="AQ698" s="11"/>
      <c r="AR698" s="11"/>
      <c r="AS698" s="11"/>
      <c r="AT698" s="11"/>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row>
    <row r="699" spans="1:72" hidden="1">
      <c r="A699" s="880" t="str">
        <f>CONCATENATE("P1"," ",Admin!$F$39)</f>
        <v xml:space="preserve">P1 </v>
      </c>
      <c r="B699" s="881" t="e">
        <f>VLOOKUP($A$698,Pilot1!$A$10:$E$59,5, FALSE)</f>
        <v>#N/A</v>
      </c>
      <c r="C699" s="639">
        <f t="shared" si="30"/>
        <v>1</v>
      </c>
      <c r="D699" s="640">
        <f t="shared" si="31"/>
        <v>0</v>
      </c>
      <c r="E699" s="640">
        <f>IF(Admin!$J$39="Yes",0,1)</f>
        <v>1</v>
      </c>
      <c r="F699" s="640">
        <f t="shared" si="32"/>
        <v>2</v>
      </c>
      <c r="G699" s="641" t="s">
        <v>303</v>
      </c>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row>
    <row r="700" spans="1:72" ht="27" hidden="1">
      <c r="A700" s="880" t="str">
        <f>CONCATENATE("P2"," ",Admin!$F$40)</f>
        <v>P2 &lt;enter name&gt;</v>
      </c>
      <c r="B700" s="881" t="e">
        <f>VLOOKUP($A$698,Pilot2!$A$10:$E$59,5, FALSE)</f>
        <v>#N/A</v>
      </c>
      <c r="C700" s="639">
        <f t="shared" si="30"/>
        <v>1</v>
      </c>
      <c r="D700" s="640">
        <f t="shared" si="31"/>
        <v>0</v>
      </c>
      <c r="E700" s="640">
        <f>IF(Admin!$J$40="Yes",0,1)</f>
        <v>1</v>
      </c>
      <c r="F700" s="640">
        <f t="shared" si="32"/>
        <v>2</v>
      </c>
      <c r="G700" s="641" t="s">
        <v>303</v>
      </c>
      <c r="H700" s="11"/>
      <c r="I700" s="11"/>
      <c r="J700" s="11"/>
      <c r="K700" s="11"/>
      <c r="L700" s="11"/>
      <c r="M700" s="11"/>
      <c r="N700" s="11"/>
      <c r="O700" s="11"/>
      <c r="P700" s="11"/>
      <c r="Q700" s="11"/>
      <c r="R700" s="11"/>
      <c r="S700" s="11"/>
      <c r="T700" s="11"/>
      <c r="U700" s="11"/>
      <c r="V700" s="11"/>
      <c r="W700" s="11"/>
      <c r="X700" s="11"/>
      <c r="Y700" s="11"/>
      <c r="Z700" s="11"/>
      <c r="AA700" s="11"/>
      <c r="AB700" s="11"/>
      <c r="AC700" s="11"/>
      <c r="AD700" s="11"/>
      <c r="AE700" s="11"/>
      <c r="AF700" s="11"/>
      <c r="AG700" s="11"/>
      <c r="AH700" s="11"/>
      <c r="AI700" s="11"/>
      <c r="AJ700" s="11"/>
      <c r="AK700" s="11"/>
      <c r="AL700" s="11"/>
      <c r="AM700" s="11"/>
      <c r="AN700" s="11"/>
      <c r="AO700" s="11"/>
      <c r="AP700" s="11"/>
      <c r="AQ700" s="11"/>
      <c r="AR700" s="11"/>
      <c r="AS700" s="11"/>
      <c r="AT700" s="11"/>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row>
    <row r="701" spans="1:72" ht="27" hidden="1">
      <c r="A701" s="880" t="str">
        <f>CONCATENATE(Admin!$C$41," ",Admin!$F$41)</f>
        <v>1 Mevis Dsilva</v>
      </c>
      <c r="B701" s="881" t="e">
        <f>VLOOKUP($A$698,'P1'!$A$10:$E$59,5, FALSE)</f>
        <v>#N/A</v>
      </c>
      <c r="C701" s="639">
        <f t="shared" si="30"/>
        <v>1</v>
      </c>
      <c r="D701" s="640">
        <f t="shared" si="31"/>
        <v>0</v>
      </c>
      <c r="E701" s="640">
        <f>IF(Admin!$J$41="Yes",0,1)</f>
        <v>0</v>
      </c>
      <c r="F701" s="640">
        <f t="shared" si="32"/>
        <v>1</v>
      </c>
      <c r="G701" s="641" t="s">
        <v>303</v>
      </c>
      <c r="H701" s="11"/>
      <c r="I701" s="11"/>
      <c r="J701" s="11"/>
      <c r="K701" s="11"/>
      <c r="L701" s="11"/>
      <c r="M701" s="11"/>
      <c r="N701" s="11"/>
      <c r="O701" s="11"/>
      <c r="P701" s="11"/>
      <c r="Q701" s="11"/>
      <c r="R701" s="11"/>
      <c r="S701" s="11"/>
      <c r="T701" s="11"/>
      <c r="U701" s="11"/>
      <c r="V701" s="11"/>
      <c r="W701" s="11"/>
      <c r="X701" s="11"/>
      <c r="Y701" s="11"/>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row>
    <row r="702" spans="1:72" ht="27" hidden="1">
      <c r="A702" s="880" t="str">
        <f>CONCATENATE(Admin!$C$42," ",Admin!$F$42)</f>
        <v>2 Boris Gluscevic</v>
      </c>
      <c r="B702" s="881" t="e">
        <f>VLOOKUP($A$698,'P2'!$A$10:$E$59,5, FALSE)</f>
        <v>#N/A</v>
      </c>
      <c r="C702" s="639">
        <f t="shared" si="30"/>
        <v>1</v>
      </c>
      <c r="D702" s="640">
        <f t="shared" si="31"/>
        <v>0</v>
      </c>
      <c r="E702" s="640">
        <f>IF(Admin!$J$42="Yes",0,1)</f>
        <v>0</v>
      </c>
      <c r="F702" s="640">
        <f t="shared" si="32"/>
        <v>1</v>
      </c>
      <c r="G702" s="641" t="s">
        <v>303</v>
      </c>
      <c r="H702" s="11"/>
      <c r="I702" s="11"/>
      <c r="J702" s="11"/>
      <c r="K702" s="11"/>
      <c r="L702" s="11"/>
      <c r="M702" s="11"/>
      <c r="N702" s="11"/>
      <c r="O702" s="11"/>
      <c r="P702" s="11"/>
      <c r="Q702" s="11"/>
      <c r="R702" s="11"/>
      <c r="S702" s="11"/>
      <c r="T702" s="11"/>
      <c r="U702" s="11"/>
      <c r="V702" s="11"/>
      <c r="W702" s="11"/>
      <c r="X702" s="11"/>
      <c r="Y702" s="11"/>
      <c r="Z702" s="11"/>
      <c r="AA702" s="11"/>
      <c r="AB702" s="11"/>
      <c r="AC702" s="11"/>
      <c r="AD702" s="11"/>
      <c r="AE702" s="11"/>
      <c r="AF702" s="11"/>
      <c r="AG702" s="11"/>
      <c r="AH702" s="11"/>
      <c r="AI702" s="11"/>
      <c r="AJ702" s="11"/>
      <c r="AK702" s="11"/>
      <c r="AL702" s="11"/>
      <c r="AM702" s="11"/>
      <c r="AN702" s="11"/>
      <c r="AO702" s="11"/>
      <c r="AP702" s="11"/>
      <c r="AQ702" s="11"/>
      <c r="AR702" s="11"/>
      <c r="AS702" s="11"/>
      <c r="AT702" s="11"/>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row>
    <row r="703" spans="1:72" ht="27" hidden="1">
      <c r="A703" s="880" t="str">
        <f>CONCATENATE(Admin!$C$43," ",Admin!$F$43)</f>
        <v>3 Foram Jasani</v>
      </c>
      <c r="B703" s="881" t="e">
        <f>VLOOKUP($A$698,'P3'!$A$10:$E$59,5, FALSE)</f>
        <v>#N/A</v>
      </c>
      <c r="C703" s="639">
        <f t="shared" si="30"/>
        <v>1</v>
      </c>
      <c r="D703" s="640">
        <f t="shared" si="31"/>
        <v>0</v>
      </c>
      <c r="E703" s="640">
        <f>IF(Admin!$J$43="Yes",0,1)</f>
        <v>0</v>
      </c>
      <c r="F703" s="640">
        <f t="shared" si="32"/>
        <v>1</v>
      </c>
      <c r="G703" s="641" t="s">
        <v>303</v>
      </c>
      <c r="H703" s="11"/>
      <c r="I703" s="11"/>
      <c r="J703" s="11"/>
      <c r="K703" s="11"/>
      <c r="L703" s="11"/>
      <c r="M703" s="11"/>
      <c r="N703" s="11"/>
      <c r="O703" s="11"/>
      <c r="P703" s="11"/>
      <c r="Q703" s="11"/>
      <c r="R703" s="11"/>
      <c r="S703" s="11"/>
      <c r="T703" s="11"/>
      <c r="U703" s="11"/>
      <c r="V703" s="11"/>
      <c r="W703" s="11"/>
      <c r="X703" s="11"/>
      <c r="Y703" s="11"/>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row>
    <row r="704" spans="1:72" ht="27" hidden="1">
      <c r="A704" s="880" t="str">
        <f>CONCATENATE(Admin!$C$44," ",Admin!$F$44)</f>
        <v>4 Anupam Jagtap</v>
      </c>
      <c r="B704" s="881" t="e">
        <f>VLOOKUP($A$698,'P4'!$A$10:$E$59,5, FALSE)</f>
        <v>#N/A</v>
      </c>
      <c r="C704" s="639">
        <f t="shared" si="30"/>
        <v>1</v>
      </c>
      <c r="D704" s="640">
        <f t="shared" si="31"/>
        <v>0</v>
      </c>
      <c r="E704" s="640">
        <f>IF(Admin!$J$44="Yes",0,1)</f>
        <v>0</v>
      </c>
      <c r="F704" s="640">
        <f t="shared" si="32"/>
        <v>1</v>
      </c>
      <c r="G704" s="641" t="s">
        <v>303</v>
      </c>
      <c r="H704" s="11"/>
      <c r="I704" s="11"/>
      <c r="J704" s="11"/>
      <c r="K704" s="11"/>
      <c r="L704" s="11"/>
      <c r="M704" s="11"/>
      <c r="N704" s="11"/>
      <c r="O704" s="11"/>
      <c r="P704" s="11"/>
      <c r="Q704" s="11"/>
      <c r="R704" s="11"/>
      <c r="S704" s="11"/>
      <c r="T704" s="11"/>
      <c r="U704" s="11"/>
      <c r="V704" s="11"/>
      <c r="W704" s="11"/>
      <c r="X704" s="11"/>
      <c r="Y704" s="11"/>
      <c r="Z704" s="11"/>
      <c r="AA704" s="11"/>
      <c r="AB704" s="11"/>
      <c r="AC704" s="11"/>
      <c r="AD704" s="11"/>
      <c r="AE704" s="11"/>
      <c r="AF704" s="11"/>
      <c r="AG704" s="11"/>
      <c r="AH704" s="11"/>
      <c r="AI704" s="11"/>
      <c r="AJ704" s="11"/>
      <c r="AK704" s="11"/>
      <c r="AL704" s="11"/>
      <c r="AM704" s="11"/>
      <c r="AN704" s="11"/>
      <c r="AO704" s="11"/>
      <c r="AP704" s="11"/>
      <c r="AQ704" s="11"/>
      <c r="AR704" s="11"/>
      <c r="AS704" s="11"/>
      <c r="AT704" s="11"/>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row>
    <row r="705" spans="1:72" ht="27" hidden="1">
      <c r="A705" s="880" t="str">
        <f>CONCATENATE(Admin!$C$45," ",Admin!$F$45)</f>
        <v>5 Rohan Avachat</v>
      </c>
      <c r="B705" s="881" t="e">
        <f>VLOOKUP($A$698,'P5'!$A$10:$E$59,5, FALSE)</f>
        <v>#N/A</v>
      </c>
      <c r="C705" s="639">
        <f t="shared" si="30"/>
        <v>1</v>
      </c>
      <c r="D705" s="640">
        <f t="shared" si="31"/>
        <v>0</v>
      </c>
      <c r="E705" s="640">
        <f>IF(Admin!$J$45="Yes",0,1)</f>
        <v>0</v>
      </c>
      <c r="F705" s="640">
        <f t="shared" si="32"/>
        <v>1</v>
      </c>
      <c r="G705" s="641" t="s">
        <v>303</v>
      </c>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row>
    <row r="706" spans="1:72" hidden="1">
      <c r="A706" s="880" t="str">
        <f>CONCATENATE(Admin!$C$46," ",Admin!$F$46)</f>
        <v xml:space="preserve">6 </v>
      </c>
      <c r="B706" s="881" t="e">
        <f>VLOOKUP($A$698,'P6'!$A$10:$E$59,5, FALSE)</f>
        <v>#N/A</v>
      </c>
      <c r="C706" s="639">
        <f t="shared" si="30"/>
        <v>1</v>
      </c>
      <c r="D706" s="640">
        <f t="shared" si="31"/>
        <v>0</v>
      </c>
      <c r="E706" s="640">
        <f>IF(Admin!$J$46="Yes",0,1)</f>
        <v>1</v>
      </c>
      <c r="F706" s="640">
        <f t="shared" si="32"/>
        <v>2</v>
      </c>
      <c r="G706" s="641" t="s">
        <v>303</v>
      </c>
      <c r="H706" s="11"/>
      <c r="I706" s="11"/>
      <c r="J706" s="11"/>
      <c r="K706" s="11"/>
      <c r="L706" s="11"/>
      <c r="M706" s="11"/>
      <c r="N706" s="11"/>
      <c r="O706" s="11"/>
      <c r="P706" s="11"/>
      <c r="Q706" s="11"/>
      <c r="R706" s="11"/>
      <c r="S706" s="11"/>
      <c r="T706" s="11"/>
      <c r="U706" s="11"/>
      <c r="V706" s="11"/>
      <c r="W706" s="11"/>
      <c r="X706" s="11"/>
      <c r="Y706" s="11"/>
      <c r="Z706" s="11"/>
      <c r="AA706" s="11"/>
      <c r="AB706" s="11"/>
      <c r="AC706" s="11"/>
      <c r="AD706" s="11"/>
      <c r="AE706" s="11"/>
      <c r="AF706" s="11"/>
      <c r="AG706" s="11"/>
      <c r="AH706" s="11"/>
      <c r="AI706" s="11"/>
      <c r="AJ706" s="11"/>
      <c r="AK706" s="11"/>
      <c r="AL706" s="11"/>
      <c r="AM706" s="11"/>
      <c r="AN706" s="11"/>
      <c r="AO706" s="11"/>
      <c r="AP706" s="11"/>
      <c r="AQ706" s="11"/>
      <c r="AR706" s="11"/>
      <c r="AS706" s="11"/>
      <c r="AT706" s="11"/>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row>
    <row r="707" spans="1:72" hidden="1">
      <c r="A707" s="880" t="str">
        <f>CONCATENATE(Admin!$C$47," ",Admin!$F$47)</f>
        <v xml:space="preserve">7 </v>
      </c>
      <c r="B707" s="881" t="e">
        <f>VLOOKUP($A$698,'P7'!$A$10:$E$59,5, FALSE)</f>
        <v>#N/A</v>
      </c>
      <c r="C707" s="639">
        <f t="shared" si="30"/>
        <v>1</v>
      </c>
      <c r="D707" s="640">
        <f t="shared" si="31"/>
        <v>0</v>
      </c>
      <c r="E707" s="640">
        <f>IF(Admin!$J$47="Yes",0,1)</f>
        <v>1</v>
      </c>
      <c r="F707" s="640">
        <f t="shared" si="32"/>
        <v>2</v>
      </c>
      <c r="G707" s="641" t="s">
        <v>303</v>
      </c>
      <c r="H707" s="11"/>
      <c r="I707" s="11"/>
      <c r="J707" s="11"/>
      <c r="K707" s="11"/>
      <c r="L707" s="11"/>
      <c r="M707" s="11"/>
      <c r="N707" s="11"/>
      <c r="O707" s="11"/>
      <c r="P707" s="11"/>
      <c r="Q707" s="11"/>
      <c r="R707" s="11"/>
      <c r="S707" s="11"/>
      <c r="T707" s="11"/>
      <c r="U707" s="11"/>
      <c r="V707" s="11"/>
      <c r="W707" s="11"/>
      <c r="X707" s="11"/>
      <c r="Y707" s="11"/>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row>
    <row r="708" spans="1:72" hidden="1">
      <c r="A708" s="880" t="str">
        <f>CONCATENATE(Admin!$C$48," ",Admin!$F$48)</f>
        <v xml:space="preserve">8 </v>
      </c>
      <c r="B708" s="881" t="e">
        <f>VLOOKUP($A$698,'P8'!$A$10:$E$59,5, FALSE)</f>
        <v>#N/A</v>
      </c>
      <c r="C708" s="639">
        <f t="shared" si="30"/>
        <v>1</v>
      </c>
      <c r="D708" s="640">
        <f t="shared" si="31"/>
        <v>0</v>
      </c>
      <c r="E708" s="640">
        <f>IF(Admin!$J$48="Yes",0,1)</f>
        <v>1</v>
      </c>
      <c r="F708" s="640">
        <f t="shared" si="32"/>
        <v>2</v>
      </c>
      <c r="G708" s="641" t="s">
        <v>303</v>
      </c>
      <c r="H708" s="11"/>
      <c r="I708" s="11"/>
      <c r="J708" s="11"/>
      <c r="K708" s="11"/>
      <c r="L708" s="11"/>
      <c r="M708" s="11"/>
      <c r="N708" s="11"/>
      <c r="O708" s="11"/>
      <c r="P708" s="11"/>
      <c r="Q708" s="11"/>
      <c r="R708" s="11"/>
      <c r="S708" s="11"/>
      <c r="T708" s="11"/>
      <c r="U708" s="11"/>
      <c r="V708" s="11"/>
      <c r="W708" s="11"/>
      <c r="X708" s="11"/>
      <c r="Y708" s="11"/>
      <c r="Z708" s="11"/>
      <c r="AA708" s="11"/>
      <c r="AB708" s="11"/>
      <c r="AC708" s="11"/>
      <c r="AD708" s="11"/>
      <c r="AE708" s="11"/>
      <c r="AF708" s="11"/>
      <c r="AG708" s="11"/>
      <c r="AH708" s="11"/>
      <c r="AI708" s="11"/>
      <c r="AJ708" s="11"/>
      <c r="AK708" s="11"/>
      <c r="AL708" s="11"/>
      <c r="AM708" s="11"/>
      <c r="AN708" s="11"/>
      <c r="AO708" s="11"/>
      <c r="AP708" s="11"/>
      <c r="AQ708" s="11"/>
      <c r="AR708" s="11"/>
      <c r="AS708" s="11"/>
      <c r="AT708" s="11"/>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row>
    <row r="709" spans="1:72" hidden="1">
      <c r="A709" s="880" t="str">
        <f>CONCATENATE(Admin!$C$49," ",Admin!$F$49)</f>
        <v xml:space="preserve">9 </v>
      </c>
      <c r="B709" s="881" t="e">
        <f>VLOOKUP($A$698,'P9'!$A$10:$E$59,5, FALSE)</f>
        <v>#N/A</v>
      </c>
      <c r="C709" s="639">
        <f t="shared" si="30"/>
        <v>1</v>
      </c>
      <c r="D709" s="640">
        <f t="shared" si="31"/>
        <v>0</v>
      </c>
      <c r="E709" s="640">
        <f>IF(Admin!$J$49="Yes",0,1)</f>
        <v>1</v>
      </c>
      <c r="F709" s="640">
        <f t="shared" si="32"/>
        <v>2</v>
      </c>
      <c r="G709" s="641" t="s">
        <v>303</v>
      </c>
      <c r="H709" s="11"/>
      <c r="I709" s="11"/>
      <c r="J709" s="11"/>
      <c r="K709" s="11"/>
      <c r="L709" s="11"/>
      <c r="M709" s="11"/>
      <c r="N709" s="11"/>
      <c r="O709" s="11"/>
      <c r="P709" s="11"/>
      <c r="Q709" s="11"/>
      <c r="R709" s="11"/>
      <c r="S709" s="11"/>
      <c r="T709" s="11"/>
      <c r="U709" s="11"/>
      <c r="V709" s="11"/>
      <c r="W709" s="11"/>
      <c r="X709" s="11"/>
      <c r="Y709" s="11"/>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row>
    <row r="710" spans="1:72" hidden="1">
      <c r="A710" s="880" t="str">
        <f>CONCATENATE(Admin!$C$50," ",Admin!$F$50)</f>
        <v xml:space="preserve">10 </v>
      </c>
      <c r="B710" s="881" t="e">
        <f>VLOOKUP($A$698,'P10'!$A$10:$E$59,5, FALSE)</f>
        <v>#N/A</v>
      </c>
      <c r="C710" s="639">
        <f t="shared" si="30"/>
        <v>1</v>
      </c>
      <c r="D710" s="640">
        <f t="shared" si="31"/>
        <v>0</v>
      </c>
      <c r="E710" s="640">
        <f>IF(Admin!$J$50="Yes",0,1)</f>
        <v>1</v>
      </c>
      <c r="F710" s="640">
        <f t="shared" si="32"/>
        <v>2</v>
      </c>
      <c r="G710" s="641" t="s">
        <v>303</v>
      </c>
      <c r="H710" s="11"/>
      <c r="I710" s="11"/>
      <c r="J710" s="11"/>
      <c r="K710" s="11"/>
      <c r="L710" s="11"/>
      <c r="M710" s="11"/>
      <c r="N710" s="11"/>
      <c r="O710" s="11"/>
      <c r="P710" s="11"/>
      <c r="Q710" s="11"/>
      <c r="R710" s="11"/>
      <c r="S710" s="11"/>
      <c r="T710" s="11"/>
      <c r="U710" s="11"/>
      <c r="V710" s="11"/>
      <c r="W710" s="11"/>
      <c r="X710" s="11"/>
      <c r="Y710" s="11"/>
      <c r="Z710" s="11"/>
      <c r="AA710" s="11"/>
      <c r="AB710" s="11"/>
      <c r="AC710" s="11"/>
      <c r="AD710" s="11"/>
      <c r="AE710" s="11"/>
      <c r="AF710" s="11"/>
      <c r="AG710" s="11"/>
      <c r="AH710" s="11"/>
      <c r="AI710" s="11"/>
      <c r="AJ710" s="11"/>
      <c r="AK710" s="11"/>
      <c r="AL710" s="11"/>
      <c r="AM710" s="11"/>
      <c r="AN710" s="11"/>
      <c r="AO710" s="11"/>
      <c r="AP710" s="11"/>
      <c r="AQ710" s="11"/>
      <c r="AR710" s="11"/>
      <c r="AS710" s="11"/>
      <c r="AT710" s="11"/>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row>
    <row r="711" spans="1:72" hidden="1">
      <c r="A711" s="880" t="str">
        <f>CONCATENATE(Admin!$C$51," ",Admin!$F$51)</f>
        <v xml:space="preserve">11 </v>
      </c>
      <c r="B711" s="881" t="e">
        <f>VLOOKUP($A$698,'P11'!$A$10:$E$59,5, FALSE)</f>
        <v>#N/A</v>
      </c>
      <c r="C711" s="639">
        <f t="shared" si="30"/>
        <v>1</v>
      </c>
      <c r="D711" s="640">
        <f t="shared" si="31"/>
        <v>0</v>
      </c>
      <c r="E711" s="640">
        <f>IF(Admin!$J$51="Yes",0,1)</f>
        <v>1</v>
      </c>
      <c r="F711" s="640">
        <f t="shared" si="32"/>
        <v>2</v>
      </c>
      <c r="G711" s="641" t="s">
        <v>303</v>
      </c>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row>
    <row r="712" spans="1:72" hidden="1">
      <c r="A712" s="880" t="str">
        <f>CONCATENATE(Admin!$C$52," ",Admin!$F$52)</f>
        <v xml:space="preserve">12 </v>
      </c>
      <c r="B712" s="881" t="e">
        <f>VLOOKUP($A$698,'P12'!$A$10:$E$59,5, FALSE)</f>
        <v>#N/A</v>
      </c>
      <c r="C712" s="639">
        <f t="shared" ref="C712:C775" si="33">IF(ISERROR(B712),1,0)</f>
        <v>1</v>
      </c>
      <c r="D712" s="640">
        <f t="shared" ref="D712:D775" si="34">IF(ISNUMBER(B712),1,0)</f>
        <v>0</v>
      </c>
      <c r="E712" s="640">
        <f>IF(Admin!$J$52="Yes",0,1)</f>
        <v>1</v>
      </c>
      <c r="F712" s="640">
        <f t="shared" ref="F712:F775" si="35">SUM(C712:E712)</f>
        <v>2</v>
      </c>
      <c r="G712" s="641" t="s">
        <v>303</v>
      </c>
      <c r="H712" s="11"/>
      <c r="I712" s="11"/>
      <c r="J712" s="11"/>
      <c r="K712" s="11"/>
      <c r="L712" s="11"/>
      <c r="M712" s="11"/>
      <c r="N712" s="11"/>
      <c r="O712" s="11"/>
      <c r="P712" s="11"/>
      <c r="Q712" s="11"/>
      <c r="R712" s="11"/>
      <c r="S712" s="11"/>
      <c r="T712" s="11"/>
      <c r="U712" s="11"/>
      <c r="V712" s="11"/>
      <c r="W712" s="11"/>
      <c r="X712" s="11"/>
      <c r="Y712" s="11"/>
      <c r="Z712" s="11"/>
      <c r="AA712" s="11"/>
      <c r="AB712" s="11"/>
      <c r="AC712" s="11"/>
      <c r="AD712" s="11"/>
      <c r="AE712" s="11"/>
      <c r="AF712" s="11"/>
      <c r="AG712" s="11"/>
      <c r="AH712" s="11"/>
      <c r="AI712" s="11"/>
      <c r="AJ712" s="11"/>
      <c r="AK712" s="11"/>
      <c r="AL712" s="11"/>
      <c r="AM712" s="11"/>
      <c r="AN712" s="11"/>
      <c r="AO712" s="11"/>
      <c r="AP712" s="11"/>
      <c r="AQ712" s="11"/>
      <c r="AR712" s="11"/>
      <c r="AS712" s="11"/>
      <c r="AT712" s="11"/>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row>
    <row r="713" spans="1:72" hidden="1">
      <c r="A713" s="880" t="str">
        <f>CONCATENATE(Admin!$C$53," ",Admin!$F$53)</f>
        <v xml:space="preserve">13 </v>
      </c>
      <c r="B713" s="881" t="e">
        <f>VLOOKUP($A$698,'P13'!$A$10:$E$59,5, FALSE)</f>
        <v>#N/A</v>
      </c>
      <c r="C713" s="639">
        <f t="shared" si="33"/>
        <v>1</v>
      </c>
      <c r="D713" s="640">
        <f t="shared" si="34"/>
        <v>0</v>
      </c>
      <c r="E713" s="640">
        <f>IF(Admin!$J$53="Yes",0,1)</f>
        <v>1</v>
      </c>
      <c r="F713" s="640">
        <f t="shared" si="35"/>
        <v>2</v>
      </c>
      <c r="G713" s="641" t="s">
        <v>303</v>
      </c>
      <c r="H713" s="11"/>
      <c r="I713" s="11"/>
      <c r="J713" s="11"/>
      <c r="K713" s="11"/>
      <c r="L713" s="11"/>
      <c r="M713" s="11"/>
      <c r="N713" s="11"/>
      <c r="O713" s="11"/>
      <c r="P713" s="11"/>
      <c r="Q713" s="11"/>
      <c r="R713" s="11"/>
      <c r="S713" s="11"/>
      <c r="T713" s="11"/>
      <c r="U713" s="11"/>
      <c r="V713" s="11"/>
      <c r="W713" s="11"/>
      <c r="X713" s="11"/>
      <c r="Y713" s="11"/>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row>
    <row r="714" spans="1:72" hidden="1">
      <c r="A714" s="880" t="str">
        <f>CONCATENATE(Admin!$C$54," ",Admin!$F$54)</f>
        <v xml:space="preserve">14 </v>
      </c>
      <c r="B714" s="881" t="e">
        <f>VLOOKUP($A$698,'P14'!$A$10:$E$59,5, FALSE)</f>
        <v>#N/A</v>
      </c>
      <c r="C714" s="639">
        <f t="shared" si="33"/>
        <v>1</v>
      </c>
      <c r="D714" s="640">
        <f t="shared" si="34"/>
        <v>0</v>
      </c>
      <c r="E714" s="640">
        <f>IF(Admin!$J$54="Yes",0,1)</f>
        <v>1</v>
      </c>
      <c r="F714" s="640">
        <f t="shared" si="35"/>
        <v>2</v>
      </c>
      <c r="G714" s="641" t="s">
        <v>303</v>
      </c>
      <c r="H714" s="11"/>
      <c r="I714" s="11"/>
      <c r="J714" s="11"/>
      <c r="K714" s="11"/>
      <c r="L714" s="11"/>
      <c r="M714" s="11"/>
      <c r="N714" s="11"/>
      <c r="O714" s="11"/>
      <c r="P714" s="11"/>
      <c r="Q714" s="11"/>
      <c r="R714" s="11"/>
      <c r="S714" s="11"/>
      <c r="T714" s="11"/>
      <c r="U714" s="11"/>
      <c r="V714" s="11"/>
      <c r="W714" s="11"/>
      <c r="X714" s="11"/>
      <c r="Y714" s="11"/>
      <c r="Z714" s="11"/>
      <c r="AA714" s="11"/>
      <c r="AB714" s="11"/>
      <c r="AC714" s="11"/>
      <c r="AD714" s="11"/>
      <c r="AE714" s="11"/>
      <c r="AF714" s="11"/>
      <c r="AG714" s="11"/>
      <c r="AH714" s="11"/>
      <c r="AI714" s="11"/>
      <c r="AJ714" s="11"/>
      <c r="AK714" s="11"/>
      <c r="AL714" s="11"/>
      <c r="AM714" s="11"/>
      <c r="AN714" s="11"/>
      <c r="AO714" s="11"/>
      <c r="AP714" s="11"/>
      <c r="AQ714" s="11"/>
      <c r="AR714" s="11"/>
      <c r="AS714" s="11"/>
      <c r="AT714" s="11"/>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row>
    <row r="715" spans="1:72" hidden="1">
      <c r="A715" s="880" t="str">
        <f>CONCATENATE(Admin!$C$55," ",Admin!$F$55)</f>
        <v xml:space="preserve">15 </v>
      </c>
      <c r="B715" s="881" t="e">
        <f>VLOOKUP($A$698,'P15'!$A$10:$E$59,5, FALSE)</f>
        <v>#N/A</v>
      </c>
      <c r="C715" s="639">
        <f t="shared" si="33"/>
        <v>1</v>
      </c>
      <c r="D715" s="640">
        <f t="shared" si="34"/>
        <v>0</v>
      </c>
      <c r="E715" s="640">
        <f>IF(Admin!$J$55="Yes",0,1)</f>
        <v>1</v>
      </c>
      <c r="F715" s="640">
        <f t="shared" si="35"/>
        <v>2</v>
      </c>
      <c r="G715" s="641" t="s">
        <v>303</v>
      </c>
      <c r="H715" s="11"/>
      <c r="I715" s="11"/>
      <c r="J715" s="11"/>
      <c r="K715" s="11"/>
      <c r="L715" s="11"/>
      <c r="M715" s="11"/>
      <c r="N715" s="11"/>
      <c r="O715" s="11"/>
      <c r="P715" s="11"/>
      <c r="Q715" s="11"/>
      <c r="R715" s="11"/>
      <c r="S715" s="11"/>
      <c r="T715" s="11"/>
      <c r="U715" s="11"/>
      <c r="V715" s="11"/>
      <c r="W715" s="11"/>
      <c r="X715" s="11"/>
      <c r="Y715" s="11"/>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row>
    <row r="716" spans="1:72" hidden="1">
      <c r="A716" s="880" t="str">
        <f>CONCATENATE(Admin!$C$56," ",Admin!$F$56)</f>
        <v xml:space="preserve">16 </v>
      </c>
      <c r="B716" s="881" t="e">
        <f>VLOOKUP($A$698,'P16'!$A$10:$E$59,5, FALSE)</f>
        <v>#N/A</v>
      </c>
      <c r="C716" s="639">
        <f t="shared" si="33"/>
        <v>1</v>
      </c>
      <c r="D716" s="640">
        <f t="shared" si="34"/>
        <v>0</v>
      </c>
      <c r="E716" s="640">
        <f>IF(Admin!$J$56="Yes",0,1)</f>
        <v>1</v>
      </c>
      <c r="F716" s="640">
        <f t="shared" si="35"/>
        <v>2</v>
      </c>
      <c r="G716" s="641" t="s">
        <v>303</v>
      </c>
      <c r="H716" s="11"/>
      <c r="I716" s="11"/>
      <c r="J716" s="11"/>
      <c r="K716" s="11"/>
      <c r="L716" s="11"/>
      <c r="M716" s="11"/>
      <c r="N716" s="11"/>
      <c r="O716" s="11"/>
      <c r="P716" s="11"/>
      <c r="Q716" s="11"/>
      <c r="R716" s="11"/>
      <c r="S716" s="11"/>
      <c r="T716" s="11"/>
      <c r="U716" s="11"/>
      <c r="V716" s="11"/>
      <c r="W716" s="11"/>
      <c r="X716" s="11"/>
      <c r="Y716" s="11"/>
      <c r="Z716" s="11"/>
      <c r="AA716" s="11"/>
      <c r="AB716" s="11"/>
      <c r="AC716" s="11"/>
      <c r="AD716" s="11"/>
      <c r="AE716" s="11"/>
      <c r="AF716" s="11"/>
      <c r="AG716" s="11"/>
      <c r="AH716" s="11"/>
      <c r="AI716" s="11"/>
      <c r="AJ716" s="11"/>
      <c r="AK716" s="11"/>
      <c r="AL716" s="11"/>
      <c r="AM716" s="11"/>
      <c r="AN716" s="11"/>
      <c r="AO716" s="11"/>
      <c r="AP716" s="11"/>
      <c r="AQ716" s="11"/>
      <c r="AR716" s="11"/>
      <c r="AS716" s="11"/>
      <c r="AT716" s="11"/>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row>
    <row r="717" spans="1:72" hidden="1">
      <c r="A717" s="880" t="str">
        <f>CONCATENATE(Admin!$C$57," ",Admin!$F$57)</f>
        <v xml:space="preserve">17 </v>
      </c>
      <c r="B717" s="881" t="e">
        <f>VLOOKUP($A$698,'P17'!$A$10:$E$59,5, FALSE)</f>
        <v>#N/A</v>
      </c>
      <c r="C717" s="639">
        <f t="shared" si="33"/>
        <v>1</v>
      </c>
      <c r="D717" s="640">
        <f t="shared" si="34"/>
        <v>0</v>
      </c>
      <c r="E717" s="640">
        <f>IF(Admin!$J$57="Yes",0,1)</f>
        <v>1</v>
      </c>
      <c r="F717" s="640">
        <f t="shared" si="35"/>
        <v>2</v>
      </c>
      <c r="G717" s="641" t="s">
        <v>303</v>
      </c>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row>
    <row r="718" spans="1:72" hidden="1">
      <c r="A718" s="880" t="str">
        <f>CONCATENATE(Admin!$C$58," ",Admin!$F$58)</f>
        <v xml:space="preserve">18 </v>
      </c>
      <c r="B718" s="881" t="e">
        <f>VLOOKUP($A$698,'P18'!$A$10:$E$59,5, FALSE)</f>
        <v>#N/A</v>
      </c>
      <c r="C718" s="639">
        <f t="shared" si="33"/>
        <v>1</v>
      </c>
      <c r="D718" s="640">
        <f t="shared" si="34"/>
        <v>0</v>
      </c>
      <c r="E718" s="640">
        <f>IF(Admin!$J$58="Yes",0,1)</f>
        <v>1</v>
      </c>
      <c r="F718" s="640">
        <f t="shared" si="35"/>
        <v>2</v>
      </c>
      <c r="G718" s="641" t="s">
        <v>303</v>
      </c>
      <c r="H718" s="11"/>
      <c r="I718" s="11"/>
      <c r="J718" s="11"/>
      <c r="K718" s="11"/>
      <c r="L718" s="11"/>
      <c r="M718" s="11"/>
      <c r="N718" s="11"/>
      <c r="O718" s="11"/>
      <c r="P718" s="11"/>
      <c r="Q718" s="11"/>
      <c r="R718" s="11"/>
      <c r="S718" s="11"/>
      <c r="T718" s="11"/>
      <c r="U718" s="11"/>
      <c r="V718" s="11"/>
      <c r="W718" s="11"/>
      <c r="X718" s="11"/>
      <c r="Y718" s="11"/>
      <c r="Z718" s="11"/>
      <c r="AA718" s="11"/>
      <c r="AB718" s="11"/>
      <c r="AC718" s="11"/>
      <c r="AD718" s="11"/>
      <c r="AE718" s="11"/>
      <c r="AF718" s="11"/>
      <c r="AG718" s="11"/>
      <c r="AH718" s="11"/>
      <c r="AI718" s="11"/>
      <c r="AJ718" s="11"/>
      <c r="AK718" s="11"/>
      <c r="AL718" s="11"/>
      <c r="AM718" s="11"/>
      <c r="AN718" s="11"/>
      <c r="AO718" s="11"/>
      <c r="AP718" s="11"/>
      <c r="AQ718" s="11"/>
      <c r="AR718" s="11"/>
      <c r="AS718" s="11"/>
      <c r="AT718" s="11"/>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row>
    <row r="719" spans="1:72" hidden="1">
      <c r="A719" s="880" t="str">
        <f>CONCATENATE(Admin!$C$59," ",Admin!$F$59)</f>
        <v xml:space="preserve">19 </v>
      </c>
      <c r="B719" s="881" t="e">
        <f>VLOOKUP($A$698,'P19'!$A$10:$E$59,5, FALSE)</f>
        <v>#N/A</v>
      </c>
      <c r="C719" s="639">
        <f t="shared" si="33"/>
        <v>1</v>
      </c>
      <c r="D719" s="640">
        <f t="shared" si="34"/>
        <v>0</v>
      </c>
      <c r="E719" s="640">
        <f>IF(Admin!$J$59="Yes",0,1)</f>
        <v>1</v>
      </c>
      <c r="F719" s="640">
        <f t="shared" si="35"/>
        <v>2</v>
      </c>
      <c r="G719" s="641" t="s">
        <v>303</v>
      </c>
      <c r="H719" s="11"/>
      <c r="I719" s="11"/>
      <c r="J719" s="11"/>
      <c r="K719" s="11"/>
      <c r="L719" s="11"/>
      <c r="M719" s="11"/>
      <c r="N719" s="11"/>
      <c r="O719" s="11"/>
      <c r="P719" s="11"/>
      <c r="Q719" s="11"/>
      <c r="R719" s="11"/>
      <c r="S719" s="11"/>
      <c r="T719" s="11"/>
      <c r="U719" s="11"/>
      <c r="V719" s="11"/>
      <c r="W719" s="11"/>
      <c r="X719" s="11"/>
      <c r="Y719" s="11"/>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row>
    <row r="720" spans="1:72" hidden="1">
      <c r="A720" s="880" t="str">
        <f>CONCATENATE(Admin!$C$60," ",Admin!$F$60)</f>
        <v xml:space="preserve">20 </v>
      </c>
      <c r="B720" s="881" t="e">
        <f>VLOOKUP($A$698,'P20'!$A$10:$E$59,5, FALSE)</f>
        <v>#N/A</v>
      </c>
      <c r="C720" s="639">
        <f t="shared" si="33"/>
        <v>1</v>
      </c>
      <c r="D720" s="640">
        <f t="shared" si="34"/>
        <v>0</v>
      </c>
      <c r="E720" s="640">
        <f>IF(Admin!$J$60="Yes",0,1)</f>
        <v>1</v>
      </c>
      <c r="F720" s="640">
        <f t="shared" si="35"/>
        <v>2</v>
      </c>
      <c r="G720" s="641" t="s">
        <v>303</v>
      </c>
      <c r="H720" s="11"/>
      <c r="I720" s="11"/>
      <c r="J720" s="11"/>
      <c r="K720" s="11"/>
      <c r="L720" s="11"/>
      <c r="M720" s="11"/>
      <c r="N720" s="11"/>
      <c r="O720" s="11"/>
      <c r="P720" s="11"/>
      <c r="Q720" s="11"/>
      <c r="R720" s="11"/>
      <c r="S720" s="11"/>
      <c r="T720" s="11"/>
      <c r="U720" s="11"/>
      <c r="V720" s="11"/>
      <c r="W720" s="11"/>
      <c r="X720" s="11"/>
      <c r="Y720" s="11"/>
      <c r="Z720" s="11"/>
      <c r="AA720" s="11"/>
      <c r="AB720" s="11"/>
      <c r="AC720" s="11"/>
      <c r="AD720" s="11"/>
      <c r="AE720" s="11"/>
      <c r="AF720" s="11"/>
      <c r="AG720" s="11"/>
      <c r="AH720" s="11"/>
      <c r="AI720" s="11"/>
      <c r="AJ720" s="11"/>
      <c r="AK720" s="11"/>
      <c r="AL720" s="11"/>
      <c r="AM720" s="11"/>
      <c r="AN720" s="11"/>
      <c r="AO720" s="11"/>
      <c r="AP720" s="11"/>
      <c r="AQ720" s="11"/>
      <c r="AR720" s="11"/>
      <c r="AS720" s="11"/>
      <c r="AT720" s="11"/>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row>
    <row r="721" spans="1:72" hidden="1">
      <c r="A721" s="878">
        <f>Tasks!B100</f>
        <v>32</v>
      </c>
      <c r="B721" s="879">
        <f>Tasks!C100</f>
        <v>0</v>
      </c>
      <c r="C721" s="639">
        <f t="shared" si="33"/>
        <v>0</v>
      </c>
      <c r="D721" s="640">
        <f t="shared" si="34"/>
        <v>1</v>
      </c>
      <c r="E721" s="640" t="s">
        <v>100</v>
      </c>
      <c r="F721" s="640">
        <f t="shared" si="35"/>
        <v>1</v>
      </c>
      <c r="G721" s="641" t="s">
        <v>303</v>
      </c>
      <c r="H721" s="11"/>
      <c r="I721" s="11"/>
      <c r="J721" s="11"/>
      <c r="K721" s="11"/>
      <c r="L721" s="11"/>
      <c r="M721" s="11"/>
      <c r="N721" s="11"/>
      <c r="O721" s="11"/>
      <c r="P721" s="11"/>
      <c r="Q721" s="11"/>
      <c r="R721" s="11"/>
      <c r="S721" s="11"/>
      <c r="T721" s="11"/>
      <c r="U721" s="11"/>
      <c r="V721" s="11"/>
      <c r="W721" s="11"/>
      <c r="X721" s="11"/>
      <c r="Y721" s="11"/>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row>
    <row r="722" spans="1:72" hidden="1">
      <c r="A722" s="880" t="str">
        <f>CONCATENATE("P1"," ",Admin!$F$39)</f>
        <v xml:space="preserve">P1 </v>
      </c>
      <c r="B722" s="881" t="e">
        <f>VLOOKUP($A$721,Pilot1!$A$10:$E$59,5, FALSE)</f>
        <v>#N/A</v>
      </c>
      <c r="C722" s="639">
        <f t="shared" si="33"/>
        <v>1</v>
      </c>
      <c r="D722" s="640">
        <f t="shared" si="34"/>
        <v>0</v>
      </c>
      <c r="E722" s="640">
        <f>IF(Admin!$J$39="Yes",0,1)</f>
        <v>1</v>
      </c>
      <c r="F722" s="640">
        <f t="shared" si="35"/>
        <v>2</v>
      </c>
      <c r="G722" s="641" t="s">
        <v>303</v>
      </c>
      <c r="H722" s="11"/>
      <c r="I722" s="11"/>
      <c r="J722" s="11"/>
      <c r="K722" s="11"/>
      <c r="L722" s="11"/>
      <c r="M722" s="11"/>
      <c r="N722" s="11"/>
      <c r="O722" s="11"/>
      <c r="P722" s="11"/>
      <c r="Q722" s="11"/>
      <c r="R722" s="11"/>
      <c r="S722" s="11"/>
      <c r="T722" s="11"/>
      <c r="U722" s="11"/>
      <c r="V722" s="11"/>
      <c r="W722" s="11"/>
      <c r="X722" s="11"/>
      <c r="Y722" s="11"/>
      <c r="Z722" s="11"/>
      <c r="AA722" s="11"/>
      <c r="AB722" s="11"/>
      <c r="AC722" s="11"/>
      <c r="AD722" s="11"/>
      <c r="AE722" s="11"/>
      <c r="AF722" s="11"/>
      <c r="AG722" s="11"/>
      <c r="AH722" s="11"/>
      <c r="AI722" s="11"/>
      <c r="AJ722" s="11"/>
      <c r="AK722" s="11"/>
      <c r="AL722" s="11"/>
      <c r="AM722" s="11"/>
      <c r="AN722" s="11"/>
      <c r="AO722" s="11"/>
      <c r="AP722" s="11"/>
      <c r="AQ722" s="11"/>
      <c r="AR722" s="11"/>
      <c r="AS722" s="11"/>
      <c r="AT722" s="11"/>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row>
    <row r="723" spans="1:72" ht="27" hidden="1">
      <c r="A723" s="880" t="str">
        <f>CONCATENATE("P2"," ",Admin!$F$40)</f>
        <v>P2 &lt;enter name&gt;</v>
      </c>
      <c r="B723" s="881" t="e">
        <f>VLOOKUP($A$721,Pilot2!$A$10:$E$59,5, FALSE)</f>
        <v>#N/A</v>
      </c>
      <c r="C723" s="639">
        <f t="shared" si="33"/>
        <v>1</v>
      </c>
      <c r="D723" s="640">
        <f t="shared" si="34"/>
        <v>0</v>
      </c>
      <c r="E723" s="640">
        <f>IF(Admin!$J$40="Yes",0,1)</f>
        <v>1</v>
      </c>
      <c r="F723" s="640">
        <f t="shared" si="35"/>
        <v>2</v>
      </c>
      <c r="G723" s="641" t="s">
        <v>303</v>
      </c>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c r="AG723" s="11"/>
      <c r="AH723" s="11"/>
      <c r="AI723" s="11"/>
      <c r="AJ723" s="11"/>
      <c r="AK723" s="11"/>
      <c r="AL723" s="11"/>
      <c r="AM723" s="11"/>
      <c r="AN723" s="11"/>
      <c r="AO723" s="11"/>
      <c r="AP723" s="11"/>
      <c r="AQ723" s="11"/>
      <c r="AR723" s="11"/>
      <c r="AS723" s="11"/>
      <c r="AT723" s="11"/>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row>
    <row r="724" spans="1:72" ht="27" hidden="1">
      <c r="A724" s="880" t="str">
        <f>CONCATENATE(Admin!$C$41," ",Admin!$F$41)</f>
        <v>1 Mevis Dsilva</v>
      </c>
      <c r="B724" s="881" t="e">
        <f>VLOOKUP($A$721,'P1'!$A$10:$E$59,5, FALSE)</f>
        <v>#N/A</v>
      </c>
      <c r="C724" s="639">
        <f t="shared" si="33"/>
        <v>1</v>
      </c>
      <c r="D724" s="640">
        <f t="shared" si="34"/>
        <v>0</v>
      </c>
      <c r="E724" s="640">
        <f>IF(Admin!$J$41="Yes",0,1)</f>
        <v>0</v>
      </c>
      <c r="F724" s="640">
        <f t="shared" si="35"/>
        <v>1</v>
      </c>
      <c r="G724" s="641" t="s">
        <v>303</v>
      </c>
      <c r="H724" s="11"/>
      <c r="I724" s="11"/>
      <c r="J724" s="11"/>
      <c r="K724" s="11"/>
      <c r="L724" s="11"/>
      <c r="M724" s="11"/>
      <c r="N724" s="11"/>
      <c r="O724" s="11"/>
      <c r="P724" s="11"/>
      <c r="Q724" s="11"/>
      <c r="R724" s="11"/>
      <c r="S724" s="11"/>
      <c r="T724" s="11"/>
      <c r="U724" s="11"/>
      <c r="V724" s="11"/>
      <c r="W724" s="11"/>
      <c r="X724" s="11"/>
      <c r="Y724" s="11"/>
      <c r="Z724" s="11"/>
      <c r="AA724" s="11"/>
      <c r="AB724" s="11"/>
      <c r="AC724" s="11"/>
      <c r="AD724" s="11"/>
      <c r="AE724" s="11"/>
      <c r="AF724" s="11"/>
      <c r="AG724" s="11"/>
      <c r="AH724" s="11"/>
      <c r="AI724" s="11"/>
      <c r="AJ724" s="11"/>
      <c r="AK724" s="11"/>
      <c r="AL724" s="11"/>
      <c r="AM724" s="11"/>
      <c r="AN724" s="11"/>
      <c r="AO724" s="11"/>
      <c r="AP724" s="11"/>
      <c r="AQ724" s="11"/>
      <c r="AR724" s="11"/>
      <c r="AS724" s="11"/>
      <c r="AT724" s="11"/>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row>
    <row r="725" spans="1:72" ht="27" hidden="1">
      <c r="A725" s="880" t="str">
        <f>CONCATENATE(Admin!$C$42," ",Admin!$F$42)</f>
        <v>2 Boris Gluscevic</v>
      </c>
      <c r="B725" s="881" t="e">
        <f>VLOOKUP($A$721,'P2'!$A$10:$E$59,5, FALSE)</f>
        <v>#N/A</v>
      </c>
      <c r="C725" s="639">
        <f t="shared" si="33"/>
        <v>1</v>
      </c>
      <c r="D725" s="640">
        <f t="shared" si="34"/>
        <v>0</v>
      </c>
      <c r="E725" s="640">
        <f>IF(Admin!$J$42="Yes",0,1)</f>
        <v>0</v>
      </c>
      <c r="F725" s="640">
        <f t="shared" si="35"/>
        <v>1</v>
      </c>
      <c r="G725" s="641" t="s">
        <v>303</v>
      </c>
      <c r="H725" s="11"/>
      <c r="I725" s="11"/>
      <c r="J725" s="11"/>
      <c r="K725" s="11"/>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row>
    <row r="726" spans="1:72" ht="27" hidden="1">
      <c r="A726" s="880" t="str">
        <f>CONCATENATE(Admin!$C$43," ",Admin!$F$43)</f>
        <v>3 Foram Jasani</v>
      </c>
      <c r="B726" s="881" t="e">
        <f>VLOOKUP($A$721,'P3'!$A$10:$E$59,5, FALSE)</f>
        <v>#N/A</v>
      </c>
      <c r="C726" s="639">
        <f t="shared" si="33"/>
        <v>1</v>
      </c>
      <c r="D726" s="640">
        <f t="shared" si="34"/>
        <v>0</v>
      </c>
      <c r="E726" s="640">
        <f>IF(Admin!$J$43="Yes",0,1)</f>
        <v>0</v>
      </c>
      <c r="F726" s="640">
        <f t="shared" si="35"/>
        <v>1</v>
      </c>
      <c r="G726" s="641" t="s">
        <v>303</v>
      </c>
      <c r="H726" s="11"/>
      <c r="I726" s="11"/>
      <c r="J726" s="11"/>
      <c r="K726" s="11"/>
      <c r="L726" s="11"/>
      <c r="M726" s="11"/>
      <c r="N726" s="11"/>
      <c r="O726" s="11"/>
      <c r="P726" s="11"/>
      <c r="Q726" s="11"/>
      <c r="R726" s="11"/>
      <c r="S726" s="11"/>
      <c r="T726" s="11"/>
      <c r="U726" s="11"/>
      <c r="V726" s="11"/>
      <c r="W726" s="11"/>
      <c r="X726" s="11"/>
      <c r="Y726" s="11"/>
      <c r="Z726" s="11"/>
      <c r="AA726" s="11"/>
      <c r="AB726" s="11"/>
      <c r="AC726" s="11"/>
      <c r="AD726" s="11"/>
      <c r="AE726" s="11"/>
      <c r="AF726" s="11"/>
      <c r="AG726" s="11"/>
      <c r="AH726" s="11"/>
      <c r="AI726" s="11"/>
      <c r="AJ726" s="11"/>
      <c r="AK726" s="11"/>
      <c r="AL726" s="11"/>
      <c r="AM726" s="11"/>
      <c r="AN726" s="11"/>
      <c r="AO726" s="11"/>
      <c r="AP726" s="11"/>
      <c r="AQ726" s="11"/>
      <c r="AR726" s="11"/>
      <c r="AS726" s="11"/>
      <c r="AT726" s="11"/>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row>
    <row r="727" spans="1:72" ht="27" hidden="1">
      <c r="A727" s="880" t="str">
        <f>CONCATENATE(Admin!$C$44," ",Admin!$F$44)</f>
        <v>4 Anupam Jagtap</v>
      </c>
      <c r="B727" s="881" t="e">
        <f>VLOOKUP($A$721,'P4'!$A$10:$E$59,5, FALSE)</f>
        <v>#N/A</v>
      </c>
      <c r="C727" s="639">
        <f t="shared" si="33"/>
        <v>1</v>
      </c>
      <c r="D727" s="640">
        <f t="shared" si="34"/>
        <v>0</v>
      </c>
      <c r="E727" s="640">
        <f>IF(Admin!$J$44="Yes",0,1)</f>
        <v>0</v>
      </c>
      <c r="F727" s="640">
        <f t="shared" si="35"/>
        <v>1</v>
      </c>
      <c r="G727" s="641" t="s">
        <v>303</v>
      </c>
      <c r="H727" s="11"/>
      <c r="I727" s="11"/>
      <c r="J727" s="11"/>
      <c r="K727" s="11"/>
      <c r="L727" s="11"/>
      <c r="M727" s="11"/>
      <c r="N727" s="11"/>
      <c r="O727" s="11"/>
      <c r="P727" s="11"/>
      <c r="Q727" s="11"/>
      <c r="R727" s="11"/>
      <c r="S727" s="11"/>
      <c r="T727" s="11"/>
      <c r="U727" s="11"/>
      <c r="V727" s="11"/>
      <c r="W727" s="11"/>
      <c r="X727" s="11"/>
      <c r="Y727" s="11"/>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row>
    <row r="728" spans="1:72" ht="27" hidden="1">
      <c r="A728" s="880" t="str">
        <f>CONCATENATE(Admin!$C$45," ",Admin!$F$45)</f>
        <v>5 Rohan Avachat</v>
      </c>
      <c r="B728" s="881" t="e">
        <f>VLOOKUP($A$721,'P5'!$A$10:$E$59,5, FALSE)</f>
        <v>#N/A</v>
      </c>
      <c r="C728" s="639">
        <f t="shared" si="33"/>
        <v>1</v>
      </c>
      <c r="D728" s="640">
        <f t="shared" si="34"/>
        <v>0</v>
      </c>
      <c r="E728" s="640">
        <f>IF(Admin!$J$45="Yes",0,1)</f>
        <v>0</v>
      </c>
      <c r="F728" s="640">
        <f t="shared" si="35"/>
        <v>1</v>
      </c>
      <c r="G728" s="641" t="s">
        <v>303</v>
      </c>
      <c r="H728" s="11"/>
      <c r="I728" s="11"/>
      <c r="J728" s="11"/>
      <c r="K728" s="11"/>
      <c r="L728" s="11"/>
      <c r="M728" s="11"/>
      <c r="N728" s="11"/>
      <c r="O728" s="11"/>
      <c r="P728" s="11"/>
      <c r="Q728" s="11"/>
      <c r="R728" s="11"/>
      <c r="S728" s="11"/>
      <c r="T728" s="11"/>
      <c r="U728" s="11"/>
      <c r="V728" s="11"/>
      <c r="W728" s="11"/>
      <c r="X728" s="11"/>
      <c r="Y728" s="11"/>
      <c r="Z728" s="11"/>
      <c r="AA728" s="11"/>
      <c r="AB728" s="11"/>
      <c r="AC728" s="11"/>
      <c r="AD728" s="11"/>
      <c r="AE728" s="11"/>
      <c r="AF728" s="11"/>
      <c r="AG728" s="11"/>
      <c r="AH728" s="11"/>
      <c r="AI728" s="11"/>
      <c r="AJ728" s="11"/>
      <c r="AK728" s="11"/>
      <c r="AL728" s="11"/>
      <c r="AM728" s="11"/>
      <c r="AN728" s="11"/>
      <c r="AO728" s="11"/>
      <c r="AP728" s="11"/>
      <c r="AQ728" s="11"/>
      <c r="AR728" s="11"/>
      <c r="AS728" s="11"/>
      <c r="AT728" s="11"/>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row>
    <row r="729" spans="1:72" hidden="1">
      <c r="A729" s="880" t="str">
        <f>CONCATENATE(Admin!$C$46," ",Admin!$F$46)</f>
        <v xml:space="preserve">6 </v>
      </c>
      <c r="B729" s="881" t="e">
        <f>VLOOKUP($A$721,'P6'!$A$10:$E$59,5, FALSE)</f>
        <v>#N/A</v>
      </c>
      <c r="C729" s="639">
        <f t="shared" si="33"/>
        <v>1</v>
      </c>
      <c r="D729" s="640">
        <f t="shared" si="34"/>
        <v>0</v>
      </c>
      <c r="E729" s="640">
        <f>IF(Admin!$J$46="Yes",0,1)</f>
        <v>1</v>
      </c>
      <c r="F729" s="640">
        <f t="shared" si="35"/>
        <v>2</v>
      </c>
      <c r="G729" s="641" t="s">
        <v>303</v>
      </c>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row>
    <row r="730" spans="1:72" hidden="1">
      <c r="A730" s="880" t="str">
        <f>CONCATENATE(Admin!$C$47," ",Admin!$F$47)</f>
        <v xml:space="preserve">7 </v>
      </c>
      <c r="B730" s="881" t="e">
        <f>VLOOKUP($A$721,'P7'!$A$10:$E$59,5, FALSE)</f>
        <v>#N/A</v>
      </c>
      <c r="C730" s="639">
        <f t="shared" si="33"/>
        <v>1</v>
      </c>
      <c r="D730" s="640">
        <f t="shared" si="34"/>
        <v>0</v>
      </c>
      <c r="E730" s="640">
        <f>IF(Admin!$J$47="Yes",0,1)</f>
        <v>1</v>
      </c>
      <c r="F730" s="640">
        <f t="shared" si="35"/>
        <v>2</v>
      </c>
      <c r="G730" s="641" t="s">
        <v>303</v>
      </c>
      <c r="H730" s="11"/>
      <c r="I730" s="11"/>
      <c r="J730" s="11"/>
      <c r="K730" s="11"/>
      <c r="L730" s="11"/>
      <c r="M730" s="11"/>
      <c r="N730" s="11"/>
      <c r="O730" s="11"/>
      <c r="P730" s="11"/>
      <c r="Q730" s="11"/>
      <c r="R730" s="11"/>
      <c r="S730" s="11"/>
      <c r="T730" s="11"/>
      <c r="U730" s="11"/>
      <c r="V730" s="11"/>
      <c r="W730" s="11"/>
      <c r="X730" s="11"/>
      <c r="Y730" s="11"/>
      <c r="Z730" s="11"/>
      <c r="AA730" s="11"/>
      <c r="AB730" s="11"/>
      <c r="AC730" s="11"/>
      <c r="AD730" s="11"/>
      <c r="AE730" s="11"/>
      <c r="AF730" s="11"/>
      <c r="AG730" s="11"/>
      <c r="AH730" s="11"/>
      <c r="AI730" s="11"/>
      <c r="AJ730" s="11"/>
      <c r="AK730" s="11"/>
      <c r="AL730" s="11"/>
      <c r="AM730" s="11"/>
      <c r="AN730" s="11"/>
      <c r="AO730" s="11"/>
      <c r="AP730" s="11"/>
      <c r="AQ730" s="11"/>
      <c r="AR730" s="11"/>
      <c r="AS730" s="11"/>
      <c r="AT730" s="11"/>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row>
    <row r="731" spans="1:72" hidden="1">
      <c r="A731" s="880" t="str">
        <f>CONCATENATE(Admin!$C$48," ",Admin!$F$48)</f>
        <v xml:space="preserve">8 </v>
      </c>
      <c r="B731" s="881" t="e">
        <f>VLOOKUP($A$721,'P8'!$A$10:$E$59,5, FALSE)</f>
        <v>#N/A</v>
      </c>
      <c r="C731" s="639">
        <f t="shared" si="33"/>
        <v>1</v>
      </c>
      <c r="D731" s="640">
        <f t="shared" si="34"/>
        <v>0</v>
      </c>
      <c r="E731" s="640">
        <f>IF(Admin!$J$48="Yes",0,1)</f>
        <v>1</v>
      </c>
      <c r="F731" s="640">
        <f t="shared" si="35"/>
        <v>2</v>
      </c>
      <c r="G731" s="641" t="s">
        <v>303</v>
      </c>
      <c r="H731" s="11"/>
      <c r="I731" s="11"/>
      <c r="J731" s="11"/>
      <c r="K731" s="11"/>
      <c r="L731" s="11"/>
      <c r="M731" s="11"/>
      <c r="N731" s="11"/>
      <c r="O731" s="11"/>
      <c r="P731" s="11"/>
      <c r="Q731" s="11"/>
      <c r="R731" s="11"/>
      <c r="S731" s="11"/>
      <c r="T731" s="11"/>
      <c r="U731" s="11"/>
      <c r="V731" s="11"/>
      <c r="W731" s="11"/>
      <c r="X731" s="11"/>
      <c r="Y731" s="11"/>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row>
    <row r="732" spans="1:72" hidden="1">
      <c r="A732" s="880" t="str">
        <f>CONCATENATE(Admin!$C$49," ",Admin!$F$49)</f>
        <v xml:space="preserve">9 </v>
      </c>
      <c r="B732" s="881" t="e">
        <f>VLOOKUP($A$721,'P9'!$A$10:$E$59,5, FALSE)</f>
        <v>#N/A</v>
      </c>
      <c r="C732" s="639">
        <f t="shared" si="33"/>
        <v>1</v>
      </c>
      <c r="D732" s="640">
        <f t="shared" si="34"/>
        <v>0</v>
      </c>
      <c r="E732" s="640">
        <f>IF(Admin!$J$49="Yes",0,1)</f>
        <v>1</v>
      </c>
      <c r="F732" s="640">
        <f t="shared" si="35"/>
        <v>2</v>
      </c>
      <c r="G732" s="641" t="s">
        <v>303</v>
      </c>
      <c r="H732" s="11"/>
      <c r="I732" s="11"/>
      <c r="J732" s="11"/>
      <c r="K732" s="11"/>
      <c r="L732" s="11"/>
      <c r="M732" s="11"/>
      <c r="N732" s="11"/>
      <c r="O732" s="11"/>
      <c r="P732" s="11"/>
      <c r="Q732" s="11"/>
      <c r="R732" s="11"/>
      <c r="S732" s="11"/>
      <c r="T732" s="11"/>
      <c r="U732" s="11"/>
      <c r="V732" s="11"/>
      <c r="W732" s="11"/>
      <c r="X732" s="11"/>
      <c r="Y732" s="11"/>
      <c r="Z732" s="11"/>
      <c r="AA732" s="11"/>
      <c r="AB732" s="11"/>
      <c r="AC732" s="11"/>
      <c r="AD732" s="11"/>
      <c r="AE732" s="11"/>
      <c r="AF732" s="11"/>
      <c r="AG732" s="11"/>
      <c r="AH732" s="11"/>
      <c r="AI732" s="11"/>
      <c r="AJ732" s="11"/>
      <c r="AK732" s="11"/>
      <c r="AL732" s="11"/>
      <c r="AM732" s="11"/>
      <c r="AN732" s="11"/>
      <c r="AO732" s="11"/>
      <c r="AP732" s="11"/>
      <c r="AQ732" s="11"/>
      <c r="AR732" s="11"/>
      <c r="AS732" s="11"/>
      <c r="AT732" s="11"/>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row>
    <row r="733" spans="1:72" hidden="1">
      <c r="A733" s="880" t="str">
        <f>CONCATENATE(Admin!$C$50," ",Admin!$F$50)</f>
        <v xml:space="preserve">10 </v>
      </c>
      <c r="B733" s="881" t="e">
        <f>VLOOKUP($A$721,'P10'!$A$10:$E$59,5, FALSE)</f>
        <v>#N/A</v>
      </c>
      <c r="C733" s="639">
        <f t="shared" si="33"/>
        <v>1</v>
      </c>
      <c r="D733" s="640">
        <f t="shared" si="34"/>
        <v>0</v>
      </c>
      <c r="E733" s="640">
        <f>IF(Admin!$J$50="Yes",0,1)</f>
        <v>1</v>
      </c>
      <c r="F733" s="640">
        <f t="shared" si="35"/>
        <v>2</v>
      </c>
      <c r="G733" s="641" t="s">
        <v>303</v>
      </c>
      <c r="H733" s="11"/>
      <c r="I733" s="11"/>
      <c r="J733" s="11"/>
      <c r="K733" s="11"/>
      <c r="L733" s="11"/>
      <c r="M733" s="11"/>
      <c r="N733" s="11"/>
      <c r="O733" s="11"/>
      <c r="P733" s="11"/>
      <c r="Q733" s="11"/>
      <c r="R733" s="11"/>
      <c r="S733" s="11"/>
      <c r="T733" s="11"/>
      <c r="U733" s="11"/>
      <c r="V733" s="11"/>
      <c r="W733" s="11"/>
      <c r="X733" s="11"/>
      <c r="Y733" s="11"/>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row>
    <row r="734" spans="1:72" hidden="1">
      <c r="A734" s="880" t="str">
        <f>CONCATENATE(Admin!$C$51," ",Admin!$F$51)</f>
        <v xml:space="preserve">11 </v>
      </c>
      <c r="B734" s="881" t="e">
        <f>VLOOKUP($A$721,'P11'!$A$10:$E$59,5, FALSE)</f>
        <v>#N/A</v>
      </c>
      <c r="C734" s="639">
        <f t="shared" si="33"/>
        <v>1</v>
      </c>
      <c r="D734" s="640">
        <f t="shared" si="34"/>
        <v>0</v>
      </c>
      <c r="E734" s="640">
        <f>IF(Admin!$J$51="Yes",0,1)</f>
        <v>1</v>
      </c>
      <c r="F734" s="640">
        <f t="shared" si="35"/>
        <v>2</v>
      </c>
      <c r="G734" s="641" t="s">
        <v>303</v>
      </c>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c r="AM734" s="11"/>
      <c r="AN734" s="11"/>
      <c r="AO734" s="11"/>
      <c r="AP734" s="11"/>
      <c r="AQ734" s="11"/>
      <c r="AR734" s="11"/>
      <c r="AS734" s="11"/>
      <c r="AT734" s="11"/>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row>
    <row r="735" spans="1:72" hidden="1">
      <c r="A735" s="880" t="str">
        <f>CONCATENATE(Admin!$C$52," ",Admin!$F$52)</f>
        <v xml:space="preserve">12 </v>
      </c>
      <c r="B735" s="881" t="e">
        <f>VLOOKUP($A$721,'P12'!$A$10:$E$59,5, FALSE)</f>
        <v>#N/A</v>
      </c>
      <c r="C735" s="639">
        <f t="shared" si="33"/>
        <v>1</v>
      </c>
      <c r="D735" s="640">
        <f t="shared" si="34"/>
        <v>0</v>
      </c>
      <c r="E735" s="640">
        <f>IF(Admin!$J$52="Yes",0,1)</f>
        <v>1</v>
      </c>
      <c r="F735" s="640">
        <f t="shared" si="35"/>
        <v>2</v>
      </c>
      <c r="G735" s="641" t="s">
        <v>303</v>
      </c>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row>
    <row r="736" spans="1:72" hidden="1">
      <c r="A736" s="880" t="str">
        <f>CONCATENATE(Admin!$C$53," ",Admin!$F$53)</f>
        <v xml:space="preserve">13 </v>
      </c>
      <c r="B736" s="881" t="e">
        <f>VLOOKUP($A$721,'P13'!$A$10:$E$59,5, FALSE)</f>
        <v>#N/A</v>
      </c>
      <c r="C736" s="639">
        <f t="shared" si="33"/>
        <v>1</v>
      </c>
      <c r="D736" s="640">
        <f t="shared" si="34"/>
        <v>0</v>
      </c>
      <c r="E736" s="640">
        <f>IF(Admin!$J$53="Yes",0,1)</f>
        <v>1</v>
      </c>
      <c r="F736" s="640">
        <f t="shared" si="35"/>
        <v>2</v>
      </c>
      <c r="G736" s="641" t="s">
        <v>303</v>
      </c>
      <c r="H736" s="11"/>
      <c r="I736" s="11"/>
      <c r="J736" s="11"/>
      <c r="K736" s="11"/>
      <c r="L736" s="11"/>
      <c r="M736" s="11"/>
      <c r="N736" s="11"/>
      <c r="O736" s="11"/>
      <c r="P736" s="11"/>
      <c r="Q736" s="11"/>
      <c r="R736" s="11"/>
      <c r="S736" s="11"/>
      <c r="T736" s="11"/>
      <c r="U736" s="11"/>
      <c r="V736" s="11"/>
      <c r="W736" s="11"/>
      <c r="X736" s="11"/>
      <c r="Y736" s="11"/>
      <c r="Z736" s="11"/>
      <c r="AA736" s="11"/>
      <c r="AB736" s="11"/>
      <c r="AC736" s="11"/>
      <c r="AD736" s="11"/>
      <c r="AE736" s="11"/>
      <c r="AF736" s="11"/>
      <c r="AG736" s="11"/>
      <c r="AH736" s="11"/>
      <c r="AI736" s="11"/>
      <c r="AJ736" s="11"/>
      <c r="AK736" s="11"/>
      <c r="AL736" s="11"/>
      <c r="AM736" s="11"/>
      <c r="AN736" s="11"/>
      <c r="AO736" s="11"/>
      <c r="AP736" s="11"/>
      <c r="AQ736" s="11"/>
      <c r="AR736" s="11"/>
      <c r="AS736" s="11"/>
      <c r="AT736" s="11"/>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row>
    <row r="737" spans="1:72" hidden="1">
      <c r="A737" s="880" t="str">
        <f>CONCATENATE(Admin!$C$54," ",Admin!$F$54)</f>
        <v xml:space="preserve">14 </v>
      </c>
      <c r="B737" s="881" t="e">
        <f>VLOOKUP($A$721,'P14'!$A$10:$E$59,5, FALSE)</f>
        <v>#N/A</v>
      </c>
      <c r="C737" s="639">
        <f t="shared" si="33"/>
        <v>1</v>
      </c>
      <c r="D737" s="640">
        <f t="shared" si="34"/>
        <v>0</v>
      </c>
      <c r="E737" s="640">
        <f>IF(Admin!$J$54="Yes",0,1)</f>
        <v>1</v>
      </c>
      <c r="F737" s="640">
        <f t="shared" si="35"/>
        <v>2</v>
      </c>
      <c r="G737" s="641" t="s">
        <v>303</v>
      </c>
      <c r="H737" s="11"/>
      <c r="I737" s="11"/>
      <c r="J737" s="11"/>
      <c r="K737" s="11"/>
      <c r="L737" s="11"/>
      <c r="M737" s="11"/>
      <c r="N737" s="11"/>
      <c r="O737" s="11"/>
      <c r="P737" s="11"/>
      <c r="Q737" s="11"/>
      <c r="R737" s="11"/>
      <c r="S737" s="11"/>
      <c r="T737" s="11"/>
      <c r="U737" s="11"/>
      <c r="V737" s="11"/>
      <c r="W737" s="11"/>
      <c r="X737" s="11"/>
      <c r="Y737" s="11"/>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row>
    <row r="738" spans="1:72" hidden="1">
      <c r="A738" s="880" t="str">
        <f>CONCATENATE(Admin!$C$55," ",Admin!$F$55)</f>
        <v xml:space="preserve">15 </v>
      </c>
      <c r="B738" s="881" t="e">
        <f>VLOOKUP($A$721,'P15'!$A$10:$E$59,5, FALSE)</f>
        <v>#N/A</v>
      </c>
      <c r="C738" s="639">
        <f t="shared" si="33"/>
        <v>1</v>
      </c>
      <c r="D738" s="640">
        <f t="shared" si="34"/>
        <v>0</v>
      </c>
      <c r="E738" s="640">
        <f>IF(Admin!$J$55="Yes",0,1)</f>
        <v>1</v>
      </c>
      <c r="F738" s="640">
        <f t="shared" si="35"/>
        <v>2</v>
      </c>
      <c r="G738" s="641" t="s">
        <v>303</v>
      </c>
      <c r="H738" s="11"/>
      <c r="I738" s="11"/>
      <c r="J738" s="11"/>
      <c r="K738" s="11"/>
      <c r="L738" s="11"/>
      <c r="M738" s="11"/>
      <c r="N738" s="11"/>
      <c r="O738" s="11"/>
      <c r="P738" s="11"/>
      <c r="Q738" s="11"/>
      <c r="R738" s="11"/>
      <c r="S738" s="11"/>
      <c r="T738" s="11"/>
      <c r="U738" s="11"/>
      <c r="V738" s="11"/>
      <c r="W738" s="11"/>
      <c r="X738" s="11"/>
      <c r="Y738" s="11"/>
      <c r="Z738" s="11"/>
      <c r="AA738" s="11"/>
      <c r="AB738" s="11"/>
      <c r="AC738" s="11"/>
      <c r="AD738" s="11"/>
      <c r="AE738" s="11"/>
      <c r="AF738" s="11"/>
      <c r="AG738" s="11"/>
      <c r="AH738" s="11"/>
      <c r="AI738" s="11"/>
      <c r="AJ738" s="11"/>
      <c r="AK738" s="11"/>
      <c r="AL738" s="11"/>
      <c r="AM738" s="11"/>
      <c r="AN738" s="11"/>
      <c r="AO738" s="11"/>
      <c r="AP738" s="11"/>
      <c r="AQ738" s="11"/>
      <c r="AR738" s="11"/>
      <c r="AS738" s="11"/>
      <c r="AT738" s="11"/>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row>
    <row r="739" spans="1:72" hidden="1">
      <c r="A739" s="880" t="str">
        <f>CONCATENATE(Admin!$C$56," ",Admin!$F$56)</f>
        <v xml:space="preserve">16 </v>
      </c>
      <c r="B739" s="881" t="e">
        <f>VLOOKUP($A$721,'P16'!$A$10:$E$59,5, FALSE)</f>
        <v>#N/A</v>
      </c>
      <c r="C739" s="639">
        <f t="shared" si="33"/>
        <v>1</v>
      </c>
      <c r="D739" s="640">
        <f t="shared" si="34"/>
        <v>0</v>
      </c>
      <c r="E739" s="640">
        <f>IF(Admin!$J$56="Yes",0,1)</f>
        <v>1</v>
      </c>
      <c r="F739" s="640">
        <f t="shared" si="35"/>
        <v>2</v>
      </c>
      <c r="G739" s="641" t="s">
        <v>303</v>
      </c>
      <c r="H739" s="11"/>
      <c r="I739" s="11"/>
      <c r="J739" s="11"/>
      <c r="K739" s="11"/>
      <c r="L739" s="11"/>
      <c r="M739" s="11"/>
      <c r="N739" s="11"/>
      <c r="O739" s="11"/>
      <c r="P739" s="11"/>
      <c r="Q739" s="11"/>
      <c r="R739" s="11"/>
      <c r="S739" s="11"/>
      <c r="T739" s="11"/>
      <c r="U739" s="11"/>
      <c r="V739" s="11"/>
      <c r="W739" s="11"/>
      <c r="X739" s="11"/>
      <c r="Y739" s="11"/>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row>
    <row r="740" spans="1:72" hidden="1">
      <c r="A740" s="880" t="str">
        <f>CONCATENATE(Admin!$C$57," ",Admin!$F$57)</f>
        <v xml:space="preserve">17 </v>
      </c>
      <c r="B740" s="881" t="e">
        <f>VLOOKUP($A$721,'P17'!$A$10:$E$59,5, FALSE)</f>
        <v>#N/A</v>
      </c>
      <c r="C740" s="639">
        <f t="shared" si="33"/>
        <v>1</v>
      </c>
      <c r="D740" s="640">
        <f t="shared" si="34"/>
        <v>0</v>
      </c>
      <c r="E740" s="640">
        <f>IF(Admin!$J$57="Yes",0,1)</f>
        <v>1</v>
      </c>
      <c r="F740" s="640">
        <f t="shared" si="35"/>
        <v>2</v>
      </c>
      <c r="G740" s="641" t="s">
        <v>303</v>
      </c>
      <c r="H740" s="11"/>
      <c r="I740" s="11"/>
      <c r="J740" s="11"/>
      <c r="K740" s="11"/>
      <c r="L740" s="11"/>
      <c r="M740" s="11"/>
      <c r="N740" s="11"/>
      <c r="O740" s="11"/>
      <c r="P740" s="11"/>
      <c r="Q740" s="11"/>
      <c r="R740" s="11"/>
      <c r="S740" s="11"/>
      <c r="T740" s="11"/>
      <c r="U740" s="11"/>
      <c r="V740" s="11"/>
      <c r="W740" s="11"/>
      <c r="X740" s="11"/>
      <c r="Y740" s="11"/>
      <c r="Z740" s="11"/>
      <c r="AA740" s="11"/>
      <c r="AB740" s="11"/>
      <c r="AC740" s="11"/>
      <c r="AD740" s="11"/>
      <c r="AE740" s="11"/>
      <c r="AF740" s="11"/>
      <c r="AG740" s="11"/>
      <c r="AH740" s="11"/>
      <c r="AI740" s="11"/>
      <c r="AJ740" s="11"/>
      <c r="AK740" s="11"/>
      <c r="AL740" s="11"/>
      <c r="AM740" s="11"/>
      <c r="AN740" s="11"/>
      <c r="AO740" s="11"/>
      <c r="AP740" s="11"/>
      <c r="AQ740" s="11"/>
      <c r="AR740" s="11"/>
      <c r="AS740" s="11"/>
      <c r="AT740" s="11"/>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row>
    <row r="741" spans="1:72" hidden="1">
      <c r="A741" s="880" t="str">
        <f>CONCATENATE(Admin!$C$58," ",Admin!$F$58)</f>
        <v xml:space="preserve">18 </v>
      </c>
      <c r="B741" s="881" t="e">
        <f>VLOOKUP($A$721,'P18'!$A$10:$E$59,5, FALSE)</f>
        <v>#N/A</v>
      </c>
      <c r="C741" s="639">
        <f t="shared" si="33"/>
        <v>1</v>
      </c>
      <c r="D741" s="640">
        <f t="shared" si="34"/>
        <v>0</v>
      </c>
      <c r="E741" s="640">
        <f>IF(Admin!$J$58="Yes",0,1)</f>
        <v>1</v>
      </c>
      <c r="F741" s="640">
        <f t="shared" si="35"/>
        <v>2</v>
      </c>
      <c r="G741" s="641" t="s">
        <v>303</v>
      </c>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row>
    <row r="742" spans="1:72" hidden="1">
      <c r="A742" s="880" t="str">
        <f>CONCATENATE(Admin!$C$59," ",Admin!$F$59)</f>
        <v xml:space="preserve">19 </v>
      </c>
      <c r="B742" s="881" t="e">
        <f>VLOOKUP($A$721,'P19'!$A$10:$E$59,5, FALSE)</f>
        <v>#N/A</v>
      </c>
      <c r="C742" s="639">
        <f t="shared" si="33"/>
        <v>1</v>
      </c>
      <c r="D742" s="640">
        <f t="shared" si="34"/>
        <v>0</v>
      </c>
      <c r="E742" s="640">
        <f>IF(Admin!$J$59="Yes",0,1)</f>
        <v>1</v>
      </c>
      <c r="F742" s="640">
        <f t="shared" si="35"/>
        <v>2</v>
      </c>
      <c r="G742" s="641" t="s">
        <v>303</v>
      </c>
      <c r="H742" s="11"/>
      <c r="I742" s="11"/>
      <c r="J742" s="11"/>
      <c r="K742" s="11"/>
      <c r="L742" s="11"/>
      <c r="M742" s="11"/>
      <c r="N742" s="11"/>
      <c r="O742" s="11"/>
      <c r="P742" s="11"/>
      <c r="Q742" s="11"/>
      <c r="R742" s="11"/>
      <c r="S742" s="11"/>
      <c r="T742" s="11"/>
      <c r="U742" s="11"/>
      <c r="V742" s="11"/>
      <c r="W742" s="11"/>
      <c r="X742" s="11"/>
      <c r="Y742" s="11"/>
      <c r="Z742" s="11"/>
      <c r="AA742" s="11"/>
      <c r="AB742" s="11"/>
      <c r="AC742" s="11"/>
      <c r="AD742" s="11"/>
      <c r="AE742" s="11"/>
      <c r="AF742" s="11"/>
      <c r="AG742" s="11"/>
      <c r="AH742" s="11"/>
      <c r="AI742" s="11"/>
      <c r="AJ742" s="11"/>
      <c r="AK742" s="11"/>
      <c r="AL742" s="11"/>
      <c r="AM742" s="11"/>
      <c r="AN742" s="11"/>
      <c r="AO742" s="11"/>
      <c r="AP742" s="11"/>
      <c r="AQ742" s="11"/>
      <c r="AR742" s="11"/>
      <c r="AS742" s="11"/>
      <c r="AT742" s="11"/>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row>
    <row r="743" spans="1:72" hidden="1">
      <c r="A743" s="880" t="str">
        <f>CONCATENATE(Admin!$C$60," ",Admin!$F$60)</f>
        <v xml:space="preserve">20 </v>
      </c>
      <c r="B743" s="881" t="e">
        <f>VLOOKUP($A$721,'P20'!$A$10:$E$59,5, FALSE)</f>
        <v>#N/A</v>
      </c>
      <c r="C743" s="639">
        <f t="shared" si="33"/>
        <v>1</v>
      </c>
      <c r="D743" s="640">
        <f t="shared" si="34"/>
        <v>0</v>
      </c>
      <c r="E743" s="640">
        <f>IF(Admin!$J$60="Yes",0,1)</f>
        <v>1</v>
      </c>
      <c r="F743" s="640">
        <f t="shared" si="35"/>
        <v>2</v>
      </c>
      <c r="G743" s="641" t="s">
        <v>303</v>
      </c>
      <c r="H743" s="11"/>
      <c r="I743" s="11"/>
      <c r="J743" s="11"/>
      <c r="K743" s="11"/>
      <c r="L743" s="11"/>
      <c r="M743" s="11"/>
      <c r="N743" s="11"/>
      <c r="O743" s="11"/>
      <c r="P743" s="11"/>
      <c r="Q743" s="11"/>
      <c r="R743" s="11"/>
      <c r="S743" s="11"/>
      <c r="T743" s="11"/>
      <c r="U743" s="11"/>
      <c r="V743" s="11"/>
      <c r="W743" s="11"/>
      <c r="X743" s="11"/>
      <c r="Y743" s="11"/>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row>
    <row r="744" spans="1:72" hidden="1">
      <c r="A744" s="878">
        <f>Tasks!B101</f>
        <v>33</v>
      </c>
      <c r="B744" s="879">
        <f>Tasks!C101</f>
        <v>0</v>
      </c>
      <c r="C744" s="639">
        <f t="shared" si="33"/>
        <v>0</v>
      </c>
      <c r="D744" s="640">
        <f t="shared" si="34"/>
        <v>1</v>
      </c>
      <c r="E744" s="640" t="s">
        <v>100</v>
      </c>
      <c r="F744" s="640">
        <f t="shared" si="35"/>
        <v>1</v>
      </c>
      <c r="G744" s="641" t="s">
        <v>303</v>
      </c>
      <c r="H744" s="11"/>
      <c r="I744" s="11"/>
      <c r="J744" s="11"/>
      <c r="K744" s="11"/>
      <c r="L744" s="11"/>
      <c r="M744" s="11"/>
      <c r="N744" s="11"/>
      <c r="O744" s="11"/>
      <c r="P744" s="11"/>
      <c r="Q744" s="11"/>
      <c r="R744" s="11"/>
      <c r="S744" s="11"/>
      <c r="T744" s="11"/>
      <c r="U744" s="11"/>
      <c r="V744" s="11"/>
      <c r="W744" s="11"/>
      <c r="X744" s="11"/>
      <c r="Y744" s="11"/>
      <c r="Z744" s="11"/>
      <c r="AA744" s="11"/>
      <c r="AB744" s="11"/>
      <c r="AC744" s="11"/>
      <c r="AD744" s="11"/>
      <c r="AE744" s="11"/>
      <c r="AF744" s="11"/>
      <c r="AG744" s="11"/>
      <c r="AH744" s="11"/>
      <c r="AI744" s="11"/>
      <c r="AJ744" s="11"/>
      <c r="AK744" s="11"/>
      <c r="AL744" s="11"/>
      <c r="AM744" s="11"/>
      <c r="AN744" s="11"/>
      <c r="AO744" s="11"/>
      <c r="AP744" s="11"/>
      <c r="AQ744" s="11"/>
      <c r="AR744" s="11"/>
      <c r="AS744" s="11"/>
      <c r="AT744" s="11"/>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row>
    <row r="745" spans="1:72" hidden="1">
      <c r="A745" s="880" t="str">
        <f>CONCATENATE("P1"," ",Admin!$F$39)</f>
        <v xml:space="preserve">P1 </v>
      </c>
      <c r="B745" s="881" t="e">
        <f>VLOOKUP($A$744,Pilot1!$A$10:$E$59,5, FALSE)</f>
        <v>#N/A</v>
      </c>
      <c r="C745" s="639">
        <f t="shared" si="33"/>
        <v>1</v>
      </c>
      <c r="D745" s="640">
        <f t="shared" si="34"/>
        <v>0</v>
      </c>
      <c r="E745" s="640">
        <f>IF(Admin!$J$39="Yes",0,1)</f>
        <v>1</v>
      </c>
      <c r="F745" s="640">
        <f t="shared" si="35"/>
        <v>2</v>
      </c>
      <c r="G745" s="641" t="s">
        <v>303</v>
      </c>
      <c r="H745" s="11"/>
      <c r="I745" s="11"/>
      <c r="J745" s="11"/>
      <c r="K745" s="11"/>
      <c r="L745" s="11"/>
      <c r="M745" s="11"/>
      <c r="N745" s="11"/>
      <c r="O745" s="11"/>
      <c r="P745" s="11"/>
      <c r="Q745" s="11"/>
      <c r="R745" s="11"/>
      <c r="S745" s="11"/>
      <c r="T745" s="11"/>
      <c r="U745" s="11"/>
      <c r="V745" s="11"/>
      <c r="W745" s="11"/>
      <c r="X745" s="11"/>
      <c r="Y745" s="11"/>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row>
    <row r="746" spans="1:72" ht="27" hidden="1">
      <c r="A746" s="880" t="str">
        <f>CONCATENATE("P2"," ",Admin!$F$40)</f>
        <v>P2 &lt;enter name&gt;</v>
      </c>
      <c r="B746" s="881" t="e">
        <f>VLOOKUP($A$744,Pilot2!$A$10:$E$59,5, FALSE)</f>
        <v>#N/A</v>
      </c>
      <c r="C746" s="639">
        <f t="shared" si="33"/>
        <v>1</v>
      </c>
      <c r="D746" s="640">
        <f t="shared" si="34"/>
        <v>0</v>
      </c>
      <c r="E746" s="640">
        <f>IF(Admin!$J$40="Yes",0,1)</f>
        <v>1</v>
      </c>
      <c r="F746" s="640">
        <f t="shared" si="35"/>
        <v>2</v>
      </c>
      <c r="G746" s="641" t="s">
        <v>303</v>
      </c>
      <c r="H746" s="11"/>
      <c r="I746" s="11"/>
      <c r="J746" s="11"/>
      <c r="K746" s="11"/>
      <c r="L746" s="11"/>
      <c r="M746" s="11"/>
      <c r="N746" s="11"/>
      <c r="O746" s="11"/>
      <c r="P746" s="11"/>
      <c r="Q746" s="11"/>
      <c r="R746" s="11"/>
      <c r="S746" s="11"/>
      <c r="T746" s="11"/>
      <c r="U746" s="11"/>
      <c r="V746" s="11"/>
      <c r="W746" s="11"/>
      <c r="X746" s="11"/>
      <c r="Y746" s="11"/>
      <c r="Z746" s="11"/>
      <c r="AA746" s="11"/>
      <c r="AB746" s="11"/>
      <c r="AC746" s="11"/>
      <c r="AD746" s="11"/>
      <c r="AE746" s="11"/>
      <c r="AF746" s="11"/>
      <c r="AG746" s="11"/>
      <c r="AH746" s="11"/>
      <c r="AI746" s="11"/>
      <c r="AJ746" s="11"/>
      <c r="AK746" s="11"/>
      <c r="AL746" s="11"/>
      <c r="AM746" s="11"/>
      <c r="AN746" s="11"/>
      <c r="AO746" s="11"/>
      <c r="AP746" s="11"/>
      <c r="AQ746" s="11"/>
      <c r="AR746" s="11"/>
      <c r="AS746" s="11"/>
      <c r="AT746" s="11"/>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row>
    <row r="747" spans="1:72" ht="27" hidden="1">
      <c r="A747" s="880" t="str">
        <f>CONCATENATE(Admin!$C$41," ",Admin!$F$41)</f>
        <v>1 Mevis Dsilva</v>
      </c>
      <c r="B747" s="881" t="e">
        <f>VLOOKUP($A$744,'P1'!$A$10:$E$59,5, FALSE)</f>
        <v>#N/A</v>
      </c>
      <c r="C747" s="639">
        <f t="shared" si="33"/>
        <v>1</v>
      </c>
      <c r="D747" s="640">
        <f t="shared" si="34"/>
        <v>0</v>
      </c>
      <c r="E747" s="640">
        <f>IF(Admin!$J$41="Yes",0,1)</f>
        <v>0</v>
      </c>
      <c r="F747" s="640">
        <f t="shared" si="35"/>
        <v>1</v>
      </c>
      <c r="G747" s="641" t="s">
        <v>303</v>
      </c>
      <c r="H747" s="11"/>
      <c r="I747" s="11"/>
      <c r="J747" s="11"/>
      <c r="K747" s="11"/>
      <c r="L747" s="11"/>
      <c r="M747" s="11"/>
      <c r="N747" s="11"/>
      <c r="O747" s="11"/>
      <c r="P747" s="11"/>
      <c r="Q747" s="11"/>
      <c r="R747" s="11"/>
      <c r="S747" s="11"/>
      <c r="T747" s="11"/>
      <c r="U747" s="11"/>
      <c r="V747" s="11"/>
      <c r="W747" s="11"/>
      <c r="X747" s="11"/>
      <c r="Y747" s="11"/>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row>
    <row r="748" spans="1:72" ht="27" hidden="1">
      <c r="A748" s="880" t="str">
        <f>CONCATENATE(Admin!$C$42," ",Admin!$F$42)</f>
        <v>2 Boris Gluscevic</v>
      </c>
      <c r="B748" s="881" t="e">
        <f>VLOOKUP($A$744,'P2'!$A$10:$E$59,5, FALSE)</f>
        <v>#N/A</v>
      </c>
      <c r="C748" s="639">
        <f t="shared" si="33"/>
        <v>1</v>
      </c>
      <c r="D748" s="640">
        <f t="shared" si="34"/>
        <v>0</v>
      </c>
      <c r="E748" s="640">
        <f>IF(Admin!$J$42="Yes",0,1)</f>
        <v>0</v>
      </c>
      <c r="F748" s="640">
        <f t="shared" si="35"/>
        <v>1</v>
      </c>
      <c r="G748" s="641" t="s">
        <v>303</v>
      </c>
      <c r="H748" s="11"/>
      <c r="I748" s="11"/>
      <c r="J748" s="11"/>
      <c r="K748" s="11"/>
      <c r="L748" s="11"/>
      <c r="M748" s="11"/>
      <c r="N748" s="11"/>
      <c r="O748" s="11"/>
      <c r="P748" s="11"/>
      <c r="Q748" s="11"/>
      <c r="R748" s="11"/>
      <c r="S748" s="11"/>
      <c r="T748" s="11"/>
      <c r="U748" s="11"/>
      <c r="V748" s="11"/>
      <c r="W748" s="11"/>
      <c r="X748" s="11"/>
      <c r="Y748" s="11"/>
      <c r="Z748" s="11"/>
      <c r="AA748" s="11"/>
      <c r="AB748" s="11"/>
      <c r="AC748" s="11"/>
      <c r="AD748" s="11"/>
      <c r="AE748" s="11"/>
      <c r="AF748" s="11"/>
      <c r="AG748" s="11"/>
      <c r="AH748" s="11"/>
      <c r="AI748" s="11"/>
      <c r="AJ748" s="11"/>
      <c r="AK748" s="11"/>
      <c r="AL748" s="11"/>
      <c r="AM748" s="11"/>
      <c r="AN748" s="11"/>
      <c r="AO748" s="11"/>
      <c r="AP748" s="11"/>
      <c r="AQ748" s="11"/>
      <c r="AR748" s="11"/>
      <c r="AS748" s="11"/>
      <c r="AT748" s="11"/>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row>
    <row r="749" spans="1:72" ht="27" hidden="1">
      <c r="A749" s="880" t="str">
        <f>CONCATENATE(Admin!$C$43," ",Admin!$F$43)</f>
        <v>3 Foram Jasani</v>
      </c>
      <c r="B749" s="881" t="e">
        <f>VLOOKUP($A$744,'P3'!$A$10:$E$59,5, FALSE)</f>
        <v>#N/A</v>
      </c>
      <c r="C749" s="639">
        <f t="shared" si="33"/>
        <v>1</v>
      </c>
      <c r="D749" s="640">
        <f t="shared" si="34"/>
        <v>0</v>
      </c>
      <c r="E749" s="640">
        <f>IF(Admin!$J$43="Yes",0,1)</f>
        <v>0</v>
      </c>
      <c r="F749" s="640">
        <f t="shared" si="35"/>
        <v>1</v>
      </c>
      <c r="G749" s="641" t="s">
        <v>303</v>
      </c>
      <c r="H749" s="11"/>
      <c r="I749" s="11"/>
      <c r="J749" s="11"/>
      <c r="K749" s="11"/>
      <c r="L749" s="11"/>
      <c r="M749" s="11"/>
      <c r="N749" s="11"/>
      <c r="O749" s="11"/>
      <c r="P749" s="11"/>
      <c r="Q749" s="11"/>
      <c r="R749" s="11"/>
      <c r="S749" s="11"/>
      <c r="T749" s="11"/>
      <c r="U749" s="11"/>
      <c r="V749" s="11"/>
      <c r="W749" s="11"/>
      <c r="X749" s="11"/>
      <c r="Y749" s="11"/>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row>
    <row r="750" spans="1:72" ht="27" hidden="1">
      <c r="A750" s="880" t="str">
        <f>CONCATENATE(Admin!$C$44," ",Admin!$F$44)</f>
        <v>4 Anupam Jagtap</v>
      </c>
      <c r="B750" s="881" t="e">
        <f>VLOOKUP($A$744,'P4'!$A$10:$E$59,5, FALSE)</f>
        <v>#N/A</v>
      </c>
      <c r="C750" s="639">
        <f t="shared" si="33"/>
        <v>1</v>
      </c>
      <c r="D750" s="640">
        <f t="shared" si="34"/>
        <v>0</v>
      </c>
      <c r="E750" s="640">
        <f>IF(Admin!$J$44="Yes",0,1)</f>
        <v>0</v>
      </c>
      <c r="F750" s="640">
        <f t="shared" si="35"/>
        <v>1</v>
      </c>
      <c r="G750" s="641" t="s">
        <v>303</v>
      </c>
      <c r="H750" s="11"/>
      <c r="I750" s="11"/>
      <c r="J750" s="11"/>
      <c r="K750" s="11"/>
      <c r="L750" s="11"/>
      <c r="M750" s="11"/>
      <c r="N750" s="11"/>
      <c r="O750" s="11"/>
      <c r="P750" s="11"/>
      <c r="Q750" s="11"/>
      <c r="R750" s="11"/>
      <c r="S750" s="11"/>
      <c r="T750" s="11"/>
      <c r="U750" s="11"/>
      <c r="V750" s="11"/>
      <c r="W750" s="11"/>
      <c r="X750" s="11"/>
      <c r="Y750" s="11"/>
      <c r="Z750" s="11"/>
      <c r="AA750" s="11"/>
      <c r="AB750" s="11"/>
      <c r="AC750" s="11"/>
      <c r="AD750" s="11"/>
      <c r="AE750" s="11"/>
      <c r="AF750" s="11"/>
      <c r="AG750" s="11"/>
      <c r="AH750" s="11"/>
      <c r="AI750" s="11"/>
      <c r="AJ750" s="11"/>
      <c r="AK750" s="11"/>
      <c r="AL750" s="11"/>
      <c r="AM750" s="11"/>
      <c r="AN750" s="11"/>
      <c r="AO750" s="11"/>
      <c r="AP750" s="11"/>
      <c r="AQ750" s="11"/>
      <c r="AR750" s="11"/>
      <c r="AS750" s="11"/>
      <c r="AT750" s="11"/>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row>
    <row r="751" spans="1:72" ht="27" hidden="1">
      <c r="A751" s="880" t="str">
        <f>CONCATENATE(Admin!$C$45," ",Admin!$F$45)</f>
        <v>5 Rohan Avachat</v>
      </c>
      <c r="B751" s="881" t="e">
        <f>VLOOKUP($A$744,'P5'!$A$10:$E$59,5, FALSE)</f>
        <v>#N/A</v>
      </c>
      <c r="C751" s="639">
        <f t="shared" si="33"/>
        <v>1</v>
      </c>
      <c r="D751" s="640">
        <f t="shared" si="34"/>
        <v>0</v>
      </c>
      <c r="E751" s="640">
        <f>IF(Admin!$J$45="Yes",0,1)</f>
        <v>0</v>
      </c>
      <c r="F751" s="640">
        <f t="shared" si="35"/>
        <v>1</v>
      </c>
      <c r="G751" s="641" t="s">
        <v>303</v>
      </c>
      <c r="H751" s="11"/>
      <c r="I751" s="11"/>
      <c r="J751" s="11"/>
      <c r="K751" s="11"/>
      <c r="L751" s="11"/>
      <c r="M751" s="11"/>
      <c r="N751" s="11"/>
      <c r="O751" s="11"/>
      <c r="P751" s="11"/>
      <c r="Q751" s="11"/>
      <c r="R751" s="11"/>
      <c r="S751" s="11"/>
      <c r="T751" s="11"/>
      <c r="U751" s="11"/>
      <c r="V751" s="11"/>
      <c r="W751" s="11"/>
      <c r="X751" s="11"/>
      <c r="Y751" s="11"/>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row>
    <row r="752" spans="1:72" hidden="1">
      <c r="A752" s="880" t="str">
        <f>CONCATENATE(Admin!$C$46," ",Admin!$F$46)</f>
        <v xml:space="preserve">6 </v>
      </c>
      <c r="B752" s="881" t="e">
        <f>VLOOKUP($A$744,'P6'!$A$10:$E$59,5, FALSE)</f>
        <v>#N/A</v>
      </c>
      <c r="C752" s="639">
        <f t="shared" si="33"/>
        <v>1</v>
      </c>
      <c r="D752" s="640">
        <f t="shared" si="34"/>
        <v>0</v>
      </c>
      <c r="E752" s="640">
        <f>IF(Admin!$J$46="Yes",0,1)</f>
        <v>1</v>
      </c>
      <c r="F752" s="640">
        <f t="shared" si="35"/>
        <v>2</v>
      </c>
      <c r="G752" s="641" t="s">
        <v>303</v>
      </c>
      <c r="H752" s="11"/>
      <c r="I752" s="11"/>
      <c r="J752" s="11"/>
      <c r="K752" s="11"/>
      <c r="L752" s="11"/>
      <c r="M752" s="11"/>
      <c r="N752" s="11"/>
      <c r="O752" s="11"/>
      <c r="P752" s="11"/>
      <c r="Q752" s="11"/>
      <c r="R752" s="11"/>
      <c r="S752" s="11"/>
      <c r="T752" s="11"/>
      <c r="U752" s="11"/>
      <c r="V752" s="11"/>
      <c r="W752" s="11"/>
      <c r="X752" s="11"/>
      <c r="Y752" s="11"/>
      <c r="Z752" s="11"/>
      <c r="AA752" s="11"/>
      <c r="AB752" s="11"/>
      <c r="AC752" s="11"/>
      <c r="AD752" s="11"/>
      <c r="AE752" s="11"/>
      <c r="AF752" s="11"/>
      <c r="AG752" s="11"/>
      <c r="AH752" s="11"/>
      <c r="AI752" s="11"/>
      <c r="AJ752" s="11"/>
      <c r="AK752" s="11"/>
      <c r="AL752" s="11"/>
      <c r="AM752" s="11"/>
      <c r="AN752" s="11"/>
      <c r="AO752" s="11"/>
      <c r="AP752" s="11"/>
      <c r="AQ752" s="11"/>
      <c r="AR752" s="11"/>
      <c r="AS752" s="11"/>
      <c r="AT752" s="11"/>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row>
    <row r="753" spans="1:72" hidden="1">
      <c r="A753" s="880" t="str">
        <f>CONCATENATE(Admin!$C$47," ",Admin!$F$47)</f>
        <v xml:space="preserve">7 </v>
      </c>
      <c r="B753" s="881" t="e">
        <f>VLOOKUP($A$744,'P7'!$A$10:$E$59,5, FALSE)</f>
        <v>#N/A</v>
      </c>
      <c r="C753" s="639">
        <f t="shared" si="33"/>
        <v>1</v>
      </c>
      <c r="D753" s="640">
        <f t="shared" si="34"/>
        <v>0</v>
      </c>
      <c r="E753" s="640">
        <f>IF(Admin!$J$47="Yes",0,1)</f>
        <v>1</v>
      </c>
      <c r="F753" s="640">
        <f t="shared" si="35"/>
        <v>2</v>
      </c>
      <c r="G753" s="641" t="s">
        <v>303</v>
      </c>
      <c r="H753" s="11"/>
      <c r="I753" s="11"/>
      <c r="J753" s="11"/>
      <c r="K753" s="11"/>
      <c r="L753" s="11"/>
      <c r="M753" s="11"/>
      <c r="N753" s="11"/>
      <c r="O753" s="11"/>
      <c r="P753" s="11"/>
      <c r="Q753" s="11"/>
      <c r="R753" s="11"/>
      <c r="S753" s="11"/>
      <c r="T753" s="11"/>
      <c r="U753" s="11"/>
      <c r="V753" s="11"/>
      <c r="W753" s="11"/>
      <c r="X753" s="11"/>
      <c r="Y753" s="11"/>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row>
    <row r="754" spans="1:72" hidden="1">
      <c r="A754" s="880" t="str">
        <f>CONCATENATE(Admin!$C$48," ",Admin!$F$48)</f>
        <v xml:space="preserve">8 </v>
      </c>
      <c r="B754" s="881" t="e">
        <f>VLOOKUP($A$744,'P8'!$A$10:$E$59,5, FALSE)</f>
        <v>#N/A</v>
      </c>
      <c r="C754" s="639">
        <f t="shared" si="33"/>
        <v>1</v>
      </c>
      <c r="D754" s="640">
        <f t="shared" si="34"/>
        <v>0</v>
      </c>
      <c r="E754" s="640">
        <f>IF(Admin!$J$48="Yes",0,1)</f>
        <v>1</v>
      </c>
      <c r="F754" s="640">
        <f t="shared" si="35"/>
        <v>2</v>
      </c>
      <c r="G754" s="641" t="s">
        <v>303</v>
      </c>
      <c r="H754" s="11"/>
      <c r="I754" s="11"/>
      <c r="J754" s="11"/>
      <c r="K754" s="11"/>
      <c r="L754" s="11"/>
      <c r="M754" s="11"/>
      <c r="N754" s="11"/>
      <c r="O754" s="11"/>
      <c r="P754" s="11"/>
      <c r="Q754" s="11"/>
      <c r="R754" s="11"/>
      <c r="S754" s="11"/>
      <c r="T754" s="11"/>
      <c r="U754" s="11"/>
      <c r="V754" s="11"/>
      <c r="W754" s="11"/>
      <c r="X754" s="11"/>
      <c r="Y754" s="11"/>
      <c r="Z754" s="11"/>
      <c r="AA754" s="11"/>
      <c r="AB754" s="11"/>
      <c r="AC754" s="11"/>
      <c r="AD754" s="11"/>
      <c r="AE754" s="11"/>
      <c r="AF754" s="11"/>
      <c r="AG754" s="11"/>
      <c r="AH754" s="11"/>
      <c r="AI754" s="11"/>
      <c r="AJ754" s="11"/>
      <c r="AK754" s="11"/>
      <c r="AL754" s="11"/>
      <c r="AM754" s="11"/>
      <c r="AN754" s="11"/>
      <c r="AO754" s="11"/>
      <c r="AP754" s="11"/>
      <c r="AQ754" s="11"/>
      <c r="AR754" s="11"/>
      <c r="AS754" s="11"/>
      <c r="AT754" s="11"/>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row>
    <row r="755" spans="1:72" hidden="1">
      <c r="A755" s="880" t="str">
        <f>CONCATENATE(Admin!$C$49," ",Admin!$F$49)</f>
        <v xml:space="preserve">9 </v>
      </c>
      <c r="B755" s="881" t="e">
        <f>VLOOKUP($A$744,'P9'!$A$10:$E$59,5, FALSE)</f>
        <v>#N/A</v>
      </c>
      <c r="C755" s="639">
        <f t="shared" si="33"/>
        <v>1</v>
      </c>
      <c r="D755" s="640">
        <f t="shared" si="34"/>
        <v>0</v>
      </c>
      <c r="E755" s="640">
        <f>IF(Admin!$J$49="Yes",0,1)</f>
        <v>1</v>
      </c>
      <c r="F755" s="640">
        <f t="shared" si="35"/>
        <v>2</v>
      </c>
      <c r="G755" s="641" t="s">
        <v>303</v>
      </c>
      <c r="H755" s="11"/>
      <c r="I755" s="11"/>
      <c r="J755" s="11"/>
      <c r="K755" s="11"/>
      <c r="L755" s="11"/>
      <c r="M755" s="11"/>
      <c r="N755" s="11"/>
      <c r="O755" s="11"/>
      <c r="P755" s="11"/>
      <c r="Q755" s="11"/>
      <c r="R755" s="11"/>
      <c r="S755" s="11"/>
      <c r="T755" s="11"/>
      <c r="U755" s="11"/>
      <c r="V755" s="11"/>
      <c r="W755" s="11"/>
      <c r="X755" s="11"/>
      <c r="Y755" s="11"/>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row>
    <row r="756" spans="1:72" hidden="1">
      <c r="A756" s="880" t="str">
        <f>CONCATENATE(Admin!$C$50," ",Admin!$F$50)</f>
        <v xml:space="preserve">10 </v>
      </c>
      <c r="B756" s="881" t="e">
        <f>VLOOKUP($A$744,'P10'!$A$10:$E$59,5, FALSE)</f>
        <v>#N/A</v>
      </c>
      <c r="C756" s="639">
        <f t="shared" si="33"/>
        <v>1</v>
      </c>
      <c r="D756" s="640">
        <f t="shared" si="34"/>
        <v>0</v>
      </c>
      <c r="E756" s="640">
        <f>IF(Admin!$J$50="Yes",0,1)</f>
        <v>1</v>
      </c>
      <c r="F756" s="640">
        <f t="shared" si="35"/>
        <v>2</v>
      </c>
      <c r="G756" s="641" t="s">
        <v>303</v>
      </c>
      <c r="H756" s="11"/>
      <c r="I756" s="11"/>
      <c r="J756" s="11"/>
      <c r="K756" s="11"/>
      <c r="L756" s="11"/>
      <c r="M756" s="11"/>
      <c r="N756" s="11"/>
      <c r="O756" s="11"/>
      <c r="P756" s="11"/>
      <c r="Q756" s="11"/>
      <c r="R756" s="11"/>
      <c r="S756" s="11"/>
      <c r="T756" s="11"/>
      <c r="U756" s="11"/>
      <c r="V756" s="11"/>
      <c r="W756" s="11"/>
      <c r="X756" s="11"/>
      <c r="Y756" s="11"/>
      <c r="Z756" s="11"/>
      <c r="AA756" s="11"/>
      <c r="AB756" s="11"/>
      <c r="AC756" s="11"/>
      <c r="AD756" s="11"/>
      <c r="AE756" s="11"/>
      <c r="AF756" s="11"/>
      <c r="AG756" s="11"/>
      <c r="AH756" s="11"/>
      <c r="AI756" s="11"/>
      <c r="AJ756" s="11"/>
      <c r="AK756" s="11"/>
      <c r="AL756" s="11"/>
      <c r="AM756" s="11"/>
      <c r="AN756" s="11"/>
      <c r="AO756" s="11"/>
      <c r="AP756" s="11"/>
      <c r="AQ756" s="11"/>
      <c r="AR756" s="11"/>
      <c r="AS756" s="11"/>
      <c r="AT756" s="11"/>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row>
    <row r="757" spans="1:72" hidden="1">
      <c r="A757" s="880" t="str">
        <f>CONCATENATE(Admin!$C$51," ",Admin!$F$51)</f>
        <v xml:space="preserve">11 </v>
      </c>
      <c r="B757" s="881" t="e">
        <f>VLOOKUP($A$744,'P11'!$A$10:$E$59,5, FALSE)</f>
        <v>#N/A</v>
      </c>
      <c r="C757" s="639">
        <f t="shared" si="33"/>
        <v>1</v>
      </c>
      <c r="D757" s="640">
        <f t="shared" si="34"/>
        <v>0</v>
      </c>
      <c r="E757" s="640">
        <f>IF(Admin!$J$51="Yes",0,1)</f>
        <v>1</v>
      </c>
      <c r="F757" s="640">
        <f t="shared" si="35"/>
        <v>2</v>
      </c>
      <c r="G757" s="641" t="s">
        <v>303</v>
      </c>
      <c r="H757" s="11"/>
      <c r="I757" s="11"/>
      <c r="J757" s="11"/>
      <c r="K757" s="11"/>
      <c r="L757" s="11"/>
      <c r="M757" s="11"/>
      <c r="N757" s="11"/>
      <c r="O757" s="11"/>
      <c r="P757" s="11"/>
      <c r="Q757" s="11"/>
      <c r="R757" s="11"/>
      <c r="S757" s="11"/>
      <c r="T757" s="11"/>
      <c r="U757" s="11"/>
      <c r="V757" s="11"/>
      <c r="W757" s="11"/>
      <c r="X757" s="11"/>
      <c r="Y757" s="11"/>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row>
    <row r="758" spans="1:72" hidden="1">
      <c r="A758" s="880" t="str">
        <f>CONCATENATE(Admin!$C$52," ",Admin!$F$52)</f>
        <v xml:space="preserve">12 </v>
      </c>
      <c r="B758" s="881" t="e">
        <f>VLOOKUP($A$744,'P12'!$A$10:$E$59,5, FALSE)</f>
        <v>#N/A</v>
      </c>
      <c r="C758" s="639">
        <f t="shared" si="33"/>
        <v>1</v>
      </c>
      <c r="D758" s="640">
        <f t="shared" si="34"/>
        <v>0</v>
      </c>
      <c r="E758" s="640">
        <f>IF(Admin!$J$52="Yes",0,1)</f>
        <v>1</v>
      </c>
      <c r="F758" s="640">
        <f t="shared" si="35"/>
        <v>2</v>
      </c>
      <c r="G758" s="641" t="s">
        <v>303</v>
      </c>
      <c r="H758" s="11"/>
      <c r="I758" s="11"/>
      <c r="J758" s="11"/>
      <c r="K758" s="11"/>
      <c r="L758" s="11"/>
      <c r="M758" s="11"/>
      <c r="N758" s="11"/>
      <c r="O758" s="11"/>
      <c r="P758" s="11"/>
      <c r="Q758" s="11"/>
      <c r="R758" s="11"/>
      <c r="S758" s="11"/>
      <c r="T758" s="11"/>
      <c r="U758" s="11"/>
      <c r="V758" s="11"/>
      <c r="W758" s="11"/>
      <c r="X758" s="11"/>
      <c r="Y758" s="11"/>
      <c r="Z758" s="11"/>
      <c r="AA758" s="11"/>
      <c r="AB758" s="11"/>
      <c r="AC758" s="11"/>
      <c r="AD758" s="11"/>
      <c r="AE758" s="11"/>
      <c r="AF758" s="11"/>
      <c r="AG758" s="11"/>
      <c r="AH758" s="11"/>
      <c r="AI758" s="11"/>
      <c r="AJ758" s="11"/>
      <c r="AK758" s="11"/>
      <c r="AL758" s="11"/>
      <c r="AM758" s="11"/>
      <c r="AN758" s="11"/>
      <c r="AO758" s="11"/>
      <c r="AP758" s="11"/>
      <c r="AQ758" s="11"/>
      <c r="AR758" s="11"/>
      <c r="AS758" s="11"/>
      <c r="AT758" s="11"/>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row>
    <row r="759" spans="1:72" hidden="1">
      <c r="A759" s="880" t="str">
        <f>CONCATENATE(Admin!$C$53," ",Admin!$F$53)</f>
        <v xml:space="preserve">13 </v>
      </c>
      <c r="B759" s="881" t="e">
        <f>VLOOKUP($A$744,'P13'!$A$10:$E$59,5, FALSE)</f>
        <v>#N/A</v>
      </c>
      <c r="C759" s="639">
        <f t="shared" si="33"/>
        <v>1</v>
      </c>
      <c r="D759" s="640">
        <f t="shared" si="34"/>
        <v>0</v>
      </c>
      <c r="E759" s="640">
        <f>IF(Admin!$J$53="Yes",0,1)</f>
        <v>1</v>
      </c>
      <c r="F759" s="640">
        <f t="shared" si="35"/>
        <v>2</v>
      </c>
      <c r="G759" s="641" t="s">
        <v>303</v>
      </c>
      <c r="H759" s="11"/>
      <c r="I759" s="11"/>
      <c r="J759" s="11"/>
      <c r="K759" s="11"/>
      <c r="L759" s="11"/>
      <c r="M759" s="11"/>
      <c r="N759" s="11"/>
      <c r="O759" s="11"/>
      <c r="P759" s="11"/>
      <c r="Q759" s="11"/>
      <c r="R759" s="11"/>
      <c r="S759" s="11"/>
      <c r="T759" s="11"/>
      <c r="U759" s="11"/>
      <c r="V759" s="11"/>
      <c r="W759" s="11"/>
      <c r="X759" s="11"/>
      <c r="Y759" s="11"/>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row>
    <row r="760" spans="1:72" hidden="1">
      <c r="A760" s="880" t="str">
        <f>CONCATENATE(Admin!$C$54," ",Admin!$F$54)</f>
        <v xml:space="preserve">14 </v>
      </c>
      <c r="B760" s="881" t="e">
        <f>VLOOKUP($A$744,'P14'!$A$10:$E$59,5, FALSE)</f>
        <v>#N/A</v>
      </c>
      <c r="C760" s="639">
        <f t="shared" si="33"/>
        <v>1</v>
      </c>
      <c r="D760" s="640">
        <f t="shared" si="34"/>
        <v>0</v>
      </c>
      <c r="E760" s="640">
        <f>IF(Admin!$J$54="Yes",0,1)</f>
        <v>1</v>
      </c>
      <c r="F760" s="640">
        <f t="shared" si="35"/>
        <v>2</v>
      </c>
      <c r="G760" s="641" t="s">
        <v>303</v>
      </c>
      <c r="H760" s="11"/>
      <c r="I760" s="11"/>
      <c r="J760" s="11"/>
      <c r="K760" s="11"/>
      <c r="L760" s="11"/>
      <c r="M760" s="11"/>
      <c r="N760" s="11"/>
      <c r="O760" s="11"/>
      <c r="P760" s="11"/>
      <c r="Q760" s="11"/>
      <c r="R760" s="11"/>
      <c r="S760" s="11"/>
      <c r="T760" s="11"/>
      <c r="U760" s="11"/>
      <c r="V760" s="11"/>
      <c r="W760" s="11"/>
      <c r="X760" s="11"/>
      <c r="Y760" s="11"/>
      <c r="Z760" s="11"/>
      <c r="AA760" s="11"/>
      <c r="AB760" s="11"/>
      <c r="AC760" s="11"/>
      <c r="AD760" s="11"/>
      <c r="AE760" s="11"/>
      <c r="AF760" s="11"/>
      <c r="AG760" s="11"/>
      <c r="AH760" s="11"/>
      <c r="AI760" s="11"/>
      <c r="AJ760" s="11"/>
      <c r="AK760" s="11"/>
      <c r="AL760" s="11"/>
      <c r="AM760" s="11"/>
      <c r="AN760" s="11"/>
      <c r="AO760" s="11"/>
      <c r="AP760" s="11"/>
      <c r="AQ760" s="11"/>
      <c r="AR760" s="11"/>
      <c r="AS760" s="11"/>
      <c r="AT760" s="11"/>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row>
    <row r="761" spans="1:72" hidden="1">
      <c r="A761" s="880" t="str">
        <f>CONCATENATE(Admin!$C$55," ",Admin!$F$55)</f>
        <v xml:space="preserve">15 </v>
      </c>
      <c r="B761" s="881" t="e">
        <f>VLOOKUP($A$744,'P15'!$A$10:$E$59,5, FALSE)</f>
        <v>#N/A</v>
      </c>
      <c r="C761" s="639">
        <f t="shared" si="33"/>
        <v>1</v>
      </c>
      <c r="D761" s="640">
        <f t="shared" si="34"/>
        <v>0</v>
      </c>
      <c r="E761" s="640">
        <f>IF(Admin!$J$55="Yes",0,1)</f>
        <v>1</v>
      </c>
      <c r="F761" s="640">
        <f t="shared" si="35"/>
        <v>2</v>
      </c>
      <c r="G761" s="641" t="s">
        <v>303</v>
      </c>
      <c r="H761" s="11"/>
      <c r="I761" s="11"/>
      <c r="J761" s="11"/>
      <c r="K761" s="11"/>
      <c r="L761" s="11"/>
      <c r="M761" s="11"/>
      <c r="N761" s="11"/>
      <c r="O761" s="11"/>
      <c r="P761" s="11"/>
      <c r="Q761" s="11"/>
      <c r="R761" s="11"/>
      <c r="S761" s="11"/>
      <c r="T761" s="11"/>
      <c r="U761" s="11"/>
      <c r="V761" s="11"/>
      <c r="W761" s="11"/>
      <c r="X761" s="11"/>
      <c r="Y761" s="11"/>
      <c r="Z761" s="11"/>
      <c r="AA761" s="11"/>
      <c r="AB761" s="11"/>
      <c r="AC761" s="11"/>
      <c r="AD761" s="11"/>
      <c r="AE761" s="11"/>
      <c r="AF761" s="11"/>
      <c r="AG761" s="11"/>
      <c r="AH761" s="11"/>
      <c r="AI761" s="11"/>
      <c r="AJ761" s="11"/>
      <c r="AK761" s="11"/>
      <c r="AL761" s="11"/>
      <c r="AM761" s="11"/>
      <c r="AN761" s="11"/>
      <c r="AO761" s="11"/>
      <c r="AP761" s="11"/>
      <c r="AQ761" s="11"/>
      <c r="AR761" s="11"/>
      <c r="AS761" s="11"/>
      <c r="AT761" s="11"/>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row>
    <row r="762" spans="1:72" hidden="1">
      <c r="A762" s="880" t="str">
        <f>CONCATENATE(Admin!$C$56," ",Admin!$F$56)</f>
        <v xml:space="preserve">16 </v>
      </c>
      <c r="B762" s="881" t="e">
        <f>VLOOKUP($A$744,'P16'!$A$10:$E$59,5, FALSE)</f>
        <v>#N/A</v>
      </c>
      <c r="C762" s="639">
        <f t="shared" si="33"/>
        <v>1</v>
      </c>
      <c r="D762" s="640">
        <f t="shared" si="34"/>
        <v>0</v>
      </c>
      <c r="E762" s="640">
        <f>IF(Admin!$J$56="Yes",0,1)</f>
        <v>1</v>
      </c>
      <c r="F762" s="640">
        <f t="shared" si="35"/>
        <v>2</v>
      </c>
      <c r="G762" s="641" t="s">
        <v>303</v>
      </c>
      <c r="H762" s="11"/>
      <c r="I762" s="11"/>
      <c r="J762" s="11"/>
      <c r="K762" s="11"/>
      <c r="L762" s="11"/>
      <c r="M762" s="11"/>
      <c r="N762" s="11"/>
      <c r="O762" s="11"/>
      <c r="P762" s="11"/>
      <c r="Q762" s="11"/>
      <c r="R762" s="11"/>
      <c r="S762" s="11"/>
      <c r="T762" s="11"/>
      <c r="U762" s="11"/>
      <c r="V762" s="11"/>
      <c r="W762" s="11"/>
      <c r="X762" s="11"/>
      <c r="Y762" s="11"/>
      <c r="Z762" s="11"/>
      <c r="AA762" s="11"/>
      <c r="AB762" s="11"/>
      <c r="AC762" s="11"/>
      <c r="AD762" s="11"/>
      <c r="AE762" s="11"/>
      <c r="AF762" s="11"/>
      <c r="AG762" s="11"/>
      <c r="AH762" s="11"/>
      <c r="AI762" s="11"/>
      <c r="AJ762" s="11"/>
      <c r="AK762" s="11"/>
      <c r="AL762" s="11"/>
      <c r="AM762" s="11"/>
      <c r="AN762" s="11"/>
      <c r="AO762" s="11"/>
      <c r="AP762" s="11"/>
      <c r="AQ762" s="11"/>
      <c r="AR762" s="11"/>
      <c r="AS762" s="11"/>
      <c r="AT762" s="11"/>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row>
    <row r="763" spans="1:72" hidden="1">
      <c r="A763" s="880" t="str">
        <f>CONCATENATE(Admin!$C$57," ",Admin!$F$57)</f>
        <v xml:space="preserve">17 </v>
      </c>
      <c r="B763" s="881" t="e">
        <f>VLOOKUP($A$744,'P17'!$A$10:$E$59,5, FALSE)</f>
        <v>#N/A</v>
      </c>
      <c r="C763" s="639">
        <f t="shared" si="33"/>
        <v>1</v>
      </c>
      <c r="D763" s="640">
        <f t="shared" si="34"/>
        <v>0</v>
      </c>
      <c r="E763" s="640">
        <f>IF(Admin!$J$57="Yes",0,1)</f>
        <v>1</v>
      </c>
      <c r="F763" s="640">
        <f t="shared" si="35"/>
        <v>2</v>
      </c>
      <c r="G763" s="641" t="s">
        <v>303</v>
      </c>
      <c r="H763" s="11"/>
      <c r="I763" s="11"/>
      <c r="J763" s="11"/>
      <c r="K763" s="11"/>
      <c r="L763" s="11"/>
      <c r="M763" s="11"/>
      <c r="N763" s="11"/>
      <c r="O763" s="11"/>
      <c r="P763" s="11"/>
      <c r="Q763" s="11"/>
      <c r="R763" s="11"/>
      <c r="S763" s="11"/>
      <c r="T763" s="11"/>
      <c r="U763" s="11"/>
      <c r="V763" s="11"/>
      <c r="W763" s="11"/>
      <c r="X763" s="11"/>
      <c r="Y763" s="11"/>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row>
    <row r="764" spans="1:72" hidden="1">
      <c r="A764" s="880" t="str">
        <f>CONCATENATE(Admin!$C$58," ",Admin!$F$58)</f>
        <v xml:space="preserve">18 </v>
      </c>
      <c r="B764" s="881" t="e">
        <f>VLOOKUP($A$744,'P18'!$A$10:$E$59,5, FALSE)</f>
        <v>#N/A</v>
      </c>
      <c r="C764" s="639">
        <f t="shared" si="33"/>
        <v>1</v>
      </c>
      <c r="D764" s="640">
        <f t="shared" si="34"/>
        <v>0</v>
      </c>
      <c r="E764" s="640">
        <f>IF(Admin!$J$58="Yes",0,1)</f>
        <v>1</v>
      </c>
      <c r="F764" s="640">
        <f t="shared" si="35"/>
        <v>2</v>
      </c>
      <c r="G764" s="641" t="s">
        <v>303</v>
      </c>
      <c r="H764" s="11"/>
      <c r="I764" s="11"/>
      <c r="J764" s="11"/>
      <c r="K764" s="11"/>
      <c r="L764" s="11"/>
      <c r="M764" s="11"/>
      <c r="N764" s="11"/>
      <c r="O764" s="11"/>
      <c r="P764" s="11"/>
      <c r="Q764" s="11"/>
      <c r="R764" s="11"/>
      <c r="S764" s="11"/>
      <c r="T764" s="11"/>
      <c r="U764" s="11"/>
      <c r="V764" s="11"/>
      <c r="W764" s="11"/>
      <c r="X764" s="11"/>
      <c r="Y764" s="11"/>
      <c r="Z764" s="11"/>
      <c r="AA764" s="11"/>
      <c r="AB764" s="11"/>
      <c r="AC764" s="11"/>
      <c r="AD764" s="11"/>
      <c r="AE764" s="11"/>
      <c r="AF764" s="11"/>
      <c r="AG764" s="11"/>
      <c r="AH764" s="11"/>
      <c r="AI764" s="11"/>
      <c r="AJ764" s="11"/>
      <c r="AK764" s="11"/>
      <c r="AL764" s="11"/>
      <c r="AM764" s="11"/>
      <c r="AN764" s="11"/>
      <c r="AO764" s="11"/>
      <c r="AP764" s="11"/>
      <c r="AQ764" s="11"/>
      <c r="AR764" s="11"/>
      <c r="AS764" s="11"/>
      <c r="AT764" s="11"/>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row>
    <row r="765" spans="1:72" hidden="1">
      <c r="A765" s="880" t="str">
        <f>CONCATENATE(Admin!$C$59," ",Admin!$F$59)</f>
        <v xml:space="preserve">19 </v>
      </c>
      <c r="B765" s="881" t="e">
        <f>VLOOKUP($A$744,'P19'!$A$10:$E$59,5, FALSE)</f>
        <v>#N/A</v>
      </c>
      <c r="C765" s="639">
        <f t="shared" si="33"/>
        <v>1</v>
      </c>
      <c r="D765" s="640">
        <f t="shared" si="34"/>
        <v>0</v>
      </c>
      <c r="E765" s="640">
        <f>IF(Admin!$J$59="Yes",0,1)</f>
        <v>1</v>
      </c>
      <c r="F765" s="640">
        <f t="shared" si="35"/>
        <v>2</v>
      </c>
      <c r="G765" s="641" t="s">
        <v>303</v>
      </c>
      <c r="H765" s="11"/>
      <c r="I765" s="11"/>
      <c r="J765" s="11"/>
      <c r="K765" s="11"/>
      <c r="L765" s="11"/>
      <c r="M765" s="11"/>
      <c r="N765" s="11"/>
      <c r="O765" s="11"/>
      <c r="P765" s="11"/>
      <c r="Q765" s="11"/>
      <c r="R765" s="11"/>
      <c r="S765" s="11"/>
      <c r="T765" s="11"/>
      <c r="U765" s="11"/>
      <c r="V765" s="11"/>
      <c r="W765" s="11"/>
      <c r="X765" s="11"/>
      <c r="Y765" s="11"/>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row>
    <row r="766" spans="1:72" hidden="1">
      <c r="A766" s="880" t="str">
        <f>CONCATENATE(Admin!$C$60," ",Admin!$F$60)</f>
        <v xml:space="preserve">20 </v>
      </c>
      <c r="B766" s="881" t="e">
        <f>VLOOKUP($A$744,'P20'!$A$10:$E$59,5, FALSE)</f>
        <v>#N/A</v>
      </c>
      <c r="C766" s="639">
        <f t="shared" si="33"/>
        <v>1</v>
      </c>
      <c r="D766" s="640">
        <f t="shared" si="34"/>
        <v>0</v>
      </c>
      <c r="E766" s="640">
        <f>IF(Admin!$J$60="Yes",0,1)</f>
        <v>1</v>
      </c>
      <c r="F766" s="640">
        <f t="shared" si="35"/>
        <v>2</v>
      </c>
      <c r="G766" s="641" t="s">
        <v>303</v>
      </c>
      <c r="H766" s="11"/>
      <c r="I766" s="11"/>
      <c r="J766" s="11"/>
      <c r="K766" s="11"/>
      <c r="L766" s="11"/>
      <c r="M766" s="11"/>
      <c r="N766" s="11"/>
      <c r="O766" s="11"/>
      <c r="P766" s="11"/>
      <c r="Q766" s="11"/>
      <c r="R766" s="11"/>
      <c r="S766" s="11"/>
      <c r="T766" s="11"/>
      <c r="U766" s="11"/>
      <c r="V766" s="11"/>
      <c r="W766" s="11"/>
      <c r="X766" s="11"/>
      <c r="Y766" s="11"/>
      <c r="Z766" s="11"/>
      <c r="AA766" s="11"/>
      <c r="AB766" s="11"/>
      <c r="AC766" s="11"/>
      <c r="AD766" s="11"/>
      <c r="AE766" s="11"/>
      <c r="AF766" s="11"/>
      <c r="AG766" s="11"/>
      <c r="AH766" s="11"/>
      <c r="AI766" s="11"/>
      <c r="AJ766" s="11"/>
      <c r="AK766" s="11"/>
      <c r="AL766" s="11"/>
      <c r="AM766" s="11"/>
      <c r="AN766" s="11"/>
      <c r="AO766" s="11"/>
      <c r="AP766" s="11"/>
      <c r="AQ766" s="11"/>
      <c r="AR766" s="11"/>
      <c r="AS766" s="11"/>
      <c r="AT766" s="11"/>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row>
    <row r="767" spans="1:72" hidden="1">
      <c r="A767" s="878">
        <f>Tasks!B102</f>
        <v>34</v>
      </c>
      <c r="B767" s="879">
        <f>Tasks!C102</f>
        <v>0</v>
      </c>
      <c r="C767" s="639">
        <f t="shared" si="33"/>
        <v>0</v>
      </c>
      <c r="D767" s="640">
        <f t="shared" si="34"/>
        <v>1</v>
      </c>
      <c r="E767" s="640" t="s">
        <v>100</v>
      </c>
      <c r="F767" s="640">
        <f t="shared" si="35"/>
        <v>1</v>
      </c>
      <c r="G767" s="641" t="s">
        <v>303</v>
      </c>
      <c r="H767" s="11"/>
      <c r="I767" s="11"/>
      <c r="J767" s="11"/>
      <c r="K767" s="11"/>
      <c r="L767" s="11"/>
      <c r="M767" s="11"/>
      <c r="N767" s="11"/>
      <c r="O767" s="11"/>
      <c r="P767" s="11"/>
      <c r="Q767" s="11"/>
      <c r="R767" s="11"/>
      <c r="S767" s="11"/>
      <c r="T767" s="11"/>
      <c r="U767" s="11"/>
      <c r="V767" s="11"/>
      <c r="W767" s="11"/>
      <c r="X767" s="11"/>
      <c r="Y767" s="11"/>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row>
    <row r="768" spans="1:72" hidden="1">
      <c r="A768" s="880" t="str">
        <f>CONCATENATE("P1"," ",Admin!$F$39)</f>
        <v xml:space="preserve">P1 </v>
      </c>
      <c r="B768" s="881" t="e">
        <f>VLOOKUP($A$767,Pilot1!$A$10:$E$59,5, FALSE)</f>
        <v>#N/A</v>
      </c>
      <c r="C768" s="639">
        <f t="shared" si="33"/>
        <v>1</v>
      </c>
      <c r="D768" s="640">
        <f t="shared" si="34"/>
        <v>0</v>
      </c>
      <c r="E768" s="640">
        <f>IF(Admin!$J$39="Yes",0,1)</f>
        <v>1</v>
      </c>
      <c r="F768" s="640">
        <f t="shared" si="35"/>
        <v>2</v>
      </c>
      <c r="G768" s="641" t="s">
        <v>303</v>
      </c>
      <c r="H768" s="11"/>
      <c r="I768" s="11"/>
      <c r="J768" s="11"/>
      <c r="K768" s="11"/>
      <c r="L768" s="11"/>
      <c r="M768" s="11"/>
      <c r="N768" s="11"/>
      <c r="O768" s="11"/>
      <c r="P768" s="11"/>
      <c r="Q768" s="11"/>
      <c r="R768" s="11"/>
      <c r="S768" s="11"/>
      <c r="T768" s="11"/>
      <c r="U768" s="11"/>
      <c r="V768" s="11"/>
      <c r="W768" s="11"/>
      <c r="X768" s="11"/>
      <c r="Y768" s="11"/>
      <c r="Z768" s="11"/>
      <c r="AA768" s="11"/>
      <c r="AB768" s="11"/>
      <c r="AC768" s="11"/>
      <c r="AD768" s="11"/>
      <c r="AE768" s="11"/>
      <c r="AF768" s="11"/>
      <c r="AG768" s="11"/>
      <c r="AH768" s="11"/>
      <c r="AI768" s="11"/>
      <c r="AJ768" s="11"/>
      <c r="AK768" s="11"/>
      <c r="AL768" s="11"/>
      <c r="AM768" s="11"/>
      <c r="AN768" s="11"/>
      <c r="AO768" s="11"/>
      <c r="AP768" s="11"/>
      <c r="AQ768" s="11"/>
      <c r="AR768" s="11"/>
      <c r="AS768" s="11"/>
      <c r="AT768" s="11"/>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row>
    <row r="769" spans="1:72" ht="27" hidden="1">
      <c r="A769" s="880" t="str">
        <f>CONCATENATE("P2"," ",Admin!$F$40)</f>
        <v>P2 &lt;enter name&gt;</v>
      </c>
      <c r="B769" s="881" t="e">
        <f>VLOOKUP($A$767,Pilot2!$A$10:$E$59,5, FALSE)</f>
        <v>#N/A</v>
      </c>
      <c r="C769" s="639">
        <f t="shared" si="33"/>
        <v>1</v>
      </c>
      <c r="D769" s="640">
        <f t="shared" si="34"/>
        <v>0</v>
      </c>
      <c r="E769" s="640">
        <f>IF(Admin!$J$40="Yes",0,1)</f>
        <v>1</v>
      </c>
      <c r="F769" s="640">
        <f t="shared" si="35"/>
        <v>2</v>
      </c>
      <c r="G769" s="641" t="s">
        <v>303</v>
      </c>
      <c r="H769" s="11"/>
      <c r="I769" s="11"/>
      <c r="J769" s="11"/>
      <c r="K769" s="11"/>
      <c r="L769" s="11"/>
      <c r="M769" s="11"/>
      <c r="N769" s="11"/>
      <c r="O769" s="11"/>
      <c r="P769" s="11"/>
      <c r="Q769" s="11"/>
      <c r="R769" s="11"/>
      <c r="S769" s="11"/>
      <c r="T769" s="11"/>
      <c r="U769" s="11"/>
      <c r="V769" s="11"/>
      <c r="W769" s="11"/>
      <c r="X769" s="11"/>
      <c r="Y769" s="11"/>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row>
    <row r="770" spans="1:72" ht="27" hidden="1">
      <c r="A770" s="880" t="str">
        <f>CONCATENATE(Admin!$C$41," ",Admin!$F$41)</f>
        <v>1 Mevis Dsilva</v>
      </c>
      <c r="B770" s="881" t="e">
        <f>VLOOKUP($A$767,'P1'!$A$10:$E$59,5, FALSE)</f>
        <v>#N/A</v>
      </c>
      <c r="C770" s="639">
        <f t="shared" si="33"/>
        <v>1</v>
      </c>
      <c r="D770" s="640">
        <f t="shared" si="34"/>
        <v>0</v>
      </c>
      <c r="E770" s="640">
        <f>IF(Admin!$J$41="Yes",0,1)</f>
        <v>0</v>
      </c>
      <c r="F770" s="640">
        <f t="shared" si="35"/>
        <v>1</v>
      </c>
      <c r="G770" s="641" t="s">
        <v>303</v>
      </c>
      <c r="H770" s="11"/>
      <c r="I770" s="11"/>
      <c r="J770" s="11"/>
      <c r="K770" s="11"/>
      <c r="L770" s="11"/>
      <c r="M770" s="11"/>
      <c r="N770" s="11"/>
      <c r="O770" s="11"/>
      <c r="P770" s="11"/>
      <c r="Q770" s="11"/>
      <c r="R770" s="11"/>
      <c r="S770" s="11"/>
      <c r="T770" s="11"/>
      <c r="U770" s="11"/>
      <c r="V770" s="11"/>
      <c r="W770" s="11"/>
      <c r="X770" s="11"/>
      <c r="Y770" s="11"/>
      <c r="Z770" s="11"/>
      <c r="AA770" s="11"/>
      <c r="AB770" s="11"/>
      <c r="AC770" s="11"/>
      <c r="AD770" s="11"/>
      <c r="AE770" s="11"/>
      <c r="AF770" s="11"/>
      <c r="AG770" s="11"/>
      <c r="AH770" s="11"/>
      <c r="AI770" s="11"/>
      <c r="AJ770" s="11"/>
      <c r="AK770" s="11"/>
      <c r="AL770" s="11"/>
      <c r="AM770" s="11"/>
      <c r="AN770" s="11"/>
      <c r="AO770" s="11"/>
      <c r="AP770" s="11"/>
      <c r="AQ770" s="11"/>
      <c r="AR770" s="11"/>
      <c r="AS770" s="11"/>
      <c r="AT770" s="11"/>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row>
    <row r="771" spans="1:72" ht="27" hidden="1">
      <c r="A771" s="880" t="str">
        <f>CONCATENATE(Admin!$C$42," ",Admin!$F$42)</f>
        <v>2 Boris Gluscevic</v>
      </c>
      <c r="B771" s="881" t="e">
        <f>VLOOKUP($A$767,'P2'!$A$10:$E$59,5, FALSE)</f>
        <v>#N/A</v>
      </c>
      <c r="C771" s="639">
        <f t="shared" si="33"/>
        <v>1</v>
      </c>
      <c r="D771" s="640">
        <f t="shared" si="34"/>
        <v>0</v>
      </c>
      <c r="E771" s="640">
        <f>IF(Admin!$J$42="Yes",0,1)</f>
        <v>0</v>
      </c>
      <c r="F771" s="640">
        <f t="shared" si="35"/>
        <v>1</v>
      </c>
      <c r="G771" s="641" t="s">
        <v>303</v>
      </c>
      <c r="H771" s="11"/>
      <c r="I771" s="11"/>
      <c r="J771" s="11"/>
      <c r="K771" s="11"/>
      <c r="L771" s="11"/>
      <c r="M771" s="11"/>
      <c r="N771" s="11"/>
      <c r="O771" s="11"/>
      <c r="P771" s="11"/>
      <c r="Q771" s="11"/>
      <c r="R771" s="11"/>
      <c r="S771" s="11"/>
      <c r="T771" s="11"/>
      <c r="U771" s="11"/>
      <c r="V771" s="11"/>
      <c r="W771" s="11"/>
      <c r="X771" s="11"/>
      <c r="Y771" s="11"/>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row>
    <row r="772" spans="1:72" ht="27" hidden="1">
      <c r="A772" s="880" t="str">
        <f>CONCATENATE(Admin!$C$43," ",Admin!$F$43)</f>
        <v>3 Foram Jasani</v>
      </c>
      <c r="B772" s="881" t="e">
        <f>VLOOKUP($A$767,'P3'!$A$10:$E$59,5, FALSE)</f>
        <v>#N/A</v>
      </c>
      <c r="C772" s="639">
        <f t="shared" si="33"/>
        <v>1</v>
      </c>
      <c r="D772" s="640">
        <f t="shared" si="34"/>
        <v>0</v>
      </c>
      <c r="E772" s="640">
        <f>IF(Admin!$J$43="Yes",0,1)</f>
        <v>0</v>
      </c>
      <c r="F772" s="640">
        <f t="shared" si="35"/>
        <v>1</v>
      </c>
      <c r="G772" s="641" t="s">
        <v>303</v>
      </c>
      <c r="H772" s="11"/>
      <c r="I772" s="11"/>
      <c r="J772" s="11"/>
      <c r="K772" s="11"/>
      <c r="L772" s="11"/>
      <c r="M772" s="11"/>
      <c r="N772" s="11"/>
      <c r="O772" s="11"/>
      <c r="P772" s="11"/>
      <c r="Q772" s="11"/>
      <c r="R772" s="11"/>
      <c r="S772" s="11"/>
      <c r="T772" s="11"/>
      <c r="U772" s="11"/>
      <c r="V772" s="11"/>
      <c r="W772" s="11"/>
      <c r="X772" s="11"/>
      <c r="Y772" s="11"/>
      <c r="Z772" s="11"/>
      <c r="AA772" s="11"/>
      <c r="AB772" s="11"/>
      <c r="AC772" s="11"/>
      <c r="AD772" s="11"/>
      <c r="AE772" s="11"/>
      <c r="AF772" s="11"/>
      <c r="AG772" s="11"/>
      <c r="AH772" s="11"/>
      <c r="AI772" s="11"/>
      <c r="AJ772" s="11"/>
      <c r="AK772" s="11"/>
      <c r="AL772" s="11"/>
      <c r="AM772" s="11"/>
      <c r="AN772" s="11"/>
      <c r="AO772" s="11"/>
      <c r="AP772" s="11"/>
      <c r="AQ772" s="11"/>
      <c r="AR772" s="11"/>
      <c r="AS772" s="11"/>
      <c r="AT772" s="11"/>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row>
    <row r="773" spans="1:72" ht="27" hidden="1">
      <c r="A773" s="880" t="str">
        <f>CONCATENATE(Admin!$C$44," ",Admin!$F$44)</f>
        <v>4 Anupam Jagtap</v>
      </c>
      <c r="B773" s="881" t="e">
        <f>VLOOKUP($A$767,'P4'!$A$10:$E$59,5, FALSE)</f>
        <v>#N/A</v>
      </c>
      <c r="C773" s="639">
        <f t="shared" si="33"/>
        <v>1</v>
      </c>
      <c r="D773" s="640">
        <f t="shared" si="34"/>
        <v>0</v>
      </c>
      <c r="E773" s="640">
        <f>IF(Admin!$J$44="Yes",0,1)</f>
        <v>0</v>
      </c>
      <c r="F773" s="640">
        <f t="shared" si="35"/>
        <v>1</v>
      </c>
      <c r="G773" s="641" t="s">
        <v>303</v>
      </c>
      <c r="H773" s="11"/>
      <c r="I773" s="11"/>
      <c r="J773" s="11"/>
      <c r="K773" s="11"/>
      <c r="L773" s="11"/>
      <c r="M773" s="11"/>
      <c r="N773" s="11"/>
      <c r="O773" s="11"/>
      <c r="P773" s="11"/>
      <c r="Q773" s="11"/>
      <c r="R773" s="11"/>
      <c r="S773" s="11"/>
      <c r="T773" s="11"/>
      <c r="U773" s="11"/>
      <c r="V773" s="11"/>
      <c r="W773" s="11"/>
      <c r="X773" s="11"/>
      <c r="Y773" s="11"/>
      <c r="Z773" s="11"/>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row>
    <row r="774" spans="1:72" ht="27" hidden="1">
      <c r="A774" s="880" t="str">
        <f>CONCATENATE(Admin!$C$45," ",Admin!$F$45)</f>
        <v>5 Rohan Avachat</v>
      </c>
      <c r="B774" s="881" t="e">
        <f>VLOOKUP($A$767,'P5'!$A$10:$E$59,5, FALSE)</f>
        <v>#N/A</v>
      </c>
      <c r="C774" s="639">
        <f t="shared" si="33"/>
        <v>1</v>
      </c>
      <c r="D774" s="640">
        <f t="shared" si="34"/>
        <v>0</v>
      </c>
      <c r="E774" s="640">
        <f>IF(Admin!$J$45="Yes",0,1)</f>
        <v>0</v>
      </c>
      <c r="F774" s="640">
        <f t="shared" si="35"/>
        <v>1</v>
      </c>
      <c r="G774" s="641" t="s">
        <v>303</v>
      </c>
      <c r="H774" s="11"/>
      <c r="I774" s="11"/>
      <c r="J774" s="11"/>
      <c r="K774" s="11"/>
      <c r="L774" s="11"/>
      <c r="M774" s="11"/>
      <c r="N774" s="11"/>
      <c r="O774" s="11"/>
      <c r="P774" s="11"/>
      <c r="Q774" s="11"/>
      <c r="R774" s="11"/>
      <c r="S774" s="11"/>
      <c r="T774" s="11"/>
      <c r="U774" s="11"/>
      <c r="V774" s="11"/>
      <c r="W774" s="11"/>
      <c r="X774" s="11"/>
      <c r="Y774" s="11"/>
      <c r="Z774" s="11"/>
      <c r="AA774" s="11"/>
      <c r="AB774" s="11"/>
      <c r="AC774" s="11"/>
      <c r="AD774" s="11"/>
      <c r="AE774" s="11"/>
      <c r="AF774" s="11"/>
      <c r="AG774" s="11"/>
      <c r="AH774" s="11"/>
      <c r="AI774" s="11"/>
      <c r="AJ774" s="11"/>
      <c r="AK774" s="11"/>
      <c r="AL774" s="11"/>
      <c r="AM774" s="11"/>
      <c r="AN774" s="11"/>
      <c r="AO774" s="11"/>
      <c r="AP774" s="11"/>
      <c r="AQ774" s="11"/>
      <c r="AR774" s="11"/>
      <c r="AS774" s="11"/>
      <c r="AT774" s="11"/>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row>
    <row r="775" spans="1:72" hidden="1">
      <c r="A775" s="880" t="str">
        <f>CONCATENATE(Admin!$C$46," ",Admin!$F$46)</f>
        <v xml:space="preserve">6 </v>
      </c>
      <c r="B775" s="881" t="e">
        <f>VLOOKUP($A$767,'P6'!$A$10:$E$59,5, FALSE)</f>
        <v>#N/A</v>
      </c>
      <c r="C775" s="639">
        <f t="shared" si="33"/>
        <v>1</v>
      </c>
      <c r="D775" s="640">
        <f t="shared" si="34"/>
        <v>0</v>
      </c>
      <c r="E775" s="640">
        <f>IF(Admin!$J$46="Yes",0,1)</f>
        <v>1</v>
      </c>
      <c r="F775" s="640">
        <f t="shared" si="35"/>
        <v>2</v>
      </c>
      <c r="G775" s="641" t="s">
        <v>303</v>
      </c>
      <c r="H775" s="11"/>
      <c r="I775" s="11"/>
      <c r="J775" s="11"/>
      <c r="K775" s="11"/>
      <c r="L775" s="11"/>
      <c r="M775" s="11"/>
      <c r="N775" s="11"/>
      <c r="O775" s="11"/>
      <c r="P775" s="11"/>
      <c r="Q775" s="11"/>
      <c r="R775" s="11"/>
      <c r="S775" s="11"/>
      <c r="T775" s="11"/>
      <c r="U775" s="11"/>
      <c r="V775" s="11"/>
      <c r="W775" s="11"/>
      <c r="X775" s="11"/>
      <c r="Y775" s="11"/>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row>
    <row r="776" spans="1:72" hidden="1">
      <c r="A776" s="880" t="str">
        <f>CONCATENATE(Admin!$C$47," ",Admin!$F$47)</f>
        <v xml:space="preserve">7 </v>
      </c>
      <c r="B776" s="881" t="e">
        <f>VLOOKUP($A$767,'P7'!$A$10:$E$59,5, FALSE)</f>
        <v>#N/A</v>
      </c>
      <c r="C776" s="639">
        <f t="shared" ref="C776:C839" si="36">IF(ISERROR(B776),1,0)</f>
        <v>1</v>
      </c>
      <c r="D776" s="640">
        <f t="shared" ref="D776:D839" si="37">IF(ISNUMBER(B776),1,0)</f>
        <v>0</v>
      </c>
      <c r="E776" s="640">
        <f>IF(Admin!$J$47="Yes",0,1)</f>
        <v>1</v>
      </c>
      <c r="F776" s="640">
        <f t="shared" ref="F776:F839" si="38">SUM(C776:E776)</f>
        <v>2</v>
      </c>
      <c r="G776" s="641" t="s">
        <v>303</v>
      </c>
      <c r="H776" s="11"/>
      <c r="I776" s="11"/>
      <c r="J776" s="11"/>
      <c r="K776" s="11"/>
      <c r="L776" s="11"/>
      <c r="M776" s="11"/>
      <c r="N776" s="11"/>
      <c r="O776" s="11"/>
      <c r="P776" s="11"/>
      <c r="Q776" s="11"/>
      <c r="R776" s="11"/>
      <c r="S776" s="11"/>
      <c r="T776" s="11"/>
      <c r="U776" s="11"/>
      <c r="V776" s="11"/>
      <c r="W776" s="11"/>
      <c r="X776" s="11"/>
      <c r="Y776" s="11"/>
      <c r="Z776" s="11"/>
      <c r="AA776" s="11"/>
      <c r="AB776" s="11"/>
      <c r="AC776" s="11"/>
      <c r="AD776" s="11"/>
      <c r="AE776" s="11"/>
      <c r="AF776" s="11"/>
      <c r="AG776" s="11"/>
      <c r="AH776" s="11"/>
      <c r="AI776" s="11"/>
      <c r="AJ776" s="11"/>
      <c r="AK776" s="11"/>
      <c r="AL776" s="11"/>
      <c r="AM776" s="11"/>
      <c r="AN776" s="11"/>
      <c r="AO776" s="11"/>
      <c r="AP776" s="11"/>
      <c r="AQ776" s="11"/>
      <c r="AR776" s="11"/>
      <c r="AS776" s="11"/>
      <c r="AT776" s="11"/>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row>
    <row r="777" spans="1:72" hidden="1">
      <c r="A777" s="880" t="str">
        <f>CONCATENATE(Admin!$C$48," ",Admin!$F$48)</f>
        <v xml:space="preserve">8 </v>
      </c>
      <c r="B777" s="881" t="e">
        <f>VLOOKUP($A$767,'P8'!$A$10:$E$59,5, FALSE)</f>
        <v>#N/A</v>
      </c>
      <c r="C777" s="639">
        <f t="shared" si="36"/>
        <v>1</v>
      </c>
      <c r="D777" s="640">
        <f t="shared" si="37"/>
        <v>0</v>
      </c>
      <c r="E777" s="640">
        <f>IF(Admin!$J$48="Yes",0,1)</f>
        <v>1</v>
      </c>
      <c r="F777" s="640">
        <f t="shared" si="38"/>
        <v>2</v>
      </c>
      <c r="G777" s="641" t="s">
        <v>303</v>
      </c>
      <c r="H777" s="11"/>
      <c r="I777" s="11"/>
      <c r="J777" s="11"/>
      <c r="K777" s="11"/>
      <c r="L777" s="11"/>
      <c r="M777" s="11"/>
      <c r="N777" s="11"/>
      <c r="O777" s="11"/>
      <c r="P777" s="11"/>
      <c r="Q777" s="11"/>
      <c r="R777" s="11"/>
      <c r="S777" s="11"/>
      <c r="T777" s="11"/>
      <c r="U777" s="11"/>
      <c r="V777" s="11"/>
      <c r="W777" s="11"/>
      <c r="X777" s="11"/>
      <c r="Y777" s="11"/>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row>
    <row r="778" spans="1:72" hidden="1">
      <c r="A778" s="880" t="str">
        <f>CONCATENATE(Admin!$C$49," ",Admin!$F$49)</f>
        <v xml:space="preserve">9 </v>
      </c>
      <c r="B778" s="881" t="e">
        <f>VLOOKUP($A$767,'P9'!$A$10:$E$59,5, FALSE)</f>
        <v>#N/A</v>
      </c>
      <c r="C778" s="639">
        <f t="shared" si="36"/>
        <v>1</v>
      </c>
      <c r="D778" s="640">
        <f t="shared" si="37"/>
        <v>0</v>
      </c>
      <c r="E778" s="640">
        <f>IF(Admin!$J$49="Yes",0,1)</f>
        <v>1</v>
      </c>
      <c r="F778" s="640">
        <f t="shared" si="38"/>
        <v>2</v>
      </c>
      <c r="G778" s="641" t="s">
        <v>303</v>
      </c>
      <c r="H778" s="11"/>
      <c r="I778" s="11"/>
      <c r="J778" s="11"/>
      <c r="K778" s="11"/>
      <c r="L778" s="11"/>
      <c r="M778" s="11"/>
      <c r="N778" s="11"/>
      <c r="O778" s="11"/>
      <c r="P778" s="11"/>
      <c r="Q778" s="11"/>
      <c r="R778" s="11"/>
      <c r="S778" s="11"/>
      <c r="T778" s="11"/>
      <c r="U778" s="11"/>
      <c r="V778" s="11"/>
      <c r="W778" s="11"/>
      <c r="X778" s="11"/>
      <c r="Y778" s="11"/>
      <c r="Z778" s="11"/>
      <c r="AA778" s="11"/>
      <c r="AB778" s="11"/>
      <c r="AC778" s="11"/>
      <c r="AD778" s="11"/>
      <c r="AE778" s="11"/>
      <c r="AF778" s="11"/>
      <c r="AG778" s="11"/>
      <c r="AH778" s="11"/>
      <c r="AI778" s="11"/>
      <c r="AJ778" s="11"/>
      <c r="AK778" s="11"/>
      <c r="AL778" s="11"/>
      <c r="AM778" s="11"/>
      <c r="AN778" s="11"/>
      <c r="AO778" s="11"/>
      <c r="AP778" s="11"/>
      <c r="AQ778" s="11"/>
      <c r="AR778" s="11"/>
      <c r="AS778" s="11"/>
      <c r="AT778" s="11"/>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row>
    <row r="779" spans="1:72" hidden="1">
      <c r="A779" s="880" t="str">
        <f>CONCATENATE(Admin!$C$50," ",Admin!$F$50)</f>
        <v xml:space="preserve">10 </v>
      </c>
      <c r="B779" s="881" t="e">
        <f>VLOOKUP($A$767,'P10'!$A$10:$E$59,5, FALSE)</f>
        <v>#N/A</v>
      </c>
      <c r="C779" s="639">
        <f t="shared" si="36"/>
        <v>1</v>
      </c>
      <c r="D779" s="640">
        <f t="shared" si="37"/>
        <v>0</v>
      </c>
      <c r="E779" s="640">
        <f>IF(Admin!$J$50="Yes",0,1)</f>
        <v>1</v>
      </c>
      <c r="F779" s="640">
        <f t="shared" si="38"/>
        <v>2</v>
      </c>
      <c r="G779" s="641" t="s">
        <v>303</v>
      </c>
      <c r="H779" s="11"/>
      <c r="I779" s="11"/>
      <c r="J779" s="11"/>
      <c r="K779" s="11"/>
      <c r="L779" s="11"/>
      <c r="M779" s="11"/>
      <c r="N779" s="11"/>
      <c r="O779" s="11"/>
      <c r="P779" s="11"/>
      <c r="Q779" s="11"/>
      <c r="R779" s="11"/>
      <c r="S779" s="11"/>
      <c r="T779" s="11"/>
      <c r="U779" s="11"/>
      <c r="V779" s="11"/>
      <c r="W779" s="11"/>
      <c r="X779" s="11"/>
      <c r="Y779" s="11"/>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row>
    <row r="780" spans="1:72" hidden="1">
      <c r="A780" s="880" t="str">
        <f>CONCATENATE(Admin!$C$51," ",Admin!$F$51)</f>
        <v xml:space="preserve">11 </v>
      </c>
      <c r="B780" s="881" t="e">
        <f>VLOOKUP($A$767,'P11'!$A$10:$E$59,5, FALSE)</f>
        <v>#N/A</v>
      </c>
      <c r="C780" s="639">
        <f t="shared" si="36"/>
        <v>1</v>
      </c>
      <c r="D780" s="640">
        <f t="shared" si="37"/>
        <v>0</v>
      </c>
      <c r="E780" s="640">
        <f>IF(Admin!$J$51="Yes",0,1)</f>
        <v>1</v>
      </c>
      <c r="F780" s="640">
        <f t="shared" si="38"/>
        <v>2</v>
      </c>
      <c r="G780" s="641" t="s">
        <v>303</v>
      </c>
      <c r="H780" s="11"/>
      <c r="I780" s="11"/>
      <c r="J780" s="11"/>
      <c r="K780" s="11"/>
      <c r="L780" s="11"/>
      <c r="M780" s="11"/>
      <c r="N780" s="11"/>
      <c r="O780" s="11"/>
      <c r="P780" s="11"/>
      <c r="Q780" s="11"/>
      <c r="R780" s="11"/>
      <c r="S780" s="11"/>
      <c r="T780" s="11"/>
      <c r="U780" s="11"/>
      <c r="V780" s="11"/>
      <c r="W780" s="11"/>
      <c r="X780" s="11"/>
      <c r="Y780" s="11"/>
      <c r="Z780" s="11"/>
      <c r="AA780" s="11"/>
      <c r="AB780" s="11"/>
      <c r="AC780" s="11"/>
      <c r="AD780" s="11"/>
      <c r="AE780" s="11"/>
      <c r="AF780" s="11"/>
      <c r="AG780" s="11"/>
      <c r="AH780" s="11"/>
      <c r="AI780" s="11"/>
      <c r="AJ780" s="11"/>
      <c r="AK780" s="11"/>
      <c r="AL780" s="11"/>
      <c r="AM780" s="11"/>
      <c r="AN780" s="11"/>
      <c r="AO780" s="11"/>
      <c r="AP780" s="11"/>
      <c r="AQ780" s="11"/>
      <c r="AR780" s="11"/>
      <c r="AS780" s="11"/>
      <c r="AT780" s="11"/>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row>
    <row r="781" spans="1:72" hidden="1">
      <c r="A781" s="880" t="str">
        <f>CONCATENATE(Admin!$C$52," ",Admin!$F$52)</f>
        <v xml:space="preserve">12 </v>
      </c>
      <c r="B781" s="881" t="e">
        <f>VLOOKUP($A$767,'P12'!$A$10:$E$59,5, FALSE)</f>
        <v>#N/A</v>
      </c>
      <c r="C781" s="639">
        <f t="shared" si="36"/>
        <v>1</v>
      </c>
      <c r="D781" s="640">
        <f t="shared" si="37"/>
        <v>0</v>
      </c>
      <c r="E781" s="640">
        <f>IF(Admin!$J$52="Yes",0,1)</f>
        <v>1</v>
      </c>
      <c r="F781" s="640">
        <f t="shared" si="38"/>
        <v>2</v>
      </c>
      <c r="G781" s="641" t="s">
        <v>303</v>
      </c>
      <c r="H781" s="11"/>
      <c r="I781" s="11"/>
      <c r="J781" s="11"/>
      <c r="K781" s="11"/>
      <c r="L781" s="11"/>
      <c r="M781" s="11"/>
      <c r="N781" s="11"/>
      <c r="O781" s="11"/>
      <c r="P781" s="11"/>
      <c r="Q781" s="11"/>
      <c r="R781" s="11"/>
      <c r="S781" s="11"/>
      <c r="T781" s="11"/>
      <c r="U781" s="11"/>
      <c r="V781" s="11"/>
      <c r="W781" s="11"/>
      <c r="X781" s="11"/>
      <c r="Y781" s="11"/>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row>
    <row r="782" spans="1:72" hidden="1">
      <c r="A782" s="880" t="str">
        <f>CONCATENATE(Admin!$C$53," ",Admin!$F$53)</f>
        <v xml:space="preserve">13 </v>
      </c>
      <c r="B782" s="881" t="e">
        <f>VLOOKUP($A$767,'P13'!$A$10:$E$59,5, FALSE)</f>
        <v>#N/A</v>
      </c>
      <c r="C782" s="639">
        <f t="shared" si="36"/>
        <v>1</v>
      </c>
      <c r="D782" s="640">
        <f t="shared" si="37"/>
        <v>0</v>
      </c>
      <c r="E782" s="640">
        <f>IF(Admin!$J$53="Yes",0,1)</f>
        <v>1</v>
      </c>
      <c r="F782" s="640">
        <f t="shared" si="38"/>
        <v>2</v>
      </c>
      <c r="G782" s="641" t="s">
        <v>303</v>
      </c>
      <c r="H782" s="11"/>
      <c r="I782" s="11"/>
      <c r="J782" s="11"/>
      <c r="K782" s="11"/>
      <c r="L782" s="11"/>
      <c r="M782" s="11"/>
      <c r="N782" s="11"/>
      <c r="O782" s="11"/>
      <c r="P782" s="11"/>
      <c r="Q782" s="11"/>
      <c r="R782" s="11"/>
      <c r="S782" s="11"/>
      <c r="T782" s="11"/>
      <c r="U782" s="11"/>
      <c r="V782" s="11"/>
      <c r="W782" s="11"/>
      <c r="X782" s="11"/>
      <c r="Y782" s="11"/>
      <c r="Z782" s="11"/>
      <c r="AA782" s="11"/>
      <c r="AB782" s="11"/>
      <c r="AC782" s="11"/>
      <c r="AD782" s="11"/>
      <c r="AE782" s="11"/>
      <c r="AF782" s="11"/>
      <c r="AG782" s="11"/>
      <c r="AH782" s="11"/>
      <c r="AI782" s="11"/>
      <c r="AJ782" s="11"/>
      <c r="AK782" s="11"/>
      <c r="AL782" s="11"/>
      <c r="AM782" s="11"/>
      <c r="AN782" s="11"/>
      <c r="AO782" s="11"/>
      <c r="AP782" s="11"/>
      <c r="AQ782" s="11"/>
      <c r="AR782" s="11"/>
      <c r="AS782" s="11"/>
      <c r="AT782" s="11"/>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row>
    <row r="783" spans="1:72" hidden="1">
      <c r="A783" s="880" t="str">
        <f>CONCATENATE(Admin!$C$54," ",Admin!$F$54)</f>
        <v xml:space="preserve">14 </v>
      </c>
      <c r="B783" s="881" t="e">
        <f>VLOOKUP($A$767,'P14'!$A$10:$E$59,5, FALSE)</f>
        <v>#N/A</v>
      </c>
      <c r="C783" s="639">
        <f t="shared" si="36"/>
        <v>1</v>
      </c>
      <c r="D783" s="640">
        <f t="shared" si="37"/>
        <v>0</v>
      </c>
      <c r="E783" s="640">
        <f>IF(Admin!$J$54="Yes",0,1)</f>
        <v>1</v>
      </c>
      <c r="F783" s="640">
        <f t="shared" si="38"/>
        <v>2</v>
      </c>
      <c r="G783" s="641" t="s">
        <v>303</v>
      </c>
      <c r="H783" s="11"/>
      <c r="I783" s="11"/>
      <c r="J783" s="11"/>
      <c r="K783" s="11"/>
      <c r="L783" s="11"/>
      <c r="M783" s="11"/>
      <c r="N783" s="11"/>
      <c r="O783" s="11"/>
      <c r="P783" s="11"/>
      <c r="Q783" s="11"/>
      <c r="R783" s="11"/>
      <c r="S783" s="11"/>
      <c r="T783" s="11"/>
      <c r="U783" s="11"/>
      <c r="V783" s="11"/>
      <c r="W783" s="11"/>
      <c r="X783" s="11"/>
      <c r="Y783" s="11"/>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row>
    <row r="784" spans="1:72" hidden="1">
      <c r="A784" s="880" t="str">
        <f>CONCATENATE(Admin!$C$55," ",Admin!$F$55)</f>
        <v xml:space="preserve">15 </v>
      </c>
      <c r="B784" s="881" t="e">
        <f>VLOOKUP($A$767,'P15'!$A$10:$E$59,5, FALSE)</f>
        <v>#N/A</v>
      </c>
      <c r="C784" s="639">
        <f t="shared" si="36"/>
        <v>1</v>
      </c>
      <c r="D784" s="640">
        <f t="shared" si="37"/>
        <v>0</v>
      </c>
      <c r="E784" s="640">
        <f>IF(Admin!$J$55="Yes",0,1)</f>
        <v>1</v>
      </c>
      <c r="F784" s="640">
        <f t="shared" si="38"/>
        <v>2</v>
      </c>
      <c r="G784" s="641" t="s">
        <v>303</v>
      </c>
      <c r="H784" s="11"/>
      <c r="I784" s="11"/>
      <c r="J784" s="11"/>
      <c r="K784" s="11"/>
      <c r="L784" s="11"/>
      <c r="M784" s="11"/>
      <c r="N784" s="11"/>
      <c r="O784" s="11"/>
      <c r="P784" s="11"/>
      <c r="Q784" s="11"/>
      <c r="R784" s="11"/>
      <c r="S784" s="11"/>
      <c r="T784" s="11"/>
      <c r="U784" s="11"/>
      <c r="V784" s="11"/>
      <c r="W784" s="11"/>
      <c r="X784" s="11"/>
      <c r="Y784" s="11"/>
      <c r="Z784" s="11"/>
      <c r="AA784" s="11"/>
      <c r="AB784" s="11"/>
      <c r="AC784" s="11"/>
      <c r="AD784" s="11"/>
      <c r="AE784" s="11"/>
      <c r="AF784" s="11"/>
      <c r="AG784" s="11"/>
      <c r="AH784" s="11"/>
      <c r="AI784" s="11"/>
      <c r="AJ784" s="11"/>
      <c r="AK784" s="11"/>
      <c r="AL784" s="11"/>
      <c r="AM784" s="11"/>
      <c r="AN784" s="11"/>
      <c r="AO784" s="11"/>
      <c r="AP784" s="11"/>
      <c r="AQ784" s="11"/>
      <c r="AR784" s="11"/>
      <c r="AS784" s="11"/>
      <c r="AT784" s="11"/>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row>
    <row r="785" spans="1:72" hidden="1">
      <c r="A785" s="880" t="str">
        <f>CONCATENATE(Admin!$C$56," ",Admin!$F$56)</f>
        <v xml:space="preserve">16 </v>
      </c>
      <c r="B785" s="881" t="e">
        <f>VLOOKUP($A$767,'P16'!$A$10:$E$59,5, FALSE)</f>
        <v>#N/A</v>
      </c>
      <c r="C785" s="639">
        <f t="shared" si="36"/>
        <v>1</v>
      </c>
      <c r="D785" s="640">
        <f t="shared" si="37"/>
        <v>0</v>
      </c>
      <c r="E785" s="640">
        <f>IF(Admin!$J$56="Yes",0,1)</f>
        <v>1</v>
      </c>
      <c r="F785" s="640">
        <f t="shared" si="38"/>
        <v>2</v>
      </c>
      <c r="G785" s="641" t="s">
        <v>303</v>
      </c>
      <c r="H785" s="11"/>
      <c r="I785" s="11"/>
      <c r="J785" s="11"/>
      <c r="K785" s="11"/>
      <c r="L785" s="11"/>
      <c r="M785" s="11"/>
      <c r="N785" s="11"/>
      <c r="O785" s="11"/>
      <c r="P785" s="11"/>
      <c r="Q785" s="11"/>
      <c r="R785" s="11"/>
      <c r="S785" s="11"/>
      <c r="T785" s="11"/>
      <c r="U785" s="11"/>
      <c r="V785" s="11"/>
      <c r="W785" s="11"/>
      <c r="X785" s="11"/>
      <c r="Y785" s="11"/>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row>
    <row r="786" spans="1:72" hidden="1">
      <c r="A786" s="880" t="str">
        <f>CONCATENATE(Admin!$C$57," ",Admin!$F$57)</f>
        <v xml:space="preserve">17 </v>
      </c>
      <c r="B786" s="881" t="e">
        <f>VLOOKUP($A$767,'P17'!$A$10:$E$59,5, FALSE)</f>
        <v>#N/A</v>
      </c>
      <c r="C786" s="639">
        <f t="shared" si="36"/>
        <v>1</v>
      </c>
      <c r="D786" s="640">
        <f t="shared" si="37"/>
        <v>0</v>
      </c>
      <c r="E786" s="640">
        <f>IF(Admin!$J$57="Yes",0,1)</f>
        <v>1</v>
      </c>
      <c r="F786" s="640">
        <f t="shared" si="38"/>
        <v>2</v>
      </c>
      <c r="G786" s="641" t="s">
        <v>303</v>
      </c>
      <c r="H786" s="11"/>
      <c r="I786" s="11"/>
      <c r="J786" s="11"/>
      <c r="K786" s="11"/>
      <c r="L786" s="11"/>
      <c r="M786" s="11"/>
      <c r="N786" s="11"/>
      <c r="O786" s="11"/>
      <c r="P786" s="11"/>
      <c r="Q786" s="11"/>
      <c r="R786" s="11"/>
      <c r="S786" s="11"/>
      <c r="T786" s="11"/>
      <c r="U786" s="11"/>
      <c r="V786" s="11"/>
      <c r="W786" s="11"/>
      <c r="X786" s="11"/>
      <c r="Y786" s="11"/>
      <c r="Z786" s="11"/>
      <c r="AA786" s="11"/>
      <c r="AB786" s="11"/>
      <c r="AC786" s="11"/>
      <c r="AD786" s="11"/>
      <c r="AE786" s="11"/>
      <c r="AF786" s="11"/>
      <c r="AG786" s="11"/>
      <c r="AH786" s="11"/>
      <c r="AI786" s="11"/>
      <c r="AJ786" s="11"/>
      <c r="AK786" s="11"/>
      <c r="AL786" s="11"/>
      <c r="AM786" s="11"/>
      <c r="AN786" s="11"/>
      <c r="AO786" s="11"/>
      <c r="AP786" s="11"/>
      <c r="AQ786" s="11"/>
      <c r="AR786" s="11"/>
      <c r="AS786" s="11"/>
      <c r="AT786" s="11"/>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row>
    <row r="787" spans="1:72" hidden="1">
      <c r="A787" s="880" t="str">
        <f>CONCATENATE(Admin!$C$58," ",Admin!$F$58)</f>
        <v xml:space="preserve">18 </v>
      </c>
      <c r="B787" s="881" t="e">
        <f>VLOOKUP($A$767,'P18'!$A$10:$E$59,5, FALSE)</f>
        <v>#N/A</v>
      </c>
      <c r="C787" s="639">
        <f t="shared" si="36"/>
        <v>1</v>
      </c>
      <c r="D787" s="640">
        <f t="shared" si="37"/>
        <v>0</v>
      </c>
      <c r="E787" s="640">
        <f>IF(Admin!$J$58="Yes",0,1)</f>
        <v>1</v>
      </c>
      <c r="F787" s="640">
        <f t="shared" si="38"/>
        <v>2</v>
      </c>
      <c r="G787" s="641" t="s">
        <v>303</v>
      </c>
      <c r="H787" s="11"/>
      <c r="I787" s="11"/>
      <c r="J787" s="11"/>
      <c r="K787" s="11"/>
      <c r="L787" s="11"/>
      <c r="M787" s="11"/>
      <c r="N787" s="11"/>
      <c r="O787" s="11"/>
      <c r="P787" s="11"/>
      <c r="Q787" s="11"/>
      <c r="R787" s="11"/>
      <c r="S787" s="11"/>
      <c r="T787" s="11"/>
      <c r="U787" s="11"/>
      <c r="V787" s="11"/>
      <c r="W787" s="11"/>
      <c r="X787" s="11"/>
      <c r="Y787" s="11"/>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row>
    <row r="788" spans="1:72" hidden="1">
      <c r="A788" s="880" t="str">
        <f>CONCATENATE(Admin!$C$59," ",Admin!$F$59)</f>
        <v xml:space="preserve">19 </v>
      </c>
      <c r="B788" s="881" t="e">
        <f>VLOOKUP($A$767,'P19'!$A$10:$E$59,5, FALSE)</f>
        <v>#N/A</v>
      </c>
      <c r="C788" s="639">
        <f t="shared" si="36"/>
        <v>1</v>
      </c>
      <c r="D788" s="640">
        <f t="shared" si="37"/>
        <v>0</v>
      </c>
      <c r="E788" s="640">
        <f>IF(Admin!$J$59="Yes",0,1)</f>
        <v>1</v>
      </c>
      <c r="F788" s="640">
        <f t="shared" si="38"/>
        <v>2</v>
      </c>
      <c r="G788" s="641" t="s">
        <v>303</v>
      </c>
      <c r="H788" s="11"/>
      <c r="I788" s="11"/>
      <c r="J788" s="11"/>
      <c r="K788" s="11"/>
      <c r="L788" s="11"/>
      <c r="M788" s="11"/>
      <c r="N788" s="11"/>
      <c r="O788" s="11"/>
      <c r="P788" s="11"/>
      <c r="Q788" s="11"/>
      <c r="R788" s="11"/>
      <c r="S788" s="11"/>
      <c r="T788" s="11"/>
      <c r="U788" s="11"/>
      <c r="V788" s="11"/>
      <c r="W788" s="11"/>
      <c r="X788" s="11"/>
      <c r="Y788" s="11"/>
      <c r="Z788" s="11"/>
      <c r="AA788" s="11"/>
      <c r="AB788" s="11"/>
      <c r="AC788" s="11"/>
      <c r="AD788" s="11"/>
      <c r="AE788" s="11"/>
      <c r="AF788" s="11"/>
      <c r="AG788" s="11"/>
      <c r="AH788" s="11"/>
      <c r="AI788" s="11"/>
      <c r="AJ788" s="11"/>
      <c r="AK788" s="11"/>
      <c r="AL788" s="11"/>
      <c r="AM788" s="11"/>
      <c r="AN788" s="11"/>
      <c r="AO788" s="11"/>
      <c r="AP788" s="11"/>
      <c r="AQ788" s="11"/>
      <c r="AR788" s="11"/>
      <c r="AS788" s="11"/>
      <c r="AT788" s="11"/>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row>
    <row r="789" spans="1:72" hidden="1">
      <c r="A789" s="880" t="str">
        <f>CONCATENATE(Admin!$C$60," ",Admin!$F$60)</f>
        <v xml:space="preserve">20 </v>
      </c>
      <c r="B789" s="881" t="e">
        <f>VLOOKUP($A$767,'P20'!$A$10:$E$59,5, FALSE)</f>
        <v>#N/A</v>
      </c>
      <c r="C789" s="639">
        <f t="shared" si="36"/>
        <v>1</v>
      </c>
      <c r="D789" s="640">
        <f t="shared" si="37"/>
        <v>0</v>
      </c>
      <c r="E789" s="640">
        <f>IF(Admin!$J$60="Yes",0,1)</f>
        <v>1</v>
      </c>
      <c r="F789" s="640">
        <f t="shared" si="38"/>
        <v>2</v>
      </c>
      <c r="G789" s="641" t="s">
        <v>303</v>
      </c>
      <c r="H789" s="11"/>
      <c r="I789" s="11"/>
      <c r="J789" s="11"/>
      <c r="K789" s="11"/>
      <c r="L789" s="11"/>
      <c r="M789" s="11"/>
      <c r="N789" s="11"/>
      <c r="O789" s="11"/>
      <c r="P789" s="11"/>
      <c r="Q789" s="11"/>
      <c r="R789" s="11"/>
      <c r="S789" s="11"/>
      <c r="T789" s="11"/>
      <c r="U789" s="11"/>
      <c r="V789" s="11"/>
      <c r="W789" s="11"/>
      <c r="X789" s="11"/>
      <c r="Y789" s="11"/>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row>
    <row r="790" spans="1:72" hidden="1">
      <c r="A790" s="878">
        <f>Tasks!B103</f>
        <v>35</v>
      </c>
      <c r="B790" s="879">
        <f>Tasks!C103</f>
        <v>0</v>
      </c>
      <c r="C790" s="639">
        <f t="shared" si="36"/>
        <v>0</v>
      </c>
      <c r="D790" s="640">
        <f t="shared" si="37"/>
        <v>1</v>
      </c>
      <c r="E790" s="640" t="s">
        <v>100</v>
      </c>
      <c r="F790" s="640">
        <f t="shared" si="38"/>
        <v>1</v>
      </c>
      <c r="G790" s="641" t="s">
        <v>303</v>
      </c>
      <c r="H790" s="11"/>
      <c r="I790" s="11"/>
      <c r="J790" s="11"/>
      <c r="K790" s="11"/>
      <c r="L790" s="11"/>
      <c r="M790" s="11"/>
      <c r="N790" s="11"/>
      <c r="O790" s="11"/>
      <c r="P790" s="11"/>
      <c r="Q790" s="11"/>
      <c r="R790" s="11"/>
      <c r="S790" s="11"/>
      <c r="T790" s="11"/>
      <c r="U790" s="11"/>
      <c r="V790" s="11"/>
      <c r="W790" s="11"/>
      <c r="X790" s="11"/>
      <c r="Y790" s="11"/>
      <c r="Z790" s="11"/>
      <c r="AA790" s="11"/>
      <c r="AB790" s="11"/>
      <c r="AC790" s="11"/>
      <c r="AD790" s="11"/>
      <c r="AE790" s="11"/>
      <c r="AF790" s="11"/>
      <c r="AG790" s="11"/>
      <c r="AH790" s="11"/>
      <c r="AI790" s="11"/>
      <c r="AJ790" s="11"/>
      <c r="AK790" s="11"/>
      <c r="AL790" s="11"/>
      <c r="AM790" s="11"/>
      <c r="AN790" s="11"/>
      <c r="AO790" s="11"/>
      <c r="AP790" s="11"/>
      <c r="AQ790" s="11"/>
      <c r="AR790" s="11"/>
      <c r="AS790" s="11"/>
      <c r="AT790" s="11"/>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row>
    <row r="791" spans="1:72" hidden="1">
      <c r="A791" s="880" t="str">
        <f>CONCATENATE("P1"," ",Admin!$F$39)</f>
        <v xml:space="preserve">P1 </v>
      </c>
      <c r="B791" s="881" t="e">
        <f>VLOOKUP($A$790,Pilot1!$A$10:$E$59,5, FALSE)</f>
        <v>#N/A</v>
      </c>
      <c r="C791" s="639">
        <f t="shared" si="36"/>
        <v>1</v>
      </c>
      <c r="D791" s="640">
        <f t="shared" si="37"/>
        <v>0</v>
      </c>
      <c r="E791" s="640">
        <f>IF(Admin!$J$39="Yes",0,1)</f>
        <v>1</v>
      </c>
      <c r="F791" s="640">
        <f t="shared" si="38"/>
        <v>2</v>
      </c>
      <c r="G791" s="641" t="s">
        <v>303</v>
      </c>
      <c r="H791" s="11"/>
      <c r="I791" s="11"/>
      <c r="J791" s="11"/>
      <c r="K791" s="11"/>
      <c r="L791" s="11"/>
      <c r="M791" s="11"/>
      <c r="N791" s="11"/>
      <c r="O791" s="11"/>
      <c r="P791" s="11"/>
      <c r="Q791" s="11"/>
      <c r="R791" s="11"/>
      <c r="S791" s="11"/>
      <c r="T791" s="11"/>
      <c r="U791" s="11"/>
      <c r="V791" s="11"/>
      <c r="W791" s="11"/>
      <c r="X791" s="11"/>
      <c r="Y791" s="11"/>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row>
    <row r="792" spans="1:72" ht="27" hidden="1">
      <c r="A792" s="880" t="str">
        <f>CONCATENATE("P2"," ",Admin!$F$40)</f>
        <v>P2 &lt;enter name&gt;</v>
      </c>
      <c r="B792" s="881" t="e">
        <f>VLOOKUP($A$790,Pilot2!$A$10:$E$59,5, FALSE)</f>
        <v>#N/A</v>
      </c>
      <c r="C792" s="639">
        <f t="shared" si="36"/>
        <v>1</v>
      </c>
      <c r="D792" s="640">
        <f t="shared" si="37"/>
        <v>0</v>
      </c>
      <c r="E792" s="640">
        <f>IF(Admin!$J$40="Yes",0,1)</f>
        <v>1</v>
      </c>
      <c r="F792" s="640">
        <f t="shared" si="38"/>
        <v>2</v>
      </c>
      <c r="G792" s="641" t="s">
        <v>303</v>
      </c>
      <c r="H792" s="11"/>
      <c r="I792" s="11"/>
      <c r="J792" s="11"/>
      <c r="K792" s="11"/>
      <c r="L792" s="11"/>
      <c r="M792" s="11"/>
      <c r="N792" s="11"/>
      <c r="O792" s="11"/>
      <c r="P792" s="11"/>
      <c r="Q792" s="11"/>
      <c r="R792" s="11"/>
      <c r="S792" s="11"/>
      <c r="T792" s="11"/>
      <c r="U792" s="11"/>
      <c r="V792" s="11"/>
      <c r="W792" s="11"/>
      <c r="X792" s="11"/>
      <c r="Y792" s="11"/>
      <c r="Z792" s="11"/>
      <c r="AA792" s="11"/>
      <c r="AB792" s="11"/>
      <c r="AC792" s="11"/>
      <c r="AD792" s="11"/>
      <c r="AE792" s="11"/>
      <c r="AF792" s="11"/>
      <c r="AG792" s="11"/>
      <c r="AH792" s="11"/>
      <c r="AI792" s="11"/>
      <c r="AJ792" s="11"/>
      <c r="AK792" s="11"/>
      <c r="AL792" s="11"/>
      <c r="AM792" s="11"/>
      <c r="AN792" s="11"/>
      <c r="AO792" s="11"/>
      <c r="AP792" s="11"/>
      <c r="AQ792" s="11"/>
      <c r="AR792" s="11"/>
      <c r="AS792" s="11"/>
      <c r="AT792" s="11"/>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row>
    <row r="793" spans="1:72" ht="27" hidden="1">
      <c r="A793" s="880" t="str">
        <f>CONCATENATE(Admin!$C$41," ",Admin!$F$41)</f>
        <v>1 Mevis Dsilva</v>
      </c>
      <c r="B793" s="881" t="e">
        <f>VLOOKUP($A$790,'P1'!$A$10:$E$59,5, FALSE)</f>
        <v>#N/A</v>
      </c>
      <c r="C793" s="639">
        <f t="shared" si="36"/>
        <v>1</v>
      </c>
      <c r="D793" s="640">
        <f t="shared" si="37"/>
        <v>0</v>
      </c>
      <c r="E793" s="640">
        <f>IF(Admin!$J$41="Yes",0,1)</f>
        <v>0</v>
      </c>
      <c r="F793" s="640">
        <f t="shared" si="38"/>
        <v>1</v>
      </c>
      <c r="G793" s="641" t="s">
        <v>303</v>
      </c>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row>
    <row r="794" spans="1:72" ht="27" hidden="1">
      <c r="A794" s="880" t="str">
        <f>CONCATENATE(Admin!$C$42," ",Admin!$F$42)</f>
        <v>2 Boris Gluscevic</v>
      </c>
      <c r="B794" s="881" t="e">
        <f>VLOOKUP($A$790,'P2'!$A$10:$E$59,5, FALSE)</f>
        <v>#N/A</v>
      </c>
      <c r="C794" s="639">
        <f t="shared" si="36"/>
        <v>1</v>
      </c>
      <c r="D794" s="640">
        <f t="shared" si="37"/>
        <v>0</v>
      </c>
      <c r="E794" s="640">
        <f>IF(Admin!$J$42="Yes",0,1)</f>
        <v>0</v>
      </c>
      <c r="F794" s="640">
        <f t="shared" si="38"/>
        <v>1</v>
      </c>
      <c r="G794" s="641" t="s">
        <v>303</v>
      </c>
      <c r="H794" s="11"/>
      <c r="I794" s="11"/>
      <c r="J794" s="11"/>
      <c r="K794" s="11"/>
      <c r="L794" s="11"/>
      <c r="M794" s="11"/>
      <c r="N794" s="11"/>
      <c r="O794" s="11"/>
      <c r="P794" s="11"/>
      <c r="Q794" s="11"/>
      <c r="R794" s="11"/>
      <c r="S794" s="11"/>
      <c r="T794" s="11"/>
      <c r="U794" s="11"/>
      <c r="V794" s="11"/>
      <c r="W794" s="11"/>
      <c r="X794" s="11"/>
      <c r="Y794" s="11"/>
      <c r="Z794" s="11"/>
      <c r="AA794" s="11"/>
      <c r="AB794" s="11"/>
      <c r="AC794" s="11"/>
      <c r="AD794" s="11"/>
      <c r="AE794" s="11"/>
      <c r="AF794" s="11"/>
      <c r="AG794" s="11"/>
      <c r="AH794" s="11"/>
      <c r="AI794" s="11"/>
      <c r="AJ794" s="11"/>
      <c r="AK794" s="11"/>
      <c r="AL794" s="11"/>
      <c r="AM794" s="11"/>
      <c r="AN794" s="11"/>
      <c r="AO794" s="11"/>
      <c r="AP794" s="11"/>
      <c r="AQ794" s="11"/>
      <c r="AR794" s="11"/>
      <c r="AS794" s="11"/>
      <c r="AT794" s="11"/>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row>
    <row r="795" spans="1:72" ht="27" hidden="1">
      <c r="A795" s="880" t="str">
        <f>CONCATENATE(Admin!$C$43," ",Admin!$F$43)</f>
        <v>3 Foram Jasani</v>
      </c>
      <c r="B795" s="881" t="e">
        <f>VLOOKUP($A$790,'P3'!$A$10:$E$59,5, FALSE)</f>
        <v>#N/A</v>
      </c>
      <c r="C795" s="639">
        <f t="shared" si="36"/>
        <v>1</v>
      </c>
      <c r="D795" s="640">
        <f t="shared" si="37"/>
        <v>0</v>
      </c>
      <c r="E795" s="640">
        <f>IF(Admin!$J$43="Yes",0,1)</f>
        <v>0</v>
      </c>
      <c r="F795" s="640">
        <f t="shared" si="38"/>
        <v>1</v>
      </c>
      <c r="G795" s="641" t="s">
        <v>303</v>
      </c>
      <c r="H795" s="11"/>
      <c r="I795" s="11"/>
      <c r="J795" s="11"/>
      <c r="K795" s="11"/>
      <c r="L795" s="11"/>
      <c r="M795" s="11"/>
      <c r="N795" s="11"/>
      <c r="O795" s="11"/>
      <c r="P795" s="11"/>
      <c r="Q795" s="11"/>
      <c r="R795" s="11"/>
      <c r="S795" s="11"/>
      <c r="T795" s="11"/>
      <c r="U795" s="11"/>
      <c r="V795" s="11"/>
      <c r="W795" s="11"/>
      <c r="X795" s="11"/>
      <c r="Y795" s="11"/>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row>
    <row r="796" spans="1:72" ht="27" hidden="1">
      <c r="A796" s="880" t="str">
        <f>CONCATENATE(Admin!$C$44," ",Admin!$F$44)</f>
        <v>4 Anupam Jagtap</v>
      </c>
      <c r="B796" s="881" t="e">
        <f>VLOOKUP($A$790,'P4'!$A$10:$E$59,5, FALSE)</f>
        <v>#N/A</v>
      </c>
      <c r="C796" s="639">
        <f t="shared" si="36"/>
        <v>1</v>
      </c>
      <c r="D796" s="640">
        <f t="shared" si="37"/>
        <v>0</v>
      </c>
      <c r="E796" s="640">
        <f>IF(Admin!$J$44="Yes",0,1)</f>
        <v>0</v>
      </c>
      <c r="F796" s="640">
        <f t="shared" si="38"/>
        <v>1</v>
      </c>
      <c r="G796" s="641" t="s">
        <v>303</v>
      </c>
      <c r="H796" s="11"/>
      <c r="I796" s="11"/>
      <c r="J796" s="11"/>
      <c r="K796" s="11"/>
      <c r="L796" s="11"/>
      <c r="M796" s="11"/>
      <c r="N796" s="11"/>
      <c r="O796" s="11"/>
      <c r="P796" s="11"/>
      <c r="Q796" s="11"/>
      <c r="R796" s="11"/>
      <c r="S796" s="11"/>
      <c r="T796" s="11"/>
      <c r="U796" s="11"/>
      <c r="V796" s="11"/>
      <c r="W796" s="11"/>
      <c r="X796" s="11"/>
      <c r="Y796" s="11"/>
      <c r="Z796" s="11"/>
      <c r="AA796" s="11"/>
      <c r="AB796" s="11"/>
      <c r="AC796" s="11"/>
      <c r="AD796" s="11"/>
      <c r="AE796" s="11"/>
      <c r="AF796" s="11"/>
      <c r="AG796" s="11"/>
      <c r="AH796" s="11"/>
      <c r="AI796" s="11"/>
      <c r="AJ796" s="11"/>
      <c r="AK796" s="11"/>
      <c r="AL796" s="11"/>
      <c r="AM796" s="11"/>
      <c r="AN796" s="11"/>
      <c r="AO796" s="11"/>
      <c r="AP796" s="11"/>
      <c r="AQ796" s="11"/>
      <c r="AR796" s="11"/>
      <c r="AS796" s="11"/>
      <c r="AT796" s="11"/>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row>
    <row r="797" spans="1:72" ht="27" hidden="1">
      <c r="A797" s="880" t="str">
        <f>CONCATENATE(Admin!$C$45," ",Admin!$F$45)</f>
        <v>5 Rohan Avachat</v>
      </c>
      <c r="B797" s="881" t="e">
        <f>VLOOKUP($A$790,'P5'!$A$10:$E$59,5, FALSE)</f>
        <v>#N/A</v>
      </c>
      <c r="C797" s="639">
        <f t="shared" si="36"/>
        <v>1</v>
      </c>
      <c r="D797" s="640">
        <f t="shared" si="37"/>
        <v>0</v>
      </c>
      <c r="E797" s="640">
        <f>IF(Admin!$J$45="Yes",0,1)</f>
        <v>0</v>
      </c>
      <c r="F797" s="640">
        <f t="shared" si="38"/>
        <v>1</v>
      </c>
      <c r="G797" s="641" t="s">
        <v>303</v>
      </c>
      <c r="H797" s="11"/>
      <c r="I797" s="11"/>
      <c r="J797" s="11"/>
      <c r="K797" s="11"/>
      <c r="L797" s="11"/>
      <c r="M797" s="11"/>
      <c r="N797" s="11"/>
      <c r="O797" s="11"/>
      <c r="P797" s="11"/>
      <c r="Q797" s="11"/>
      <c r="R797" s="11"/>
      <c r="S797" s="11"/>
      <c r="T797" s="11"/>
      <c r="U797" s="11"/>
      <c r="V797" s="11"/>
      <c r="W797" s="11"/>
      <c r="X797" s="11"/>
      <c r="Y797" s="11"/>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row>
    <row r="798" spans="1:72" hidden="1">
      <c r="A798" s="880" t="str">
        <f>CONCATENATE(Admin!$C$46," ",Admin!$F$46)</f>
        <v xml:space="preserve">6 </v>
      </c>
      <c r="B798" s="881" t="e">
        <f>VLOOKUP($A$790,'P6'!$A$10:$E$59,5, FALSE)</f>
        <v>#N/A</v>
      </c>
      <c r="C798" s="639">
        <f t="shared" si="36"/>
        <v>1</v>
      </c>
      <c r="D798" s="640">
        <f t="shared" si="37"/>
        <v>0</v>
      </c>
      <c r="E798" s="640">
        <f>IF(Admin!$J$46="Yes",0,1)</f>
        <v>1</v>
      </c>
      <c r="F798" s="640">
        <f t="shared" si="38"/>
        <v>2</v>
      </c>
      <c r="G798" s="641" t="s">
        <v>303</v>
      </c>
      <c r="H798" s="11"/>
      <c r="I798" s="11"/>
      <c r="J798" s="11"/>
      <c r="K798" s="11"/>
      <c r="L798" s="11"/>
      <c r="M798" s="11"/>
      <c r="N798" s="11"/>
      <c r="O798" s="11"/>
      <c r="P798" s="11"/>
      <c r="Q798" s="11"/>
      <c r="R798" s="11"/>
      <c r="S798" s="11"/>
      <c r="T798" s="11"/>
      <c r="U798" s="11"/>
      <c r="V798" s="11"/>
      <c r="W798" s="11"/>
      <c r="X798" s="11"/>
      <c r="Y798" s="11"/>
      <c r="Z798" s="11"/>
      <c r="AA798" s="11"/>
      <c r="AB798" s="11"/>
      <c r="AC798" s="11"/>
      <c r="AD798" s="11"/>
      <c r="AE798" s="11"/>
      <c r="AF798" s="11"/>
      <c r="AG798" s="11"/>
      <c r="AH798" s="11"/>
      <c r="AI798" s="11"/>
      <c r="AJ798" s="11"/>
      <c r="AK798" s="11"/>
      <c r="AL798" s="11"/>
      <c r="AM798" s="11"/>
      <c r="AN798" s="11"/>
      <c r="AO798" s="11"/>
      <c r="AP798" s="11"/>
      <c r="AQ798" s="11"/>
      <c r="AR798" s="11"/>
      <c r="AS798" s="11"/>
      <c r="AT798" s="11"/>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row>
    <row r="799" spans="1:72" hidden="1">
      <c r="A799" s="880" t="str">
        <f>CONCATENATE(Admin!$C$47," ",Admin!$F$47)</f>
        <v xml:space="preserve">7 </v>
      </c>
      <c r="B799" s="881" t="e">
        <f>VLOOKUP($A$790,'P7'!$A$10:$E$59,5, FALSE)</f>
        <v>#N/A</v>
      </c>
      <c r="C799" s="639">
        <f t="shared" si="36"/>
        <v>1</v>
      </c>
      <c r="D799" s="640">
        <f t="shared" si="37"/>
        <v>0</v>
      </c>
      <c r="E799" s="640">
        <f>IF(Admin!$J$47="Yes",0,1)</f>
        <v>1</v>
      </c>
      <c r="F799" s="640">
        <f t="shared" si="38"/>
        <v>2</v>
      </c>
      <c r="G799" s="641" t="s">
        <v>303</v>
      </c>
      <c r="H799" s="11"/>
      <c r="I799" s="11"/>
      <c r="J799" s="11"/>
      <c r="K799" s="11"/>
      <c r="L799" s="11"/>
      <c r="M799" s="11"/>
      <c r="N799" s="11"/>
      <c r="O799" s="11"/>
      <c r="P799" s="11"/>
      <c r="Q799" s="11"/>
      <c r="R799" s="11"/>
      <c r="S799" s="11"/>
      <c r="T799" s="11"/>
      <c r="U799" s="11"/>
      <c r="V799" s="11"/>
      <c r="W799" s="11"/>
      <c r="X799" s="11"/>
      <c r="Y799" s="11"/>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row>
    <row r="800" spans="1:72" hidden="1">
      <c r="A800" s="880" t="str">
        <f>CONCATENATE(Admin!$C$48," ",Admin!$F$48)</f>
        <v xml:space="preserve">8 </v>
      </c>
      <c r="B800" s="881" t="e">
        <f>VLOOKUP($A$790,'P8'!$A$10:$E$59,5, FALSE)</f>
        <v>#N/A</v>
      </c>
      <c r="C800" s="639">
        <f t="shared" si="36"/>
        <v>1</v>
      </c>
      <c r="D800" s="640">
        <f t="shared" si="37"/>
        <v>0</v>
      </c>
      <c r="E800" s="640">
        <f>IF(Admin!$J$48="Yes",0,1)</f>
        <v>1</v>
      </c>
      <c r="F800" s="640">
        <f t="shared" si="38"/>
        <v>2</v>
      </c>
      <c r="G800" s="641" t="s">
        <v>303</v>
      </c>
      <c r="H800" s="11"/>
      <c r="I800" s="11"/>
      <c r="J800" s="11"/>
      <c r="K800" s="11"/>
      <c r="L800" s="11"/>
      <c r="M800" s="11"/>
      <c r="N800" s="11"/>
      <c r="O800" s="11"/>
      <c r="P800" s="11"/>
      <c r="Q800" s="11"/>
      <c r="R800" s="11"/>
      <c r="S800" s="11"/>
      <c r="T800" s="11"/>
      <c r="U800" s="11"/>
      <c r="V800" s="11"/>
      <c r="W800" s="11"/>
      <c r="X800" s="11"/>
      <c r="Y800" s="11"/>
      <c r="Z800" s="11"/>
      <c r="AA800" s="11"/>
      <c r="AB800" s="11"/>
      <c r="AC800" s="11"/>
      <c r="AD800" s="11"/>
      <c r="AE800" s="11"/>
      <c r="AF800" s="11"/>
      <c r="AG800" s="11"/>
      <c r="AH800" s="11"/>
      <c r="AI800" s="11"/>
      <c r="AJ800" s="11"/>
      <c r="AK800" s="11"/>
      <c r="AL800" s="11"/>
      <c r="AM800" s="11"/>
      <c r="AN800" s="11"/>
      <c r="AO800" s="11"/>
      <c r="AP800" s="11"/>
      <c r="AQ800" s="11"/>
      <c r="AR800" s="11"/>
      <c r="AS800" s="11"/>
      <c r="AT800" s="11"/>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row>
    <row r="801" spans="1:72" hidden="1">
      <c r="A801" s="880" t="str">
        <f>CONCATENATE(Admin!$C$49," ",Admin!$F$49)</f>
        <v xml:space="preserve">9 </v>
      </c>
      <c r="B801" s="881" t="e">
        <f>VLOOKUP($A$790,'P9'!$A$10:$E$59,5, FALSE)</f>
        <v>#N/A</v>
      </c>
      <c r="C801" s="639">
        <f t="shared" si="36"/>
        <v>1</v>
      </c>
      <c r="D801" s="640">
        <f t="shared" si="37"/>
        <v>0</v>
      </c>
      <c r="E801" s="640">
        <f>IF(Admin!$J$49="Yes",0,1)</f>
        <v>1</v>
      </c>
      <c r="F801" s="640">
        <f t="shared" si="38"/>
        <v>2</v>
      </c>
      <c r="G801" s="641" t="s">
        <v>303</v>
      </c>
      <c r="H801" s="11"/>
      <c r="I801" s="11"/>
      <c r="J801" s="11"/>
      <c r="K801" s="11"/>
      <c r="L801" s="11"/>
      <c r="M801" s="11"/>
      <c r="N801" s="11"/>
      <c r="O801" s="11"/>
      <c r="P801" s="11"/>
      <c r="Q801" s="11"/>
      <c r="R801" s="11"/>
      <c r="S801" s="11"/>
      <c r="T801" s="11"/>
      <c r="U801" s="11"/>
      <c r="V801" s="11"/>
      <c r="W801" s="11"/>
      <c r="X801" s="11"/>
      <c r="Y801" s="11"/>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row>
    <row r="802" spans="1:72" hidden="1">
      <c r="A802" s="880" t="str">
        <f>CONCATENATE(Admin!$C$50," ",Admin!$F$50)</f>
        <v xml:space="preserve">10 </v>
      </c>
      <c r="B802" s="881" t="e">
        <f>VLOOKUP($A$790,'P10'!$A$10:$E$59,5, FALSE)</f>
        <v>#N/A</v>
      </c>
      <c r="C802" s="639">
        <f t="shared" si="36"/>
        <v>1</v>
      </c>
      <c r="D802" s="640">
        <f t="shared" si="37"/>
        <v>0</v>
      </c>
      <c r="E802" s="640">
        <f>IF(Admin!$J$50="Yes",0,1)</f>
        <v>1</v>
      </c>
      <c r="F802" s="640">
        <f t="shared" si="38"/>
        <v>2</v>
      </c>
      <c r="G802" s="641" t="s">
        <v>303</v>
      </c>
      <c r="H802" s="11"/>
      <c r="I802" s="11"/>
      <c r="J802" s="11"/>
      <c r="K802" s="11"/>
      <c r="L802" s="11"/>
      <c r="M802" s="11"/>
      <c r="N802" s="11"/>
      <c r="O802" s="11"/>
      <c r="P802" s="11"/>
      <c r="Q802" s="11"/>
      <c r="R802" s="11"/>
      <c r="S802" s="11"/>
      <c r="T802" s="11"/>
      <c r="U802" s="11"/>
      <c r="V802" s="11"/>
      <c r="W802" s="11"/>
      <c r="X802" s="11"/>
      <c r="Y802" s="11"/>
      <c r="Z802" s="11"/>
      <c r="AA802" s="11"/>
      <c r="AB802" s="11"/>
      <c r="AC802" s="11"/>
      <c r="AD802" s="11"/>
      <c r="AE802" s="11"/>
      <c r="AF802" s="11"/>
      <c r="AG802" s="11"/>
      <c r="AH802" s="11"/>
      <c r="AI802" s="11"/>
      <c r="AJ802" s="11"/>
      <c r="AK802" s="11"/>
      <c r="AL802" s="11"/>
      <c r="AM802" s="11"/>
      <c r="AN802" s="11"/>
      <c r="AO802" s="11"/>
      <c r="AP802" s="11"/>
      <c r="AQ802" s="11"/>
      <c r="AR802" s="11"/>
      <c r="AS802" s="11"/>
      <c r="AT802" s="11"/>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row>
    <row r="803" spans="1:72" hidden="1">
      <c r="A803" s="880" t="str">
        <f>CONCATENATE(Admin!$C$51," ",Admin!$F$51)</f>
        <v xml:space="preserve">11 </v>
      </c>
      <c r="B803" s="881" t="e">
        <f>VLOOKUP($A$790,'P11'!$A$10:$E$59,5, FALSE)</f>
        <v>#N/A</v>
      </c>
      <c r="C803" s="639">
        <f t="shared" si="36"/>
        <v>1</v>
      </c>
      <c r="D803" s="640">
        <f t="shared" si="37"/>
        <v>0</v>
      </c>
      <c r="E803" s="640">
        <f>IF(Admin!$J$51="Yes",0,1)</f>
        <v>1</v>
      </c>
      <c r="F803" s="640">
        <f t="shared" si="38"/>
        <v>2</v>
      </c>
      <c r="G803" s="641" t="s">
        <v>303</v>
      </c>
      <c r="H803" s="11"/>
      <c r="I803" s="11"/>
      <c r="J803" s="11"/>
      <c r="K803" s="11"/>
      <c r="L803" s="11"/>
      <c r="M803" s="11"/>
      <c r="N803" s="11"/>
      <c r="O803" s="11"/>
      <c r="P803" s="11"/>
      <c r="Q803" s="11"/>
      <c r="R803" s="11"/>
      <c r="S803" s="11"/>
      <c r="T803" s="11"/>
      <c r="U803" s="11"/>
      <c r="V803" s="11"/>
      <c r="W803" s="11"/>
      <c r="X803" s="11"/>
      <c r="Y803" s="11"/>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row>
    <row r="804" spans="1:72" hidden="1">
      <c r="A804" s="880" t="str">
        <f>CONCATENATE(Admin!$C$52," ",Admin!$F$52)</f>
        <v xml:space="preserve">12 </v>
      </c>
      <c r="B804" s="881" t="e">
        <f>VLOOKUP($A$790,'P12'!$A$10:$E$59,5, FALSE)</f>
        <v>#N/A</v>
      </c>
      <c r="C804" s="639">
        <f t="shared" si="36"/>
        <v>1</v>
      </c>
      <c r="D804" s="640">
        <f t="shared" si="37"/>
        <v>0</v>
      </c>
      <c r="E804" s="640">
        <f>IF(Admin!$J$52="Yes",0,1)</f>
        <v>1</v>
      </c>
      <c r="F804" s="640">
        <f t="shared" si="38"/>
        <v>2</v>
      </c>
      <c r="G804" s="641" t="s">
        <v>303</v>
      </c>
      <c r="H804" s="11"/>
      <c r="I804" s="11"/>
      <c r="J804" s="11"/>
      <c r="K804" s="11"/>
      <c r="L804" s="11"/>
      <c r="M804" s="11"/>
      <c r="N804" s="11"/>
      <c r="O804" s="11"/>
      <c r="P804" s="11"/>
      <c r="Q804" s="11"/>
      <c r="R804" s="11"/>
      <c r="S804" s="11"/>
      <c r="T804" s="11"/>
      <c r="U804" s="11"/>
      <c r="V804" s="11"/>
      <c r="W804" s="11"/>
      <c r="X804" s="11"/>
      <c r="Y804" s="11"/>
      <c r="Z804" s="11"/>
      <c r="AA804" s="11"/>
      <c r="AB804" s="11"/>
      <c r="AC804" s="11"/>
      <c r="AD804" s="11"/>
      <c r="AE804" s="11"/>
      <c r="AF804" s="11"/>
      <c r="AG804" s="11"/>
      <c r="AH804" s="11"/>
      <c r="AI804" s="11"/>
      <c r="AJ804" s="11"/>
      <c r="AK804" s="11"/>
      <c r="AL804" s="11"/>
      <c r="AM804" s="11"/>
      <c r="AN804" s="11"/>
      <c r="AO804" s="11"/>
      <c r="AP804" s="11"/>
      <c r="AQ804" s="11"/>
      <c r="AR804" s="11"/>
      <c r="AS804" s="11"/>
      <c r="AT804" s="11"/>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row>
    <row r="805" spans="1:72" hidden="1">
      <c r="A805" s="880" t="str">
        <f>CONCATENATE(Admin!$C$53," ",Admin!$F$53)</f>
        <v xml:space="preserve">13 </v>
      </c>
      <c r="B805" s="881" t="e">
        <f>VLOOKUP($A$790,'P13'!$A$10:$E$59,5, FALSE)</f>
        <v>#N/A</v>
      </c>
      <c r="C805" s="639">
        <f t="shared" si="36"/>
        <v>1</v>
      </c>
      <c r="D805" s="640">
        <f t="shared" si="37"/>
        <v>0</v>
      </c>
      <c r="E805" s="640">
        <f>IF(Admin!$J$53="Yes",0,1)</f>
        <v>1</v>
      </c>
      <c r="F805" s="640">
        <f t="shared" si="38"/>
        <v>2</v>
      </c>
      <c r="G805" s="641" t="s">
        <v>303</v>
      </c>
      <c r="H805" s="11"/>
      <c r="I805" s="11"/>
      <c r="J805" s="11"/>
      <c r="K805" s="11"/>
      <c r="L805" s="11"/>
      <c r="M805" s="11"/>
      <c r="N805" s="11"/>
      <c r="O805" s="11"/>
      <c r="P805" s="11"/>
      <c r="Q805" s="11"/>
      <c r="R805" s="11"/>
      <c r="S805" s="11"/>
      <c r="T805" s="11"/>
      <c r="U805" s="11"/>
      <c r="V805" s="11"/>
      <c r="W805" s="11"/>
      <c r="X805" s="11"/>
      <c r="Y805" s="11"/>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row>
    <row r="806" spans="1:72" hidden="1">
      <c r="A806" s="880" t="str">
        <f>CONCATENATE(Admin!$C$54," ",Admin!$F$54)</f>
        <v xml:space="preserve">14 </v>
      </c>
      <c r="B806" s="881" t="e">
        <f>VLOOKUP($A$790,'P14'!$A$10:$E$59,5, FALSE)</f>
        <v>#N/A</v>
      </c>
      <c r="C806" s="639">
        <f t="shared" si="36"/>
        <v>1</v>
      </c>
      <c r="D806" s="640">
        <f t="shared" si="37"/>
        <v>0</v>
      </c>
      <c r="E806" s="640">
        <f>IF(Admin!$J$54="Yes",0,1)</f>
        <v>1</v>
      </c>
      <c r="F806" s="640">
        <f t="shared" si="38"/>
        <v>2</v>
      </c>
      <c r="G806" s="641" t="s">
        <v>303</v>
      </c>
      <c r="H806" s="11"/>
      <c r="I806" s="11"/>
      <c r="J806" s="11"/>
      <c r="K806" s="11"/>
      <c r="L806" s="11"/>
      <c r="M806" s="11"/>
      <c r="N806" s="11"/>
      <c r="O806" s="11"/>
      <c r="P806" s="11"/>
      <c r="Q806" s="11"/>
      <c r="R806" s="11"/>
      <c r="S806" s="11"/>
      <c r="T806" s="11"/>
      <c r="U806" s="11"/>
      <c r="V806" s="11"/>
      <c r="W806" s="11"/>
      <c r="X806" s="11"/>
      <c r="Y806" s="11"/>
      <c r="Z806" s="11"/>
      <c r="AA806" s="11"/>
      <c r="AB806" s="11"/>
      <c r="AC806" s="11"/>
      <c r="AD806" s="11"/>
      <c r="AE806" s="11"/>
      <c r="AF806" s="11"/>
      <c r="AG806" s="11"/>
      <c r="AH806" s="11"/>
      <c r="AI806" s="11"/>
      <c r="AJ806" s="11"/>
      <c r="AK806" s="11"/>
      <c r="AL806" s="11"/>
      <c r="AM806" s="11"/>
      <c r="AN806" s="11"/>
      <c r="AO806" s="11"/>
      <c r="AP806" s="11"/>
      <c r="AQ806" s="11"/>
      <c r="AR806" s="11"/>
      <c r="AS806" s="11"/>
      <c r="AT806" s="11"/>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row>
    <row r="807" spans="1:72" hidden="1">
      <c r="A807" s="880" t="str">
        <f>CONCATENATE(Admin!$C$55," ",Admin!$F$55)</f>
        <v xml:space="preserve">15 </v>
      </c>
      <c r="B807" s="881" t="e">
        <f>VLOOKUP($A$790,'P15'!$A$10:$E$59,5, FALSE)</f>
        <v>#N/A</v>
      </c>
      <c r="C807" s="639">
        <f t="shared" si="36"/>
        <v>1</v>
      </c>
      <c r="D807" s="640">
        <f t="shared" si="37"/>
        <v>0</v>
      </c>
      <c r="E807" s="640">
        <f>IF(Admin!$J$55="Yes",0,1)</f>
        <v>1</v>
      </c>
      <c r="F807" s="640">
        <f t="shared" si="38"/>
        <v>2</v>
      </c>
      <c r="G807" s="641" t="s">
        <v>303</v>
      </c>
      <c r="H807" s="11"/>
      <c r="I807" s="11"/>
      <c r="J807" s="11"/>
      <c r="K807" s="11"/>
      <c r="L807" s="11"/>
      <c r="M807" s="11"/>
      <c r="N807" s="11"/>
      <c r="O807" s="11"/>
      <c r="P807" s="11"/>
      <c r="Q807" s="11"/>
      <c r="R807" s="11"/>
      <c r="S807" s="11"/>
      <c r="T807" s="11"/>
      <c r="U807" s="11"/>
      <c r="V807" s="11"/>
      <c r="W807" s="11"/>
      <c r="X807" s="11"/>
      <c r="Y807" s="11"/>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row>
    <row r="808" spans="1:72" hidden="1">
      <c r="A808" s="880" t="str">
        <f>CONCATENATE(Admin!$C$56," ",Admin!$F$56)</f>
        <v xml:space="preserve">16 </v>
      </c>
      <c r="B808" s="881" t="e">
        <f>VLOOKUP($A$790,'P16'!$A$10:$E$59,5, FALSE)</f>
        <v>#N/A</v>
      </c>
      <c r="C808" s="639">
        <f t="shared" si="36"/>
        <v>1</v>
      </c>
      <c r="D808" s="640">
        <f t="shared" si="37"/>
        <v>0</v>
      </c>
      <c r="E808" s="640">
        <f>IF(Admin!$J$56="Yes",0,1)</f>
        <v>1</v>
      </c>
      <c r="F808" s="640">
        <f t="shared" si="38"/>
        <v>2</v>
      </c>
      <c r="G808" s="641" t="s">
        <v>303</v>
      </c>
      <c r="H808" s="11"/>
      <c r="I808" s="11"/>
      <c r="J808" s="11"/>
      <c r="K808" s="11"/>
      <c r="L808" s="11"/>
      <c r="M808" s="11"/>
      <c r="N808" s="11"/>
      <c r="O808" s="11"/>
      <c r="P808" s="11"/>
      <c r="Q808" s="11"/>
      <c r="R808" s="11"/>
      <c r="S808" s="11"/>
      <c r="T808" s="11"/>
      <c r="U808" s="11"/>
      <c r="V808" s="11"/>
      <c r="W808" s="11"/>
      <c r="X808" s="11"/>
      <c r="Y808" s="11"/>
      <c r="Z808" s="11"/>
      <c r="AA808" s="11"/>
      <c r="AB808" s="11"/>
      <c r="AC808" s="11"/>
      <c r="AD808" s="11"/>
      <c r="AE808" s="11"/>
      <c r="AF808" s="11"/>
      <c r="AG808" s="11"/>
      <c r="AH808" s="11"/>
      <c r="AI808" s="11"/>
      <c r="AJ808" s="11"/>
      <c r="AK808" s="11"/>
      <c r="AL808" s="11"/>
      <c r="AM808" s="11"/>
      <c r="AN808" s="11"/>
      <c r="AO808" s="11"/>
      <c r="AP808" s="11"/>
      <c r="AQ808" s="11"/>
      <c r="AR808" s="11"/>
      <c r="AS808" s="11"/>
      <c r="AT808" s="11"/>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row>
    <row r="809" spans="1:72" hidden="1">
      <c r="A809" s="880" t="str">
        <f>CONCATENATE(Admin!$C$57," ",Admin!$F$57)</f>
        <v xml:space="preserve">17 </v>
      </c>
      <c r="B809" s="881" t="e">
        <f>VLOOKUP($A$790,'P17'!$A$10:$E$59,5, FALSE)</f>
        <v>#N/A</v>
      </c>
      <c r="C809" s="639">
        <f t="shared" si="36"/>
        <v>1</v>
      </c>
      <c r="D809" s="640">
        <f t="shared" si="37"/>
        <v>0</v>
      </c>
      <c r="E809" s="640">
        <f>IF(Admin!$J$57="Yes",0,1)</f>
        <v>1</v>
      </c>
      <c r="F809" s="640">
        <f t="shared" si="38"/>
        <v>2</v>
      </c>
      <c r="G809" s="641" t="s">
        <v>303</v>
      </c>
      <c r="H809" s="11"/>
      <c r="I809" s="11"/>
      <c r="J809" s="11"/>
      <c r="K809" s="11"/>
      <c r="L809" s="11"/>
      <c r="M809" s="11"/>
      <c r="N809" s="11"/>
      <c r="O809" s="11"/>
      <c r="P809" s="11"/>
      <c r="Q809" s="11"/>
      <c r="R809" s="11"/>
      <c r="S809" s="11"/>
      <c r="T809" s="11"/>
      <c r="U809" s="11"/>
      <c r="V809" s="11"/>
      <c r="W809" s="11"/>
      <c r="X809" s="11"/>
      <c r="Y809" s="11"/>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row>
    <row r="810" spans="1:72" hidden="1">
      <c r="A810" s="880" t="str">
        <f>CONCATENATE(Admin!$C$58," ",Admin!$F$58)</f>
        <v xml:space="preserve">18 </v>
      </c>
      <c r="B810" s="881" t="e">
        <f>VLOOKUP($A$790,'P18'!$A$10:$E$59,5, FALSE)</f>
        <v>#N/A</v>
      </c>
      <c r="C810" s="639">
        <f t="shared" si="36"/>
        <v>1</v>
      </c>
      <c r="D810" s="640">
        <f t="shared" si="37"/>
        <v>0</v>
      </c>
      <c r="E810" s="640">
        <f>IF(Admin!$J$58="Yes",0,1)</f>
        <v>1</v>
      </c>
      <c r="F810" s="640">
        <f t="shared" si="38"/>
        <v>2</v>
      </c>
      <c r="G810" s="641" t="s">
        <v>303</v>
      </c>
      <c r="H810" s="11"/>
      <c r="I810" s="11"/>
      <c r="J810" s="11"/>
      <c r="K810" s="11"/>
      <c r="L810" s="11"/>
      <c r="M810" s="11"/>
      <c r="N810" s="11"/>
      <c r="O810" s="11"/>
      <c r="P810" s="11"/>
      <c r="Q810" s="11"/>
      <c r="R810" s="11"/>
      <c r="S810" s="11"/>
      <c r="T810" s="11"/>
      <c r="U810" s="11"/>
      <c r="V810" s="11"/>
      <c r="W810" s="11"/>
      <c r="X810" s="11"/>
      <c r="Y810" s="11"/>
      <c r="Z810" s="11"/>
      <c r="AA810" s="11"/>
      <c r="AB810" s="11"/>
      <c r="AC810" s="11"/>
      <c r="AD810" s="11"/>
      <c r="AE810" s="11"/>
      <c r="AF810" s="11"/>
      <c r="AG810" s="11"/>
      <c r="AH810" s="11"/>
      <c r="AI810" s="11"/>
      <c r="AJ810" s="11"/>
      <c r="AK810" s="11"/>
      <c r="AL810" s="11"/>
      <c r="AM810" s="11"/>
      <c r="AN810" s="11"/>
      <c r="AO810" s="11"/>
      <c r="AP810" s="11"/>
      <c r="AQ810" s="11"/>
      <c r="AR810" s="11"/>
      <c r="AS810" s="11"/>
      <c r="AT810" s="11"/>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row>
    <row r="811" spans="1:72" hidden="1">
      <c r="A811" s="880" t="str">
        <f>CONCATENATE(Admin!$C$59," ",Admin!$F$59)</f>
        <v xml:space="preserve">19 </v>
      </c>
      <c r="B811" s="881" t="e">
        <f>VLOOKUP($A$790,'P19'!$A$10:$E$59,5, FALSE)</f>
        <v>#N/A</v>
      </c>
      <c r="C811" s="639">
        <f t="shared" si="36"/>
        <v>1</v>
      </c>
      <c r="D811" s="640">
        <f t="shared" si="37"/>
        <v>0</v>
      </c>
      <c r="E811" s="640">
        <f>IF(Admin!$J$59="Yes",0,1)</f>
        <v>1</v>
      </c>
      <c r="F811" s="640">
        <f t="shared" si="38"/>
        <v>2</v>
      </c>
      <c r="G811" s="641" t="s">
        <v>303</v>
      </c>
      <c r="H811" s="11"/>
      <c r="I811" s="11"/>
      <c r="J811" s="11"/>
      <c r="K811" s="11"/>
      <c r="L811" s="11"/>
      <c r="M811" s="11"/>
      <c r="N811" s="11"/>
      <c r="O811" s="11"/>
      <c r="P811" s="11"/>
      <c r="Q811" s="11"/>
      <c r="R811" s="11"/>
      <c r="S811" s="11"/>
      <c r="T811" s="11"/>
      <c r="U811" s="11"/>
      <c r="V811" s="11"/>
      <c r="W811" s="11"/>
      <c r="X811" s="11"/>
      <c r="Y811" s="11"/>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row>
    <row r="812" spans="1:72" hidden="1">
      <c r="A812" s="880" t="str">
        <f>CONCATENATE(Admin!$C$60," ",Admin!$F$60)</f>
        <v xml:space="preserve">20 </v>
      </c>
      <c r="B812" s="881" t="e">
        <f>VLOOKUP($A$790,'P20'!$A$10:$E$59,5, FALSE)</f>
        <v>#N/A</v>
      </c>
      <c r="C812" s="639">
        <f t="shared" si="36"/>
        <v>1</v>
      </c>
      <c r="D812" s="640">
        <f t="shared" si="37"/>
        <v>0</v>
      </c>
      <c r="E812" s="640">
        <f>IF(Admin!$J$60="Yes",0,1)</f>
        <v>1</v>
      </c>
      <c r="F812" s="640">
        <f t="shared" si="38"/>
        <v>2</v>
      </c>
      <c r="G812" s="641" t="s">
        <v>303</v>
      </c>
      <c r="H812" s="11"/>
      <c r="I812" s="11"/>
      <c r="J812" s="11"/>
      <c r="K812" s="11"/>
      <c r="L812" s="11"/>
      <c r="M812" s="11"/>
      <c r="N812" s="11"/>
      <c r="O812" s="11"/>
      <c r="P812" s="11"/>
      <c r="Q812" s="11"/>
      <c r="R812" s="11"/>
      <c r="S812" s="11"/>
      <c r="T812" s="11"/>
      <c r="U812" s="11"/>
      <c r="V812" s="11"/>
      <c r="W812" s="11"/>
      <c r="X812" s="11"/>
      <c r="Y812" s="11"/>
      <c r="Z812" s="11"/>
      <c r="AA812" s="11"/>
      <c r="AB812" s="11"/>
      <c r="AC812" s="11"/>
      <c r="AD812" s="11"/>
      <c r="AE812" s="11"/>
      <c r="AF812" s="11"/>
      <c r="AG812" s="11"/>
      <c r="AH812" s="11"/>
      <c r="AI812" s="11"/>
      <c r="AJ812" s="11"/>
      <c r="AK812" s="11"/>
      <c r="AL812" s="11"/>
      <c r="AM812" s="11"/>
      <c r="AN812" s="11"/>
      <c r="AO812" s="11"/>
      <c r="AP812" s="11"/>
      <c r="AQ812" s="11"/>
      <c r="AR812" s="11"/>
      <c r="AS812" s="11"/>
      <c r="AT812" s="11"/>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row>
    <row r="813" spans="1:72" hidden="1">
      <c r="A813" s="878">
        <f>Tasks!B104</f>
        <v>36</v>
      </c>
      <c r="B813" s="879">
        <f>Tasks!C104</f>
        <v>0</v>
      </c>
      <c r="C813" s="639">
        <f t="shared" si="36"/>
        <v>0</v>
      </c>
      <c r="D813" s="640">
        <f t="shared" si="37"/>
        <v>1</v>
      </c>
      <c r="E813" s="640" t="s">
        <v>100</v>
      </c>
      <c r="F813" s="640">
        <f t="shared" si="38"/>
        <v>1</v>
      </c>
      <c r="G813" s="641" t="s">
        <v>303</v>
      </c>
      <c r="H813" s="11"/>
      <c r="I813" s="11"/>
      <c r="J813" s="11"/>
      <c r="K813" s="11"/>
      <c r="L813" s="11"/>
      <c r="M813" s="11"/>
      <c r="N813" s="11"/>
      <c r="O813" s="11"/>
      <c r="P813" s="11"/>
      <c r="Q813" s="11"/>
      <c r="R813" s="11"/>
      <c r="S813" s="11"/>
      <c r="T813" s="11"/>
      <c r="U813" s="11"/>
      <c r="V813" s="11"/>
      <c r="W813" s="11"/>
      <c r="X813" s="11"/>
      <c r="Y813" s="11"/>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row>
    <row r="814" spans="1:72" hidden="1">
      <c r="A814" s="880" t="str">
        <f>CONCATENATE("P1"," ",Admin!$F$39)</f>
        <v xml:space="preserve">P1 </v>
      </c>
      <c r="B814" s="881" t="e">
        <f>VLOOKUP($A$813,Pilot1!$A$10:$E$59,5, FALSE)</f>
        <v>#N/A</v>
      </c>
      <c r="C814" s="639">
        <f t="shared" si="36"/>
        <v>1</v>
      </c>
      <c r="D814" s="640">
        <f t="shared" si="37"/>
        <v>0</v>
      </c>
      <c r="E814" s="640">
        <f>IF(Admin!$J$39="Yes",0,1)</f>
        <v>1</v>
      </c>
      <c r="F814" s="640">
        <f t="shared" si="38"/>
        <v>2</v>
      </c>
      <c r="G814" s="641" t="s">
        <v>303</v>
      </c>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row>
    <row r="815" spans="1:72" ht="27" hidden="1">
      <c r="A815" s="880" t="str">
        <f>CONCATENATE("P2"," ",Admin!$F$40)</f>
        <v>P2 &lt;enter name&gt;</v>
      </c>
      <c r="B815" s="881" t="e">
        <f>VLOOKUP($A$813,Pilot2!$A$10:$E$59,5, FALSE)</f>
        <v>#N/A</v>
      </c>
      <c r="C815" s="639">
        <f t="shared" si="36"/>
        <v>1</v>
      </c>
      <c r="D815" s="640">
        <f t="shared" si="37"/>
        <v>0</v>
      </c>
      <c r="E815" s="640">
        <f>IF(Admin!$J$40="Yes",0,1)</f>
        <v>1</v>
      </c>
      <c r="F815" s="640">
        <f t="shared" si="38"/>
        <v>2</v>
      </c>
      <c r="G815" s="641" t="s">
        <v>303</v>
      </c>
      <c r="H815" s="11"/>
      <c r="I815" s="11"/>
      <c r="J815" s="11"/>
      <c r="K815" s="11"/>
      <c r="L815" s="11"/>
      <c r="M815" s="11"/>
      <c r="N815" s="11"/>
      <c r="O815" s="11"/>
      <c r="P815" s="11"/>
      <c r="Q815" s="11"/>
      <c r="R815" s="11"/>
      <c r="S815" s="11"/>
      <c r="T815" s="11"/>
      <c r="U815" s="11"/>
      <c r="V815" s="11"/>
      <c r="W815" s="11"/>
      <c r="X815" s="11"/>
      <c r="Y815" s="11"/>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row>
    <row r="816" spans="1:72" ht="27" hidden="1">
      <c r="A816" s="880" t="str">
        <f>CONCATENATE(Admin!$C$41," ",Admin!$F$41)</f>
        <v>1 Mevis Dsilva</v>
      </c>
      <c r="B816" s="881" t="e">
        <f>VLOOKUP($A$813,'P1'!$A$10:$E$59,5, FALSE)</f>
        <v>#N/A</v>
      </c>
      <c r="C816" s="639">
        <f t="shared" si="36"/>
        <v>1</v>
      </c>
      <c r="D816" s="640">
        <f t="shared" si="37"/>
        <v>0</v>
      </c>
      <c r="E816" s="640">
        <f>IF(Admin!$J$41="Yes",0,1)</f>
        <v>0</v>
      </c>
      <c r="F816" s="640">
        <f t="shared" si="38"/>
        <v>1</v>
      </c>
      <c r="G816" s="641" t="s">
        <v>303</v>
      </c>
      <c r="H816" s="11"/>
      <c r="I816" s="11"/>
      <c r="J816" s="11"/>
      <c r="K816" s="11"/>
      <c r="L816" s="11"/>
      <c r="M816" s="11"/>
      <c r="N816" s="11"/>
      <c r="O816" s="11"/>
      <c r="P816" s="11"/>
      <c r="Q816" s="11"/>
      <c r="R816" s="11"/>
      <c r="S816" s="11"/>
      <c r="T816" s="11"/>
      <c r="U816" s="11"/>
      <c r="V816" s="11"/>
      <c r="W816" s="11"/>
      <c r="X816" s="11"/>
      <c r="Y816" s="11"/>
      <c r="Z816" s="11"/>
      <c r="AA816" s="11"/>
      <c r="AB816" s="11"/>
      <c r="AC816" s="11"/>
      <c r="AD816" s="11"/>
      <c r="AE816" s="11"/>
      <c r="AF816" s="11"/>
      <c r="AG816" s="11"/>
      <c r="AH816" s="11"/>
      <c r="AI816" s="11"/>
      <c r="AJ816" s="11"/>
      <c r="AK816" s="11"/>
      <c r="AL816" s="11"/>
      <c r="AM816" s="11"/>
      <c r="AN816" s="11"/>
      <c r="AO816" s="11"/>
      <c r="AP816" s="11"/>
      <c r="AQ816" s="11"/>
      <c r="AR816" s="11"/>
      <c r="AS816" s="11"/>
      <c r="AT816" s="11"/>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row>
    <row r="817" spans="1:72" ht="27" hidden="1">
      <c r="A817" s="880" t="str">
        <f>CONCATENATE(Admin!$C$42," ",Admin!$F$42)</f>
        <v>2 Boris Gluscevic</v>
      </c>
      <c r="B817" s="881" t="e">
        <f>VLOOKUP($A$813,'P2'!$A$10:$E$59,5, FALSE)</f>
        <v>#N/A</v>
      </c>
      <c r="C817" s="639">
        <f t="shared" si="36"/>
        <v>1</v>
      </c>
      <c r="D817" s="640">
        <f t="shared" si="37"/>
        <v>0</v>
      </c>
      <c r="E817" s="640">
        <f>IF(Admin!$J$42="Yes",0,1)</f>
        <v>0</v>
      </c>
      <c r="F817" s="640">
        <f t="shared" si="38"/>
        <v>1</v>
      </c>
      <c r="G817" s="641" t="s">
        <v>303</v>
      </c>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row>
    <row r="818" spans="1:72" ht="27" hidden="1">
      <c r="A818" s="880" t="str">
        <f>CONCATENATE(Admin!$C$43," ",Admin!$F$43)</f>
        <v>3 Foram Jasani</v>
      </c>
      <c r="B818" s="881" t="e">
        <f>VLOOKUP($A$813,'P3'!$A$10:$E$59,5, FALSE)</f>
        <v>#N/A</v>
      </c>
      <c r="C818" s="639">
        <f t="shared" si="36"/>
        <v>1</v>
      </c>
      <c r="D818" s="640">
        <f t="shared" si="37"/>
        <v>0</v>
      </c>
      <c r="E818" s="640">
        <f>IF(Admin!$J$43="Yes",0,1)</f>
        <v>0</v>
      </c>
      <c r="F818" s="640">
        <f t="shared" si="38"/>
        <v>1</v>
      </c>
      <c r="G818" s="641" t="s">
        <v>303</v>
      </c>
      <c r="H818" s="11"/>
      <c r="I818" s="11"/>
      <c r="J818" s="11"/>
      <c r="K818" s="11"/>
      <c r="L818" s="11"/>
      <c r="M818" s="11"/>
      <c r="N818" s="11"/>
      <c r="O818" s="11"/>
      <c r="P818" s="11"/>
      <c r="Q818" s="11"/>
      <c r="R818" s="11"/>
      <c r="S818" s="11"/>
      <c r="T818" s="11"/>
      <c r="U818" s="11"/>
      <c r="V818" s="11"/>
      <c r="W818" s="11"/>
      <c r="X818" s="11"/>
      <c r="Y818" s="11"/>
      <c r="Z818" s="11"/>
      <c r="AA818" s="11"/>
      <c r="AB818" s="11"/>
      <c r="AC818" s="11"/>
      <c r="AD818" s="11"/>
      <c r="AE818" s="11"/>
      <c r="AF818" s="11"/>
      <c r="AG818" s="11"/>
      <c r="AH818" s="11"/>
      <c r="AI818" s="11"/>
      <c r="AJ818" s="11"/>
      <c r="AK818" s="11"/>
      <c r="AL818" s="11"/>
      <c r="AM818" s="11"/>
      <c r="AN818" s="11"/>
      <c r="AO818" s="11"/>
      <c r="AP818" s="11"/>
      <c r="AQ818" s="11"/>
      <c r="AR818" s="11"/>
      <c r="AS818" s="11"/>
      <c r="AT818" s="11"/>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row>
    <row r="819" spans="1:72" ht="27" hidden="1">
      <c r="A819" s="880" t="str">
        <f>CONCATENATE(Admin!$C$44," ",Admin!$F$44)</f>
        <v>4 Anupam Jagtap</v>
      </c>
      <c r="B819" s="881" t="e">
        <f>VLOOKUP($A$813,'P4'!$A$10:$E$59,5, FALSE)</f>
        <v>#N/A</v>
      </c>
      <c r="C819" s="639">
        <f t="shared" si="36"/>
        <v>1</v>
      </c>
      <c r="D819" s="640">
        <f t="shared" si="37"/>
        <v>0</v>
      </c>
      <c r="E819" s="640">
        <f>IF(Admin!$J$44="Yes",0,1)</f>
        <v>0</v>
      </c>
      <c r="F819" s="640">
        <f t="shared" si="38"/>
        <v>1</v>
      </c>
      <c r="G819" s="641" t="s">
        <v>303</v>
      </c>
      <c r="H819" s="11"/>
      <c r="I819" s="11"/>
      <c r="J819" s="11"/>
      <c r="K819" s="11"/>
      <c r="L819" s="11"/>
      <c r="M819" s="11"/>
      <c r="N819" s="11"/>
      <c r="O819" s="11"/>
      <c r="P819" s="11"/>
      <c r="Q819" s="11"/>
      <c r="R819" s="11"/>
      <c r="S819" s="11"/>
      <c r="T819" s="11"/>
      <c r="U819" s="11"/>
      <c r="V819" s="11"/>
      <c r="W819" s="11"/>
      <c r="X819" s="11"/>
      <c r="Y819" s="11"/>
      <c r="Z819" s="11"/>
      <c r="AA819" s="11"/>
      <c r="AB819" s="11"/>
      <c r="AC819" s="11"/>
      <c r="AD819" s="11"/>
      <c r="AE819" s="11"/>
      <c r="AF819" s="11"/>
      <c r="AG819" s="11"/>
      <c r="AH819" s="11"/>
      <c r="AI819" s="11"/>
      <c r="AJ819" s="11"/>
      <c r="AK819" s="11"/>
      <c r="AL819" s="11"/>
      <c r="AM819" s="11"/>
      <c r="AN819" s="11"/>
      <c r="AO819" s="11"/>
      <c r="AP819" s="11"/>
      <c r="AQ819" s="11"/>
      <c r="AR819" s="11"/>
      <c r="AS819" s="11"/>
      <c r="AT819" s="11"/>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row>
    <row r="820" spans="1:72" ht="27" hidden="1">
      <c r="A820" s="880" t="str">
        <f>CONCATENATE(Admin!$C$45," ",Admin!$F$45)</f>
        <v>5 Rohan Avachat</v>
      </c>
      <c r="B820" s="881" t="e">
        <f>VLOOKUP($A$813,'P5'!$A$10:$E$59,5, FALSE)</f>
        <v>#N/A</v>
      </c>
      <c r="C820" s="639">
        <f t="shared" si="36"/>
        <v>1</v>
      </c>
      <c r="D820" s="640">
        <f t="shared" si="37"/>
        <v>0</v>
      </c>
      <c r="E820" s="640">
        <f>IF(Admin!$J$45="Yes",0,1)</f>
        <v>0</v>
      </c>
      <c r="F820" s="640">
        <f t="shared" si="38"/>
        <v>1</v>
      </c>
      <c r="G820" s="641" t="s">
        <v>303</v>
      </c>
      <c r="H820" s="11"/>
      <c r="I820" s="11"/>
      <c r="J820" s="11"/>
      <c r="K820" s="11"/>
      <c r="L820" s="11"/>
      <c r="M820" s="11"/>
      <c r="N820" s="11"/>
      <c r="O820" s="11"/>
      <c r="P820" s="11"/>
      <c r="Q820" s="11"/>
      <c r="R820" s="11"/>
      <c r="S820" s="11"/>
      <c r="T820" s="11"/>
      <c r="U820" s="11"/>
      <c r="V820" s="11"/>
      <c r="W820" s="11"/>
      <c r="X820" s="11"/>
      <c r="Y820" s="11"/>
      <c r="Z820" s="11"/>
      <c r="AA820" s="11"/>
      <c r="AB820" s="11"/>
      <c r="AC820" s="11"/>
      <c r="AD820" s="11"/>
      <c r="AE820" s="11"/>
      <c r="AF820" s="11"/>
      <c r="AG820" s="11"/>
      <c r="AH820" s="11"/>
      <c r="AI820" s="11"/>
      <c r="AJ820" s="11"/>
      <c r="AK820" s="11"/>
      <c r="AL820" s="11"/>
      <c r="AM820" s="11"/>
      <c r="AN820" s="11"/>
      <c r="AO820" s="11"/>
      <c r="AP820" s="11"/>
      <c r="AQ820" s="11"/>
      <c r="AR820" s="11"/>
      <c r="AS820" s="11"/>
      <c r="AT820" s="11"/>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row>
    <row r="821" spans="1:72" hidden="1">
      <c r="A821" s="880" t="str">
        <f>CONCATENATE(Admin!$C$46," ",Admin!$F$46)</f>
        <v xml:space="preserve">6 </v>
      </c>
      <c r="B821" s="881" t="e">
        <f>VLOOKUP($A$813,'P6'!$A$10:$E$59,5, FALSE)</f>
        <v>#N/A</v>
      </c>
      <c r="C821" s="639">
        <f t="shared" si="36"/>
        <v>1</v>
      </c>
      <c r="D821" s="640">
        <f t="shared" si="37"/>
        <v>0</v>
      </c>
      <c r="E821" s="640">
        <f>IF(Admin!$J$46="Yes",0,1)</f>
        <v>1</v>
      </c>
      <c r="F821" s="640">
        <f t="shared" si="38"/>
        <v>2</v>
      </c>
      <c r="G821" s="641" t="s">
        <v>303</v>
      </c>
      <c r="H821" s="11"/>
      <c r="I821" s="11"/>
      <c r="J821" s="11"/>
      <c r="K821" s="11"/>
      <c r="L821" s="11"/>
      <c r="M821" s="11"/>
      <c r="N821" s="11"/>
      <c r="O821" s="11"/>
      <c r="P821" s="11"/>
      <c r="Q821" s="11"/>
      <c r="R821" s="11"/>
      <c r="S821" s="11"/>
      <c r="T821" s="11"/>
      <c r="U821" s="11"/>
      <c r="V821" s="11"/>
      <c r="W821" s="11"/>
      <c r="X821" s="11"/>
      <c r="Y821" s="11"/>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row>
    <row r="822" spans="1:72" hidden="1">
      <c r="A822" s="880" t="str">
        <f>CONCATENATE(Admin!$C$47," ",Admin!$F$47)</f>
        <v xml:space="preserve">7 </v>
      </c>
      <c r="B822" s="881" t="e">
        <f>VLOOKUP($A$813,'P7'!$A$10:$E$59,5, FALSE)</f>
        <v>#N/A</v>
      </c>
      <c r="C822" s="639">
        <f t="shared" si="36"/>
        <v>1</v>
      </c>
      <c r="D822" s="640">
        <f t="shared" si="37"/>
        <v>0</v>
      </c>
      <c r="E822" s="640">
        <f>IF(Admin!$J$47="Yes",0,1)</f>
        <v>1</v>
      </c>
      <c r="F822" s="640">
        <f t="shared" si="38"/>
        <v>2</v>
      </c>
      <c r="G822" s="641" t="s">
        <v>303</v>
      </c>
      <c r="H822" s="11"/>
      <c r="I822" s="11"/>
      <c r="J822" s="11"/>
      <c r="K822" s="11"/>
      <c r="L822" s="11"/>
      <c r="M822" s="11"/>
      <c r="N822" s="11"/>
      <c r="O822" s="11"/>
      <c r="P822" s="11"/>
      <c r="Q822" s="11"/>
      <c r="R822" s="11"/>
      <c r="S822" s="11"/>
      <c r="T822" s="11"/>
      <c r="U822" s="11"/>
      <c r="V822" s="11"/>
      <c r="W822" s="11"/>
      <c r="X822" s="11"/>
      <c r="Y822" s="11"/>
      <c r="Z822" s="11"/>
      <c r="AA822" s="11"/>
      <c r="AB822" s="11"/>
      <c r="AC822" s="11"/>
      <c r="AD822" s="11"/>
      <c r="AE822" s="11"/>
      <c r="AF822" s="11"/>
      <c r="AG822" s="11"/>
      <c r="AH822" s="11"/>
      <c r="AI822" s="11"/>
      <c r="AJ822" s="11"/>
      <c r="AK822" s="11"/>
      <c r="AL822" s="11"/>
      <c r="AM822" s="11"/>
      <c r="AN822" s="11"/>
      <c r="AO822" s="11"/>
      <c r="AP822" s="11"/>
      <c r="AQ822" s="11"/>
      <c r="AR822" s="11"/>
      <c r="AS822" s="11"/>
      <c r="AT822" s="11"/>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row>
    <row r="823" spans="1:72" hidden="1">
      <c r="A823" s="880" t="str">
        <f>CONCATENATE(Admin!$C$48," ",Admin!$F$48)</f>
        <v xml:space="preserve">8 </v>
      </c>
      <c r="B823" s="881" t="e">
        <f>VLOOKUP($A$813,'P8'!$A$10:$E$59,5, FALSE)</f>
        <v>#N/A</v>
      </c>
      <c r="C823" s="639">
        <f t="shared" si="36"/>
        <v>1</v>
      </c>
      <c r="D823" s="640">
        <f t="shared" si="37"/>
        <v>0</v>
      </c>
      <c r="E823" s="640">
        <f>IF(Admin!$J$48="Yes",0,1)</f>
        <v>1</v>
      </c>
      <c r="F823" s="640">
        <f t="shared" si="38"/>
        <v>2</v>
      </c>
      <c r="G823" s="641" t="s">
        <v>303</v>
      </c>
      <c r="H823" s="11"/>
      <c r="I823" s="11"/>
      <c r="J823" s="11"/>
      <c r="K823" s="11"/>
      <c r="L823" s="11"/>
      <c r="M823" s="11"/>
      <c r="N823" s="11"/>
      <c r="O823" s="11"/>
      <c r="P823" s="11"/>
      <c r="Q823" s="11"/>
      <c r="R823" s="11"/>
      <c r="S823" s="11"/>
      <c r="T823" s="11"/>
      <c r="U823" s="11"/>
      <c r="V823" s="11"/>
      <c r="W823" s="11"/>
      <c r="X823" s="11"/>
      <c r="Y823" s="11"/>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row>
    <row r="824" spans="1:72" hidden="1">
      <c r="A824" s="880" t="str">
        <f>CONCATENATE(Admin!$C$49," ",Admin!$F$49)</f>
        <v xml:space="preserve">9 </v>
      </c>
      <c r="B824" s="881" t="e">
        <f>VLOOKUP($A$813,'P9'!$A$10:$E$59,5, FALSE)</f>
        <v>#N/A</v>
      </c>
      <c r="C824" s="639">
        <f t="shared" si="36"/>
        <v>1</v>
      </c>
      <c r="D824" s="640">
        <f t="shared" si="37"/>
        <v>0</v>
      </c>
      <c r="E824" s="640">
        <f>IF(Admin!$J$49="Yes",0,1)</f>
        <v>1</v>
      </c>
      <c r="F824" s="640">
        <f t="shared" si="38"/>
        <v>2</v>
      </c>
      <c r="G824" s="641" t="s">
        <v>303</v>
      </c>
      <c r="H824" s="11"/>
      <c r="I824" s="11"/>
      <c r="J824" s="11"/>
      <c r="K824" s="11"/>
      <c r="L824" s="11"/>
      <c r="M824" s="11"/>
      <c r="N824" s="11"/>
      <c r="O824" s="11"/>
      <c r="P824" s="11"/>
      <c r="Q824" s="11"/>
      <c r="R824" s="11"/>
      <c r="S824" s="11"/>
      <c r="T824" s="11"/>
      <c r="U824" s="11"/>
      <c r="V824" s="11"/>
      <c r="W824" s="11"/>
      <c r="X824" s="11"/>
      <c r="Y824" s="11"/>
      <c r="Z824" s="11"/>
      <c r="AA824" s="11"/>
      <c r="AB824" s="11"/>
      <c r="AC824" s="11"/>
      <c r="AD824" s="11"/>
      <c r="AE824" s="11"/>
      <c r="AF824" s="11"/>
      <c r="AG824" s="11"/>
      <c r="AH824" s="11"/>
      <c r="AI824" s="11"/>
      <c r="AJ824" s="11"/>
      <c r="AK824" s="11"/>
      <c r="AL824" s="11"/>
      <c r="AM824" s="11"/>
      <c r="AN824" s="11"/>
      <c r="AO824" s="11"/>
      <c r="AP824" s="11"/>
      <c r="AQ824" s="11"/>
      <c r="AR824" s="11"/>
      <c r="AS824" s="11"/>
      <c r="AT824" s="11"/>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row>
    <row r="825" spans="1:72" hidden="1">
      <c r="A825" s="880" t="str">
        <f>CONCATENATE(Admin!$C$50," ",Admin!$F$50)</f>
        <v xml:space="preserve">10 </v>
      </c>
      <c r="B825" s="881" t="e">
        <f>VLOOKUP($A$813,'P10'!$A$10:$E$59,5, FALSE)</f>
        <v>#N/A</v>
      </c>
      <c r="C825" s="639">
        <f t="shared" si="36"/>
        <v>1</v>
      </c>
      <c r="D825" s="640">
        <f t="shared" si="37"/>
        <v>0</v>
      </c>
      <c r="E825" s="640">
        <f>IF(Admin!$J$50="Yes",0,1)</f>
        <v>1</v>
      </c>
      <c r="F825" s="640">
        <f t="shared" si="38"/>
        <v>2</v>
      </c>
      <c r="G825" s="641" t="s">
        <v>303</v>
      </c>
      <c r="H825" s="11"/>
      <c r="I825" s="11"/>
      <c r="J825" s="11"/>
      <c r="K825" s="11"/>
      <c r="L825" s="11"/>
      <c r="M825" s="11"/>
      <c r="N825" s="11"/>
      <c r="O825" s="11"/>
      <c r="P825" s="11"/>
      <c r="Q825" s="11"/>
      <c r="R825" s="11"/>
      <c r="S825" s="11"/>
      <c r="T825" s="11"/>
      <c r="U825" s="11"/>
      <c r="V825" s="11"/>
      <c r="W825" s="11"/>
      <c r="X825" s="11"/>
      <c r="Y825" s="11"/>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row>
    <row r="826" spans="1:72" hidden="1">
      <c r="A826" s="880" t="str">
        <f>CONCATENATE(Admin!$C$51," ",Admin!$F$51)</f>
        <v xml:space="preserve">11 </v>
      </c>
      <c r="B826" s="881" t="e">
        <f>VLOOKUP($A$813,'P11'!$A$10:$E$59,5, FALSE)</f>
        <v>#N/A</v>
      </c>
      <c r="C826" s="639">
        <f t="shared" si="36"/>
        <v>1</v>
      </c>
      <c r="D826" s="640">
        <f t="shared" si="37"/>
        <v>0</v>
      </c>
      <c r="E826" s="640">
        <f>IF(Admin!$J$51="Yes",0,1)</f>
        <v>1</v>
      </c>
      <c r="F826" s="640">
        <f t="shared" si="38"/>
        <v>2</v>
      </c>
      <c r="G826" s="641" t="s">
        <v>303</v>
      </c>
      <c r="H826" s="11"/>
      <c r="I826" s="11"/>
      <c r="J826" s="11"/>
      <c r="K826" s="11"/>
      <c r="L826" s="11"/>
      <c r="M826" s="11"/>
      <c r="N826" s="11"/>
      <c r="O826" s="11"/>
      <c r="P826" s="11"/>
      <c r="Q826" s="11"/>
      <c r="R826" s="11"/>
      <c r="S826" s="11"/>
      <c r="T826" s="11"/>
      <c r="U826" s="11"/>
      <c r="V826" s="11"/>
      <c r="W826" s="11"/>
      <c r="X826" s="11"/>
      <c r="Y826" s="11"/>
      <c r="Z826" s="11"/>
      <c r="AA826" s="11"/>
      <c r="AB826" s="11"/>
      <c r="AC826" s="11"/>
      <c r="AD826" s="11"/>
      <c r="AE826" s="11"/>
      <c r="AF826" s="11"/>
      <c r="AG826" s="11"/>
      <c r="AH826" s="11"/>
      <c r="AI826" s="11"/>
      <c r="AJ826" s="11"/>
      <c r="AK826" s="11"/>
      <c r="AL826" s="11"/>
      <c r="AM826" s="11"/>
      <c r="AN826" s="11"/>
      <c r="AO826" s="11"/>
      <c r="AP826" s="11"/>
      <c r="AQ826" s="11"/>
      <c r="AR826" s="11"/>
      <c r="AS826" s="11"/>
      <c r="AT826" s="11"/>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row>
    <row r="827" spans="1:72" hidden="1">
      <c r="A827" s="880" t="str">
        <f>CONCATENATE(Admin!$C$52," ",Admin!$F$52)</f>
        <v xml:space="preserve">12 </v>
      </c>
      <c r="B827" s="881" t="e">
        <f>VLOOKUP($A$813,'P12'!$A$10:$E$59,5, FALSE)</f>
        <v>#N/A</v>
      </c>
      <c r="C827" s="639">
        <f t="shared" si="36"/>
        <v>1</v>
      </c>
      <c r="D827" s="640">
        <f t="shared" si="37"/>
        <v>0</v>
      </c>
      <c r="E827" s="640">
        <f>IF(Admin!$J$52="Yes",0,1)</f>
        <v>1</v>
      </c>
      <c r="F827" s="640">
        <f t="shared" si="38"/>
        <v>2</v>
      </c>
      <c r="G827" s="641" t="s">
        <v>303</v>
      </c>
      <c r="H827" s="11"/>
      <c r="I827" s="11"/>
      <c r="J827" s="11"/>
      <c r="K827" s="11"/>
      <c r="L827" s="11"/>
      <c r="M827" s="11"/>
      <c r="N827" s="11"/>
      <c r="O827" s="11"/>
      <c r="P827" s="11"/>
      <c r="Q827" s="11"/>
      <c r="R827" s="11"/>
      <c r="S827" s="11"/>
      <c r="T827" s="11"/>
      <c r="U827" s="11"/>
      <c r="V827" s="11"/>
      <c r="W827" s="11"/>
      <c r="X827" s="11"/>
      <c r="Y827" s="11"/>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row>
    <row r="828" spans="1:72" hidden="1">
      <c r="A828" s="880" t="str">
        <f>CONCATENATE(Admin!$C$53," ",Admin!$F$53)</f>
        <v xml:space="preserve">13 </v>
      </c>
      <c r="B828" s="881" t="e">
        <f>VLOOKUP($A$813,'P13'!$A$10:$E$59,5, FALSE)</f>
        <v>#N/A</v>
      </c>
      <c r="C828" s="639">
        <f t="shared" si="36"/>
        <v>1</v>
      </c>
      <c r="D828" s="640">
        <f t="shared" si="37"/>
        <v>0</v>
      </c>
      <c r="E828" s="640">
        <f>IF(Admin!$J$53="Yes",0,1)</f>
        <v>1</v>
      </c>
      <c r="F828" s="640">
        <f t="shared" si="38"/>
        <v>2</v>
      </c>
      <c r="G828" s="641" t="s">
        <v>303</v>
      </c>
      <c r="H828" s="11"/>
      <c r="I828" s="11"/>
      <c r="J828" s="11"/>
      <c r="K828" s="11"/>
      <c r="L828" s="11"/>
      <c r="M828" s="11"/>
      <c r="N828" s="11"/>
      <c r="O828" s="11"/>
      <c r="P828" s="11"/>
      <c r="Q828" s="11"/>
      <c r="R828" s="11"/>
      <c r="S828" s="11"/>
      <c r="T828" s="11"/>
      <c r="U828" s="11"/>
      <c r="V828" s="11"/>
      <c r="W828" s="11"/>
      <c r="X828" s="11"/>
      <c r="Y828" s="11"/>
      <c r="Z828" s="11"/>
      <c r="AA828" s="11"/>
      <c r="AB828" s="11"/>
      <c r="AC828" s="11"/>
      <c r="AD828" s="11"/>
      <c r="AE828" s="11"/>
      <c r="AF828" s="11"/>
      <c r="AG828" s="11"/>
      <c r="AH828" s="11"/>
      <c r="AI828" s="11"/>
      <c r="AJ828" s="11"/>
      <c r="AK828" s="11"/>
      <c r="AL828" s="11"/>
      <c r="AM828" s="11"/>
      <c r="AN828" s="11"/>
      <c r="AO828" s="11"/>
      <c r="AP828" s="11"/>
      <c r="AQ828" s="11"/>
      <c r="AR828" s="11"/>
      <c r="AS828" s="11"/>
      <c r="AT828" s="11"/>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row>
    <row r="829" spans="1:72" hidden="1">
      <c r="A829" s="880" t="str">
        <f>CONCATENATE(Admin!$C$54," ",Admin!$F$54)</f>
        <v xml:space="preserve">14 </v>
      </c>
      <c r="B829" s="881" t="e">
        <f>VLOOKUP($A$813,'P14'!$A$10:$E$59,5, FALSE)</f>
        <v>#N/A</v>
      </c>
      <c r="C829" s="639">
        <f t="shared" si="36"/>
        <v>1</v>
      </c>
      <c r="D829" s="640">
        <f t="shared" si="37"/>
        <v>0</v>
      </c>
      <c r="E829" s="640">
        <f>IF(Admin!$J$54="Yes",0,1)</f>
        <v>1</v>
      </c>
      <c r="F829" s="640">
        <f t="shared" si="38"/>
        <v>2</v>
      </c>
      <c r="G829" s="641" t="s">
        <v>303</v>
      </c>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row>
    <row r="830" spans="1:72" hidden="1">
      <c r="A830" s="880" t="str">
        <f>CONCATENATE(Admin!$C$55," ",Admin!$F$55)</f>
        <v xml:space="preserve">15 </v>
      </c>
      <c r="B830" s="881" t="e">
        <f>VLOOKUP($A$813,'P15'!$A$10:$E$59,5, FALSE)</f>
        <v>#N/A</v>
      </c>
      <c r="C830" s="639">
        <f t="shared" si="36"/>
        <v>1</v>
      </c>
      <c r="D830" s="640">
        <f t="shared" si="37"/>
        <v>0</v>
      </c>
      <c r="E830" s="640">
        <f>IF(Admin!$J$55="Yes",0,1)</f>
        <v>1</v>
      </c>
      <c r="F830" s="640">
        <f t="shared" si="38"/>
        <v>2</v>
      </c>
      <c r="G830" s="641" t="s">
        <v>303</v>
      </c>
      <c r="H830" s="11"/>
      <c r="I830" s="11"/>
      <c r="J830" s="11"/>
      <c r="K830" s="11"/>
      <c r="L830" s="11"/>
      <c r="M830" s="11"/>
      <c r="N830" s="11"/>
      <c r="O830" s="11"/>
      <c r="P830" s="11"/>
      <c r="Q830" s="11"/>
      <c r="R830" s="11"/>
      <c r="S830" s="11"/>
      <c r="T830" s="11"/>
      <c r="U830" s="11"/>
      <c r="V830" s="11"/>
      <c r="W830" s="11"/>
      <c r="X830" s="11"/>
      <c r="Y830" s="11"/>
      <c r="Z830" s="11"/>
      <c r="AA830" s="11"/>
      <c r="AB830" s="11"/>
      <c r="AC830" s="11"/>
      <c r="AD830" s="11"/>
      <c r="AE830" s="11"/>
      <c r="AF830" s="11"/>
      <c r="AG830" s="11"/>
      <c r="AH830" s="11"/>
      <c r="AI830" s="11"/>
      <c r="AJ830" s="11"/>
      <c r="AK830" s="11"/>
      <c r="AL830" s="11"/>
      <c r="AM830" s="11"/>
      <c r="AN830" s="11"/>
      <c r="AO830" s="11"/>
      <c r="AP830" s="11"/>
      <c r="AQ830" s="11"/>
      <c r="AR830" s="11"/>
      <c r="AS830" s="11"/>
      <c r="AT830" s="11"/>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row>
    <row r="831" spans="1:72" hidden="1">
      <c r="A831" s="880" t="str">
        <f>CONCATENATE(Admin!$C$56," ",Admin!$F$56)</f>
        <v xml:space="preserve">16 </v>
      </c>
      <c r="B831" s="881" t="e">
        <f>VLOOKUP($A$813,'P16'!$A$10:$E$59,5, FALSE)</f>
        <v>#N/A</v>
      </c>
      <c r="C831" s="639">
        <f t="shared" si="36"/>
        <v>1</v>
      </c>
      <c r="D831" s="640">
        <f t="shared" si="37"/>
        <v>0</v>
      </c>
      <c r="E831" s="640">
        <f>IF(Admin!$J$56="Yes",0,1)</f>
        <v>1</v>
      </c>
      <c r="F831" s="640">
        <f t="shared" si="38"/>
        <v>2</v>
      </c>
      <c r="G831" s="641" t="s">
        <v>303</v>
      </c>
      <c r="H831" s="11"/>
      <c r="I831" s="11"/>
      <c r="J831" s="11"/>
      <c r="K831" s="11"/>
      <c r="L831" s="11"/>
      <c r="M831" s="11"/>
      <c r="N831" s="11"/>
      <c r="O831" s="11"/>
      <c r="P831" s="11"/>
      <c r="Q831" s="11"/>
      <c r="R831" s="11"/>
      <c r="S831" s="11"/>
      <c r="T831" s="11"/>
      <c r="U831" s="11"/>
      <c r="V831" s="11"/>
      <c r="W831" s="11"/>
      <c r="X831" s="11"/>
      <c r="Y831" s="11"/>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row>
    <row r="832" spans="1:72" hidden="1">
      <c r="A832" s="880" t="str">
        <f>CONCATENATE(Admin!$C$57," ",Admin!$F$57)</f>
        <v xml:space="preserve">17 </v>
      </c>
      <c r="B832" s="881" t="e">
        <f>VLOOKUP($A$813,'P17'!$A$10:$E$59,5, FALSE)</f>
        <v>#N/A</v>
      </c>
      <c r="C832" s="639">
        <f t="shared" si="36"/>
        <v>1</v>
      </c>
      <c r="D832" s="640">
        <f t="shared" si="37"/>
        <v>0</v>
      </c>
      <c r="E832" s="640">
        <f>IF(Admin!$J$57="Yes",0,1)</f>
        <v>1</v>
      </c>
      <c r="F832" s="640">
        <f t="shared" si="38"/>
        <v>2</v>
      </c>
      <c r="G832" s="641" t="s">
        <v>303</v>
      </c>
      <c r="H832" s="11"/>
      <c r="I832" s="11"/>
      <c r="J832" s="11"/>
      <c r="K832" s="11"/>
      <c r="L832" s="11"/>
      <c r="M832" s="11"/>
      <c r="N832" s="11"/>
      <c r="O832" s="11"/>
      <c r="P832" s="11"/>
      <c r="Q832" s="11"/>
      <c r="R832" s="11"/>
      <c r="S832" s="11"/>
      <c r="T832" s="11"/>
      <c r="U832" s="11"/>
      <c r="V832" s="11"/>
      <c r="W832" s="11"/>
      <c r="X832" s="11"/>
      <c r="Y832" s="11"/>
      <c r="Z832" s="11"/>
      <c r="AA832" s="11"/>
      <c r="AB832" s="11"/>
      <c r="AC832" s="11"/>
      <c r="AD832" s="11"/>
      <c r="AE832" s="11"/>
      <c r="AF832" s="11"/>
      <c r="AG832" s="11"/>
      <c r="AH832" s="11"/>
      <c r="AI832" s="11"/>
      <c r="AJ832" s="11"/>
      <c r="AK832" s="11"/>
      <c r="AL832" s="11"/>
      <c r="AM832" s="11"/>
      <c r="AN832" s="11"/>
      <c r="AO832" s="11"/>
      <c r="AP832" s="11"/>
      <c r="AQ832" s="11"/>
      <c r="AR832" s="11"/>
      <c r="AS832" s="11"/>
      <c r="AT832" s="11"/>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row>
    <row r="833" spans="1:72" hidden="1">
      <c r="A833" s="880" t="str">
        <f>CONCATENATE(Admin!$C$58," ",Admin!$F$58)</f>
        <v xml:space="preserve">18 </v>
      </c>
      <c r="B833" s="881" t="e">
        <f>VLOOKUP($A$813,'P18'!$A$10:$E$59,5, FALSE)</f>
        <v>#N/A</v>
      </c>
      <c r="C833" s="639">
        <f t="shared" si="36"/>
        <v>1</v>
      </c>
      <c r="D833" s="640">
        <f t="shared" si="37"/>
        <v>0</v>
      </c>
      <c r="E833" s="640">
        <f>IF(Admin!$J$58="Yes",0,1)</f>
        <v>1</v>
      </c>
      <c r="F833" s="640">
        <f t="shared" si="38"/>
        <v>2</v>
      </c>
      <c r="G833" s="641" t="s">
        <v>303</v>
      </c>
      <c r="H833" s="11"/>
      <c r="I833" s="11"/>
      <c r="J833" s="11"/>
      <c r="K833" s="11"/>
      <c r="L833" s="11"/>
      <c r="M833" s="11"/>
      <c r="N833" s="11"/>
      <c r="O833" s="11"/>
      <c r="P833" s="11"/>
      <c r="Q833" s="11"/>
      <c r="R833" s="11"/>
      <c r="S833" s="11"/>
      <c r="T833" s="11"/>
      <c r="U833" s="11"/>
      <c r="V833" s="11"/>
      <c r="W833" s="11"/>
      <c r="X833" s="11"/>
      <c r="Y833" s="11"/>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row>
    <row r="834" spans="1:72" hidden="1">
      <c r="A834" s="880" t="str">
        <f>CONCATENATE(Admin!$C$59," ",Admin!$F$59)</f>
        <v xml:space="preserve">19 </v>
      </c>
      <c r="B834" s="881" t="e">
        <f>VLOOKUP($A$813,'P19'!$A$10:$E$59,5, FALSE)</f>
        <v>#N/A</v>
      </c>
      <c r="C834" s="639">
        <f t="shared" si="36"/>
        <v>1</v>
      </c>
      <c r="D834" s="640">
        <f t="shared" si="37"/>
        <v>0</v>
      </c>
      <c r="E834" s="640">
        <f>IF(Admin!$J$59="Yes",0,1)</f>
        <v>1</v>
      </c>
      <c r="F834" s="640">
        <f t="shared" si="38"/>
        <v>2</v>
      </c>
      <c r="G834" s="641" t="s">
        <v>303</v>
      </c>
      <c r="H834" s="11"/>
      <c r="I834" s="11"/>
      <c r="J834" s="11"/>
      <c r="K834" s="11"/>
      <c r="L834" s="11"/>
      <c r="M834" s="11"/>
      <c r="N834" s="11"/>
      <c r="O834" s="11"/>
      <c r="P834" s="11"/>
      <c r="Q834" s="11"/>
      <c r="R834" s="11"/>
      <c r="S834" s="11"/>
      <c r="T834" s="11"/>
      <c r="U834" s="11"/>
      <c r="V834" s="11"/>
      <c r="W834" s="11"/>
      <c r="X834" s="11"/>
      <c r="Y834" s="11"/>
      <c r="Z834" s="11"/>
      <c r="AA834" s="11"/>
      <c r="AB834" s="11"/>
      <c r="AC834" s="11"/>
      <c r="AD834" s="11"/>
      <c r="AE834" s="11"/>
      <c r="AF834" s="11"/>
      <c r="AG834" s="11"/>
      <c r="AH834" s="11"/>
      <c r="AI834" s="11"/>
      <c r="AJ834" s="11"/>
      <c r="AK834" s="11"/>
      <c r="AL834" s="11"/>
      <c r="AM834" s="11"/>
      <c r="AN834" s="11"/>
      <c r="AO834" s="11"/>
      <c r="AP834" s="11"/>
      <c r="AQ834" s="11"/>
      <c r="AR834" s="11"/>
      <c r="AS834" s="11"/>
      <c r="AT834" s="11"/>
      <c r="AU834" s="11"/>
      <c r="AV834" s="11"/>
      <c r="AW834" s="11"/>
      <c r="AX834" s="11"/>
      <c r="AY834" s="11"/>
      <c r="AZ834" s="11"/>
      <c r="BA834" s="11"/>
      <c r="BB834" s="11"/>
      <c r="BC834" s="11"/>
      <c r="BD834" s="11"/>
      <c r="BE834" s="11"/>
      <c r="BF834" s="11"/>
      <c r="BG834" s="11"/>
      <c r="BH834" s="11"/>
      <c r="BI834" s="11"/>
      <c r="BJ834" s="11"/>
      <c r="BK834" s="11"/>
      <c r="BL834" s="11"/>
      <c r="BM834" s="11"/>
      <c r="BN834" s="11"/>
      <c r="BO834" s="11"/>
      <c r="BP834" s="11"/>
      <c r="BQ834" s="11"/>
      <c r="BR834" s="11"/>
      <c r="BS834" s="11"/>
      <c r="BT834" s="11"/>
    </row>
    <row r="835" spans="1:72" hidden="1">
      <c r="A835" s="880" t="str">
        <f>CONCATENATE(Admin!$C$60," ",Admin!$F$60)</f>
        <v xml:space="preserve">20 </v>
      </c>
      <c r="B835" s="881" t="e">
        <f>VLOOKUP($A$813,'P20'!$A$10:$E$59,5, FALSE)</f>
        <v>#N/A</v>
      </c>
      <c r="C835" s="639">
        <f t="shared" si="36"/>
        <v>1</v>
      </c>
      <c r="D835" s="640">
        <f t="shared" si="37"/>
        <v>0</v>
      </c>
      <c r="E835" s="640">
        <f>IF(Admin!$J$60="Yes",0,1)</f>
        <v>1</v>
      </c>
      <c r="F835" s="640">
        <f t="shared" si="38"/>
        <v>2</v>
      </c>
      <c r="G835" s="641" t="s">
        <v>303</v>
      </c>
      <c r="H835" s="11"/>
      <c r="I835" s="11"/>
      <c r="J835" s="11"/>
      <c r="K835" s="11"/>
      <c r="L835" s="11"/>
      <c r="M835" s="11"/>
      <c r="N835" s="11"/>
      <c r="O835" s="11"/>
      <c r="P835" s="11"/>
      <c r="Q835" s="11"/>
      <c r="R835" s="11"/>
      <c r="S835" s="11"/>
      <c r="T835" s="11"/>
      <c r="U835" s="11"/>
      <c r="V835" s="11"/>
      <c r="W835" s="11"/>
      <c r="X835" s="11"/>
      <c r="Y835" s="11"/>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c r="BC835" s="11"/>
      <c r="BD835" s="11"/>
      <c r="BE835" s="11"/>
      <c r="BF835" s="11"/>
      <c r="BG835" s="11"/>
      <c r="BH835" s="11"/>
      <c r="BI835" s="11"/>
      <c r="BJ835" s="11"/>
      <c r="BK835" s="11"/>
      <c r="BL835" s="11"/>
      <c r="BM835" s="11"/>
      <c r="BN835" s="11"/>
      <c r="BO835" s="11"/>
      <c r="BP835" s="11"/>
      <c r="BQ835" s="11"/>
      <c r="BR835" s="11"/>
      <c r="BS835" s="11"/>
      <c r="BT835" s="11"/>
    </row>
    <row r="836" spans="1:72" hidden="1">
      <c r="A836" s="878">
        <f>Tasks!B105</f>
        <v>37</v>
      </c>
      <c r="B836" s="879">
        <f>Tasks!C105</f>
        <v>0</v>
      </c>
      <c r="C836" s="639">
        <f t="shared" si="36"/>
        <v>0</v>
      </c>
      <c r="D836" s="640">
        <f t="shared" si="37"/>
        <v>1</v>
      </c>
      <c r="E836" s="640" t="s">
        <v>100</v>
      </c>
      <c r="F836" s="640">
        <f t="shared" si="38"/>
        <v>1</v>
      </c>
      <c r="G836" s="641" t="s">
        <v>303</v>
      </c>
      <c r="H836" s="11"/>
      <c r="I836" s="11"/>
      <c r="J836" s="11"/>
      <c r="K836" s="11"/>
      <c r="L836" s="11"/>
      <c r="M836" s="11"/>
      <c r="N836" s="11"/>
      <c r="O836" s="11"/>
      <c r="P836" s="11"/>
      <c r="Q836" s="11"/>
      <c r="R836" s="11"/>
      <c r="S836" s="11"/>
      <c r="T836" s="11"/>
      <c r="U836" s="11"/>
      <c r="V836" s="11"/>
      <c r="W836" s="11"/>
      <c r="X836" s="11"/>
      <c r="Y836" s="11"/>
      <c r="Z836" s="11"/>
      <c r="AA836" s="11"/>
      <c r="AB836" s="11"/>
      <c r="AC836" s="11"/>
      <c r="AD836" s="11"/>
      <c r="AE836" s="11"/>
      <c r="AF836" s="11"/>
      <c r="AG836" s="11"/>
      <c r="AH836" s="11"/>
      <c r="AI836" s="11"/>
      <c r="AJ836" s="11"/>
      <c r="AK836" s="11"/>
      <c r="AL836" s="11"/>
      <c r="AM836" s="11"/>
      <c r="AN836" s="11"/>
      <c r="AO836" s="11"/>
      <c r="AP836" s="11"/>
      <c r="AQ836" s="11"/>
      <c r="AR836" s="11"/>
      <c r="AS836" s="11"/>
      <c r="AT836" s="11"/>
      <c r="AU836" s="11"/>
      <c r="AV836" s="11"/>
      <c r="AW836" s="11"/>
      <c r="AX836" s="11"/>
      <c r="AY836" s="11"/>
      <c r="AZ836" s="11"/>
      <c r="BA836" s="11"/>
      <c r="BB836" s="11"/>
      <c r="BC836" s="11"/>
      <c r="BD836" s="11"/>
      <c r="BE836" s="11"/>
      <c r="BF836" s="11"/>
      <c r="BG836" s="11"/>
      <c r="BH836" s="11"/>
      <c r="BI836" s="11"/>
      <c r="BJ836" s="11"/>
      <c r="BK836" s="11"/>
      <c r="BL836" s="11"/>
      <c r="BM836" s="11"/>
      <c r="BN836" s="11"/>
      <c r="BO836" s="11"/>
      <c r="BP836" s="11"/>
      <c r="BQ836" s="11"/>
      <c r="BR836" s="11"/>
      <c r="BS836" s="11"/>
      <c r="BT836" s="11"/>
    </row>
    <row r="837" spans="1:72" hidden="1">
      <c r="A837" s="880" t="str">
        <f>CONCATENATE("P1"," ",Admin!$F$39)</f>
        <v xml:space="preserve">P1 </v>
      </c>
      <c r="B837" s="881" t="e">
        <f>VLOOKUP($A$836,Pilot1!$A$10:$E$59,5, FALSE)</f>
        <v>#N/A</v>
      </c>
      <c r="C837" s="639">
        <f t="shared" si="36"/>
        <v>1</v>
      </c>
      <c r="D837" s="640">
        <f t="shared" si="37"/>
        <v>0</v>
      </c>
      <c r="E837" s="640">
        <f>IF(Admin!$J$39="Yes",0,1)</f>
        <v>1</v>
      </c>
      <c r="F837" s="640">
        <f t="shared" si="38"/>
        <v>2</v>
      </c>
      <c r="G837" s="641" t="s">
        <v>303</v>
      </c>
      <c r="H837" s="11"/>
      <c r="I837" s="11"/>
      <c r="J837" s="11"/>
      <c r="K837" s="11"/>
      <c r="L837" s="11"/>
      <c r="M837" s="11"/>
      <c r="N837" s="11"/>
      <c r="O837" s="11"/>
      <c r="P837" s="11"/>
      <c r="Q837" s="11"/>
      <c r="R837" s="11"/>
      <c r="S837" s="11"/>
      <c r="T837" s="11"/>
      <c r="U837" s="11"/>
      <c r="V837" s="11"/>
      <c r="W837" s="11"/>
      <c r="X837" s="11"/>
      <c r="Y837" s="11"/>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c r="BC837" s="11"/>
      <c r="BD837" s="11"/>
      <c r="BE837" s="11"/>
      <c r="BF837" s="11"/>
      <c r="BG837" s="11"/>
      <c r="BH837" s="11"/>
      <c r="BI837" s="11"/>
      <c r="BJ837" s="11"/>
      <c r="BK837" s="11"/>
      <c r="BL837" s="11"/>
      <c r="BM837" s="11"/>
      <c r="BN837" s="11"/>
      <c r="BO837" s="11"/>
      <c r="BP837" s="11"/>
      <c r="BQ837" s="11"/>
      <c r="BR837" s="11"/>
      <c r="BS837" s="11"/>
      <c r="BT837" s="11"/>
    </row>
    <row r="838" spans="1:72" ht="27" hidden="1">
      <c r="A838" s="880" t="str">
        <f>CONCATENATE("P2"," ",Admin!$F$40)</f>
        <v>P2 &lt;enter name&gt;</v>
      </c>
      <c r="B838" s="881" t="e">
        <f>VLOOKUP($A$836,Pilot2!$A$10:$E$59,5, FALSE)</f>
        <v>#N/A</v>
      </c>
      <c r="C838" s="639">
        <f t="shared" si="36"/>
        <v>1</v>
      </c>
      <c r="D838" s="640">
        <f t="shared" si="37"/>
        <v>0</v>
      </c>
      <c r="E838" s="640">
        <f>IF(Admin!$J$40="Yes",0,1)</f>
        <v>1</v>
      </c>
      <c r="F838" s="640">
        <f t="shared" si="38"/>
        <v>2</v>
      </c>
      <c r="G838" s="641" t="s">
        <v>303</v>
      </c>
      <c r="H838" s="11"/>
      <c r="I838" s="11"/>
      <c r="J838" s="11"/>
      <c r="K838" s="11"/>
      <c r="L838" s="11"/>
      <c r="M838" s="11"/>
      <c r="N838" s="11"/>
      <c r="O838" s="11"/>
      <c r="P838" s="11"/>
      <c r="Q838" s="11"/>
      <c r="R838" s="11"/>
      <c r="S838" s="11"/>
      <c r="T838" s="11"/>
      <c r="U838" s="11"/>
      <c r="V838" s="11"/>
      <c r="W838" s="11"/>
      <c r="X838" s="11"/>
      <c r="Y838" s="11"/>
      <c r="Z838" s="11"/>
      <c r="AA838" s="11"/>
      <c r="AB838" s="11"/>
      <c r="AC838" s="11"/>
      <c r="AD838" s="11"/>
      <c r="AE838" s="11"/>
      <c r="AF838" s="11"/>
      <c r="AG838" s="11"/>
      <c r="AH838" s="11"/>
      <c r="AI838" s="11"/>
      <c r="AJ838" s="11"/>
      <c r="AK838" s="11"/>
      <c r="AL838" s="11"/>
      <c r="AM838" s="11"/>
      <c r="AN838" s="11"/>
      <c r="AO838" s="11"/>
      <c r="AP838" s="11"/>
      <c r="AQ838" s="11"/>
      <c r="AR838" s="11"/>
      <c r="AS838" s="11"/>
      <c r="AT838" s="11"/>
      <c r="AU838" s="11"/>
      <c r="AV838" s="11"/>
      <c r="AW838" s="11"/>
      <c r="AX838" s="11"/>
      <c r="AY838" s="11"/>
      <c r="AZ838" s="11"/>
      <c r="BA838" s="11"/>
      <c r="BB838" s="11"/>
      <c r="BC838" s="11"/>
      <c r="BD838" s="11"/>
      <c r="BE838" s="11"/>
      <c r="BF838" s="11"/>
      <c r="BG838" s="11"/>
      <c r="BH838" s="11"/>
      <c r="BI838" s="11"/>
      <c r="BJ838" s="11"/>
      <c r="BK838" s="11"/>
      <c r="BL838" s="11"/>
      <c r="BM838" s="11"/>
      <c r="BN838" s="11"/>
      <c r="BO838" s="11"/>
      <c r="BP838" s="11"/>
      <c r="BQ838" s="11"/>
      <c r="BR838" s="11"/>
      <c r="BS838" s="11"/>
      <c r="BT838" s="11"/>
    </row>
    <row r="839" spans="1:72" ht="27" hidden="1">
      <c r="A839" s="880" t="str">
        <f>CONCATENATE(Admin!$C$41," ",Admin!$F$41)</f>
        <v>1 Mevis Dsilva</v>
      </c>
      <c r="B839" s="881" t="e">
        <f>VLOOKUP($A$836,'P1'!$A$10:$E$59,5, FALSE)</f>
        <v>#N/A</v>
      </c>
      <c r="C839" s="639">
        <f t="shared" si="36"/>
        <v>1</v>
      </c>
      <c r="D839" s="640">
        <f t="shared" si="37"/>
        <v>0</v>
      </c>
      <c r="E839" s="640">
        <f>IF(Admin!$J$41="Yes",0,1)</f>
        <v>0</v>
      </c>
      <c r="F839" s="640">
        <f t="shared" si="38"/>
        <v>1</v>
      </c>
      <c r="G839" s="641" t="s">
        <v>303</v>
      </c>
      <c r="H839" s="11"/>
      <c r="I839" s="11"/>
      <c r="J839" s="11"/>
      <c r="K839" s="11"/>
      <c r="L839" s="11"/>
      <c r="M839" s="11"/>
      <c r="N839" s="11"/>
      <c r="O839" s="11"/>
      <c r="P839" s="11"/>
      <c r="Q839" s="11"/>
      <c r="R839" s="11"/>
      <c r="S839" s="11"/>
      <c r="T839" s="11"/>
      <c r="U839" s="11"/>
      <c r="V839" s="11"/>
      <c r="W839" s="11"/>
      <c r="X839" s="11"/>
      <c r="Y839" s="11"/>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c r="BC839" s="11"/>
      <c r="BD839" s="11"/>
      <c r="BE839" s="11"/>
      <c r="BF839" s="11"/>
      <c r="BG839" s="11"/>
      <c r="BH839" s="11"/>
      <c r="BI839" s="11"/>
      <c r="BJ839" s="11"/>
      <c r="BK839" s="11"/>
      <c r="BL839" s="11"/>
      <c r="BM839" s="11"/>
      <c r="BN839" s="11"/>
      <c r="BO839" s="11"/>
      <c r="BP839" s="11"/>
      <c r="BQ839" s="11"/>
      <c r="BR839" s="11"/>
      <c r="BS839" s="11"/>
      <c r="BT839" s="11"/>
    </row>
    <row r="840" spans="1:72" ht="27" hidden="1">
      <c r="A840" s="880" t="str">
        <f>CONCATENATE(Admin!$C$42," ",Admin!$F$42)</f>
        <v>2 Boris Gluscevic</v>
      </c>
      <c r="B840" s="881" t="e">
        <f>VLOOKUP($A$836,'P2'!$A$10:$E$59,5, FALSE)</f>
        <v>#N/A</v>
      </c>
      <c r="C840" s="639">
        <f t="shared" ref="C840:C903" si="39">IF(ISERROR(B840),1,0)</f>
        <v>1</v>
      </c>
      <c r="D840" s="640">
        <f t="shared" ref="D840:D903" si="40">IF(ISNUMBER(B840),1,0)</f>
        <v>0</v>
      </c>
      <c r="E840" s="640">
        <f>IF(Admin!$J$42="Yes",0,1)</f>
        <v>0</v>
      </c>
      <c r="F840" s="640">
        <f t="shared" ref="F840:F903" si="41">SUM(C840:E840)</f>
        <v>1</v>
      </c>
      <c r="G840" s="641" t="s">
        <v>303</v>
      </c>
      <c r="H840" s="11"/>
      <c r="I840" s="11"/>
      <c r="J840" s="11"/>
      <c r="K840" s="11"/>
      <c r="L840" s="11"/>
      <c r="M840" s="11"/>
      <c r="N840" s="11"/>
      <c r="O840" s="11"/>
      <c r="P840" s="11"/>
      <c r="Q840" s="11"/>
      <c r="R840" s="11"/>
      <c r="S840" s="11"/>
      <c r="T840" s="11"/>
      <c r="U840" s="11"/>
      <c r="V840" s="11"/>
      <c r="W840" s="11"/>
      <c r="X840" s="11"/>
      <c r="Y840" s="11"/>
      <c r="Z840" s="11"/>
      <c r="AA840" s="11"/>
      <c r="AB840" s="11"/>
      <c r="AC840" s="11"/>
      <c r="AD840" s="11"/>
      <c r="AE840" s="11"/>
      <c r="AF840" s="11"/>
      <c r="AG840" s="11"/>
      <c r="AH840" s="11"/>
      <c r="AI840" s="11"/>
      <c r="AJ840" s="11"/>
      <c r="AK840" s="11"/>
      <c r="AL840" s="11"/>
      <c r="AM840" s="11"/>
      <c r="AN840" s="11"/>
      <c r="AO840" s="11"/>
      <c r="AP840" s="11"/>
      <c r="AQ840" s="11"/>
      <c r="AR840" s="11"/>
      <c r="AS840" s="11"/>
      <c r="AT840" s="11"/>
      <c r="AU840" s="11"/>
      <c r="AV840" s="11"/>
      <c r="AW840" s="11"/>
      <c r="AX840" s="11"/>
      <c r="AY840" s="11"/>
      <c r="AZ840" s="11"/>
      <c r="BA840" s="11"/>
      <c r="BB840" s="11"/>
      <c r="BC840" s="11"/>
      <c r="BD840" s="11"/>
      <c r="BE840" s="11"/>
      <c r="BF840" s="11"/>
      <c r="BG840" s="11"/>
      <c r="BH840" s="11"/>
      <c r="BI840" s="11"/>
      <c r="BJ840" s="11"/>
      <c r="BK840" s="11"/>
      <c r="BL840" s="11"/>
      <c r="BM840" s="11"/>
      <c r="BN840" s="11"/>
      <c r="BO840" s="11"/>
      <c r="BP840" s="11"/>
      <c r="BQ840" s="11"/>
      <c r="BR840" s="11"/>
      <c r="BS840" s="11"/>
      <c r="BT840" s="11"/>
    </row>
    <row r="841" spans="1:72" ht="27" hidden="1">
      <c r="A841" s="880" t="str">
        <f>CONCATENATE(Admin!$C$43," ",Admin!$F$43)</f>
        <v>3 Foram Jasani</v>
      </c>
      <c r="B841" s="881" t="e">
        <f>VLOOKUP($A$836,'P3'!$A$10:$E$59,5, FALSE)</f>
        <v>#N/A</v>
      </c>
      <c r="C841" s="639">
        <f t="shared" si="39"/>
        <v>1</v>
      </c>
      <c r="D841" s="640">
        <f t="shared" si="40"/>
        <v>0</v>
      </c>
      <c r="E841" s="640">
        <f>IF(Admin!$J$43="Yes",0,1)</f>
        <v>0</v>
      </c>
      <c r="F841" s="640">
        <f t="shared" si="41"/>
        <v>1</v>
      </c>
      <c r="G841" s="641" t="s">
        <v>303</v>
      </c>
      <c r="H841" s="11"/>
      <c r="I841" s="11"/>
      <c r="J841" s="11"/>
      <c r="K841" s="11"/>
      <c r="L841" s="11"/>
      <c r="M841" s="11"/>
      <c r="N841" s="11"/>
      <c r="O841" s="11"/>
      <c r="P841" s="11"/>
      <c r="Q841" s="11"/>
      <c r="R841" s="11"/>
      <c r="S841" s="11"/>
      <c r="T841" s="11"/>
      <c r="U841" s="11"/>
      <c r="V841" s="11"/>
      <c r="W841" s="11"/>
      <c r="X841" s="11"/>
      <c r="Y841" s="11"/>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c r="BC841" s="11"/>
      <c r="BD841" s="11"/>
      <c r="BE841" s="11"/>
      <c r="BF841" s="11"/>
      <c r="BG841" s="11"/>
      <c r="BH841" s="11"/>
      <c r="BI841" s="11"/>
      <c r="BJ841" s="11"/>
      <c r="BK841" s="11"/>
      <c r="BL841" s="11"/>
      <c r="BM841" s="11"/>
      <c r="BN841" s="11"/>
      <c r="BO841" s="11"/>
      <c r="BP841" s="11"/>
      <c r="BQ841" s="11"/>
      <c r="BR841" s="11"/>
      <c r="BS841" s="11"/>
      <c r="BT841" s="11"/>
    </row>
    <row r="842" spans="1:72" ht="27" hidden="1">
      <c r="A842" s="880" t="str">
        <f>CONCATENATE(Admin!$C$44," ",Admin!$F$44)</f>
        <v>4 Anupam Jagtap</v>
      </c>
      <c r="B842" s="881" t="e">
        <f>VLOOKUP($A$836,'P4'!$A$10:$E$59,5, FALSE)</f>
        <v>#N/A</v>
      </c>
      <c r="C842" s="639">
        <f t="shared" si="39"/>
        <v>1</v>
      </c>
      <c r="D842" s="640">
        <f t="shared" si="40"/>
        <v>0</v>
      </c>
      <c r="E842" s="640">
        <f>IF(Admin!$J$44="Yes",0,1)</f>
        <v>0</v>
      </c>
      <c r="F842" s="640">
        <f t="shared" si="41"/>
        <v>1</v>
      </c>
      <c r="G842" s="641" t="s">
        <v>303</v>
      </c>
      <c r="H842" s="11"/>
      <c r="I842" s="11"/>
      <c r="J842" s="11"/>
      <c r="K842" s="11"/>
      <c r="L842" s="11"/>
      <c r="M842" s="11"/>
      <c r="N842" s="11"/>
      <c r="O842" s="11"/>
      <c r="P842" s="11"/>
      <c r="Q842" s="11"/>
      <c r="R842" s="11"/>
      <c r="S842" s="11"/>
      <c r="T842" s="11"/>
      <c r="U842" s="11"/>
      <c r="V842" s="11"/>
      <c r="W842" s="11"/>
      <c r="X842" s="11"/>
      <c r="Y842" s="11"/>
      <c r="Z842" s="11"/>
      <c r="AA842" s="11"/>
      <c r="AB842" s="11"/>
      <c r="AC842" s="11"/>
      <c r="AD842" s="11"/>
      <c r="AE842" s="11"/>
      <c r="AF842" s="11"/>
      <c r="AG842" s="11"/>
      <c r="AH842" s="11"/>
      <c r="AI842" s="11"/>
      <c r="AJ842" s="11"/>
      <c r="AK842" s="11"/>
      <c r="AL842" s="11"/>
      <c r="AM842" s="11"/>
      <c r="AN842" s="11"/>
      <c r="AO842" s="11"/>
      <c r="AP842" s="11"/>
      <c r="AQ842" s="11"/>
      <c r="AR842" s="11"/>
      <c r="AS842" s="11"/>
      <c r="AT842" s="11"/>
      <c r="AU842" s="11"/>
      <c r="AV842" s="11"/>
      <c r="AW842" s="11"/>
      <c r="AX842" s="11"/>
      <c r="AY842" s="11"/>
      <c r="AZ842" s="11"/>
      <c r="BA842" s="11"/>
      <c r="BB842" s="11"/>
      <c r="BC842" s="11"/>
      <c r="BD842" s="11"/>
      <c r="BE842" s="11"/>
      <c r="BF842" s="11"/>
      <c r="BG842" s="11"/>
      <c r="BH842" s="11"/>
      <c r="BI842" s="11"/>
      <c r="BJ842" s="11"/>
      <c r="BK842" s="11"/>
      <c r="BL842" s="11"/>
      <c r="BM842" s="11"/>
      <c r="BN842" s="11"/>
      <c r="BO842" s="11"/>
      <c r="BP842" s="11"/>
      <c r="BQ842" s="11"/>
      <c r="BR842" s="11"/>
      <c r="BS842" s="11"/>
      <c r="BT842" s="11"/>
    </row>
    <row r="843" spans="1:72" ht="27" hidden="1">
      <c r="A843" s="880" t="str">
        <f>CONCATENATE(Admin!$C$45," ",Admin!$F$45)</f>
        <v>5 Rohan Avachat</v>
      </c>
      <c r="B843" s="881" t="e">
        <f>VLOOKUP($A$836,'P5'!$A$10:$E$59,5, FALSE)</f>
        <v>#N/A</v>
      </c>
      <c r="C843" s="639">
        <f t="shared" si="39"/>
        <v>1</v>
      </c>
      <c r="D843" s="640">
        <f t="shared" si="40"/>
        <v>0</v>
      </c>
      <c r="E843" s="640">
        <f>IF(Admin!$J$45="Yes",0,1)</f>
        <v>0</v>
      </c>
      <c r="F843" s="640">
        <f t="shared" si="41"/>
        <v>1</v>
      </c>
      <c r="G843" s="641" t="s">
        <v>303</v>
      </c>
      <c r="H843" s="11"/>
      <c r="I843" s="11"/>
      <c r="J843" s="11"/>
      <c r="K843" s="11"/>
      <c r="L843" s="11"/>
      <c r="M843" s="11"/>
      <c r="N843" s="11"/>
      <c r="O843" s="11"/>
      <c r="P843" s="11"/>
      <c r="Q843" s="11"/>
      <c r="R843" s="11"/>
      <c r="S843" s="11"/>
      <c r="T843" s="11"/>
      <c r="U843" s="11"/>
      <c r="V843" s="11"/>
      <c r="W843" s="11"/>
      <c r="X843" s="11"/>
      <c r="Y843" s="11"/>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c r="BC843" s="11"/>
      <c r="BD843" s="11"/>
      <c r="BE843" s="11"/>
      <c r="BF843" s="11"/>
      <c r="BG843" s="11"/>
      <c r="BH843" s="11"/>
      <c r="BI843" s="11"/>
      <c r="BJ843" s="11"/>
      <c r="BK843" s="11"/>
      <c r="BL843" s="11"/>
      <c r="BM843" s="11"/>
      <c r="BN843" s="11"/>
      <c r="BO843" s="11"/>
      <c r="BP843" s="11"/>
      <c r="BQ843" s="11"/>
      <c r="BR843" s="11"/>
      <c r="BS843" s="11"/>
      <c r="BT843" s="11"/>
    </row>
    <row r="844" spans="1:72" hidden="1">
      <c r="A844" s="880" t="str">
        <f>CONCATENATE(Admin!$C$46," ",Admin!$F$46)</f>
        <v xml:space="preserve">6 </v>
      </c>
      <c r="B844" s="881" t="e">
        <f>VLOOKUP($A$836,'P6'!$A$10:$E$59,5, FALSE)</f>
        <v>#N/A</v>
      </c>
      <c r="C844" s="639">
        <f t="shared" si="39"/>
        <v>1</v>
      </c>
      <c r="D844" s="640">
        <f t="shared" si="40"/>
        <v>0</v>
      </c>
      <c r="E844" s="640">
        <f>IF(Admin!$J$46="Yes",0,1)</f>
        <v>1</v>
      </c>
      <c r="F844" s="640">
        <f t="shared" si="41"/>
        <v>2</v>
      </c>
      <c r="G844" s="641" t="s">
        <v>303</v>
      </c>
      <c r="H844" s="11"/>
      <c r="I844" s="11"/>
      <c r="J844" s="11"/>
      <c r="K844" s="11"/>
      <c r="L844" s="11"/>
      <c r="M844" s="11"/>
      <c r="N844" s="11"/>
      <c r="O844" s="11"/>
      <c r="P844" s="11"/>
      <c r="Q844" s="11"/>
      <c r="R844" s="11"/>
      <c r="S844" s="11"/>
      <c r="T844" s="11"/>
      <c r="U844" s="11"/>
      <c r="V844" s="11"/>
      <c r="W844" s="11"/>
      <c r="X844" s="11"/>
      <c r="Y844" s="11"/>
      <c r="Z844" s="11"/>
      <c r="AA844" s="11"/>
      <c r="AB844" s="11"/>
      <c r="AC844" s="11"/>
      <c r="AD844" s="11"/>
      <c r="AE844" s="11"/>
      <c r="AF844" s="11"/>
      <c r="AG844" s="11"/>
      <c r="AH844" s="11"/>
      <c r="AI844" s="11"/>
      <c r="AJ844" s="11"/>
      <c r="AK844" s="11"/>
      <c r="AL844" s="11"/>
      <c r="AM844" s="11"/>
      <c r="AN844" s="11"/>
      <c r="AO844" s="11"/>
      <c r="AP844" s="11"/>
      <c r="AQ844" s="11"/>
      <c r="AR844" s="11"/>
      <c r="AS844" s="11"/>
      <c r="AT844" s="11"/>
      <c r="AU844" s="11"/>
      <c r="AV844" s="11"/>
      <c r="AW844" s="11"/>
      <c r="AX844" s="11"/>
      <c r="AY844" s="11"/>
      <c r="AZ844" s="11"/>
      <c r="BA844" s="11"/>
      <c r="BB844" s="11"/>
      <c r="BC844" s="11"/>
      <c r="BD844" s="11"/>
      <c r="BE844" s="11"/>
      <c r="BF844" s="11"/>
      <c r="BG844" s="11"/>
      <c r="BH844" s="11"/>
      <c r="BI844" s="11"/>
      <c r="BJ844" s="11"/>
      <c r="BK844" s="11"/>
      <c r="BL844" s="11"/>
      <c r="BM844" s="11"/>
      <c r="BN844" s="11"/>
      <c r="BO844" s="11"/>
      <c r="BP844" s="11"/>
      <c r="BQ844" s="11"/>
      <c r="BR844" s="11"/>
      <c r="BS844" s="11"/>
      <c r="BT844" s="11"/>
    </row>
    <row r="845" spans="1:72" hidden="1">
      <c r="A845" s="880" t="str">
        <f>CONCATENATE(Admin!$C$47," ",Admin!$F$47)</f>
        <v xml:space="preserve">7 </v>
      </c>
      <c r="B845" s="881" t="e">
        <f>VLOOKUP($A$836,'P7'!$A$10:$E$59,5, FALSE)</f>
        <v>#N/A</v>
      </c>
      <c r="C845" s="639">
        <f t="shared" si="39"/>
        <v>1</v>
      </c>
      <c r="D845" s="640">
        <f t="shared" si="40"/>
        <v>0</v>
      </c>
      <c r="E845" s="640">
        <f>IF(Admin!$J$47="Yes",0,1)</f>
        <v>1</v>
      </c>
      <c r="F845" s="640">
        <f t="shared" si="41"/>
        <v>2</v>
      </c>
      <c r="G845" s="641" t="s">
        <v>303</v>
      </c>
      <c r="H845" s="11"/>
      <c r="I845" s="11"/>
      <c r="J845" s="11"/>
      <c r="K845" s="11"/>
      <c r="L845" s="11"/>
      <c r="M845" s="11"/>
      <c r="N845" s="11"/>
      <c r="O845" s="11"/>
      <c r="P845" s="11"/>
      <c r="Q845" s="11"/>
      <c r="R845" s="11"/>
      <c r="S845" s="11"/>
      <c r="T845" s="11"/>
      <c r="U845" s="11"/>
      <c r="V845" s="11"/>
      <c r="W845" s="11"/>
      <c r="X845" s="11"/>
      <c r="Y845" s="11"/>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c r="BC845" s="11"/>
      <c r="BD845" s="11"/>
      <c r="BE845" s="11"/>
      <c r="BF845" s="11"/>
      <c r="BG845" s="11"/>
      <c r="BH845" s="11"/>
      <c r="BI845" s="11"/>
      <c r="BJ845" s="11"/>
      <c r="BK845" s="11"/>
      <c r="BL845" s="11"/>
      <c r="BM845" s="11"/>
      <c r="BN845" s="11"/>
      <c r="BO845" s="11"/>
      <c r="BP845" s="11"/>
      <c r="BQ845" s="11"/>
      <c r="BR845" s="11"/>
      <c r="BS845" s="11"/>
      <c r="BT845" s="11"/>
    </row>
    <row r="846" spans="1:72" hidden="1">
      <c r="A846" s="880" t="str">
        <f>CONCATENATE(Admin!$C$48," ",Admin!$F$48)</f>
        <v xml:space="preserve">8 </v>
      </c>
      <c r="B846" s="881" t="e">
        <f>VLOOKUP($A$836,'P8'!$A$10:$E$59,5, FALSE)</f>
        <v>#N/A</v>
      </c>
      <c r="C846" s="639">
        <f t="shared" si="39"/>
        <v>1</v>
      </c>
      <c r="D846" s="640">
        <f t="shared" si="40"/>
        <v>0</v>
      </c>
      <c r="E846" s="640">
        <f>IF(Admin!$J$48="Yes",0,1)</f>
        <v>1</v>
      </c>
      <c r="F846" s="640">
        <f t="shared" si="41"/>
        <v>2</v>
      </c>
      <c r="G846" s="641" t="s">
        <v>303</v>
      </c>
      <c r="H846" s="11"/>
      <c r="I846" s="11"/>
      <c r="J846" s="11"/>
      <c r="K846" s="11"/>
      <c r="L846" s="11"/>
      <c r="M846" s="11"/>
      <c r="N846" s="11"/>
      <c r="O846" s="11"/>
      <c r="P846" s="11"/>
      <c r="Q846" s="11"/>
      <c r="R846" s="11"/>
      <c r="S846" s="11"/>
      <c r="T846" s="11"/>
      <c r="U846" s="11"/>
      <c r="V846" s="11"/>
      <c r="W846" s="11"/>
      <c r="X846" s="11"/>
      <c r="Y846" s="11"/>
      <c r="Z846" s="11"/>
      <c r="AA846" s="11"/>
      <c r="AB846" s="11"/>
      <c r="AC846" s="11"/>
      <c r="AD846" s="11"/>
      <c r="AE846" s="11"/>
      <c r="AF846" s="11"/>
      <c r="AG846" s="11"/>
      <c r="AH846" s="11"/>
      <c r="AI846" s="11"/>
      <c r="AJ846" s="11"/>
      <c r="AK846" s="11"/>
      <c r="AL846" s="11"/>
      <c r="AM846" s="11"/>
      <c r="AN846" s="11"/>
      <c r="AO846" s="11"/>
      <c r="AP846" s="11"/>
      <c r="AQ846" s="11"/>
      <c r="AR846" s="11"/>
      <c r="AS846" s="11"/>
      <c r="AT846" s="11"/>
      <c r="AU846" s="11"/>
      <c r="AV846" s="11"/>
      <c r="AW846" s="11"/>
      <c r="AX846" s="11"/>
      <c r="AY846" s="11"/>
      <c r="AZ846" s="11"/>
      <c r="BA846" s="11"/>
      <c r="BB846" s="11"/>
      <c r="BC846" s="11"/>
      <c r="BD846" s="11"/>
      <c r="BE846" s="11"/>
      <c r="BF846" s="11"/>
      <c r="BG846" s="11"/>
      <c r="BH846" s="11"/>
      <c r="BI846" s="11"/>
      <c r="BJ846" s="11"/>
      <c r="BK846" s="11"/>
      <c r="BL846" s="11"/>
      <c r="BM846" s="11"/>
      <c r="BN846" s="11"/>
      <c r="BO846" s="11"/>
      <c r="BP846" s="11"/>
      <c r="BQ846" s="11"/>
      <c r="BR846" s="11"/>
      <c r="BS846" s="11"/>
      <c r="BT846" s="11"/>
    </row>
    <row r="847" spans="1:72" hidden="1">
      <c r="A847" s="880" t="str">
        <f>CONCATENATE(Admin!$C$49," ",Admin!$F$49)</f>
        <v xml:space="preserve">9 </v>
      </c>
      <c r="B847" s="881" t="e">
        <f>VLOOKUP($A$836,'P9'!$A$10:$E$59,5, FALSE)</f>
        <v>#N/A</v>
      </c>
      <c r="C847" s="639">
        <f t="shared" si="39"/>
        <v>1</v>
      </c>
      <c r="D847" s="640">
        <f t="shared" si="40"/>
        <v>0</v>
      </c>
      <c r="E847" s="640">
        <f>IF(Admin!$J$49="Yes",0,1)</f>
        <v>1</v>
      </c>
      <c r="F847" s="640">
        <f t="shared" si="41"/>
        <v>2</v>
      </c>
      <c r="G847" s="641" t="s">
        <v>303</v>
      </c>
      <c r="H847" s="11"/>
      <c r="I847" s="11"/>
      <c r="J847" s="11"/>
      <c r="K847" s="11"/>
      <c r="L847" s="11"/>
      <c r="M847" s="11"/>
      <c r="N847" s="11"/>
      <c r="O847" s="11"/>
      <c r="P847" s="11"/>
      <c r="Q847" s="11"/>
      <c r="R847" s="11"/>
      <c r="S847" s="11"/>
      <c r="T847" s="11"/>
      <c r="U847" s="11"/>
      <c r="V847" s="11"/>
      <c r="W847" s="11"/>
      <c r="X847" s="11"/>
      <c r="Y847" s="11"/>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c r="BC847" s="11"/>
      <c r="BD847" s="11"/>
      <c r="BE847" s="11"/>
      <c r="BF847" s="11"/>
      <c r="BG847" s="11"/>
      <c r="BH847" s="11"/>
      <c r="BI847" s="11"/>
      <c r="BJ847" s="11"/>
      <c r="BK847" s="11"/>
      <c r="BL847" s="11"/>
      <c r="BM847" s="11"/>
      <c r="BN847" s="11"/>
      <c r="BO847" s="11"/>
      <c r="BP847" s="11"/>
      <c r="BQ847" s="11"/>
      <c r="BR847" s="11"/>
      <c r="BS847" s="11"/>
      <c r="BT847" s="11"/>
    </row>
    <row r="848" spans="1:72" hidden="1">
      <c r="A848" s="880" t="str">
        <f>CONCATENATE(Admin!$C$50," ",Admin!$F$50)</f>
        <v xml:space="preserve">10 </v>
      </c>
      <c r="B848" s="881" t="e">
        <f>VLOOKUP($A$836,'P10'!$A$10:$E$59,5, FALSE)</f>
        <v>#N/A</v>
      </c>
      <c r="C848" s="639">
        <f t="shared" si="39"/>
        <v>1</v>
      </c>
      <c r="D848" s="640">
        <f t="shared" si="40"/>
        <v>0</v>
      </c>
      <c r="E848" s="640">
        <f>IF(Admin!$J$50="Yes",0,1)</f>
        <v>1</v>
      </c>
      <c r="F848" s="640">
        <f t="shared" si="41"/>
        <v>2</v>
      </c>
      <c r="G848" s="641" t="s">
        <v>303</v>
      </c>
      <c r="H848" s="11"/>
      <c r="I848" s="11"/>
      <c r="J848" s="11"/>
      <c r="K848" s="11"/>
      <c r="L848" s="11"/>
      <c r="M848" s="11"/>
      <c r="N848" s="11"/>
      <c r="O848" s="11"/>
      <c r="P848" s="11"/>
      <c r="Q848" s="11"/>
      <c r="R848" s="11"/>
      <c r="S848" s="11"/>
      <c r="T848" s="11"/>
      <c r="U848" s="11"/>
      <c r="V848" s="11"/>
      <c r="W848" s="11"/>
      <c r="X848" s="11"/>
      <c r="Y848" s="11"/>
      <c r="Z848" s="11"/>
      <c r="AA848" s="11"/>
      <c r="AB848" s="11"/>
      <c r="AC848" s="11"/>
      <c r="AD848" s="11"/>
      <c r="AE848" s="11"/>
      <c r="AF848" s="11"/>
      <c r="AG848" s="11"/>
      <c r="AH848" s="11"/>
      <c r="AI848" s="11"/>
      <c r="AJ848" s="11"/>
      <c r="AK848" s="11"/>
      <c r="AL848" s="11"/>
      <c r="AM848" s="11"/>
      <c r="AN848" s="11"/>
      <c r="AO848" s="11"/>
      <c r="AP848" s="11"/>
      <c r="AQ848" s="11"/>
      <c r="AR848" s="11"/>
      <c r="AS848" s="11"/>
      <c r="AT848" s="11"/>
      <c r="AU848" s="11"/>
      <c r="AV848" s="11"/>
      <c r="AW848" s="11"/>
      <c r="AX848" s="11"/>
      <c r="AY848" s="11"/>
      <c r="AZ848" s="11"/>
      <c r="BA848" s="11"/>
      <c r="BB848" s="11"/>
      <c r="BC848" s="11"/>
      <c r="BD848" s="11"/>
      <c r="BE848" s="11"/>
      <c r="BF848" s="11"/>
      <c r="BG848" s="11"/>
      <c r="BH848" s="11"/>
      <c r="BI848" s="11"/>
      <c r="BJ848" s="11"/>
      <c r="BK848" s="11"/>
      <c r="BL848" s="11"/>
      <c r="BM848" s="11"/>
      <c r="BN848" s="11"/>
      <c r="BO848" s="11"/>
      <c r="BP848" s="11"/>
      <c r="BQ848" s="11"/>
      <c r="BR848" s="11"/>
      <c r="BS848" s="11"/>
      <c r="BT848" s="11"/>
    </row>
    <row r="849" spans="1:72" hidden="1">
      <c r="A849" s="880" t="str">
        <f>CONCATENATE(Admin!$C$51," ",Admin!$F$51)</f>
        <v xml:space="preserve">11 </v>
      </c>
      <c r="B849" s="881" t="e">
        <f>VLOOKUP($A$836,'P11'!$A$10:$E$59,5, FALSE)</f>
        <v>#N/A</v>
      </c>
      <c r="C849" s="639">
        <f t="shared" si="39"/>
        <v>1</v>
      </c>
      <c r="D849" s="640">
        <f t="shared" si="40"/>
        <v>0</v>
      </c>
      <c r="E849" s="640">
        <f>IF(Admin!$J$51="Yes",0,1)</f>
        <v>1</v>
      </c>
      <c r="F849" s="640">
        <f t="shared" si="41"/>
        <v>2</v>
      </c>
      <c r="G849" s="641" t="s">
        <v>303</v>
      </c>
      <c r="H849" s="11"/>
      <c r="I849" s="11"/>
      <c r="J849" s="11"/>
      <c r="K849" s="11"/>
      <c r="L849" s="11"/>
      <c r="M849" s="11"/>
      <c r="N849" s="11"/>
      <c r="O849" s="11"/>
      <c r="P849" s="11"/>
      <c r="Q849" s="11"/>
      <c r="R849" s="11"/>
      <c r="S849" s="11"/>
      <c r="T849" s="11"/>
      <c r="U849" s="11"/>
      <c r="V849" s="11"/>
      <c r="W849" s="11"/>
      <c r="X849" s="11"/>
      <c r="Y849" s="11"/>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c r="BC849" s="11"/>
      <c r="BD849" s="11"/>
      <c r="BE849" s="11"/>
      <c r="BF849" s="11"/>
      <c r="BG849" s="11"/>
      <c r="BH849" s="11"/>
      <c r="BI849" s="11"/>
      <c r="BJ849" s="11"/>
      <c r="BK849" s="11"/>
      <c r="BL849" s="11"/>
      <c r="BM849" s="11"/>
      <c r="BN849" s="11"/>
      <c r="BO849" s="11"/>
      <c r="BP849" s="11"/>
      <c r="BQ849" s="11"/>
      <c r="BR849" s="11"/>
      <c r="BS849" s="11"/>
      <c r="BT849" s="11"/>
    </row>
    <row r="850" spans="1:72" hidden="1">
      <c r="A850" s="880" t="str">
        <f>CONCATENATE(Admin!$C$52," ",Admin!$F$52)</f>
        <v xml:space="preserve">12 </v>
      </c>
      <c r="B850" s="881" t="e">
        <f>VLOOKUP($A$836,'P12'!$A$10:$E$59,5, FALSE)</f>
        <v>#N/A</v>
      </c>
      <c r="C850" s="639">
        <f t="shared" si="39"/>
        <v>1</v>
      </c>
      <c r="D850" s="640">
        <f t="shared" si="40"/>
        <v>0</v>
      </c>
      <c r="E850" s="640">
        <f>IF(Admin!$J$52="Yes",0,1)</f>
        <v>1</v>
      </c>
      <c r="F850" s="640">
        <f t="shared" si="41"/>
        <v>2</v>
      </c>
      <c r="G850" s="641" t="s">
        <v>303</v>
      </c>
      <c r="H850" s="11"/>
      <c r="I850" s="11"/>
      <c r="J850" s="11"/>
      <c r="K850" s="11"/>
      <c r="L850" s="11"/>
      <c r="M850" s="11"/>
      <c r="N850" s="11"/>
      <c r="O850" s="11"/>
      <c r="P850" s="11"/>
      <c r="Q850" s="11"/>
      <c r="R850" s="11"/>
      <c r="S850" s="11"/>
      <c r="T850" s="11"/>
      <c r="U850" s="11"/>
      <c r="V850" s="11"/>
      <c r="W850" s="11"/>
      <c r="X850" s="11"/>
      <c r="Y850" s="11"/>
      <c r="Z850" s="11"/>
      <c r="AA850" s="11"/>
      <c r="AB850" s="11"/>
      <c r="AC850" s="11"/>
      <c r="AD850" s="11"/>
      <c r="AE850" s="11"/>
      <c r="AF850" s="11"/>
      <c r="AG850" s="11"/>
      <c r="AH850" s="11"/>
      <c r="AI850" s="11"/>
      <c r="AJ850" s="11"/>
      <c r="AK850" s="11"/>
      <c r="AL850" s="11"/>
      <c r="AM850" s="11"/>
      <c r="AN850" s="11"/>
      <c r="AO850" s="11"/>
      <c r="AP850" s="11"/>
      <c r="AQ850" s="11"/>
      <c r="AR850" s="11"/>
      <c r="AS850" s="11"/>
      <c r="AT850" s="11"/>
      <c r="AU850" s="11"/>
      <c r="AV850" s="11"/>
      <c r="AW850" s="11"/>
      <c r="AX850" s="11"/>
      <c r="AY850" s="11"/>
      <c r="AZ850" s="11"/>
      <c r="BA850" s="11"/>
      <c r="BB850" s="11"/>
      <c r="BC850" s="11"/>
      <c r="BD850" s="11"/>
      <c r="BE850" s="11"/>
      <c r="BF850" s="11"/>
      <c r="BG850" s="11"/>
      <c r="BH850" s="11"/>
      <c r="BI850" s="11"/>
      <c r="BJ850" s="11"/>
      <c r="BK850" s="11"/>
      <c r="BL850" s="11"/>
      <c r="BM850" s="11"/>
      <c r="BN850" s="11"/>
      <c r="BO850" s="11"/>
      <c r="BP850" s="11"/>
      <c r="BQ850" s="11"/>
      <c r="BR850" s="11"/>
      <c r="BS850" s="11"/>
      <c r="BT850" s="11"/>
    </row>
    <row r="851" spans="1:72" hidden="1">
      <c r="A851" s="880" t="str">
        <f>CONCATENATE(Admin!$C$53," ",Admin!$F$53)</f>
        <v xml:space="preserve">13 </v>
      </c>
      <c r="B851" s="881" t="e">
        <f>VLOOKUP($A$836,'P13'!$A$10:$E$59,5, FALSE)</f>
        <v>#N/A</v>
      </c>
      <c r="C851" s="639">
        <f t="shared" si="39"/>
        <v>1</v>
      </c>
      <c r="D851" s="640">
        <f t="shared" si="40"/>
        <v>0</v>
      </c>
      <c r="E851" s="640">
        <f>IF(Admin!$J$53="Yes",0,1)</f>
        <v>1</v>
      </c>
      <c r="F851" s="640">
        <f t="shared" si="41"/>
        <v>2</v>
      </c>
      <c r="G851" s="641" t="s">
        <v>303</v>
      </c>
      <c r="H851" s="11"/>
      <c r="I851" s="11"/>
      <c r="J851" s="11"/>
      <c r="K851" s="11"/>
      <c r="L851" s="11"/>
      <c r="M851" s="11"/>
      <c r="N851" s="11"/>
      <c r="O851" s="11"/>
      <c r="P851" s="11"/>
      <c r="Q851" s="11"/>
      <c r="R851" s="11"/>
      <c r="S851" s="11"/>
      <c r="T851" s="11"/>
      <c r="U851" s="11"/>
      <c r="V851" s="11"/>
      <c r="W851" s="11"/>
      <c r="X851" s="11"/>
      <c r="Y851" s="11"/>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c r="BC851" s="11"/>
      <c r="BD851" s="11"/>
      <c r="BE851" s="11"/>
      <c r="BF851" s="11"/>
      <c r="BG851" s="11"/>
      <c r="BH851" s="11"/>
      <c r="BI851" s="11"/>
      <c r="BJ851" s="11"/>
      <c r="BK851" s="11"/>
      <c r="BL851" s="11"/>
      <c r="BM851" s="11"/>
      <c r="BN851" s="11"/>
      <c r="BO851" s="11"/>
      <c r="BP851" s="11"/>
      <c r="BQ851" s="11"/>
      <c r="BR851" s="11"/>
      <c r="BS851" s="11"/>
      <c r="BT851" s="11"/>
    </row>
    <row r="852" spans="1:72" hidden="1">
      <c r="A852" s="880" t="str">
        <f>CONCATENATE(Admin!$C$54," ",Admin!$F$54)</f>
        <v xml:space="preserve">14 </v>
      </c>
      <c r="B852" s="881" t="e">
        <f>VLOOKUP($A$836,'P14'!$A$10:$E$59,5, FALSE)</f>
        <v>#N/A</v>
      </c>
      <c r="C852" s="639">
        <f t="shared" si="39"/>
        <v>1</v>
      </c>
      <c r="D852" s="640">
        <f t="shared" si="40"/>
        <v>0</v>
      </c>
      <c r="E852" s="640">
        <f>IF(Admin!$J$54="Yes",0,1)</f>
        <v>1</v>
      </c>
      <c r="F852" s="640">
        <f t="shared" si="41"/>
        <v>2</v>
      </c>
      <c r="G852" s="641" t="s">
        <v>303</v>
      </c>
      <c r="H852" s="11"/>
      <c r="I852" s="11"/>
      <c r="J852" s="11"/>
      <c r="K852" s="11"/>
      <c r="L852" s="11"/>
      <c r="M852" s="11"/>
      <c r="N852" s="11"/>
      <c r="O852" s="11"/>
      <c r="P852" s="11"/>
      <c r="Q852" s="11"/>
      <c r="R852" s="11"/>
      <c r="S852" s="11"/>
      <c r="T852" s="11"/>
      <c r="U852" s="11"/>
      <c r="V852" s="11"/>
      <c r="W852" s="11"/>
      <c r="X852" s="11"/>
      <c r="Y852" s="11"/>
      <c r="Z852" s="11"/>
      <c r="AA852" s="11"/>
      <c r="AB852" s="11"/>
      <c r="AC852" s="11"/>
      <c r="AD852" s="11"/>
      <c r="AE852" s="11"/>
      <c r="AF852" s="11"/>
      <c r="AG852" s="11"/>
      <c r="AH852" s="11"/>
      <c r="AI852" s="11"/>
      <c r="AJ852" s="11"/>
      <c r="AK852" s="11"/>
      <c r="AL852" s="11"/>
      <c r="AM852" s="11"/>
      <c r="AN852" s="11"/>
      <c r="AO852" s="11"/>
      <c r="AP852" s="11"/>
      <c r="AQ852" s="11"/>
      <c r="AR852" s="11"/>
      <c r="AS852" s="11"/>
      <c r="AT852" s="11"/>
      <c r="AU852" s="11"/>
      <c r="AV852" s="11"/>
      <c r="AW852" s="11"/>
      <c r="AX852" s="11"/>
      <c r="AY852" s="11"/>
      <c r="AZ852" s="11"/>
      <c r="BA852" s="11"/>
      <c r="BB852" s="11"/>
      <c r="BC852" s="11"/>
      <c r="BD852" s="11"/>
      <c r="BE852" s="11"/>
      <c r="BF852" s="11"/>
      <c r="BG852" s="11"/>
      <c r="BH852" s="11"/>
      <c r="BI852" s="11"/>
      <c r="BJ852" s="11"/>
      <c r="BK852" s="11"/>
      <c r="BL852" s="11"/>
      <c r="BM852" s="11"/>
      <c r="BN852" s="11"/>
      <c r="BO852" s="11"/>
      <c r="BP852" s="11"/>
      <c r="BQ852" s="11"/>
      <c r="BR852" s="11"/>
      <c r="BS852" s="11"/>
      <c r="BT852" s="11"/>
    </row>
    <row r="853" spans="1:72" hidden="1">
      <c r="A853" s="880" t="str">
        <f>CONCATENATE(Admin!$C$55," ",Admin!$F$55)</f>
        <v xml:space="preserve">15 </v>
      </c>
      <c r="B853" s="881" t="e">
        <f>VLOOKUP($A$836,'P15'!$A$10:$E$59,5, FALSE)</f>
        <v>#N/A</v>
      </c>
      <c r="C853" s="639">
        <f t="shared" si="39"/>
        <v>1</v>
      </c>
      <c r="D853" s="640">
        <f t="shared" si="40"/>
        <v>0</v>
      </c>
      <c r="E853" s="640">
        <f>IF(Admin!$J$55="Yes",0,1)</f>
        <v>1</v>
      </c>
      <c r="F853" s="640">
        <f t="shared" si="41"/>
        <v>2</v>
      </c>
      <c r="G853" s="641" t="s">
        <v>303</v>
      </c>
      <c r="H853" s="11"/>
      <c r="I853" s="11"/>
      <c r="J853" s="11"/>
      <c r="K853" s="11"/>
      <c r="L853" s="11"/>
      <c r="M853" s="11"/>
      <c r="N853" s="11"/>
      <c r="O853" s="11"/>
      <c r="P853" s="11"/>
      <c r="Q853" s="11"/>
      <c r="R853" s="11"/>
      <c r="S853" s="11"/>
      <c r="T853" s="11"/>
      <c r="U853" s="11"/>
      <c r="V853" s="11"/>
      <c r="W853" s="11"/>
      <c r="X853" s="11"/>
      <c r="Y853" s="11"/>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c r="BC853" s="11"/>
      <c r="BD853" s="11"/>
      <c r="BE853" s="11"/>
      <c r="BF853" s="11"/>
      <c r="BG853" s="11"/>
      <c r="BH853" s="11"/>
      <c r="BI853" s="11"/>
      <c r="BJ853" s="11"/>
      <c r="BK853" s="11"/>
      <c r="BL853" s="11"/>
      <c r="BM853" s="11"/>
      <c r="BN853" s="11"/>
      <c r="BO853" s="11"/>
      <c r="BP853" s="11"/>
      <c r="BQ853" s="11"/>
      <c r="BR853" s="11"/>
      <c r="BS853" s="11"/>
      <c r="BT853" s="11"/>
    </row>
    <row r="854" spans="1:72" hidden="1">
      <c r="A854" s="880" t="str">
        <f>CONCATENATE(Admin!$C$56," ",Admin!$F$56)</f>
        <v xml:space="preserve">16 </v>
      </c>
      <c r="B854" s="881" t="e">
        <f>VLOOKUP($A$836,'P16'!$A$10:$E$59,5, FALSE)</f>
        <v>#N/A</v>
      </c>
      <c r="C854" s="639">
        <f t="shared" si="39"/>
        <v>1</v>
      </c>
      <c r="D854" s="640">
        <f t="shared" si="40"/>
        <v>0</v>
      </c>
      <c r="E854" s="640">
        <f>IF(Admin!$J$56="Yes",0,1)</f>
        <v>1</v>
      </c>
      <c r="F854" s="640">
        <f t="shared" si="41"/>
        <v>2</v>
      </c>
      <c r="G854" s="641" t="s">
        <v>303</v>
      </c>
      <c r="H854" s="11"/>
      <c r="I854" s="11"/>
      <c r="J854" s="11"/>
      <c r="K854" s="11"/>
      <c r="L854" s="11"/>
      <c r="M854" s="11"/>
      <c r="N854" s="11"/>
      <c r="O854" s="11"/>
      <c r="P854" s="11"/>
      <c r="Q854" s="11"/>
      <c r="R854" s="11"/>
      <c r="S854" s="11"/>
      <c r="T854" s="11"/>
      <c r="U854" s="11"/>
      <c r="V854" s="11"/>
      <c r="W854" s="11"/>
      <c r="X854" s="11"/>
      <c r="Y854" s="11"/>
      <c r="Z854" s="11"/>
      <c r="AA854" s="11"/>
      <c r="AB854" s="11"/>
      <c r="AC854" s="11"/>
      <c r="AD854" s="11"/>
      <c r="AE854" s="11"/>
      <c r="AF854" s="11"/>
      <c r="AG854" s="11"/>
      <c r="AH854" s="11"/>
      <c r="AI854" s="11"/>
      <c r="AJ854" s="11"/>
      <c r="AK854" s="11"/>
      <c r="AL854" s="11"/>
      <c r="AM854" s="11"/>
      <c r="AN854" s="11"/>
      <c r="AO854" s="11"/>
      <c r="AP854" s="11"/>
      <c r="AQ854" s="11"/>
      <c r="AR854" s="11"/>
      <c r="AS854" s="11"/>
      <c r="AT854" s="11"/>
      <c r="AU854" s="11"/>
      <c r="AV854" s="11"/>
      <c r="AW854" s="11"/>
      <c r="AX854" s="11"/>
      <c r="AY854" s="11"/>
      <c r="AZ854" s="11"/>
      <c r="BA854" s="11"/>
      <c r="BB854" s="11"/>
      <c r="BC854" s="11"/>
      <c r="BD854" s="11"/>
      <c r="BE854" s="11"/>
      <c r="BF854" s="11"/>
      <c r="BG854" s="11"/>
      <c r="BH854" s="11"/>
      <c r="BI854" s="11"/>
      <c r="BJ854" s="11"/>
      <c r="BK854" s="11"/>
      <c r="BL854" s="11"/>
      <c r="BM854" s="11"/>
      <c r="BN854" s="11"/>
      <c r="BO854" s="11"/>
      <c r="BP854" s="11"/>
      <c r="BQ854" s="11"/>
      <c r="BR854" s="11"/>
      <c r="BS854" s="11"/>
      <c r="BT854" s="11"/>
    </row>
    <row r="855" spans="1:72" hidden="1">
      <c r="A855" s="880" t="str">
        <f>CONCATENATE(Admin!$C$57," ",Admin!$F$57)</f>
        <v xml:space="preserve">17 </v>
      </c>
      <c r="B855" s="881" t="e">
        <f>VLOOKUP($A$836,'P17'!$A$10:$E$59,5, FALSE)</f>
        <v>#N/A</v>
      </c>
      <c r="C855" s="639">
        <f t="shared" si="39"/>
        <v>1</v>
      </c>
      <c r="D855" s="640">
        <f t="shared" si="40"/>
        <v>0</v>
      </c>
      <c r="E855" s="640">
        <f>IF(Admin!$J$57="Yes",0,1)</f>
        <v>1</v>
      </c>
      <c r="F855" s="640">
        <f t="shared" si="41"/>
        <v>2</v>
      </c>
      <c r="G855" s="641" t="s">
        <v>303</v>
      </c>
      <c r="H855" s="11"/>
      <c r="I855" s="11"/>
      <c r="J855" s="11"/>
      <c r="K855" s="11"/>
      <c r="L855" s="11"/>
      <c r="M855" s="11"/>
      <c r="N855" s="11"/>
      <c r="O855" s="11"/>
      <c r="P855" s="11"/>
      <c r="Q855" s="11"/>
      <c r="R855" s="11"/>
      <c r="S855" s="11"/>
      <c r="T855" s="11"/>
      <c r="U855" s="11"/>
      <c r="V855" s="11"/>
      <c r="W855" s="11"/>
      <c r="X855" s="11"/>
      <c r="Y855" s="11"/>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c r="BC855" s="11"/>
      <c r="BD855" s="11"/>
      <c r="BE855" s="11"/>
      <c r="BF855" s="11"/>
      <c r="BG855" s="11"/>
      <c r="BH855" s="11"/>
      <c r="BI855" s="11"/>
      <c r="BJ855" s="11"/>
      <c r="BK855" s="11"/>
      <c r="BL855" s="11"/>
      <c r="BM855" s="11"/>
      <c r="BN855" s="11"/>
      <c r="BO855" s="11"/>
      <c r="BP855" s="11"/>
      <c r="BQ855" s="11"/>
      <c r="BR855" s="11"/>
      <c r="BS855" s="11"/>
      <c r="BT855" s="11"/>
    </row>
    <row r="856" spans="1:72" hidden="1">
      <c r="A856" s="880" t="str">
        <f>CONCATENATE(Admin!$C$58," ",Admin!$F$58)</f>
        <v xml:space="preserve">18 </v>
      </c>
      <c r="B856" s="881" t="e">
        <f>VLOOKUP($A$836,'P18'!$A$10:$E$59,5, FALSE)</f>
        <v>#N/A</v>
      </c>
      <c r="C856" s="639">
        <f t="shared" si="39"/>
        <v>1</v>
      </c>
      <c r="D856" s="640">
        <f t="shared" si="40"/>
        <v>0</v>
      </c>
      <c r="E856" s="640">
        <f>IF(Admin!$J$58="Yes",0,1)</f>
        <v>1</v>
      </c>
      <c r="F856" s="640">
        <f t="shared" si="41"/>
        <v>2</v>
      </c>
      <c r="G856" s="641" t="s">
        <v>303</v>
      </c>
      <c r="H856" s="11"/>
      <c r="I856" s="11"/>
      <c r="J856" s="11"/>
      <c r="K856" s="11"/>
      <c r="L856" s="11"/>
      <c r="M856" s="11"/>
      <c r="N856" s="11"/>
      <c r="O856" s="11"/>
      <c r="P856" s="11"/>
      <c r="Q856" s="11"/>
      <c r="R856" s="11"/>
      <c r="S856" s="11"/>
      <c r="T856" s="11"/>
      <c r="U856" s="11"/>
      <c r="V856" s="11"/>
      <c r="W856" s="11"/>
      <c r="X856" s="11"/>
      <c r="Y856" s="11"/>
      <c r="Z856" s="11"/>
      <c r="AA856" s="11"/>
      <c r="AB856" s="11"/>
      <c r="AC856" s="11"/>
      <c r="AD856" s="11"/>
      <c r="AE856" s="11"/>
      <c r="AF856" s="11"/>
      <c r="AG856" s="11"/>
      <c r="AH856" s="11"/>
      <c r="AI856" s="11"/>
      <c r="AJ856" s="11"/>
      <c r="AK856" s="11"/>
      <c r="AL856" s="11"/>
      <c r="AM856" s="11"/>
      <c r="AN856" s="11"/>
      <c r="AO856" s="11"/>
      <c r="AP856" s="11"/>
      <c r="AQ856" s="11"/>
      <c r="AR856" s="11"/>
      <c r="AS856" s="11"/>
      <c r="AT856" s="11"/>
      <c r="AU856" s="11"/>
      <c r="AV856" s="11"/>
      <c r="AW856" s="11"/>
      <c r="AX856" s="11"/>
      <c r="AY856" s="11"/>
      <c r="AZ856" s="11"/>
      <c r="BA856" s="11"/>
      <c r="BB856" s="11"/>
      <c r="BC856" s="11"/>
      <c r="BD856" s="11"/>
      <c r="BE856" s="11"/>
      <c r="BF856" s="11"/>
      <c r="BG856" s="11"/>
      <c r="BH856" s="11"/>
      <c r="BI856" s="11"/>
      <c r="BJ856" s="11"/>
      <c r="BK856" s="11"/>
      <c r="BL856" s="11"/>
      <c r="BM856" s="11"/>
      <c r="BN856" s="11"/>
      <c r="BO856" s="11"/>
      <c r="BP856" s="11"/>
      <c r="BQ856" s="11"/>
      <c r="BR856" s="11"/>
      <c r="BS856" s="11"/>
      <c r="BT856" s="11"/>
    </row>
    <row r="857" spans="1:72" hidden="1">
      <c r="A857" s="880" t="str">
        <f>CONCATENATE(Admin!$C$59," ",Admin!$F$59)</f>
        <v xml:space="preserve">19 </v>
      </c>
      <c r="B857" s="881" t="e">
        <f>VLOOKUP($A$836,'P19'!$A$10:$E$59,5, FALSE)</f>
        <v>#N/A</v>
      </c>
      <c r="C857" s="639">
        <f t="shared" si="39"/>
        <v>1</v>
      </c>
      <c r="D857" s="640">
        <f t="shared" si="40"/>
        <v>0</v>
      </c>
      <c r="E857" s="640">
        <f>IF(Admin!$J$59="Yes",0,1)</f>
        <v>1</v>
      </c>
      <c r="F857" s="640">
        <f t="shared" si="41"/>
        <v>2</v>
      </c>
      <c r="G857" s="641" t="s">
        <v>303</v>
      </c>
      <c r="H857" s="11"/>
      <c r="I857" s="11"/>
      <c r="J857" s="11"/>
      <c r="K857" s="11"/>
      <c r="L857" s="11"/>
      <c r="M857" s="11"/>
      <c r="N857" s="11"/>
      <c r="O857" s="11"/>
      <c r="P857" s="11"/>
      <c r="Q857" s="11"/>
      <c r="R857" s="11"/>
      <c r="S857" s="11"/>
      <c r="T857" s="11"/>
      <c r="U857" s="11"/>
      <c r="V857" s="11"/>
      <c r="W857" s="11"/>
      <c r="X857" s="11"/>
      <c r="Y857" s="11"/>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c r="BC857" s="11"/>
      <c r="BD857" s="11"/>
      <c r="BE857" s="11"/>
      <c r="BF857" s="11"/>
      <c r="BG857" s="11"/>
      <c r="BH857" s="11"/>
      <c r="BI857" s="11"/>
      <c r="BJ857" s="11"/>
      <c r="BK857" s="11"/>
      <c r="BL857" s="11"/>
      <c r="BM857" s="11"/>
      <c r="BN857" s="11"/>
      <c r="BO857" s="11"/>
      <c r="BP857" s="11"/>
      <c r="BQ857" s="11"/>
      <c r="BR857" s="11"/>
      <c r="BS857" s="11"/>
      <c r="BT857" s="11"/>
    </row>
    <row r="858" spans="1:72" hidden="1">
      <c r="A858" s="880" t="str">
        <f>CONCATENATE(Admin!$C$60," ",Admin!$F$60)</f>
        <v xml:space="preserve">20 </v>
      </c>
      <c r="B858" s="881" t="e">
        <f>VLOOKUP($A$836,'P20'!$A$10:$E$59,5, FALSE)</f>
        <v>#N/A</v>
      </c>
      <c r="C858" s="639">
        <f t="shared" si="39"/>
        <v>1</v>
      </c>
      <c r="D858" s="640">
        <f t="shared" si="40"/>
        <v>0</v>
      </c>
      <c r="E858" s="640">
        <f>IF(Admin!$J$60="Yes",0,1)</f>
        <v>1</v>
      </c>
      <c r="F858" s="640">
        <f t="shared" si="41"/>
        <v>2</v>
      </c>
      <c r="G858" s="641" t="s">
        <v>303</v>
      </c>
      <c r="H858" s="11"/>
      <c r="I858" s="11"/>
      <c r="J858" s="11"/>
      <c r="K858" s="11"/>
      <c r="L858" s="11"/>
      <c r="M858" s="11"/>
      <c r="N858" s="11"/>
      <c r="O858" s="11"/>
      <c r="P858" s="11"/>
      <c r="Q858" s="11"/>
      <c r="R858" s="11"/>
      <c r="S858" s="11"/>
      <c r="T858" s="11"/>
      <c r="U858" s="11"/>
      <c r="V858" s="11"/>
      <c r="W858" s="11"/>
      <c r="X858" s="11"/>
      <c r="Y858" s="11"/>
      <c r="Z858" s="11"/>
      <c r="AA858" s="11"/>
      <c r="AB858" s="11"/>
      <c r="AC858" s="11"/>
      <c r="AD858" s="11"/>
      <c r="AE858" s="11"/>
      <c r="AF858" s="11"/>
      <c r="AG858" s="11"/>
      <c r="AH858" s="11"/>
      <c r="AI858" s="11"/>
      <c r="AJ858" s="11"/>
      <c r="AK858" s="11"/>
      <c r="AL858" s="11"/>
      <c r="AM858" s="11"/>
      <c r="AN858" s="11"/>
      <c r="AO858" s="11"/>
      <c r="AP858" s="11"/>
      <c r="AQ858" s="11"/>
      <c r="AR858" s="11"/>
      <c r="AS858" s="11"/>
      <c r="AT858" s="11"/>
      <c r="AU858" s="11"/>
      <c r="AV858" s="11"/>
      <c r="AW858" s="11"/>
      <c r="AX858" s="11"/>
      <c r="AY858" s="11"/>
      <c r="AZ858" s="11"/>
      <c r="BA858" s="11"/>
      <c r="BB858" s="11"/>
      <c r="BC858" s="11"/>
      <c r="BD858" s="11"/>
      <c r="BE858" s="11"/>
      <c r="BF858" s="11"/>
      <c r="BG858" s="11"/>
      <c r="BH858" s="11"/>
      <c r="BI858" s="11"/>
      <c r="BJ858" s="11"/>
      <c r="BK858" s="11"/>
      <c r="BL858" s="11"/>
      <c r="BM858" s="11"/>
      <c r="BN858" s="11"/>
      <c r="BO858" s="11"/>
      <c r="BP858" s="11"/>
      <c r="BQ858" s="11"/>
      <c r="BR858" s="11"/>
      <c r="BS858" s="11"/>
      <c r="BT858" s="11"/>
    </row>
    <row r="859" spans="1:72" hidden="1">
      <c r="A859" s="878">
        <f>Tasks!B106</f>
        <v>38</v>
      </c>
      <c r="B859" s="879">
        <f>Tasks!C106</f>
        <v>0</v>
      </c>
      <c r="C859" s="639">
        <f t="shared" si="39"/>
        <v>0</v>
      </c>
      <c r="D859" s="640">
        <f t="shared" si="40"/>
        <v>1</v>
      </c>
      <c r="E859" s="640" t="s">
        <v>100</v>
      </c>
      <c r="F859" s="640">
        <f t="shared" si="41"/>
        <v>1</v>
      </c>
      <c r="G859" s="641" t="s">
        <v>303</v>
      </c>
      <c r="H859" s="11"/>
      <c r="I859" s="11"/>
      <c r="J859" s="11"/>
      <c r="K859" s="11"/>
      <c r="L859" s="11"/>
      <c r="M859" s="11"/>
      <c r="N859" s="11"/>
      <c r="O859" s="11"/>
      <c r="P859" s="11"/>
      <c r="Q859" s="11"/>
      <c r="R859" s="11"/>
      <c r="S859" s="11"/>
      <c r="T859" s="11"/>
      <c r="U859" s="11"/>
      <c r="V859" s="11"/>
      <c r="W859" s="11"/>
      <c r="X859" s="11"/>
      <c r="Y859" s="11"/>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c r="BC859" s="11"/>
      <c r="BD859" s="11"/>
      <c r="BE859" s="11"/>
      <c r="BF859" s="11"/>
      <c r="BG859" s="11"/>
      <c r="BH859" s="11"/>
      <c r="BI859" s="11"/>
      <c r="BJ859" s="11"/>
      <c r="BK859" s="11"/>
      <c r="BL859" s="11"/>
      <c r="BM859" s="11"/>
      <c r="BN859" s="11"/>
      <c r="BO859" s="11"/>
      <c r="BP859" s="11"/>
      <c r="BQ859" s="11"/>
      <c r="BR859" s="11"/>
      <c r="BS859" s="11"/>
      <c r="BT859" s="11"/>
    </row>
    <row r="860" spans="1:72" hidden="1">
      <c r="A860" s="880" t="str">
        <f>CONCATENATE("P1"," ",Admin!$F$39)</f>
        <v xml:space="preserve">P1 </v>
      </c>
      <c r="B860" s="881" t="e">
        <f>VLOOKUP($A$859,Pilot1!$A$10:$E$59,5, FALSE)</f>
        <v>#N/A</v>
      </c>
      <c r="C860" s="639">
        <f t="shared" si="39"/>
        <v>1</v>
      </c>
      <c r="D860" s="640">
        <f t="shared" si="40"/>
        <v>0</v>
      </c>
      <c r="E860" s="640">
        <f>IF(Admin!$J$39="Yes",0,1)</f>
        <v>1</v>
      </c>
      <c r="F860" s="640">
        <f t="shared" si="41"/>
        <v>2</v>
      </c>
      <c r="G860" s="641" t="s">
        <v>303</v>
      </c>
      <c r="H860" s="11"/>
      <c r="I860" s="11"/>
      <c r="J860" s="11"/>
      <c r="K860" s="11"/>
      <c r="L860" s="11"/>
      <c r="M860" s="11"/>
      <c r="N860" s="11"/>
      <c r="O860" s="11"/>
      <c r="P860" s="11"/>
      <c r="Q860" s="11"/>
      <c r="R860" s="11"/>
      <c r="S860" s="11"/>
      <c r="T860" s="11"/>
      <c r="U860" s="11"/>
      <c r="V860" s="11"/>
      <c r="W860" s="11"/>
      <c r="X860" s="11"/>
      <c r="Y860" s="11"/>
      <c r="Z860" s="11"/>
      <c r="AA860" s="11"/>
      <c r="AB860" s="11"/>
      <c r="AC860" s="11"/>
      <c r="AD860" s="11"/>
      <c r="AE860" s="11"/>
      <c r="AF860" s="11"/>
      <c r="AG860" s="11"/>
      <c r="AH860" s="11"/>
      <c r="AI860" s="11"/>
      <c r="AJ860" s="11"/>
      <c r="AK860" s="11"/>
      <c r="AL860" s="11"/>
      <c r="AM860" s="11"/>
      <c r="AN860" s="11"/>
      <c r="AO860" s="11"/>
      <c r="AP860" s="11"/>
      <c r="AQ860" s="11"/>
      <c r="AR860" s="11"/>
      <c r="AS860" s="11"/>
      <c r="AT860" s="11"/>
      <c r="AU860" s="11"/>
      <c r="AV860" s="11"/>
      <c r="AW860" s="11"/>
      <c r="AX860" s="11"/>
      <c r="AY860" s="11"/>
      <c r="AZ860" s="11"/>
      <c r="BA860" s="11"/>
      <c r="BB860" s="11"/>
      <c r="BC860" s="11"/>
      <c r="BD860" s="11"/>
      <c r="BE860" s="11"/>
      <c r="BF860" s="11"/>
      <c r="BG860" s="11"/>
      <c r="BH860" s="11"/>
      <c r="BI860" s="11"/>
      <c r="BJ860" s="11"/>
      <c r="BK860" s="11"/>
      <c r="BL860" s="11"/>
      <c r="BM860" s="11"/>
      <c r="BN860" s="11"/>
      <c r="BO860" s="11"/>
      <c r="BP860" s="11"/>
      <c r="BQ860" s="11"/>
      <c r="BR860" s="11"/>
      <c r="BS860" s="11"/>
      <c r="BT860" s="11"/>
    </row>
    <row r="861" spans="1:72" ht="27" hidden="1">
      <c r="A861" s="880" t="str">
        <f>CONCATENATE("P2"," ",Admin!$F$40)</f>
        <v>P2 &lt;enter name&gt;</v>
      </c>
      <c r="B861" s="881" t="e">
        <f>VLOOKUP($A$859,Pilot2!$A$10:$E$59,5, FALSE)</f>
        <v>#N/A</v>
      </c>
      <c r="C861" s="639">
        <f t="shared" si="39"/>
        <v>1</v>
      </c>
      <c r="D861" s="640">
        <f t="shared" si="40"/>
        <v>0</v>
      </c>
      <c r="E861" s="640">
        <f>IF(Admin!$J$40="Yes",0,1)</f>
        <v>1</v>
      </c>
      <c r="F861" s="640">
        <f t="shared" si="41"/>
        <v>2</v>
      </c>
      <c r="G861" s="641" t="s">
        <v>303</v>
      </c>
      <c r="H861" s="11"/>
      <c r="I861" s="11"/>
      <c r="J861" s="11"/>
      <c r="K861" s="11"/>
      <c r="L861" s="11"/>
      <c r="M861" s="11"/>
      <c r="N861" s="11"/>
      <c r="O861" s="11"/>
      <c r="P861" s="11"/>
      <c r="Q861" s="11"/>
      <c r="R861" s="11"/>
      <c r="S861" s="11"/>
      <c r="T861" s="11"/>
      <c r="U861" s="11"/>
      <c r="V861" s="11"/>
      <c r="W861" s="11"/>
      <c r="X861" s="11"/>
      <c r="Y861" s="11"/>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c r="BC861" s="11"/>
      <c r="BD861" s="11"/>
      <c r="BE861" s="11"/>
      <c r="BF861" s="11"/>
      <c r="BG861" s="11"/>
      <c r="BH861" s="11"/>
      <c r="BI861" s="11"/>
      <c r="BJ861" s="11"/>
      <c r="BK861" s="11"/>
      <c r="BL861" s="11"/>
      <c r="BM861" s="11"/>
      <c r="BN861" s="11"/>
      <c r="BO861" s="11"/>
      <c r="BP861" s="11"/>
      <c r="BQ861" s="11"/>
      <c r="BR861" s="11"/>
      <c r="BS861" s="11"/>
      <c r="BT861" s="11"/>
    </row>
    <row r="862" spans="1:72" ht="27" hidden="1">
      <c r="A862" s="880" t="str">
        <f>CONCATENATE(Admin!$C$41," ",Admin!$F$41)</f>
        <v>1 Mevis Dsilva</v>
      </c>
      <c r="B862" s="881" t="e">
        <f>VLOOKUP($A$859,'P1'!$A$10:$E$59,5, FALSE)</f>
        <v>#N/A</v>
      </c>
      <c r="C862" s="639">
        <f t="shared" si="39"/>
        <v>1</v>
      </c>
      <c r="D862" s="640">
        <f t="shared" si="40"/>
        <v>0</v>
      </c>
      <c r="E862" s="640">
        <f>IF(Admin!$J$41="Yes",0,1)</f>
        <v>0</v>
      </c>
      <c r="F862" s="640">
        <f t="shared" si="41"/>
        <v>1</v>
      </c>
      <c r="G862" s="641" t="s">
        <v>303</v>
      </c>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c r="AM862" s="11"/>
      <c r="AN862" s="11"/>
      <c r="AO862" s="11"/>
      <c r="AP862" s="11"/>
      <c r="AQ862" s="11"/>
      <c r="AR862" s="11"/>
      <c r="AS862" s="11"/>
      <c r="AT862" s="11"/>
      <c r="AU862" s="11"/>
      <c r="AV862" s="11"/>
      <c r="AW862" s="11"/>
      <c r="AX862" s="11"/>
      <c r="AY862" s="11"/>
      <c r="AZ862" s="11"/>
      <c r="BA862" s="11"/>
      <c r="BB862" s="11"/>
      <c r="BC862" s="11"/>
      <c r="BD862" s="11"/>
      <c r="BE862" s="11"/>
      <c r="BF862" s="11"/>
      <c r="BG862" s="11"/>
      <c r="BH862" s="11"/>
      <c r="BI862" s="11"/>
      <c r="BJ862" s="11"/>
      <c r="BK862" s="11"/>
      <c r="BL862" s="11"/>
      <c r="BM862" s="11"/>
      <c r="BN862" s="11"/>
      <c r="BO862" s="11"/>
      <c r="BP862" s="11"/>
      <c r="BQ862" s="11"/>
      <c r="BR862" s="11"/>
      <c r="BS862" s="11"/>
      <c r="BT862" s="11"/>
    </row>
    <row r="863" spans="1:72" ht="27" hidden="1">
      <c r="A863" s="880" t="str">
        <f>CONCATENATE(Admin!$C$42," ",Admin!$F$42)</f>
        <v>2 Boris Gluscevic</v>
      </c>
      <c r="B863" s="881" t="e">
        <f>VLOOKUP($A$859,'P2'!$A$10:$E$59,5, FALSE)</f>
        <v>#N/A</v>
      </c>
      <c r="C863" s="639">
        <f t="shared" si="39"/>
        <v>1</v>
      </c>
      <c r="D863" s="640">
        <f t="shared" si="40"/>
        <v>0</v>
      </c>
      <c r="E863" s="640">
        <f>IF(Admin!$J$42="Yes",0,1)</f>
        <v>0</v>
      </c>
      <c r="F863" s="640">
        <f t="shared" si="41"/>
        <v>1</v>
      </c>
      <c r="G863" s="641" t="s">
        <v>303</v>
      </c>
      <c r="H863" s="11"/>
      <c r="I863" s="11"/>
      <c r="J863" s="11"/>
      <c r="K863" s="11"/>
      <c r="L863" s="11"/>
      <c r="M863" s="11"/>
      <c r="N863" s="11"/>
      <c r="O863" s="11"/>
      <c r="P863" s="11"/>
      <c r="Q863" s="11"/>
      <c r="R863" s="11"/>
      <c r="S863" s="11"/>
      <c r="T863" s="11"/>
      <c r="U863" s="11"/>
      <c r="V863" s="11"/>
      <c r="W863" s="11"/>
      <c r="X863" s="11"/>
      <c r="Y863" s="11"/>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c r="BC863" s="11"/>
      <c r="BD863" s="11"/>
      <c r="BE863" s="11"/>
      <c r="BF863" s="11"/>
      <c r="BG863" s="11"/>
      <c r="BH863" s="11"/>
      <c r="BI863" s="11"/>
      <c r="BJ863" s="11"/>
      <c r="BK863" s="11"/>
      <c r="BL863" s="11"/>
      <c r="BM863" s="11"/>
      <c r="BN863" s="11"/>
      <c r="BO863" s="11"/>
      <c r="BP863" s="11"/>
      <c r="BQ863" s="11"/>
      <c r="BR863" s="11"/>
      <c r="BS863" s="11"/>
      <c r="BT863" s="11"/>
    </row>
    <row r="864" spans="1:72" ht="27" hidden="1">
      <c r="A864" s="880" t="str">
        <f>CONCATENATE(Admin!$C$43," ",Admin!$F$43)</f>
        <v>3 Foram Jasani</v>
      </c>
      <c r="B864" s="881" t="e">
        <f>VLOOKUP($A$859,'P3'!$A$10:$E$59,5, FALSE)</f>
        <v>#N/A</v>
      </c>
      <c r="C864" s="639">
        <f t="shared" si="39"/>
        <v>1</v>
      </c>
      <c r="D864" s="640">
        <f t="shared" si="40"/>
        <v>0</v>
      </c>
      <c r="E864" s="640">
        <f>IF(Admin!$J$43="Yes",0,1)</f>
        <v>0</v>
      </c>
      <c r="F864" s="640">
        <f t="shared" si="41"/>
        <v>1</v>
      </c>
      <c r="G864" s="641" t="s">
        <v>303</v>
      </c>
      <c r="H864" s="11"/>
      <c r="I864" s="11"/>
      <c r="J864" s="11"/>
      <c r="K864" s="11"/>
      <c r="L864" s="11"/>
      <c r="M864" s="11"/>
      <c r="N864" s="11"/>
      <c r="O864" s="11"/>
      <c r="P864" s="11"/>
      <c r="Q864" s="11"/>
      <c r="R864" s="11"/>
      <c r="S864" s="11"/>
      <c r="T864" s="11"/>
      <c r="U864" s="11"/>
      <c r="V864" s="11"/>
      <c r="W864" s="11"/>
      <c r="X864" s="11"/>
      <c r="Y864" s="11"/>
      <c r="Z864" s="11"/>
      <c r="AA864" s="11"/>
      <c r="AB864" s="11"/>
      <c r="AC864" s="11"/>
      <c r="AD864" s="11"/>
      <c r="AE864" s="11"/>
      <c r="AF864" s="11"/>
      <c r="AG864" s="11"/>
      <c r="AH864" s="11"/>
      <c r="AI864" s="11"/>
      <c r="AJ864" s="11"/>
      <c r="AK864" s="11"/>
      <c r="AL864" s="11"/>
      <c r="AM864" s="11"/>
      <c r="AN864" s="11"/>
      <c r="AO864" s="11"/>
      <c r="AP864" s="11"/>
      <c r="AQ864" s="11"/>
      <c r="AR864" s="11"/>
      <c r="AS864" s="11"/>
      <c r="AT864" s="11"/>
      <c r="AU864" s="11"/>
      <c r="AV864" s="11"/>
      <c r="AW864" s="11"/>
      <c r="AX864" s="11"/>
      <c r="AY864" s="11"/>
      <c r="AZ864" s="11"/>
      <c r="BA864" s="11"/>
      <c r="BB864" s="11"/>
      <c r="BC864" s="11"/>
      <c r="BD864" s="11"/>
      <c r="BE864" s="11"/>
      <c r="BF864" s="11"/>
      <c r="BG864" s="11"/>
      <c r="BH864" s="11"/>
      <c r="BI864" s="11"/>
      <c r="BJ864" s="11"/>
      <c r="BK864" s="11"/>
      <c r="BL864" s="11"/>
      <c r="BM864" s="11"/>
      <c r="BN864" s="11"/>
      <c r="BO864" s="11"/>
      <c r="BP864" s="11"/>
      <c r="BQ864" s="11"/>
      <c r="BR864" s="11"/>
      <c r="BS864" s="11"/>
      <c r="BT864" s="11"/>
    </row>
    <row r="865" spans="1:72" ht="27" hidden="1">
      <c r="A865" s="880" t="str">
        <f>CONCATENATE(Admin!$C$44," ",Admin!$F$44)</f>
        <v>4 Anupam Jagtap</v>
      </c>
      <c r="B865" s="881" t="e">
        <f>VLOOKUP($A$859,'P4'!$A$10:$E$59,5, FALSE)</f>
        <v>#N/A</v>
      </c>
      <c r="C865" s="639">
        <f t="shared" si="39"/>
        <v>1</v>
      </c>
      <c r="D865" s="640">
        <f t="shared" si="40"/>
        <v>0</v>
      </c>
      <c r="E865" s="640">
        <f>IF(Admin!$J$44="Yes",0,1)</f>
        <v>0</v>
      </c>
      <c r="F865" s="640">
        <f t="shared" si="41"/>
        <v>1</v>
      </c>
      <c r="G865" s="641" t="s">
        <v>303</v>
      </c>
      <c r="H865" s="11"/>
      <c r="I865" s="11"/>
      <c r="J865" s="11"/>
      <c r="K865" s="11"/>
      <c r="L865" s="11"/>
      <c r="M865" s="11"/>
      <c r="N865" s="11"/>
      <c r="O865" s="11"/>
      <c r="P865" s="11"/>
      <c r="Q865" s="11"/>
      <c r="R865" s="11"/>
      <c r="S865" s="11"/>
      <c r="T865" s="11"/>
      <c r="U865" s="11"/>
      <c r="V865" s="11"/>
      <c r="W865" s="11"/>
      <c r="X865" s="11"/>
      <c r="Y865" s="11"/>
      <c r="Z865" s="11"/>
      <c r="AA865" s="11"/>
      <c r="AB865" s="11"/>
      <c r="AC865" s="11"/>
      <c r="AD865" s="11"/>
      <c r="AE865" s="11"/>
      <c r="AF865" s="11"/>
      <c r="AG865" s="11"/>
      <c r="AH865" s="11"/>
      <c r="AI865" s="11"/>
      <c r="AJ865" s="11"/>
      <c r="AK865" s="11"/>
      <c r="AL865" s="11"/>
      <c r="AM865" s="11"/>
      <c r="AN865" s="11"/>
      <c r="AO865" s="11"/>
      <c r="AP865" s="11"/>
      <c r="AQ865" s="11"/>
      <c r="AR865" s="11"/>
      <c r="AS865" s="11"/>
      <c r="AT865" s="11"/>
      <c r="AU865" s="11"/>
      <c r="AV865" s="11"/>
      <c r="AW865" s="11"/>
      <c r="AX865" s="11"/>
      <c r="AY865" s="11"/>
      <c r="AZ865" s="11"/>
      <c r="BA865" s="11"/>
      <c r="BB865" s="11"/>
      <c r="BC865" s="11"/>
      <c r="BD865" s="11"/>
      <c r="BE865" s="11"/>
      <c r="BF865" s="11"/>
      <c r="BG865" s="11"/>
      <c r="BH865" s="11"/>
      <c r="BI865" s="11"/>
      <c r="BJ865" s="11"/>
      <c r="BK865" s="11"/>
      <c r="BL865" s="11"/>
      <c r="BM865" s="11"/>
      <c r="BN865" s="11"/>
      <c r="BO865" s="11"/>
      <c r="BP865" s="11"/>
      <c r="BQ865" s="11"/>
      <c r="BR865" s="11"/>
      <c r="BS865" s="11"/>
      <c r="BT865" s="11"/>
    </row>
    <row r="866" spans="1:72" ht="27" hidden="1">
      <c r="A866" s="880" t="str">
        <f>CONCATENATE(Admin!$C$45," ",Admin!$F$45)</f>
        <v>5 Rohan Avachat</v>
      </c>
      <c r="B866" s="881" t="e">
        <f>VLOOKUP($A$859,'P5'!$A$10:$E$59,5, FALSE)</f>
        <v>#N/A</v>
      </c>
      <c r="C866" s="639">
        <f t="shared" si="39"/>
        <v>1</v>
      </c>
      <c r="D866" s="640">
        <f t="shared" si="40"/>
        <v>0</v>
      </c>
      <c r="E866" s="640">
        <f>IF(Admin!$J$45="Yes",0,1)</f>
        <v>0</v>
      </c>
      <c r="F866" s="640">
        <f t="shared" si="41"/>
        <v>1</v>
      </c>
      <c r="G866" s="641" t="s">
        <v>303</v>
      </c>
      <c r="H866" s="11"/>
      <c r="I866" s="11"/>
      <c r="J866" s="11"/>
      <c r="K866" s="11"/>
      <c r="L866" s="11"/>
      <c r="M866" s="11"/>
      <c r="N866" s="11"/>
      <c r="O866" s="11"/>
      <c r="P866" s="11"/>
      <c r="Q866" s="11"/>
      <c r="R866" s="11"/>
      <c r="S866" s="11"/>
      <c r="T866" s="11"/>
      <c r="U866" s="11"/>
      <c r="V866" s="11"/>
      <c r="W866" s="11"/>
      <c r="X866" s="11"/>
      <c r="Y866" s="11"/>
      <c r="Z866" s="11"/>
      <c r="AA866" s="11"/>
      <c r="AB866" s="11"/>
      <c r="AC866" s="11"/>
      <c r="AD866" s="11"/>
      <c r="AE866" s="11"/>
      <c r="AF866" s="11"/>
      <c r="AG866" s="11"/>
      <c r="AH866" s="11"/>
      <c r="AI866" s="11"/>
      <c r="AJ866" s="11"/>
      <c r="AK866" s="11"/>
      <c r="AL866" s="11"/>
      <c r="AM866" s="11"/>
      <c r="AN866" s="11"/>
      <c r="AO866" s="11"/>
      <c r="AP866" s="11"/>
      <c r="AQ866" s="11"/>
      <c r="AR866" s="11"/>
      <c r="AS866" s="11"/>
      <c r="AT866" s="11"/>
      <c r="AU866" s="11"/>
      <c r="AV866" s="11"/>
      <c r="AW866" s="11"/>
      <c r="AX866" s="11"/>
      <c r="AY866" s="11"/>
      <c r="AZ866" s="11"/>
      <c r="BA866" s="11"/>
      <c r="BB866" s="11"/>
      <c r="BC866" s="11"/>
      <c r="BD866" s="11"/>
      <c r="BE866" s="11"/>
      <c r="BF866" s="11"/>
      <c r="BG866" s="11"/>
      <c r="BH866" s="11"/>
      <c r="BI866" s="11"/>
      <c r="BJ866" s="11"/>
      <c r="BK866" s="11"/>
      <c r="BL866" s="11"/>
      <c r="BM866" s="11"/>
      <c r="BN866" s="11"/>
      <c r="BO866" s="11"/>
      <c r="BP866" s="11"/>
      <c r="BQ866" s="11"/>
      <c r="BR866" s="11"/>
      <c r="BS866" s="11"/>
      <c r="BT866" s="11"/>
    </row>
    <row r="867" spans="1:72" hidden="1">
      <c r="A867" s="880" t="str">
        <f>CONCATENATE(Admin!$C$46," ",Admin!$F$46)</f>
        <v xml:space="preserve">6 </v>
      </c>
      <c r="B867" s="881" t="e">
        <f>VLOOKUP($A$859,'P6'!$A$10:$E$59,5, FALSE)</f>
        <v>#N/A</v>
      </c>
      <c r="C867" s="639">
        <f t="shared" si="39"/>
        <v>1</v>
      </c>
      <c r="D867" s="640">
        <f t="shared" si="40"/>
        <v>0</v>
      </c>
      <c r="E867" s="640">
        <f>IF(Admin!$J$46="Yes",0,1)</f>
        <v>1</v>
      </c>
      <c r="F867" s="640">
        <f t="shared" si="41"/>
        <v>2</v>
      </c>
      <c r="G867" s="641" t="s">
        <v>303</v>
      </c>
      <c r="H867" s="11"/>
      <c r="I867" s="11"/>
      <c r="J867" s="11"/>
      <c r="K867" s="11"/>
      <c r="L867" s="11"/>
      <c r="M867" s="11"/>
      <c r="N867" s="11"/>
      <c r="O867" s="11"/>
      <c r="P867" s="11"/>
      <c r="Q867" s="11"/>
      <c r="R867" s="11"/>
      <c r="S867" s="11"/>
      <c r="T867" s="11"/>
      <c r="U867" s="11"/>
      <c r="V867" s="11"/>
      <c r="W867" s="11"/>
      <c r="X867" s="11"/>
      <c r="Y867" s="11"/>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c r="BC867" s="11"/>
      <c r="BD867" s="11"/>
      <c r="BE867" s="11"/>
      <c r="BF867" s="11"/>
      <c r="BG867" s="11"/>
      <c r="BH867" s="11"/>
      <c r="BI867" s="11"/>
      <c r="BJ867" s="11"/>
      <c r="BK867" s="11"/>
      <c r="BL867" s="11"/>
      <c r="BM867" s="11"/>
      <c r="BN867" s="11"/>
      <c r="BO867" s="11"/>
      <c r="BP867" s="11"/>
      <c r="BQ867" s="11"/>
      <c r="BR867" s="11"/>
      <c r="BS867" s="11"/>
      <c r="BT867" s="11"/>
    </row>
    <row r="868" spans="1:72" hidden="1">
      <c r="A868" s="880" t="str">
        <f>CONCATENATE(Admin!$C$47," ",Admin!$F$47)</f>
        <v xml:space="preserve">7 </v>
      </c>
      <c r="B868" s="881" t="e">
        <f>VLOOKUP($A$859,'P7'!$A$10:$E$59,5, FALSE)</f>
        <v>#N/A</v>
      </c>
      <c r="C868" s="639">
        <f t="shared" si="39"/>
        <v>1</v>
      </c>
      <c r="D868" s="640">
        <f t="shared" si="40"/>
        <v>0</v>
      </c>
      <c r="E868" s="640">
        <f>IF(Admin!$J$47="Yes",0,1)</f>
        <v>1</v>
      </c>
      <c r="F868" s="640">
        <f t="shared" si="41"/>
        <v>2</v>
      </c>
      <c r="G868" s="641" t="s">
        <v>303</v>
      </c>
      <c r="H868" s="11"/>
      <c r="I868" s="11"/>
      <c r="J868" s="11"/>
      <c r="K868" s="11"/>
      <c r="L868" s="11"/>
      <c r="M868" s="11"/>
      <c r="N868" s="11"/>
      <c r="O868" s="11"/>
      <c r="P868" s="11"/>
      <c r="Q868" s="11"/>
      <c r="R868" s="11"/>
      <c r="S868" s="11"/>
      <c r="T868" s="11"/>
      <c r="U868" s="11"/>
      <c r="V868" s="11"/>
      <c r="W868" s="11"/>
      <c r="X868" s="11"/>
      <c r="Y868" s="11"/>
      <c r="Z868" s="11"/>
      <c r="AA868" s="11"/>
      <c r="AB868" s="11"/>
      <c r="AC868" s="11"/>
      <c r="AD868" s="11"/>
      <c r="AE868" s="11"/>
      <c r="AF868" s="11"/>
      <c r="AG868" s="11"/>
      <c r="AH868" s="11"/>
      <c r="AI868" s="11"/>
      <c r="AJ868" s="11"/>
      <c r="AK868" s="11"/>
      <c r="AL868" s="11"/>
      <c r="AM868" s="11"/>
      <c r="AN868" s="11"/>
      <c r="AO868" s="11"/>
      <c r="AP868" s="11"/>
      <c r="AQ868" s="11"/>
      <c r="AR868" s="11"/>
      <c r="AS868" s="11"/>
      <c r="AT868" s="11"/>
      <c r="AU868" s="11"/>
      <c r="AV868" s="11"/>
      <c r="AW868" s="11"/>
      <c r="AX868" s="11"/>
      <c r="AY868" s="11"/>
      <c r="AZ868" s="11"/>
      <c r="BA868" s="11"/>
      <c r="BB868" s="11"/>
      <c r="BC868" s="11"/>
      <c r="BD868" s="11"/>
      <c r="BE868" s="11"/>
      <c r="BF868" s="11"/>
      <c r="BG868" s="11"/>
      <c r="BH868" s="11"/>
      <c r="BI868" s="11"/>
      <c r="BJ868" s="11"/>
      <c r="BK868" s="11"/>
      <c r="BL868" s="11"/>
      <c r="BM868" s="11"/>
      <c r="BN868" s="11"/>
      <c r="BO868" s="11"/>
      <c r="BP868" s="11"/>
      <c r="BQ868" s="11"/>
      <c r="BR868" s="11"/>
      <c r="BS868" s="11"/>
      <c r="BT868" s="11"/>
    </row>
    <row r="869" spans="1:72" hidden="1">
      <c r="A869" s="880" t="str">
        <f>CONCATENATE(Admin!$C$48," ",Admin!$F$48)</f>
        <v xml:space="preserve">8 </v>
      </c>
      <c r="B869" s="881" t="e">
        <f>VLOOKUP($A$859,'P8'!$A$10:$E$59,5, FALSE)</f>
        <v>#N/A</v>
      </c>
      <c r="C869" s="639">
        <f t="shared" si="39"/>
        <v>1</v>
      </c>
      <c r="D869" s="640">
        <f t="shared" si="40"/>
        <v>0</v>
      </c>
      <c r="E869" s="640">
        <f>IF(Admin!$J$48="Yes",0,1)</f>
        <v>1</v>
      </c>
      <c r="F869" s="640">
        <f t="shared" si="41"/>
        <v>2</v>
      </c>
      <c r="G869" s="641" t="s">
        <v>303</v>
      </c>
      <c r="H869" s="11"/>
      <c r="I869" s="11"/>
      <c r="J869" s="11"/>
      <c r="K869" s="11"/>
      <c r="L869" s="11"/>
      <c r="M869" s="11"/>
      <c r="N869" s="11"/>
      <c r="O869" s="11"/>
      <c r="P869" s="11"/>
      <c r="Q869" s="11"/>
      <c r="R869" s="11"/>
      <c r="S869" s="11"/>
      <c r="T869" s="11"/>
      <c r="U869" s="11"/>
      <c r="V869" s="11"/>
      <c r="W869" s="11"/>
      <c r="X869" s="11"/>
      <c r="Y869" s="11"/>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c r="BC869" s="11"/>
      <c r="BD869" s="11"/>
      <c r="BE869" s="11"/>
      <c r="BF869" s="11"/>
      <c r="BG869" s="11"/>
      <c r="BH869" s="11"/>
      <c r="BI869" s="11"/>
      <c r="BJ869" s="11"/>
      <c r="BK869" s="11"/>
      <c r="BL869" s="11"/>
      <c r="BM869" s="11"/>
      <c r="BN869" s="11"/>
      <c r="BO869" s="11"/>
      <c r="BP869" s="11"/>
      <c r="BQ869" s="11"/>
      <c r="BR869" s="11"/>
      <c r="BS869" s="11"/>
      <c r="BT869" s="11"/>
    </row>
    <row r="870" spans="1:72" hidden="1">
      <c r="A870" s="880" t="str">
        <f>CONCATENATE(Admin!$C$49," ",Admin!$F$49)</f>
        <v xml:space="preserve">9 </v>
      </c>
      <c r="B870" s="881" t="e">
        <f>VLOOKUP($A$859,'P9'!$A$10:$E$59,5, FALSE)</f>
        <v>#N/A</v>
      </c>
      <c r="C870" s="639">
        <f t="shared" si="39"/>
        <v>1</v>
      </c>
      <c r="D870" s="640">
        <f t="shared" si="40"/>
        <v>0</v>
      </c>
      <c r="E870" s="640">
        <f>IF(Admin!$J$49="Yes",0,1)</f>
        <v>1</v>
      </c>
      <c r="F870" s="640">
        <f t="shared" si="41"/>
        <v>2</v>
      </c>
      <c r="G870" s="641" t="s">
        <v>303</v>
      </c>
      <c r="H870" s="11"/>
      <c r="I870" s="11"/>
      <c r="J870" s="11"/>
      <c r="K870" s="11"/>
      <c r="L870" s="11"/>
      <c r="M870" s="11"/>
      <c r="N870" s="11"/>
      <c r="O870" s="11"/>
      <c r="P870" s="11"/>
      <c r="Q870" s="11"/>
      <c r="R870" s="11"/>
      <c r="S870" s="11"/>
      <c r="T870" s="11"/>
      <c r="U870" s="11"/>
      <c r="V870" s="11"/>
      <c r="W870" s="11"/>
      <c r="X870" s="11"/>
      <c r="Y870" s="11"/>
      <c r="Z870" s="11"/>
      <c r="AA870" s="11"/>
      <c r="AB870" s="11"/>
      <c r="AC870" s="11"/>
      <c r="AD870" s="11"/>
      <c r="AE870" s="11"/>
      <c r="AF870" s="11"/>
      <c r="AG870" s="11"/>
      <c r="AH870" s="11"/>
      <c r="AI870" s="11"/>
      <c r="AJ870" s="11"/>
      <c r="AK870" s="11"/>
      <c r="AL870" s="11"/>
      <c r="AM870" s="11"/>
      <c r="AN870" s="11"/>
      <c r="AO870" s="11"/>
      <c r="AP870" s="11"/>
      <c r="AQ870" s="11"/>
      <c r="AR870" s="11"/>
      <c r="AS870" s="11"/>
      <c r="AT870" s="11"/>
      <c r="AU870" s="11"/>
      <c r="AV870" s="11"/>
      <c r="AW870" s="11"/>
      <c r="AX870" s="11"/>
      <c r="AY870" s="11"/>
      <c r="AZ870" s="11"/>
      <c r="BA870" s="11"/>
      <c r="BB870" s="11"/>
      <c r="BC870" s="11"/>
      <c r="BD870" s="11"/>
      <c r="BE870" s="11"/>
      <c r="BF870" s="11"/>
      <c r="BG870" s="11"/>
      <c r="BH870" s="11"/>
      <c r="BI870" s="11"/>
      <c r="BJ870" s="11"/>
      <c r="BK870" s="11"/>
      <c r="BL870" s="11"/>
      <c r="BM870" s="11"/>
      <c r="BN870" s="11"/>
      <c r="BO870" s="11"/>
      <c r="BP870" s="11"/>
      <c r="BQ870" s="11"/>
      <c r="BR870" s="11"/>
      <c r="BS870" s="11"/>
      <c r="BT870" s="11"/>
    </row>
    <row r="871" spans="1:72" hidden="1">
      <c r="A871" s="880" t="str">
        <f>CONCATENATE(Admin!$C$50," ",Admin!$F$50)</f>
        <v xml:space="preserve">10 </v>
      </c>
      <c r="B871" s="881" t="e">
        <f>VLOOKUP($A$859,'P10'!$A$10:$E$59,5, FALSE)</f>
        <v>#N/A</v>
      </c>
      <c r="C871" s="639">
        <f t="shared" si="39"/>
        <v>1</v>
      </c>
      <c r="D871" s="640">
        <f t="shared" si="40"/>
        <v>0</v>
      </c>
      <c r="E871" s="640">
        <f>IF(Admin!$J$50="Yes",0,1)</f>
        <v>1</v>
      </c>
      <c r="F871" s="640">
        <f t="shared" si="41"/>
        <v>2</v>
      </c>
      <c r="G871" s="641" t="s">
        <v>303</v>
      </c>
      <c r="H871" s="11"/>
      <c r="I871" s="11"/>
      <c r="J871" s="11"/>
      <c r="K871" s="11"/>
      <c r="L871" s="11"/>
      <c r="M871" s="11"/>
      <c r="N871" s="11"/>
      <c r="O871" s="11"/>
      <c r="P871" s="11"/>
      <c r="Q871" s="11"/>
      <c r="R871" s="11"/>
      <c r="S871" s="11"/>
      <c r="T871" s="11"/>
      <c r="U871" s="11"/>
      <c r="V871" s="11"/>
      <c r="W871" s="11"/>
      <c r="X871" s="11"/>
      <c r="Y871" s="11"/>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c r="BC871" s="11"/>
      <c r="BD871" s="11"/>
      <c r="BE871" s="11"/>
      <c r="BF871" s="11"/>
      <c r="BG871" s="11"/>
      <c r="BH871" s="11"/>
      <c r="BI871" s="11"/>
      <c r="BJ871" s="11"/>
      <c r="BK871" s="11"/>
      <c r="BL871" s="11"/>
      <c r="BM871" s="11"/>
      <c r="BN871" s="11"/>
      <c r="BO871" s="11"/>
      <c r="BP871" s="11"/>
      <c r="BQ871" s="11"/>
      <c r="BR871" s="11"/>
      <c r="BS871" s="11"/>
      <c r="BT871" s="11"/>
    </row>
    <row r="872" spans="1:72" hidden="1">
      <c r="A872" s="880" t="str">
        <f>CONCATENATE(Admin!$C$51," ",Admin!$F$51)</f>
        <v xml:space="preserve">11 </v>
      </c>
      <c r="B872" s="881" t="e">
        <f>VLOOKUP($A$859,'P11'!$A$10:$E$59,5, FALSE)</f>
        <v>#N/A</v>
      </c>
      <c r="C872" s="639">
        <f t="shared" si="39"/>
        <v>1</v>
      </c>
      <c r="D872" s="640">
        <f t="shared" si="40"/>
        <v>0</v>
      </c>
      <c r="E872" s="640">
        <f>IF(Admin!$J$51="Yes",0,1)</f>
        <v>1</v>
      </c>
      <c r="F872" s="640">
        <f t="shared" si="41"/>
        <v>2</v>
      </c>
      <c r="G872" s="641" t="s">
        <v>303</v>
      </c>
      <c r="H872" s="11"/>
      <c r="I872" s="11"/>
      <c r="J872" s="11"/>
      <c r="K872" s="11"/>
      <c r="L872" s="11"/>
      <c r="M872" s="11"/>
      <c r="N872" s="11"/>
      <c r="O872" s="11"/>
      <c r="P872" s="11"/>
      <c r="Q872" s="11"/>
      <c r="R872" s="11"/>
      <c r="S872" s="11"/>
      <c r="T872" s="11"/>
      <c r="U872" s="11"/>
      <c r="V872" s="11"/>
      <c r="W872" s="11"/>
      <c r="X872" s="11"/>
      <c r="Y872" s="11"/>
      <c r="Z872" s="11"/>
      <c r="AA872" s="11"/>
      <c r="AB872" s="11"/>
      <c r="AC872" s="11"/>
      <c r="AD872" s="11"/>
      <c r="AE872" s="11"/>
      <c r="AF872" s="11"/>
      <c r="AG872" s="11"/>
      <c r="AH872" s="11"/>
      <c r="AI872" s="11"/>
      <c r="AJ872" s="11"/>
      <c r="AK872" s="11"/>
      <c r="AL872" s="11"/>
      <c r="AM872" s="11"/>
      <c r="AN872" s="11"/>
      <c r="AO872" s="11"/>
      <c r="AP872" s="11"/>
      <c r="AQ872" s="11"/>
      <c r="AR872" s="11"/>
      <c r="AS872" s="11"/>
      <c r="AT872" s="11"/>
      <c r="AU872" s="11"/>
      <c r="AV872" s="11"/>
      <c r="AW872" s="11"/>
      <c r="AX872" s="11"/>
      <c r="AY872" s="11"/>
      <c r="AZ872" s="11"/>
      <c r="BA872" s="11"/>
      <c r="BB872" s="11"/>
      <c r="BC872" s="11"/>
      <c r="BD872" s="11"/>
      <c r="BE872" s="11"/>
      <c r="BF872" s="11"/>
      <c r="BG872" s="11"/>
      <c r="BH872" s="11"/>
      <c r="BI872" s="11"/>
      <c r="BJ872" s="11"/>
      <c r="BK872" s="11"/>
      <c r="BL872" s="11"/>
      <c r="BM872" s="11"/>
      <c r="BN872" s="11"/>
      <c r="BO872" s="11"/>
      <c r="BP872" s="11"/>
      <c r="BQ872" s="11"/>
      <c r="BR872" s="11"/>
      <c r="BS872" s="11"/>
      <c r="BT872" s="11"/>
    </row>
    <row r="873" spans="1:72" hidden="1">
      <c r="A873" s="880" t="str">
        <f>CONCATENATE(Admin!$C$52," ",Admin!$F$52)</f>
        <v xml:space="preserve">12 </v>
      </c>
      <c r="B873" s="881" t="e">
        <f>VLOOKUP($A$859,'P12'!$A$10:$E$59,5, FALSE)</f>
        <v>#N/A</v>
      </c>
      <c r="C873" s="639">
        <f t="shared" si="39"/>
        <v>1</v>
      </c>
      <c r="D873" s="640">
        <f t="shared" si="40"/>
        <v>0</v>
      </c>
      <c r="E873" s="640">
        <f>IF(Admin!$J$52="Yes",0,1)</f>
        <v>1</v>
      </c>
      <c r="F873" s="640">
        <f t="shared" si="41"/>
        <v>2</v>
      </c>
      <c r="G873" s="641" t="s">
        <v>303</v>
      </c>
      <c r="H873" s="11"/>
      <c r="I873" s="11"/>
      <c r="J873" s="11"/>
      <c r="K873" s="11"/>
      <c r="L873" s="11"/>
      <c r="M873" s="11"/>
      <c r="N873" s="11"/>
      <c r="O873" s="11"/>
      <c r="P873" s="11"/>
      <c r="Q873" s="11"/>
      <c r="R873" s="11"/>
      <c r="S873" s="11"/>
      <c r="T873" s="11"/>
      <c r="U873" s="11"/>
      <c r="V873" s="11"/>
      <c r="W873" s="11"/>
      <c r="X873" s="11"/>
      <c r="Y873" s="11"/>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c r="BC873" s="11"/>
      <c r="BD873" s="11"/>
      <c r="BE873" s="11"/>
      <c r="BF873" s="11"/>
      <c r="BG873" s="11"/>
      <c r="BH873" s="11"/>
      <c r="BI873" s="11"/>
      <c r="BJ873" s="11"/>
      <c r="BK873" s="11"/>
      <c r="BL873" s="11"/>
      <c r="BM873" s="11"/>
      <c r="BN873" s="11"/>
      <c r="BO873" s="11"/>
      <c r="BP873" s="11"/>
      <c r="BQ873" s="11"/>
      <c r="BR873" s="11"/>
      <c r="BS873" s="11"/>
      <c r="BT873" s="11"/>
    </row>
    <row r="874" spans="1:72" hidden="1">
      <c r="A874" s="880" t="str">
        <f>CONCATENATE(Admin!$C$53," ",Admin!$F$53)</f>
        <v xml:space="preserve">13 </v>
      </c>
      <c r="B874" s="881" t="e">
        <f>VLOOKUP($A$859,'P13'!$A$10:$E$59,5, FALSE)</f>
        <v>#N/A</v>
      </c>
      <c r="C874" s="639">
        <f t="shared" si="39"/>
        <v>1</v>
      </c>
      <c r="D874" s="640">
        <f t="shared" si="40"/>
        <v>0</v>
      </c>
      <c r="E874" s="640">
        <f>IF(Admin!$J$53="Yes",0,1)</f>
        <v>1</v>
      </c>
      <c r="F874" s="640">
        <f t="shared" si="41"/>
        <v>2</v>
      </c>
      <c r="G874" s="641" t="s">
        <v>303</v>
      </c>
      <c r="H874" s="11"/>
      <c r="I874" s="11"/>
      <c r="J874" s="11"/>
      <c r="K874" s="11"/>
      <c r="L874" s="11"/>
      <c r="M874" s="11"/>
      <c r="N874" s="11"/>
      <c r="O874" s="11"/>
      <c r="P874" s="11"/>
      <c r="Q874" s="11"/>
      <c r="R874" s="11"/>
      <c r="S874" s="11"/>
      <c r="T874" s="11"/>
      <c r="U874" s="11"/>
      <c r="V874" s="11"/>
      <c r="W874" s="11"/>
      <c r="X874" s="11"/>
      <c r="Y874" s="11"/>
      <c r="Z874" s="11"/>
      <c r="AA874" s="11"/>
      <c r="AB874" s="11"/>
      <c r="AC874" s="11"/>
      <c r="AD874" s="11"/>
      <c r="AE874" s="11"/>
      <c r="AF874" s="11"/>
      <c r="AG874" s="11"/>
      <c r="AH874" s="11"/>
      <c r="AI874" s="11"/>
      <c r="AJ874" s="11"/>
      <c r="AK874" s="11"/>
      <c r="AL874" s="11"/>
      <c r="AM874" s="11"/>
      <c r="AN874" s="11"/>
      <c r="AO874" s="11"/>
      <c r="AP874" s="11"/>
      <c r="AQ874" s="11"/>
      <c r="AR874" s="11"/>
      <c r="AS874" s="11"/>
      <c r="AT874" s="11"/>
      <c r="AU874" s="11"/>
      <c r="AV874" s="11"/>
      <c r="AW874" s="11"/>
      <c r="AX874" s="11"/>
      <c r="AY874" s="11"/>
      <c r="AZ874" s="11"/>
      <c r="BA874" s="11"/>
      <c r="BB874" s="11"/>
      <c r="BC874" s="11"/>
      <c r="BD874" s="11"/>
      <c r="BE874" s="11"/>
      <c r="BF874" s="11"/>
      <c r="BG874" s="11"/>
      <c r="BH874" s="11"/>
      <c r="BI874" s="11"/>
      <c r="BJ874" s="11"/>
      <c r="BK874" s="11"/>
      <c r="BL874" s="11"/>
      <c r="BM874" s="11"/>
      <c r="BN874" s="11"/>
      <c r="BO874" s="11"/>
      <c r="BP874" s="11"/>
      <c r="BQ874" s="11"/>
      <c r="BR874" s="11"/>
      <c r="BS874" s="11"/>
      <c r="BT874" s="11"/>
    </row>
    <row r="875" spans="1:72" hidden="1">
      <c r="A875" s="880" t="str">
        <f>CONCATENATE(Admin!$C$54," ",Admin!$F$54)</f>
        <v xml:space="preserve">14 </v>
      </c>
      <c r="B875" s="881" t="e">
        <f>VLOOKUP($A$859,'P14'!$A$10:$E$59,5, FALSE)</f>
        <v>#N/A</v>
      </c>
      <c r="C875" s="639">
        <f t="shared" si="39"/>
        <v>1</v>
      </c>
      <c r="D875" s="640">
        <f t="shared" si="40"/>
        <v>0</v>
      </c>
      <c r="E875" s="640">
        <f>IF(Admin!$J$54="Yes",0,1)</f>
        <v>1</v>
      </c>
      <c r="F875" s="640">
        <f t="shared" si="41"/>
        <v>2</v>
      </c>
      <c r="G875" s="641" t="s">
        <v>303</v>
      </c>
      <c r="H875" s="11"/>
      <c r="I875" s="11"/>
      <c r="J875" s="11"/>
      <c r="K875" s="11"/>
      <c r="L875" s="11"/>
      <c r="M875" s="11"/>
      <c r="N875" s="11"/>
      <c r="O875" s="11"/>
      <c r="P875" s="11"/>
      <c r="Q875" s="11"/>
      <c r="R875" s="11"/>
      <c r="S875" s="11"/>
      <c r="T875" s="11"/>
      <c r="U875" s="11"/>
      <c r="V875" s="11"/>
      <c r="W875" s="11"/>
      <c r="X875" s="11"/>
      <c r="Y875" s="11"/>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c r="BC875" s="11"/>
      <c r="BD875" s="11"/>
      <c r="BE875" s="11"/>
      <c r="BF875" s="11"/>
      <c r="BG875" s="11"/>
      <c r="BH875" s="11"/>
      <c r="BI875" s="11"/>
      <c r="BJ875" s="11"/>
      <c r="BK875" s="11"/>
      <c r="BL875" s="11"/>
      <c r="BM875" s="11"/>
      <c r="BN875" s="11"/>
      <c r="BO875" s="11"/>
      <c r="BP875" s="11"/>
      <c r="BQ875" s="11"/>
      <c r="BR875" s="11"/>
      <c r="BS875" s="11"/>
      <c r="BT875" s="11"/>
    </row>
    <row r="876" spans="1:72" hidden="1">
      <c r="A876" s="880" t="str">
        <f>CONCATENATE(Admin!$C$55," ",Admin!$F$55)</f>
        <v xml:space="preserve">15 </v>
      </c>
      <c r="B876" s="881" t="e">
        <f>VLOOKUP($A$859,'P15'!$A$10:$E$59,5, FALSE)</f>
        <v>#N/A</v>
      </c>
      <c r="C876" s="639">
        <f t="shared" si="39"/>
        <v>1</v>
      </c>
      <c r="D876" s="640">
        <f t="shared" si="40"/>
        <v>0</v>
      </c>
      <c r="E876" s="640">
        <f>IF(Admin!$J$55="Yes",0,1)</f>
        <v>1</v>
      </c>
      <c r="F876" s="640">
        <f t="shared" si="41"/>
        <v>2</v>
      </c>
      <c r="G876" s="641" t="s">
        <v>303</v>
      </c>
      <c r="H876" s="11"/>
      <c r="I876" s="11"/>
      <c r="J876" s="11"/>
      <c r="K876" s="11"/>
      <c r="L876" s="11"/>
      <c r="M876" s="11"/>
      <c r="N876" s="11"/>
      <c r="O876" s="11"/>
      <c r="P876" s="11"/>
      <c r="Q876" s="11"/>
      <c r="R876" s="11"/>
      <c r="S876" s="11"/>
      <c r="T876" s="11"/>
      <c r="U876" s="11"/>
      <c r="V876" s="11"/>
      <c r="W876" s="11"/>
      <c r="X876" s="11"/>
      <c r="Y876" s="11"/>
      <c r="Z876" s="11"/>
      <c r="AA876" s="11"/>
      <c r="AB876" s="11"/>
      <c r="AC876" s="11"/>
      <c r="AD876" s="11"/>
      <c r="AE876" s="11"/>
      <c r="AF876" s="11"/>
      <c r="AG876" s="11"/>
      <c r="AH876" s="11"/>
      <c r="AI876" s="11"/>
      <c r="AJ876" s="11"/>
      <c r="AK876" s="11"/>
      <c r="AL876" s="11"/>
      <c r="AM876" s="11"/>
      <c r="AN876" s="11"/>
      <c r="AO876" s="11"/>
      <c r="AP876" s="11"/>
      <c r="AQ876" s="11"/>
      <c r="AR876" s="11"/>
      <c r="AS876" s="11"/>
      <c r="AT876" s="11"/>
      <c r="AU876" s="11"/>
      <c r="AV876" s="11"/>
      <c r="AW876" s="11"/>
      <c r="AX876" s="11"/>
      <c r="AY876" s="11"/>
      <c r="AZ876" s="11"/>
      <c r="BA876" s="11"/>
      <c r="BB876" s="11"/>
      <c r="BC876" s="11"/>
      <c r="BD876" s="11"/>
      <c r="BE876" s="11"/>
      <c r="BF876" s="11"/>
      <c r="BG876" s="11"/>
      <c r="BH876" s="11"/>
      <c r="BI876" s="11"/>
      <c r="BJ876" s="11"/>
      <c r="BK876" s="11"/>
      <c r="BL876" s="11"/>
      <c r="BM876" s="11"/>
      <c r="BN876" s="11"/>
      <c r="BO876" s="11"/>
      <c r="BP876" s="11"/>
      <c r="BQ876" s="11"/>
      <c r="BR876" s="11"/>
      <c r="BS876" s="11"/>
      <c r="BT876" s="11"/>
    </row>
    <row r="877" spans="1:72" hidden="1">
      <c r="A877" s="880" t="str">
        <f>CONCATENATE(Admin!$C$56," ",Admin!$F$56)</f>
        <v xml:space="preserve">16 </v>
      </c>
      <c r="B877" s="881" t="e">
        <f>VLOOKUP($A$859,'P16'!$A$10:$E$59,5, FALSE)</f>
        <v>#N/A</v>
      </c>
      <c r="C877" s="639">
        <f t="shared" si="39"/>
        <v>1</v>
      </c>
      <c r="D877" s="640">
        <f t="shared" si="40"/>
        <v>0</v>
      </c>
      <c r="E877" s="640">
        <f>IF(Admin!$J$56="Yes",0,1)</f>
        <v>1</v>
      </c>
      <c r="F877" s="640">
        <f t="shared" si="41"/>
        <v>2</v>
      </c>
      <c r="G877" s="641" t="s">
        <v>303</v>
      </c>
      <c r="H877" s="11"/>
      <c r="I877" s="11"/>
      <c r="J877" s="11"/>
      <c r="K877" s="11"/>
      <c r="L877" s="11"/>
      <c r="M877" s="11"/>
      <c r="N877" s="11"/>
      <c r="O877" s="11"/>
      <c r="P877" s="11"/>
      <c r="Q877" s="11"/>
      <c r="R877" s="11"/>
      <c r="S877" s="11"/>
      <c r="T877" s="11"/>
      <c r="U877" s="11"/>
      <c r="V877" s="11"/>
      <c r="W877" s="11"/>
      <c r="X877" s="11"/>
      <c r="Y877" s="11"/>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c r="BC877" s="11"/>
      <c r="BD877" s="11"/>
      <c r="BE877" s="11"/>
      <c r="BF877" s="11"/>
      <c r="BG877" s="11"/>
      <c r="BH877" s="11"/>
      <c r="BI877" s="11"/>
      <c r="BJ877" s="11"/>
      <c r="BK877" s="11"/>
      <c r="BL877" s="11"/>
      <c r="BM877" s="11"/>
      <c r="BN877" s="11"/>
      <c r="BO877" s="11"/>
      <c r="BP877" s="11"/>
      <c r="BQ877" s="11"/>
      <c r="BR877" s="11"/>
      <c r="BS877" s="11"/>
      <c r="BT877" s="11"/>
    </row>
    <row r="878" spans="1:72" hidden="1">
      <c r="A878" s="880" t="str">
        <f>CONCATENATE(Admin!$C$57," ",Admin!$F$57)</f>
        <v xml:space="preserve">17 </v>
      </c>
      <c r="B878" s="881" t="e">
        <f>VLOOKUP($A$859,'P17'!$A$10:$E$59,5, FALSE)</f>
        <v>#N/A</v>
      </c>
      <c r="C878" s="639">
        <f t="shared" si="39"/>
        <v>1</v>
      </c>
      <c r="D878" s="640">
        <f t="shared" si="40"/>
        <v>0</v>
      </c>
      <c r="E878" s="640">
        <f>IF(Admin!$J$57="Yes",0,1)</f>
        <v>1</v>
      </c>
      <c r="F878" s="640">
        <f t="shared" si="41"/>
        <v>2</v>
      </c>
      <c r="G878" s="641" t="s">
        <v>303</v>
      </c>
      <c r="H878" s="11"/>
      <c r="I878" s="11"/>
      <c r="J878" s="11"/>
      <c r="K878" s="11"/>
      <c r="L878" s="11"/>
      <c r="M878" s="11"/>
      <c r="N878" s="11"/>
      <c r="O878" s="11"/>
      <c r="P878" s="11"/>
      <c r="Q878" s="11"/>
      <c r="R878" s="11"/>
      <c r="S878" s="11"/>
      <c r="T878" s="11"/>
      <c r="U878" s="11"/>
      <c r="V878" s="11"/>
      <c r="W878" s="11"/>
      <c r="X878" s="11"/>
      <c r="Y878" s="11"/>
      <c r="Z878" s="11"/>
      <c r="AA878" s="11"/>
      <c r="AB878" s="11"/>
      <c r="AC878" s="11"/>
      <c r="AD878" s="11"/>
      <c r="AE878" s="11"/>
      <c r="AF878" s="11"/>
      <c r="AG878" s="11"/>
      <c r="AH878" s="11"/>
      <c r="AI878" s="11"/>
      <c r="AJ878" s="11"/>
      <c r="AK878" s="11"/>
      <c r="AL878" s="11"/>
      <c r="AM878" s="11"/>
      <c r="AN878" s="11"/>
      <c r="AO878" s="11"/>
      <c r="AP878" s="11"/>
      <c r="AQ878" s="11"/>
      <c r="AR878" s="11"/>
      <c r="AS878" s="11"/>
      <c r="AT878" s="11"/>
      <c r="AU878" s="11"/>
      <c r="AV878" s="11"/>
      <c r="AW878" s="11"/>
      <c r="AX878" s="11"/>
      <c r="AY878" s="11"/>
      <c r="AZ878" s="11"/>
      <c r="BA878" s="11"/>
      <c r="BB878" s="11"/>
      <c r="BC878" s="11"/>
      <c r="BD878" s="11"/>
      <c r="BE878" s="11"/>
      <c r="BF878" s="11"/>
      <c r="BG878" s="11"/>
      <c r="BH878" s="11"/>
      <c r="BI878" s="11"/>
      <c r="BJ878" s="11"/>
      <c r="BK878" s="11"/>
      <c r="BL878" s="11"/>
      <c r="BM878" s="11"/>
      <c r="BN878" s="11"/>
      <c r="BO878" s="11"/>
      <c r="BP878" s="11"/>
      <c r="BQ878" s="11"/>
      <c r="BR878" s="11"/>
      <c r="BS878" s="11"/>
      <c r="BT878" s="11"/>
    </row>
    <row r="879" spans="1:72" hidden="1">
      <c r="A879" s="880" t="str">
        <f>CONCATENATE(Admin!$C$58," ",Admin!$F$58)</f>
        <v xml:space="preserve">18 </v>
      </c>
      <c r="B879" s="881" t="e">
        <f>VLOOKUP($A$859,'P18'!$A$10:$E$59,5, FALSE)</f>
        <v>#N/A</v>
      </c>
      <c r="C879" s="639">
        <f t="shared" si="39"/>
        <v>1</v>
      </c>
      <c r="D879" s="640">
        <f t="shared" si="40"/>
        <v>0</v>
      </c>
      <c r="E879" s="640">
        <f>IF(Admin!$J$58="Yes",0,1)</f>
        <v>1</v>
      </c>
      <c r="F879" s="640">
        <f t="shared" si="41"/>
        <v>2</v>
      </c>
      <c r="G879" s="641" t="s">
        <v>303</v>
      </c>
      <c r="H879" s="11"/>
      <c r="I879" s="11"/>
      <c r="J879" s="11"/>
      <c r="K879" s="11"/>
      <c r="L879" s="11"/>
      <c r="M879" s="11"/>
      <c r="N879" s="11"/>
      <c r="O879" s="11"/>
      <c r="P879" s="11"/>
      <c r="Q879" s="11"/>
      <c r="R879" s="11"/>
      <c r="S879" s="11"/>
      <c r="T879" s="11"/>
      <c r="U879" s="11"/>
      <c r="V879" s="11"/>
      <c r="W879" s="11"/>
      <c r="X879" s="11"/>
      <c r="Y879" s="11"/>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c r="BC879" s="11"/>
      <c r="BD879" s="11"/>
      <c r="BE879" s="11"/>
      <c r="BF879" s="11"/>
      <c r="BG879" s="11"/>
      <c r="BH879" s="11"/>
      <c r="BI879" s="11"/>
      <c r="BJ879" s="11"/>
      <c r="BK879" s="11"/>
      <c r="BL879" s="11"/>
      <c r="BM879" s="11"/>
      <c r="BN879" s="11"/>
      <c r="BO879" s="11"/>
      <c r="BP879" s="11"/>
      <c r="BQ879" s="11"/>
      <c r="BR879" s="11"/>
      <c r="BS879" s="11"/>
      <c r="BT879" s="11"/>
    </row>
    <row r="880" spans="1:72" hidden="1">
      <c r="A880" s="880" t="str">
        <f>CONCATENATE(Admin!$C$59," ",Admin!$F$59)</f>
        <v xml:space="preserve">19 </v>
      </c>
      <c r="B880" s="881" t="e">
        <f>VLOOKUP($A$859,'P19'!$A$10:$E$59,5, FALSE)</f>
        <v>#N/A</v>
      </c>
      <c r="C880" s="639">
        <f t="shared" si="39"/>
        <v>1</v>
      </c>
      <c r="D880" s="640">
        <f t="shared" si="40"/>
        <v>0</v>
      </c>
      <c r="E880" s="640">
        <f>IF(Admin!$J$59="Yes",0,1)</f>
        <v>1</v>
      </c>
      <c r="F880" s="640">
        <f t="shared" si="41"/>
        <v>2</v>
      </c>
      <c r="G880" s="641" t="s">
        <v>303</v>
      </c>
      <c r="H880" s="11"/>
      <c r="I880" s="11"/>
      <c r="J880" s="11"/>
      <c r="K880" s="11"/>
      <c r="L880" s="11"/>
      <c r="M880" s="11"/>
      <c r="N880" s="11"/>
      <c r="O880" s="11"/>
      <c r="P880" s="11"/>
      <c r="Q880" s="11"/>
      <c r="R880" s="11"/>
      <c r="S880" s="11"/>
      <c r="T880" s="11"/>
      <c r="U880" s="11"/>
      <c r="V880" s="11"/>
      <c r="W880" s="11"/>
      <c r="X880" s="11"/>
      <c r="Y880" s="11"/>
      <c r="Z880" s="11"/>
      <c r="AA880" s="11"/>
      <c r="AB880" s="11"/>
      <c r="AC880" s="11"/>
      <c r="AD880" s="11"/>
      <c r="AE880" s="11"/>
      <c r="AF880" s="11"/>
      <c r="AG880" s="11"/>
      <c r="AH880" s="11"/>
      <c r="AI880" s="11"/>
      <c r="AJ880" s="11"/>
      <c r="AK880" s="11"/>
      <c r="AL880" s="11"/>
      <c r="AM880" s="11"/>
      <c r="AN880" s="11"/>
      <c r="AO880" s="11"/>
      <c r="AP880" s="11"/>
      <c r="AQ880" s="11"/>
      <c r="AR880" s="11"/>
      <c r="AS880" s="11"/>
      <c r="AT880" s="11"/>
      <c r="AU880" s="11"/>
      <c r="AV880" s="11"/>
      <c r="AW880" s="11"/>
      <c r="AX880" s="11"/>
      <c r="AY880" s="11"/>
      <c r="AZ880" s="11"/>
      <c r="BA880" s="11"/>
      <c r="BB880" s="11"/>
      <c r="BC880" s="11"/>
      <c r="BD880" s="11"/>
      <c r="BE880" s="11"/>
      <c r="BF880" s="11"/>
      <c r="BG880" s="11"/>
      <c r="BH880" s="11"/>
      <c r="BI880" s="11"/>
      <c r="BJ880" s="11"/>
      <c r="BK880" s="11"/>
      <c r="BL880" s="11"/>
      <c r="BM880" s="11"/>
      <c r="BN880" s="11"/>
      <c r="BO880" s="11"/>
      <c r="BP880" s="11"/>
      <c r="BQ880" s="11"/>
      <c r="BR880" s="11"/>
      <c r="BS880" s="11"/>
      <c r="BT880" s="11"/>
    </row>
    <row r="881" spans="1:72" hidden="1">
      <c r="A881" s="880" t="str">
        <f>CONCATENATE(Admin!$C$60," ",Admin!$F$60)</f>
        <v xml:space="preserve">20 </v>
      </c>
      <c r="B881" s="881" t="e">
        <f>VLOOKUP($A$859,'P20'!$A$10:$E$59,5, FALSE)</f>
        <v>#N/A</v>
      </c>
      <c r="C881" s="639">
        <f t="shared" si="39"/>
        <v>1</v>
      </c>
      <c r="D881" s="640">
        <f t="shared" si="40"/>
        <v>0</v>
      </c>
      <c r="E881" s="640">
        <f>IF(Admin!$J$60="Yes",0,1)</f>
        <v>1</v>
      </c>
      <c r="F881" s="640">
        <f t="shared" si="41"/>
        <v>2</v>
      </c>
      <c r="G881" s="641" t="s">
        <v>303</v>
      </c>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c r="BE881" s="11"/>
      <c r="BF881" s="11"/>
      <c r="BG881" s="11"/>
      <c r="BH881" s="11"/>
      <c r="BI881" s="11"/>
      <c r="BJ881" s="11"/>
      <c r="BK881" s="11"/>
      <c r="BL881" s="11"/>
      <c r="BM881" s="11"/>
      <c r="BN881" s="11"/>
      <c r="BO881" s="11"/>
      <c r="BP881" s="11"/>
      <c r="BQ881" s="11"/>
      <c r="BR881" s="11"/>
      <c r="BS881" s="11"/>
      <c r="BT881" s="11"/>
    </row>
    <row r="882" spans="1:72" hidden="1">
      <c r="A882" s="878">
        <f>Tasks!B107</f>
        <v>39</v>
      </c>
      <c r="B882" s="879">
        <f>Tasks!C107</f>
        <v>0</v>
      </c>
      <c r="C882" s="639">
        <f t="shared" si="39"/>
        <v>0</v>
      </c>
      <c r="D882" s="640">
        <f t="shared" si="40"/>
        <v>1</v>
      </c>
      <c r="E882" s="640" t="s">
        <v>100</v>
      </c>
      <c r="F882" s="640">
        <f t="shared" si="41"/>
        <v>1</v>
      </c>
      <c r="G882" s="641" t="s">
        <v>303</v>
      </c>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c r="BE882" s="11"/>
      <c r="BF882" s="11"/>
      <c r="BG882" s="11"/>
      <c r="BH882" s="11"/>
      <c r="BI882" s="11"/>
      <c r="BJ882" s="11"/>
      <c r="BK882" s="11"/>
      <c r="BL882" s="11"/>
      <c r="BM882" s="11"/>
      <c r="BN882" s="11"/>
      <c r="BO882" s="11"/>
      <c r="BP882" s="11"/>
      <c r="BQ882" s="11"/>
      <c r="BR882" s="11"/>
      <c r="BS882" s="11"/>
      <c r="BT882" s="11"/>
    </row>
    <row r="883" spans="1:72" hidden="1">
      <c r="A883" s="880" t="str">
        <f>CONCATENATE("P1"," ",Admin!$F$39)</f>
        <v xml:space="preserve">P1 </v>
      </c>
      <c r="B883" s="881" t="e">
        <f>VLOOKUP($A$882,Pilot1!$A$10:$E$59,5, FALSE)</f>
        <v>#N/A</v>
      </c>
      <c r="C883" s="639">
        <f t="shared" si="39"/>
        <v>1</v>
      </c>
      <c r="D883" s="640">
        <f t="shared" si="40"/>
        <v>0</v>
      </c>
      <c r="E883" s="640">
        <f>IF(Admin!$J$39="Yes",0,1)</f>
        <v>1</v>
      </c>
      <c r="F883" s="640">
        <f t="shared" si="41"/>
        <v>2</v>
      </c>
      <c r="G883" s="641" t="s">
        <v>303</v>
      </c>
      <c r="H883" s="11"/>
      <c r="I883" s="11"/>
      <c r="J883" s="11"/>
      <c r="K883" s="11"/>
      <c r="L883" s="11"/>
      <c r="M883" s="11"/>
      <c r="N883" s="11"/>
      <c r="O883" s="11"/>
      <c r="P883" s="11"/>
      <c r="Q883" s="11"/>
      <c r="R883" s="11"/>
      <c r="S883" s="11"/>
      <c r="T883" s="11"/>
      <c r="U883" s="11"/>
      <c r="V883" s="11"/>
      <c r="W883" s="11"/>
      <c r="X883" s="11"/>
      <c r="Y883" s="11"/>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c r="BC883" s="11"/>
      <c r="BD883" s="11"/>
      <c r="BE883" s="11"/>
      <c r="BF883" s="11"/>
      <c r="BG883" s="11"/>
      <c r="BH883" s="11"/>
      <c r="BI883" s="11"/>
      <c r="BJ883" s="11"/>
      <c r="BK883" s="11"/>
      <c r="BL883" s="11"/>
      <c r="BM883" s="11"/>
      <c r="BN883" s="11"/>
      <c r="BO883" s="11"/>
      <c r="BP883" s="11"/>
      <c r="BQ883" s="11"/>
      <c r="BR883" s="11"/>
      <c r="BS883" s="11"/>
      <c r="BT883" s="11"/>
    </row>
    <row r="884" spans="1:72" ht="27" hidden="1">
      <c r="A884" s="880" t="str">
        <f>CONCATENATE("P2"," ",Admin!$F$40)</f>
        <v>P2 &lt;enter name&gt;</v>
      </c>
      <c r="B884" s="881" t="e">
        <f>VLOOKUP($A$882,Pilot2!$A$10:$E$59,5, FALSE)</f>
        <v>#N/A</v>
      </c>
      <c r="C884" s="639">
        <f t="shared" si="39"/>
        <v>1</v>
      </c>
      <c r="D884" s="640">
        <f t="shared" si="40"/>
        <v>0</v>
      </c>
      <c r="E884" s="640">
        <f>IF(Admin!$J$40="Yes",0,1)</f>
        <v>1</v>
      </c>
      <c r="F884" s="640">
        <f t="shared" si="41"/>
        <v>2</v>
      </c>
      <c r="G884" s="641" t="s">
        <v>303</v>
      </c>
      <c r="H884" s="11"/>
      <c r="I884" s="11"/>
      <c r="J884" s="11"/>
      <c r="K884" s="11"/>
      <c r="L884" s="11"/>
      <c r="M884" s="11"/>
      <c r="N884" s="11"/>
      <c r="O884" s="11"/>
      <c r="P884" s="11"/>
      <c r="Q884" s="11"/>
      <c r="R884" s="11"/>
      <c r="S884" s="11"/>
      <c r="T884" s="11"/>
      <c r="U884" s="11"/>
      <c r="V884" s="11"/>
      <c r="W884" s="11"/>
      <c r="X884" s="11"/>
      <c r="Y884" s="11"/>
      <c r="Z884" s="11"/>
      <c r="AA884" s="11"/>
      <c r="AB884" s="11"/>
      <c r="AC884" s="11"/>
      <c r="AD884" s="11"/>
      <c r="AE884" s="11"/>
      <c r="AF884" s="11"/>
      <c r="AG884" s="11"/>
      <c r="AH884" s="11"/>
      <c r="AI884" s="11"/>
      <c r="AJ884" s="11"/>
      <c r="AK884" s="11"/>
      <c r="AL884" s="11"/>
      <c r="AM884" s="11"/>
      <c r="AN884" s="11"/>
      <c r="AO884" s="11"/>
      <c r="AP884" s="11"/>
      <c r="AQ884" s="11"/>
      <c r="AR884" s="11"/>
      <c r="AS884" s="11"/>
      <c r="AT884" s="11"/>
      <c r="AU884" s="11"/>
      <c r="AV884" s="11"/>
      <c r="AW884" s="11"/>
      <c r="AX884" s="11"/>
      <c r="AY884" s="11"/>
      <c r="AZ884" s="11"/>
      <c r="BA884" s="11"/>
      <c r="BB884" s="11"/>
      <c r="BC884" s="11"/>
      <c r="BD884" s="11"/>
      <c r="BE884" s="11"/>
      <c r="BF884" s="11"/>
      <c r="BG884" s="11"/>
      <c r="BH884" s="11"/>
      <c r="BI884" s="11"/>
      <c r="BJ884" s="11"/>
      <c r="BK884" s="11"/>
      <c r="BL884" s="11"/>
      <c r="BM884" s="11"/>
      <c r="BN884" s="11"/>
      <c r="BO884" s="11"/>
      <c r="BP884" s="11"/>
      <c r="BQ884" s="11"/>
      <c r="BR884" s="11"/>
      <c r="BS884" s="11"/>
      <c r="BT884" s="11"/>
    </row>
    <row r="885" spans="1:72" ht="27" hidden="1">
      <c r="A885" s="880" t="str">
        <f>CONCATENATE(Admin!$C$41," ",Admin!$F$41)</f>
        <v>1 Mevis Dsilva</v>
      </c>
      <c r="B885" s="881" t="e">
        <f>VLOOKUP($A$882,'P1'!$A$10:$E$59,5, FALSE)</f>
        <v>#N/A</v>
      </c>
      <c r="C885" s="639">
        <f t="shared" si="39"/>
        <v>1</v>
      </c>
      <c r="D885" s="640">
        <f t="shared" si="40"/>
        <v>0</v>
      </c>
      <c r="E885" s="640">
        <f>IF(Admin!$J$41="Yes",0,1)</f>
        <v>0</v>
      </c>
      <c r="F885" s="640">
        <f t="shared" si="41"/>
        <v>1</v>
      </c>
      <c r="G885" s="641" t="s">
        <v>303</v>
      </c>
      <c r="H885" s="11"/>
      <c r="I885" s="11"/>
      <c r="J885" s="11"/>
      <c r="K885" s="11"/>
      <c r="L885" s="11"/>
      <c r="M885" s="11"/>
      <c r="N885" s="11"/>
      <c r="O885" s="11"/>
      <c r="P885" s="11"/>
      <c r="Q885" s="11"/>
      <c r="R885" s="11"/>
      <c r="S885" s="11"/>
      <c r="T885" s="11"/>
      <c r="U885" s="11"/>
      <c r="V885" s="11"/>
      <c r="W885" s="11"/>
      <c r="X885" s="11"/>
      <c r="Y885" s="11"/>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c r="BC885" s="11"/>
      <c r="BD885" s="11"/>
      <c r="BE885" s="11"/>
      <c r="BF885" s="11"/>
      <c r="BG885" s="11"/>
      <c r="BH885" s="11"/>
      <c r="BI885" s="11"/>
      <c r="BJ885" s="11"/>
      <c r="BK885" s="11"/>
      <c r="BL885" s="11"/>
      <c r="BM885" s="11"/>
      <c r="BN885" s="11"/>
      <c r="BO885" s="11"/>
      <c r="BP885" s="11"/>
      <c r="BQ885" s="11"/>
      <c r="BR885" s="11"/>
      <c r="BS885" s="11"/>
      <c r="BT885" s="11"/>
    </row>
    <row r="886" spans="1:72" ht="27" hidden="1">
      <c r="A886" s="880" t="str">
        <f>CONCATENATE(Admin!$C$42," ",Admin!$F$42)</f>
        <v>2 Boris Gluscevic</v>
      </c>
      <c r="B886" s="881" t="e">
        <f>VLOOKUP($A$882,'P2'!$A$10:$E$59,5, FALSE)</f>
        <v>#N/A</v>
      </c>
      <c r="C886" s="639">
        <f t="shared" si="39"/>
        <v>1</v>
      </c>
      <c r="D886" s="640">
        <f t="shared" si="40"/>
        <v>0</v>
      </c>
      <c r="E886" s="640">
        <f>IF(Admin!$J$42="Yes",0,1)</f>
        <v>0</v>
      </c>
      <c r="F886" s="640">
        <f t="shared" si="41"/>
        <v>1</v>
      </c>
      <c r="G886" s="641" t="s">
        <v>303</v>
      </c>
      <c r="H886" s="11"/>
      <c r="I886" s="11"/>
      <c r="J886" s="11"/>
      <c r="K886" s="11"/>
      <c r="L886" s="11"/>
      <c r="M886" s="11"/>
      <c r="N886" s="11"/>
      <c r="O886" s="11"/>
      <c r="P886" s="11"/>
      <c r="Q886" s="11"/>
      <c r="R886" s="11"/>
      <c r="S886" s="11"/>
      <c r="T886" s="11"/>
      <c r="U886" s="11"/>
      <c r="V886" s="11"/>
      <c r="W886" s="11"/>
      <c r="X886" s="11"/>
      <c r="Y886" s="11"/>
      <c r="Z886" s="11"/>
      <c r="AA886" s="11"/>
      <c r="AB886" s="11"/>
      <c r="AC886" s="11"/>
      <c r="AD886" s="11"/>
      <c r="AE886" s="11"/>
      <c r="AF886" s="11"/>
      <c r="AG886" s="11"/>
      <c r="AH886" s="11"/>
      <c r="AI886" s="11"/>
      <c r="AJ886" s="11"/>
      <c r="AK886" s="11"/>
      <c r="AL886" s="11"/>
      <c r="AM886" s="11"/>
      <c r="AN886" s="11"/>
      <c r="AO886" s="11"/>
      <c r="AP886" s="11"/>
      <c r="AQ886" s="11"/>
      <c r="AR886" s="11"/>
      <c r="AS886" s="11"/>
      <c r="AT886" s="11"/>
      <c r="AU886" s="11"/>
      <c r="AV886" s="11"/>
      <c r="AW886" s="11"/>
      <c r="AX886" s="11"/>
      <c r="AY886" s="11"/>
      <c r="AZ886" s="11"/>
      <c r="BA886" s="11"/>
      <c r="BB886" s="11"/>
      <c r="BC886" s="11"/>
      <c r="BD886" s="11"/>
      <c r="BE886" s="11"/>
      <c r="BF886" s="11"/>
      <c r="BG886" s="11"/>
      <c r="BH886" s="11"/>
      <c r="BI886" s="11"/>
      <c r="BJ886" s="11"/>
      <c r="BK886" s="11"/>
      <c r="BL886" s="11"/>
      <c r="BM886" s="11"/>
      <c r="BN886" s="11"/>
      <c r="BO886" s="11"/>
      <c r="BP886" s="11"/>
      <c r="BQ886" s="11"/>
      <c r="BR886" s="11"/>
      <c r="BS886" s="11"/>
      <c r="BT886" s="11"/>
    </row>
    <row r="887" spans="1:72" ht="27" hidden="1">
      <c r="A887" s="880" t="str">
        <f>CONCATENATE(Admin!$C$43," ",Admin!$F$43)</f>
        <v>3 Foram Jasani</v>
      </c>
      <c r="B887" s="881" t="e">
        <f>VLOOKUP($A$882,'P3'!$A$10:$E$59,5, FALSE)</f>
        <v>#N/A</v>
      </c>
      <c r="C887" s="639">
        <f t="shared" si="39"/>
        <v>1</v>
      </c>
      <c r="D887" s="640">
        <f t="shared" si="40"/>
        <v>0</v>
      </c>
      <c r="E887" s="640">
        <f>IF(Admin!$J$43="Yes",0,1)</f>
        <v>0</v>
      </c>
      <c r="F887" s="640">
        <f t="shared" si="41"/>
        <v>1</v>
      </c>
      <c r="G887" s="641" t="s">
        <v>303</v>
      </c>
      <c r="H887" s="11"/>
      <c r="I887" s="11"/>
      <c r="J887" s="11"/>
      <c r="K887" s="11"/>
      <c r="L887" s="11"/>
      <c r="M887" s="11"/>
      <c r="N887" s="11"/>
      <c r="O887" s="11"/>
      <c r="P887" s="11"/>
      <c r="Q887" s="11"/>
      <c r="R887" s="11"/>
      <c r="S887" s="11"/>
      <c r="T887" s="11"/>
      <c r="U887" s="11"/>
      <c r="V887" s="11"/>
      <c r="W887" s="11"/>
      <c r="X887" s="11"/>
      <c r="Y887" s="11"/>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c r="BC887" s="11"/>
      <c r="BD887" s="11"/>
      <c r="BE887" s="11"/>
      <c r="BF887" s="11"/>
      <c r="BG887" s="11"/>
      <c r="BH887" s="11"/>
      <c r="BI887" s="11"/>
      <c r="BJ887" s="11"/>
      <c r="BK887" s="11"/>
      <c r="BL887" s="11"/>
      <c r="BM887" s="11"/>
      <c r="BN887" s="11"/>
      <c r="BO887" s="11"/>
      <c r="BP887" s="11"/>
      <c r="BQ887" s="11"/>
      <c r="BR887" s="11"/>
      <c r="BS887" s="11"/>
      <c r="BT887" s="11"/>
    </row>
    <row r="888" spans="1:72" ht="27" hidden="1">
      <c r="A888" s="880" t="str">
        <f>CONCATENATE(Admin!$C$44," ",Admin!$F$44)</f>
        <v>4 Anupam Jagtap</v>
      </c>
      <c r="B888" s="881" t="e">
        <f>VLOOKUP($A$882,'P4'!$A$10:$E$59,5, FALSE)</f>
        <v>#N/A</v>
      </c>
      <c r="C888" s="639">
        <f t="shared" si="39"/>
        <v>1</v>
      </c>
      <c r="D888" s="640">
        <f t="shared" si="40"/>
        <v>0</v>
      </c>
      <c r="E888" s="640">
        <f>IF(Admin!$J$44="Yes",0,1)</f>
        <v>0</v>
      </c>
      <c r="F888" s="640">
        <f t="shared" si="41"/>
        <v>1</v>
      </c>
      <c r="G888" s="641" t="s">
        <v>303</v>
      </c>
      <c r="H888" s="11"/>
      <c r="I888" s="11"/>
      <c r="J888" s="11"/>
      <c r="K888" s="11"/>
      <c r="L888" s="11"/>
      <c r="M888" s="11"/>
      <c r="N888" s="11"/>
      <c r="O888" s="11"/>
      <c r="P888" s="11"/>
      <c r="Q888" s="11"/>
      <c r="R888" s="11"/>
      <c r="S888" s="11"/>
      <c r="T888" s="11"/>
      <c r="U888" s="11"/>
      <c r="V888" s="11"/>
      <c r="W888" s="11"/>
      <c r="X888" s="11"/>
      <c r="Y888" s="11"/>
      <c r="Z888" s="11"/>
      <c r="AA888" s="11"/>
      <c r="AB888" s="11"/>
      <c r="AC888" s="11"/>
      <c r="AD888" s="11"/>
      <c r="AE888" s="11"/>
      <c r="AF888" s="11"/>
      <c r="AG888" s="11"/>
      <c r="AH888" s="11"/>
      <c r="AI888" s="11"/>
      <c r="AJ888" s="11"/>
      <c r="AK888" s="11"/>
      <c r="AL888" s="11"/>
      <c r="AM888" s="11"/>
      <c r="AN888" s="11"/>
      <c r="AO888" s="11"/>
      <c r="AP888" s="11"/>
      <c r="AQ888" s="11"/>
      <c r="AR888" s="11"/>
      <c r="AS888" s="11"/>
      <c r="AT888" s="11"/>
      <c r="AU888" s="11"/>
      <c r="AV888" s="11"/>
      <c r="AW888" s="11"/>
      <c r="AX888" s="11"/>
      <c r="AY888" s="11"/>
      <c r="AZ888" s="11"/>
      <c r="BA888" s="11"/>
      <c r="BB888" s="11"/>
      <c r="BC888" s="11"/>
      <c r="BD888" s="11"/>
      <c r="BE888" s="11"/>
      <c r="BF888" s="11"/>
      <c r="BG888" s="11"/>
      <c r="BH888" s="11"/>
      <c r="BI888" s="11"/>
      <c r="BJ888" s="11"/>
      <c r="BK888" s="11"/>
      <c r="BL888" s="11"/>
      <c r="BM888" s="11"/>
      <c r="BN888" s="11"/>
      <c r="BO888" s="11"/>
      <c r="BP888" s="11"/>
      <c r="BQ888" s="11"/>
      <c r="BR888" s="11"/>
      <c r="BS888" s="11"/>
      <c r="BT888" s="11"/>
    </row>
    <row r="889" spans="1:72" ht="27" hidden="1">
      <c r="A889" s="880" t="str">
        <f>CONCATENATE(Admin!$C$45," ",Admin!$F$45)</f>
        <v>5 Rohan Avachat</v>
      </c>
      <c r="B889" s="881" t="e">
        <f>VLOOKUP($A$882,'P5'!$A$10:$E$59,5, FALSE)</f>
        <v>#N/A</v>
      </c>
      <c r="C889" s="639">
        <f t="shared" si="39"/>
        <v>1</v>
      </c>
      <c r="D889" s="640">
        <f t="shared" si="40"/>
        <v>0</v>
      </c>
      <c r="E889" s="640">
        <f>IF(Admin!$J$45="Yes",0,1)</f>
        <v>0</v>
      </c>
      <c r="F889" s="640">
        <f t="shared" si="41"/>
        <v>1</v>
      </c>
      <c r="G889" s="641" t="s">
        <v>303</v>
      </c>
      <c r="H889" s="11"/>
      <c r="I889" s="11"/>
      <c r="J889" s="11"/>
      <c r="K889" s="11"/>
      <c r="L889" s="11"/>
      <c r="M889" s="11"/>
      <c r="N889" s="11"/>
      <c r="O889" s="11"/>
      <c r="P889" s="11"/>
      <c r="Q889" s="11"/>
      <c r="R889" s="11"/>
      <c r="S889" s="11"/>
      <c r="T889" s="11"/>
      <c r="U889" s="11"/>
      <c r="V889" s="11"/>
      <c r="W889" s="11"/>
      <c r="X889" s="11"/>
      <c r="Y889" s="11"/>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c r="BC889" s="11"/>
      <c r="BD889" s="11"/>
      <c r="BE889" s="11"/>
      <c r="BF889" s="11"/>
      <c r="BG889" s="11"/>
      <c r="BH889" s="11"/>
      <c r="BI889" s="11"/>
      <c r="BJ889" s="11"/>
      <c r="BK889" s="11"/>
      <c r="BL889" s="11"/>
      <c r="BM889" s="11"/>
      <c r="BN889" s="11"/>
      <c r="BO889" s="11"/>
      <c r="BP889" s="11"/>
      <c r="BQ889" s="11"/>
      <c r="BR889" s="11"/>
      <c r="BS889" s="11"/>
      <c r="BT889" s="11"/>
    </row>
    <row r="890" spans="1:72" hidden="1">
      <c r="A890" s="880" t="str">
        <f>CONCATENATE(Admin!$C$46," ",Admin!$F$46)</f>
        <v xml:space="preserve">6 </v>
      </c>
      <c r="B890" s="881" t="e">
        <f>VLOOKUP($A$882,'P6'!$A$10:$E$59,5, FALSE)</f>
        <v>#N/A</v>
      </c>
      <c r="C890" s="639">
        <f t="shared" si="39"/>
        <v>1</v>
      </c>
      <c r="D890" s="640">
        <f t="shared" si="40"/>
        <v>0</v>
      </c>
      <c r="E890" s="640">
        <f>IF(Admin!$J$46="Yes",0,1)</f>
        <v>1</v>
      </c>
      <c r="F890" s="640">
        <f t="shared" si="41"/>
        <v>2</v>
      </c>
      <c r="G890" s="641" t="s">
        <v>303</v>
      </c>
      <c r="H890" s="11"/>
      <c r="I890" s="11"/>
      <c r="J890" s="11"/>
      <c r="K890" s="11"/>
      <c r="L890" s="11"/>
      <c r="M890" s="11"/>
      <c r="N890" s="11"/>
      <c r="O890" s="11"/>
      <c r="P890" s="11"/>
      <c r="Q890" s="11"/>
      <c r="R890" s="11"/>
      <c r="S890" s="11"/>
      <c r="T890" s="11"/>
      <c r="U890" s="11"/>
      <c r="V890" s="11"/>
      <c r="W890" s="11"/>
      <c r="X890" s="11"/>
      <c r="Y890" s="11"/>
      <c r="Z890" s="11"/>
      <c r="AA890" s="11"/>
      <c r="AB890" s="11"/>
      <c r="AC890" s="11"/>
      <c r="AD890" s="11"/>
      <c r="AE890" s="11"/>
      <c r="AF890" s="11"/>
      <c r="AG890" s="11"/>
      <c r="AH890" s="11"/>
      <c r="AI890" s="11"/>
      <c r="AJ890" s="11"/>
      <c r="AK890" s="11"/>
      <c r="AL890" s="11"/>
      <c r="AM890" s="11"/>
      <c r="AN890" s="11"/>
      <c r="AO890" s="11"/>
      <c r="AP890" s="11"/>
      <c r="AQ890" s="11"/>
      <c r="AR890" s="11"/>
      <c r="AS890" s="11"/>
      <c r="AT890" s="11"/>
      <c r="AU890" s="11"/>
      <c r="AV890" s="11"/>
      <c r="AW890" s="11"/>
      <c r="AX890" s="11"/>
      <c r="AY890" s="11"/>
      <c r="AZ890" s="11"/>
      <c r="BA890" s="11"/>
      <c r="BB890" s="11"/>
      <c r="BC890" s="11"/>
      <c r="BD890" s="11"/>
      <c r="BE890" s="11"/>
      <c r="BF890" s="11"/>
      <c r="BG890" s="11"/>
      <c r="BH890" s="11"/>
      <c r="BI890" s="11"/>
      <c r="BJ890" s="11"/>
      <c r="BK890" s="11"/>
      <c r="BL890" s="11"/>
      <c r="BM890" s="11"/>
      <c r="BN890" s="11"/>
      <c r="BO890" s="11"/>
      <c r="BP890" s="11"/>
      <c r="BQ890" s="11"/>
      <c r="BR890" s="11"/>
      <c r="BS890" s="11"/>
      <c r="BT890" s="11"/>
    </row>
    <row r="891" spans="1:72" hidden="1">
      <c r="A891" s="880" t="str">
        <f>CONCATENATE(Admin!$C$47," ",Admin!$F$47)</f>
        <v xml:space="preserve">7 </v>
      </c>
      <c r="B891" s="881" t="e">
        <f>VLOOKUP($A$882,'P7'!$A$10:$E$59,5, FALSE)</f>
        <v>#N/A</v>
      </c>
      <c r="C891" s="639">
        <f t="shared" si="39"/>
        <v>1</v>
      </c>
      <c r="D891" s="640">
        <f t="shared" si="40"/>
        <v>0</v>
      </c>
      <c r="E891" s="640">
        <f>IF(Admin!$J$47="Yes",0,1)</f>
        <v>1</v>
      </c>
      <c r="F891" s="640">
        <f t="shared" si="41"/>
        <v>2</v>
      </c>
      <c r="G891" s="641" t="s">
        <v>303</v>
      </c>
      <c r="H891" s="11"/>
      <c r="I891" s="11"/>
      <c r="J891" s="11"/>
      <c r="K891" s="11"/>
      <c r="L891" s="11"/>
      <c r="M891" s="11"/>
      <c r="N891" s="11"/>
      <c r="O891" s="11"/>
      <c r="P891" s="11"/>
      <c r="Q891" s="11"/>
      <c r="R891" s="11"/>
      <c r="S891" s="11"/>
      <c r="T891" s="11"/>
      <c r="U891" s="11"/>
      <c r="V891" s="11"/>
      <c r="W891" s="11"/>
      <c r="X891" s="11"/>
      <c r="Y891" s="11"/>
      <c r="Z891" s="11"/>
      <c r="AA891" s="11"/>
      <c r="AB891" s="11"/>
      <c r="AC891" s="11"/>
      <c r="AD891" s="11"/>
      <c r="AE891" s="11"/>
      <c r="AF891" s="11"/>
      <c r="AG891" s="11"/>
      <c r="AH891" s="11"/>
      <c r="AI891" s="11"/>
      <c r="AJ891" s="11"/>
      <c r="AK891" s="11"/>
      <c r="AL891" s="11"/>
      <c r="AM891" s="11"/>
      <c r="AN891" s="11"/>
      <c r="AO891" s="11"/>
      <c r="AP891" s="11"/>
      <c r="AQ891" s="11"/>
      <c r="AR891" s="11"/>
      <c r="AS891" s="11"/>
      <c r="AT891" s="11"/>
      <c r="AU891" s="11"/>
      <c r="AV891" s="11"/>
      <c r="AW891" s="11"/>
      <c r="AX891" s="11"/>
      <c r="AY891" s="11"/>
      <c r="AZ891" s="11"/>
      <c r="BA891" s="11"/>
      <c r="BB891" s="11"/>
      <c r="BC891" s="11"/>
      <c r="BD891" s="11"/>
      <c r="BE891" s="11"/>
      <c r="BF891" s="11"/>
      <c r="BG891" s="11"/>
      <c r="BH891" s="11"/>
      <c r="BI891" s="11"/>
      <c r="BJ891" s="11"/>
      <c r="BK891" s="11"/>
      <c r="BL891" s="11"/>
      <c r="BM891" s="11"/>
      <c r="BN891" s="11"/>
      <c r="BO891" s="11"/>
      <c r="BP891" s="11"/>
      <c r="BQ891" s="11"/>
      <c r="BR891" s="11"/>
      <c r="BS891" s="11"/>
      <c r="BT891" s="11"/>
    </row>
    <row r="892" spans="1:72" hidden="1">
      <c r="A892" s="880" t="str">
        <f>CONCATENATE(Admin!$C$48," ",Admin!$F$48)</f>
        <v xml:space="preserve">8 </v>
      </c>
      <c r="B892" s="881" t="e">
        <f>VLOOKUP($A$882,'P8'!$A$10:$E$59,5, FALSE)</f>
        <v>#N/A</v>
      </c>
      <c r="C892" s="639">
        <f t="shared" si="39"/>
        <v>1</v>
      </c>
      <c r="D892" s="640">
        <f t="shared" si="40"/>
        <v>0</v>
      </c>
      <c r="E892" s="640">
        <f>IF(Admin!$J$48="Yes",0,1)</f>
        <v>1</v>
      </c>
      <c r="F892" s="640">
        <f t="shared" si="41"/>
        <v>2</v>
      </c>
      <c r="G892" s="641" t="s">
        <v>303</v>
      </c>
      <c r="H892" s="11"/>
      <c r="I892" s="11"/>
      <c r="J892" s="11"/>
      <c r="K892" s="11"/>
      <c r="L892" s="11"/>
      <c r="M892" s="11"/>
      <c r="N892" s="11"/>
      <c r="O892" s="11"/>
      <c r="P892" s="11"/>
      <c r="Q892" s="11"/>
      <c r="R892" s="11"/>
      <c r="S892" s="11"/>
      <c r="T892" s="11"/>
      <c r="U892" s="11"/>
      <c r="V892" s="11"/>
      <c r="W892" s="11"/>
      <c r="X892" s="11"/>
      <c r="Y892" s="11"/>
      <c r="Z892" s="11"/>
      <c r="AA892" s="11"/>
      <c r="AB892" s="11"/>
      <c r="AC892" s="11"/>
      <c r="AD892" s="11"/>
      <c r="AE892" s="11"/>
      <c r="AF892" s="11"/>
      <c r="AG892" s="11"/>
      <c r="AH892" s="11"/>
      <c r="AI892" s="11"/>
      <c r="AJ892" s="11"/>
      <c r="AK892" s="11"/>
      <c r="AL892" s="11"/>
      <c r="AM892" s="11"/>
      <c r="AN892" s="11"/>
      <c r="AO892" s="11"/>
      <c r="AP892" s="11"/>
      <c r="AQ892" s="11"/>
      <c r="AR892" s="11"/>
      <c r="AS892" s="11"/>
      <c r="AT892" s="11"/>
      <c r="AU892" s="11"/>
      <c r="AV892" s="11"/>
      <c r="AW892" s="11"/>
      <c r="AX892" s="11"/>
      <c r="AY892" s="11"/>
      <c r="AZ892" s="11"/>
      <c r="BA892" s="11"/>
      <c r="BB892" s="11"/>
      <c r="BC892" s="11"/>
      <c r="BD892" s="11"/>
      <c r="BE892" s="11"/>
      <c r="BF892" s="11"/>
      <c r="BG892" s="11"/>
      <c r="BH892" s="11"/>
      <c r="BI892" s="11"/>
      <c r="BJ892" s="11"/>
      <c r="BK892" s="11"/>
      <c r="BL892" s="11"/>
      <c r="BM892" s="11"/>
      <c r="BN892" s="11"/>
      <c r="BO892" s="11"/>
      <c r="BP892" s="11"/>
      <c r="BQ892" s="11"/>
      <c r="BR892" s="11"/>
      <c r="BS892" s="11"/>
      <c r="BT892" s="11"/>
    </row>
    <row r="893" spans="1:72" hidden="1">
      <c r="A893" s="880" t="str">
        <f>CONCATENATE(Admin!$C$49," ",Admin!$F$49)</f>
        <v xml:space="preserve">9 </v>
      </c>
      <c r="B893" s="881" t="e">
        <f>VLOOKUP($A$882,'P9'!$A$10:$E$59,5, FALSE)</f>
        <v>#N/A</v>
      </c>
      <c r="C893" s="639">
        <f t="shared" si="39"/>
        <v>1</v>
      </c>
      <c r="D893" s="640">
        <f t="shared" si="40"/>
        <v>0</v>
      </c>
      <c r="E893" s="640">
        <f>IF(Admin!$J$49="Yes",0,1)</f>
        <v>1</v>
      </c>
      <c r="F893" s="640">
        <f t="shared" si="41"/>
        <v>2</v>
      </c>
      <c r="G893" s="641" t="s">
        <v>303</v>
      </c>
      <c r="H893" s="11"/>
      <c r="I893" s="11"/>
      <c r="J893" s="11"/>
      <c r="K893" s="11"/>
      <c r="L893" s="11"/>
      <c r="M893" s="11"/>
      <c r="N893" s="11"/>
      <c r="O893" s="11"/>
      <c r="P893" s="11"/>
      <c r="Q893" s="11"/>
      <c r="R893" s="11"/>
      <c r="S893" s="11"/>
      <c r="T893" s="11"/>
      <c r="U893" s="11"/>
      <c r="V893" s="11"/>
      <c r="W893" s="11"/>
      <c r="X893" s="11"/>
      <c r="Y893" s="11"/>
      <c r="Z893" s="11"/>
      <c r="AA893" s="11"/>
      <c r="AB893" s="11"/>
      <c r="AC893" s="11"/>
      <c r="AD893" s="11"/>
      <c r="AE893" s="11"/>
      <c r="AF893" s="11"/>
      <c r="AG893" s="11"/>
      <c r="AH893" s="11"/>
      <c r="AI893" s="11"/>
      <c r="AJ893" s="11"/>
      <c r="AK893" s="11"/>
      <c r="AL893" s="11"/>
      <c r="AM893" s="11"/>
      <c r="AN893" s="11"/>
      <c r="AO893" s="11"/>
      <c r="AP893" s="11"/>
      <c r="AQ893" s="11"/>
      <c r="AR893" s="11"/>
      <c r="AS893" s="11"/>
      <c r="AT893" s="11"/>
      <c r="AU893" s="11"/>
      <c r="AV893" s="11"/>
      <c r="AW893" s="11"/>
      <c r="AX893" s="11"/>
      <c r="AY893" s="11"/>
      <c r="AZ893" s="11"/>
      <c r="BA893" s="11"/>
      <c r="BB893" s="11"/>
      <c r="BC893" s="11"/>
      <c r="BD893" s="11"/>
      <c r="BE893" s="11"/>
      <c r="BF893" s="11"/>
      <c r="BG893" s="11"/>
      <c r="BH893" s="11"/>
      <c r="BI893" s="11"/>
      <c r="BJ893" s="11"/>
      <c r="BK893" s="11"/>
      <c r="BL893" s="11"/>
      <c r="BM893" s="11"/>
      <c r="BN893" s="11"/>
      <c r="BO893" s="11"/>
      <c r="BP893" s="11"/>
      <c r="BQ893" s="11"/>
      <c r="BR893" s="11"/>
      <c r="BS893" s="11"/>
      <c r="BT893" s="11"/>
    </row>
    <row r="894" spans="1:72" hidden="1">
      <c r="A894" s="880" t="str">
        <f>CONCATENATE(Admin!$C$50," ",Admin!$F$50)</f>
        <v xml:space="preserve">10 </v>
      </c>
      <c r="B894" s="881" t="e">
        <f>VLOOKUP($A$882,'P10'!$A$10:$E$59,5, FALSE)</f>
        <v>#N/A</v>
      </c>
      <c r="C894" s="639">
        <f t="shared" si="39"/>
        <v>1</v>
      </c>
      <c r="D894" s="640">
        <f t="shared" si="40"/>
        <v>0</v>
      </c>
      <c r="E894" s="640">
        <f>IF(Admin!$J$50="Yes",0,1)</f>
        <v>1</v>
      </c>
      <c r="F894" s="640">
        <f t="shared" si="41"/>
        <v>2</v>
      </c>
      <c r="G894" s="641" t="s">
        <v>303</v>
      </c>
      <c r="H894" s="11"/>
      <c r="I894" s="11"/>
      <c r="J894" s="11"/>
      <c r="K894" s="11"/>
      <c r="L894" s="11"/>
      <c r="M894" s="11"/>
      <c r="N894" s="11"/>
      <c r="O894" s="11"/>
      <c r="P894" s="11"/>
      <c r="Q894" s="11"/>
      <c r="R894" s="11"/>
      <c r="S894" s="11"/>
      <c r="T894" s="11"/>
      <c r="U894" s="11"/>
      <c r="V894" s="11"/>
      <c r="W894" s="11"/>
      <c r="X894" s="11"/>
      <c r="Y894" s="11"/>
      <c r="Z894" s="11"/>
      <c r="AA894" s="11"/>
      <c r="AB894" s="11"/>
      <c r="AC894" s="11"/>
      <c r="AD894" s="11"/>
      <c r="AE894" s="11"/>
      <c r="AF894" s="11"/>
      <c r="AG894" s="11"/>
      <c r="AH894" s="11"/>
      <c r="AI894" s="11"/>
      <c r="AJ894" s="11"/>
      <c r="AK894" s="11"/>
      <c r="AL894" s="11"/>
      <c r="AM894" s="11"/>
      <c r="AN894" s="11"/>
      <c r="AO894" s="11"/>
      <c r="AP894" s="11"/>
      <c r="AQ894" s="11"/>
      <c r="AR894" s="11"/>
      <c r="AS894" s="11"/>
      <c r="AT894" s="11"/>
      <c r="AU894" s="11"/>
      <c r="AV894" s="11"/>
      <c r="AW894" s="11"/>
      <c r="AX894" s="11"/>
      <c r="AY894" s="11"/>
      <c r="AZ894" s="11"/>
      <c r="BA894" s="11"/>
      <c r="BB894" s="11"/>
      <c r="BC894" s="11"/>
      <c r="BD894" s="11"/>
      <c r="BE894" s="11"/>
      <c r="BF894" s="11"/>
      <c r="BG894" s="11"/>
      <c r="BH894" s="11"/>
      <c r="BI894" s="11"/>
      <c r="BJ894" s="11"/>
      <c r="BK894" s="11"/>
      <c r="BL894" s="11"/>
      <c r="BM894" s="11"/>
      <c r="BN894" s="11"/>
      <c r="BO894" s="11"/>
      <c r="BP894" s="11"/>
      <c r="BQ894" s="11"/>
      <c r="BR894" s="11"/>
      <c r="BS894" s="11"/>
      <c r="BT894" s="11"/>
    </row>
    <row r="895" spans="1:72" hidden="1">
      <c r="A895" s="880" t="str">
        <f>CONCATENATE(Admin!$C$51," ",Admin!$F$51)</f>
        <v xml:space="preserve">11 </v>
      </c>
      <c r="B895" s="881" t="e">
        <f>VLOOKUP($A$882,'P11'!$A$10:$E$59,5, FALSE)</f>
        <v>#N/A</v>
      </c>
      <c r="C895" s="639">
        <f t="shared" si="39"/>
        <v>1</v>
      </c>
      <c r="D895" s="640">
        <f t="shared" si="40"/>
        <v>0</v>
      </c>
      <c r="E895" s="640">
        <f>IF(Admin!$J$51="Yes",0,1)</f>
        <v>1</v>
      </c>
      <c r="F895" s="640">
        <f t="shared" si="41"/>
        <v>2</v>
      </c>
      <c r="G895" s="641" t="s">
        <v>303</v>
      </c>
      <c r="H895" s="11"/>
      <c r="I895" s="11"/>
      <c r="J895" s="11"/>
      <c r="K895" s="11"/>
      <c r="L895" s="11"/>
      <c r="M895" s="11"/>
      <c r="N895" s="11"/>
      <c r="O895" s="11"/>
      <c r="P895" s="11"/>
      <c r="Q895" s="11"/>
      <c r="R895" s="11"/>
      <c r="S895" s="11"/>
      <c r="T895" s="11"/>
      <c r="U895" s="11"/>
      <c r="V895" s="11"/>
      <c r="W895" s="11"/>
      <c r="X895" s="11"/>
      <c r="Y895" s="11"/>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c r="BC895" s="11"/>
      <c r="BD895" s="11"/>
      <c r="BE895" s="11"/>
      <c r="BF895" s="11"/>
      <c r="BG895" s="11"/>
      <c r="BH895" s="11"/>
      <c r="BI895" s="11"/>
      <c r="BJ895" s="11"/>
      <c r="BK895" s="11"/>
      <c r="BL895" s="11"/>
      <c r="BM895" s="11"/>
      <c r="BN895" s="11"/>
      <c r="BO895" s="11"/>
      <c r="BP895" s="11"/>
      <c r="BQ895" s="11"/>
      <c r="BR895" s="11"/>
      <c r="BS895" s="11"/>
      <c r="BT895" s="11"/>
    </row>
    <row r="896" spans="1:72" hidden="1">
      <c r="A896" s="880" t="str">
        <f>CONCATENATE(Admin!$C$52," ",Admin!$F$52)</f>
        <v xml:space="preserve">12 </v>
      </c>
      <c r="B896" s="881" t="e">
        <f>VLOOKUP($A$882,'P12'!$A$10:$E$59,5, FALSE)</f>
        <v>#N/A</v>
      </c>
      <c r="C896" s="639">
        <f t="shared" si="39"/>
        <v>1</v>
      </c>
      <c r="D896" s="640">
        <f t="shared" si="40"/>
        <v>0</v>
      </c>
      <c r="E896" s="640">
        <f>IF(Admin!$J$52="Yes",0,1)</f>
        <v>1</v>
      </c>
      <c r="F896" s="640">
        <f t="shared" si="41"/>
        <v>2</v>
      </c>
      <c r="G896" s="641" t="s">
        <v>303</v>
      </c>
      <c r="H896" s="11"/>
      <c r="I896" s="11"/>
      <c r="J896" s="11"/>
      <c r="K896" s="11"/>
      <c r="L896" s="11"/>
      <c r="M896" s="11"/>
      <c r="N896" s="11"/>
      <c r="O896" s="11"/>
      <c r="P896" s="11"/>
      <c r="Q896" s="11"/>
      <c r="R896" s="11"/>
      <c r="S896" s="11"/>
      <c r="T896" s="11"/>
      <c r="U896" s="11"/>
      <c r="V896" s="11"/>
      <c r="W896" s="11"/>
      <c r="X896" s="11"/>
      <c r="Y896" s="11"/>
      <c r="Z896" s="11"/>
      <c r="AA896" s="11"/>
      <c r="AB896" s="11"/>
      <c r="AC896" s="11"/>
      <c r="AD896" s="11"/>
      <c r="AE896" s="11"/>
      <c r="AF896" s="11"/>
      <c r="AG896" s="11"/>
      <c r="AH896" s="11"/>
      <c r="AI896" s="11"/>
      <c r="AJ896" s="11"/>
      <c r="AK896" s="11"/>
      <c r="AL896" s="11"/>
      <c r="AM896" s="11"/>
      <c r="AN896" s="11"/>
      <c r="AO896" s="11"/>
      <c r="AP896" s="11"/>
      <c r="AQ896" s="11"/>
      <c r="AR896" s="11"/>
      <c r="AS896" s="11"/>
      <c r="AT896" s="11"/>
      <c r="AU896" s="11"/>
      <c r="AV896" s="11"/>
      <c r="AW896" s="11"/>
      <c r="AX896" s="11"/>
      <c r="AY896" s="11"/>
      <c r="AZ896" s="11"/>
      <c r="BA896" s="11"/>
      <c r="BB896" s="11"/>
      <c r="BC896" s="11"/>
      <c r="BD896" s="11"/>
      <c r="BE896" s="11"/>
      <c r="BF896" s="11"/>
      <c r="BG896" s="11"/>
      <c r="BH896" s="11"/>
      <c r="BI896" s="11"/>
      <c r="BJ896" s="11"/>
      <c r="BK896" s="11"/>
      <c r="BL896" s="11"/>
      <c r="BM896" s="11"/>
      <c r="BN896" s="11"/>
      <c r="BO896" s="11"/>
      <c r="BP896" s="11"/>
      <c r="BQ896" s="11"/>
      <c r="BR896" s="11"/>
      <c r="BS896" s="11"/>
      <c r="BT896" s="11"/>
    </row>
    <row r="897" spans="1:72" hidden="1">
      <c r="A897" s="880" t="str">
        <f>CONCATENATE(Admin!$C$53," ",Admin!$F$53)</f>
        <v xml:space="preserve">13 </v>
      </c>
      <c r="B897" s="881" t="e">
        <f>VLOOKUP($A$882,'P13'!$A$10:$E$59,5, FALSE)</f>
        <v>#N/A</v>
      </c>
      <c r="C897" s="639">
        <f t="shared" si="39"/>
        <v>1</v>
      </c>
      <c r="D897" s="640">
        <f t="shared" si="40"/>
        <v>0</v>
      </c>
      <c r="E897" s="640">
        <f>IF(Admin!$J$53="Yes",0,1)</f>
        <v>1</v>
      </c>
      <c r="F897" s="640">
        <f t="shared" si="41"/>
        <v>2</v>
      </c>
      <c r="G897" s="641" t="s">
        <v>303</v>
      </c>
      <c r="H897" s="11"/>
      <c r="I897" s="11"/>
      <c r="J897" s="11"/>
      <c r="K897" s="11"/>
      <c r="L897" s="11"/>
      <c r="M897" s="11"/>
      <c r="N897" s="11"/>
      <c r="O897" s="11"/>
      <c r="P897" s="11"/>
      <c r="Q897" s="11"/>
      <c r="R897" s="11"/>
      <c r="S897" s="11"/>
      <c r="T897" s="11"/>
      <c r="U897" s="11"/>
      <c r="V897" s="11"/>
      <c r="W897" s="11"/>
      <c r="X897" s="11"/>
      <c r="Y897" s="11"/>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c r="BC897" s="11"/>
      <c r="BD897" s="11"/>
      <c r="BE897" s="11"/>
      <c r="BF897" s="11"/>
      <c r="BG897" s="11"/>
      <c r="BH897" s="11"/>
      <c r="BI897" s="11"/>
      <c r="BJ897" s="11"/>
      <c r="BK897" s="11"/>
      <c r="BL897" s="11"/>
      <c r="BM897" s="11"/>
      <c r="BN897" s="11"/>
      <c r="BO897" s="11"/>
      <c r="BP897" s="11"/>
      <c r="BQ897" s="11"/>
      <c r="BR897" s="11"/>
      <c r="BS897" s="11"/>
      <c r="BT897" s="11"/>
    </row>
    <row r="898" spans="1:72" hidden="1">
      <c r="A898" s="880" t="str">
        <f>CONCATENATE(Admin!$C$54," ",Admin!$F$54)</f>
        <v xml:space="preserve">14 </v>
      </c>
      <c r="B898" s="881" t="e">
        <f>VLOOKUP($A$882,'P14'!$A$10:$E$59,5, FALSE)</f>
        <v>#N/A</v>
      </c>
      <c r="C898" s="639">
        <f t="shared" si="39"/>
        <v>1</v>
      </c>
      <c r="D898" s="640">
        <f t="shared" si="40"/>
        <v>0</v>
      </c>
      <c r="E898" s="640">
        <f>IF(Admin!$J$54="Yes",0,1)</f>
        <v>1</v>
      </c>
      <c r="F898" s="640">
        <f t="shared" si="41"/>
        <v>2</v>
      </c>
      <c r="G898" s="641" t="s">
        <v>303</v>
      </c>
      <c r="H898" s="11"/>
      <c r="I898" s="11"/>
      <c r="J898" s="11"/>
      <c r="K898" s="11"/>
      <c r="L898" s="11"/>
      <c r="M898" s="11"/>
      <c r="N898" s="11"/>
      <c r="O898" s="11"/>
      <c r="P898" s="11"/>
      <c r="Q898" s="11"/>
      <c r="R898" s="11"/>
      <c r="S898" s="11"/>
      <c r="T898" s="11"/>
      <c r="U898" s="11"/>
      <c r="V898" s="11"/>
      <c r="W898" s="11"/>
      <c r="X898" s="11"/>
      <c r="Y898" s="11"/>
      <c r="Z898" s="11"/>
      <c r="AA898" s="11"/>
      <c r="AB898" s="11"/>
      <c r="AC898" s="11"/>
      <c r="AD898" s="11"/>
      <c r="AE898" s="11"/>
      <c r="AF898" s="11"/>
      <c r="AG898" s="11"/>
      <c r="AH898" s="11"/>
      <c r="AI898" s="11"/>
      <c r="AJ898" s="11"/>
      <c r="AK898" s="11"/>
      <c r="AL898" s="11"/>
      <c r="AM898" s="11"/>
      <c r="AN898" s="11"/>
      <c r="AO898" s="11"/>
      <c r="AP898" s="11"/>
      <c r="AQ898" s="11"/>
      <c r="AR898" s="11"/>
      <c r="AS898" s="11"/>
      <c r="AT898" s="11"/>
      <c r="AU898" s="11"/>
      <c r="AV898" s="11"/>
      <c r="AW898" s="11"/>
      <c r="AX898" s="11"/>
      <c r="AY898" s="11"/>
      <c r="AZ898" s="11"/>
      <c r="BA898" s="11"/>
      <c r="BB898" s="11"/>
      <c r="BC898" s="11"/>
      <c r="BD898" s="11"/>
      <c r="BE898" s="11"/>
      <c r="BF898" s="11"/>
      <c r="BG898" s="11"/>
      <c r="BH898" s="11"/>
      <c r="BI898" s="11"/>
      <c r="BJ898" s="11"/>
      <c r="BK898" s="11"/>
      <c r="BL898" s="11"/>
      <c r="BM898" s="11"/>
      <c r="BN898" s="11"/>
      <c r="BO898" s="11"/>
      <c r="BP898" s="11"/>
      <c r="BQ898" s="11"/>
      <c r="BR898" s="11"/>
      <c r="BS898" s="11"/>
      <c r="BT898" s="11"/>
    </row>
    <row r="899" spans="1:72" hidden="1">
      <c r="A899" s="880" t="str">
        <f>CONCATENATE(Admin!$C$55," ",Admin!$F$55)</f>
        <v xml:space="preserve">15 </v>
      </c>
      <c r="B899" s="881" t="e">
        <f>VLOOKUP($A$882,'P15'!$A$10:$E$59,5, FALSE)</f>
        <v>#N/A</v>
      </c>
      <c r="C899" s="639">
        <f t="shared" si="39"/>
        <v>1</v>
      </c>
      <c r="D899" s="640">
        <f t="shared" si="40"/>
        <v>0</v>
      </c>
      <c r="E899" s="640">
        <f>IF(Admin!$J$55="Yes",0,1)</f>
        <v>1</v>
      </c>
      <c r="F899" s="640">
        <f t="shared" si="41"/>
        <v>2</v>
      </c>
      <c r="G899" s="641" t="s">
        <v>303</v>
      </c>
      <c r="H899" s="11"/>
      <c r="I899" s="11"/>
      <c r="J899" s="11"/>
      <c r="K899" s="11"/>
      <c r="L899" s="11"/>
      <c r="M899" s="11"/>
      <c r="N899" s="11"/>
      <c r="O899" s="11"/>
      <c r="P899" s="11"/>
      <c r="Q899" s="11"/>
      <c r="R899" s="11"/>
      <c r="S899" s="11"/>
      <c r="T899" s="11"/>
      <c r="U899" s="11"/>
      <c r="V899" s="11"/>
      <c r="W899" s="11"/>
      <c r="X899" s="11"/>
      <c r="Y899" s="11"/>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c r="BC899" s="11"/>
      <c r="BD899" s="11"/>
      <c r="BE899" s="11"/>
      <c r="BF899" s="11"/>
      <c r="BG899" s="11"/>
      <c r="BH899" s="11"/>
      <c r="BI899" s="11"/>
      <c r="BJ899" s="11"/>
      <c r="BK899" s="11"/>
      <c r="BL899" s="11"/>
      <c r="BM899" s="11"/>
      <c r="BN899" s="11"/>
      <c r="BO899" s="11"/>
      <c r="BP899" s="11"/>
      <c r="BQ899" s="11"/>
      <c r="BR899" s="11"/>
      <c r="BS899" s="11"/>
      <c r="BT899" s="11"/>
    </row>
    <row r="900" spans="1:72" hidden="1">
      <c r="A900" s="880" t="str">
        <f>CONCATENATE(Admin!$C$56," ",Admin!$F$56)</f>
        <v xml:space="preserve">16 </v>
      </c>
      <c r="B900" s="881" t="e">
        <f>VLOOKUP($A$882,'P16'!$A$10:$E$59,5, FALSE)</f>
        <v>#N/A</v>
      </c>
      <c r="C900" s="639">
        <f t="shared" si="39"/>
        <v>1</v>
      </c>
      <c r="D900" s="640">
        <f t="shared" si="40"/>
        <v>0</v>
      </c>
      <c r="E900" s="640">
        <f>IF(Admin!$J$56="Yes",0,1)</f>
        <v>1</v>
      </c>
      <c r="F900" s="640">
        <f t="shared" si="41"/>
        <v>2</v>
      </c>
      <c r="G900" s="641" t="s">
        <v>303</v>
      </c>
      <c r="H900" s="11"/>
      <c r="I900" s="11"/>
      <c r="J900" s="11"/>
      <c r="K900" s="11"/>
      <c r="L900" s="11"/>
      <c r="M900" s="11"/>
      <c r="N900" s="11"/>
      <c r="O900" s="11"/>
      <c r="P900" s="11"/>
      <c r="Q900" s="11"/>
      <c r="R900" s="11"/>
      <c r="S900" s="11"/>
      <c r="T900" s="11"/>
      <c r="U900" s="11"/>
      <c r="V900" s="11"/>
      <c r="W900" s="11"/>
      <c r="X900" s="11"/>
      <c r="Y900" s="11"/>
      <c r="Z900" s="11"/>
      <c r="AA900" s="11"/>
      <c r="AB900" s="11"/>
      <c r="AC900" s="11"/>
      <c r="AD900" s="11"/>
      <c r="AE900" s="11"/>
      <c r="AF900" s="11"/>
      <c r="AG900" s="11"/>
      <c r="AH900" s="11"/>
      <c r="AI900" s="11"/>
      <c r="AJ900" s="11"/>
      <c r="AK900" s="11"/>
      <c r="AL900" s="11"/>
      <c r="AM900" s="11"/>
      <c r="AN900" s="11"/>
      <c r="AO900" s="11"/>
      <c r="AP900" s="11"/>
      <c r="AQ900" s="11"/>
      <c r="AR900" s="11"/>
      <c r="AS900" s="11"/>
      <c r="AT900" s="11"/>
      <c r="AU900" s="11"/>
      <c r="AV900" s="11"/>
      <c r="AW900" s="11"/>
      <c r="AX900" s="11"/>
      <c r="AY900" s="11"/>
      <c r="AZ900" s="11"/>
      <c r="BA900" s="11"/>
      <c r="BB900" s="11"/>
      <c r="BC900" s="11"/>
      <c r="BD900" s="11"/>
      <c r="BE900" s="11"/>
      <c r="BF900" s="11"/>
      <c r="BG900" s="11"/>
      <c r="BH900" s="11"/>
      <c r="BI900" s="11"/>
      <c r="BJ900" s="11"/>
      <c r="BK900" s="11"/>
      <c r="BL900" s="11"/>
      <c r="BM900" s="11"/>
      <c r="BN900" s="11"/>
      <c r="BO900" s="11"/>
      <c r="BP900" s="11"/>
      <c r="BQ900" s="11"/>
      <c r="BR900" s="11"/>
      <c r="BS900" s="11"/>
      <c r="BT900" s="11"/>
    </row>
    <row r="901" spans="1:72" hidden="1">
      <c r="A901" s="880" t="str">
        <f>CONCATENATE(Admin!$C$57," ",Admin!$F$57)</f>
        <v xml:space="preserve">17 </v>
      </c>
      <c r="B901" s="881" t="e">
        <f>VLOOKUP($A$882,'P17'!$A$10:$E$59,5, FALSE)</f>
        <v>#N/A</v>
      </c>
      <c r="C901" s="639">
        <f t="shared" si="39"/>
        <v>1</v>
      </c>
      <c r="D901" s="640">
        <f t="shared" si="40"/>
        <v>0</v>
      </c>
      <c r="E901" s="640">
        <f>IF(Admin!$J$57="Yes",0,1)</f>
        <v>1</v>
      </c>
      <c r="F901" s="640">
        <f t="shared" si="41"/>
        <v>2</v>
      </c>
      <c r="G901" s="641" t="s">
        <v>303</v>
      </c>
      <c r="H901" s="11"/>
      <c r="I901" s="11"/>
      <c r="J901" s="11"/>
      <c r="K901" s="11"/>
      <c r="L901" s="11"/>
      <c r="M901" s="11"/>
      <c r="N901" s="11"/>
      <c r="O901" s="11"/>
      <c r="P901" s="11"/>
      <c r="Q901" s="11"/>
      <c r="R901" s="11"/>
      <c r="S901" s="11"/>
      <c r="T901" s="11"/>
      <c r="U901" s="11"/>
      <c r="V901" s="11"/>
      <c r="W901" s="11"/>
      <c r="X901" s="11"/>
      <c r="Y901" s="11"/>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c r="BC901" s="11"/>
      <c r="BD901" s="11"/>
      <c r="BE901" s="11"/>
      <c r="BF901" s="11"/>
      <c r="BG901" s="11"/>
      <c r="BH901" s="11"/>
      <c r="BI901" s="11"/>
      <c r="BJ901" s="11"/>
      <c r="BK901" s="11"/>
      <c r="BL901" s="11"/>
      <c r="BM901" s="11"/>
      <c r="BN901" s="11"/>
      <c r="BO901" s="11"/>
      <c r="BP901" s="11"/>
      <c r="BQ901" s="11"/>
      <c r="BR901" s="11"/>
      <c r="BS901" s="11"/>
      <c r="BT901" s="11"/>
    </row>
    <row r="902" spans="1:72" hidden="1">
      <c r="A902" s="880" t="str">
        <f>CONCATENATE(Admin!$C$58," ",Admin!$F$58)</f>
        <v xml:space="preserve">18 </v>
      </c>
      <c r="B902" s="881" t="e">
        <f>VLOOKUP($A$882,'P18'!$A$10:$E$59,5, FALSE)</f>
        <v>#N/A</v>
      </c>
      <c r="C902" s="639">
        <f t="shared" si="39"/>
        <v>1</v>
      </c>
      <c r="D902" s="640">
        <f t="shared" si="40"/>
        <v>0</v>
      </c>
      <c r="E902" s="640">
        <f>IF(Admin!$J$58="Yes",0,1)</f>
        <v>1</v>
      </c>
      <c r="F902" s="640">
        <f t="shared" si="41"/>
        <v>2</v>
      </c>
      <c r="G902" s="641" t="s">
        <v>303</v>
      </c>
      <c r="H902" s="11"/>
      <c r="I902" s="11"/>
      <c r="J902" s="11"/>
      <c r="K902" s="11"/>
      <c r="L902" s="11"/>
      <c r="M902" s="11"/>
      <c r="N902" s="11"/>
      <c r="O902" s="11"/>
      <c r="P902" s="11"/>
      <c r="Q902" s="11"/>
      <c r="R902" s="11"/>
      <c r="S902" s="11"/>
      <c r="T902" s="11"/>
      <c r="U902" s="11"/>
      <c r="V902" s="11"/>
      <c r="W902" s="11"/>
      <c r="X902" s="11"/>
      <c r="Y902" s="11"/>
      <c r="Z902" s="11"/>
      <c r="AA902" s="11"/>
      <c r="AB902" s="11"/>
      <c r="AC902" s="11"/>
      <c r="AD902" s="11"/>
      <c r="AE902" s="11"/>
      <c r="AF902" s="11"/>
      <c r="AG902" s="11"/>
      <c r="AH902" s="11"/>
      <c r="AI902" s="11"/>
      <c r="AJ902" s="11"/>
      <c r="AK902" s="11"/>
      <c r="AL902" s="11"/>
      <c r="AM902" s="11"/>
      <c r="AN902" s="11"/>
      <c r="AO902" s="11"/>
      <c r="AP902" s="11"/>
      <c r="AQ902" s="11"/>
      <c r="AR902" s="11"/>
      <c r="AS902" s="11"/>
      <c r="AT902" s="11"/>
      <c r="AU902" s="11"/>
      <c r="AV902" s="11"/>
      <c r="AW902" s="11"/>
      <c r="AX902" s="11"/>
      <c r="AY902" s="11"/>
      <c r="AZ902" s="11"/>
      <c r="BA902" s="11"/>
      <c r="BB902" s="11"/>
      <c r="BC902" s="11"/>
      <c r="BD902" s="11"/>
      <c r="BE902" s="11"/>
      <c r="BF902" s="11"/>
      <c r="BG902" s="11"/>
      <c r="BH902" s="11"/>
      <c r="BI902" s="11"/>
      <c r="BJ902" s="11"/>
      <c r="BK902" s="11"/>
      <c r="BL902" s="11"/>
      <c r="BM902" s="11"/>
      <c r="BN902" s="11"/>
      <c r="BO902" s="11"/>
      <c r="BP902" s="11"/>
      <c r="BQ902" s="11"/>
      <c r="BR902" s="11"/>
      <c r="BS902" s="11"/>
      <c r="BT902" s="11"/>
    </row>
    <row r="903" spans="1:72" hidden="1">
      <c r="A903" s="880" t="str">
        <f>CONCATENATE(Admin!$C$59," ",Admin!$F$59)</f>
        <v xml:space="preserve">19 </v>
      </c>
      <c r="B903" s="881" t="e">
        <f>VLOOKUP($A$882,'P19'!$A$10:$E$59,5, FALSE)</f>
        <v>#N/A</v>
      </c>
      <c r="C903" s="639">
        <f t="shared" si="39"/>
        <v>1</v>
      </c>
      <c r="D903" s="640">
        <f t="shared" si="40"/>
        <v>0</v>
      </c>
      <c r="E903" s="640">
        <f>IF(Admin!$J$59="Yes",0,1)</f>
        <v>1</v>
      </c>
      <c r="F903" s="640">
        <f t="shared" si="41"/>
        <v>2</v>
      </c>
      <c r="G903" s="641" t="s">
        <v>303</v>
      </c>
      <c r="H903" s="11"/>
      <c r="I903" s="11"/>
      <c r="J903" s="11"/>
      <c r="K903" s="11"/>
      <c r="L903" s="11"/>
      <c r="M903" s="11"/>
      <c r="N903" s="11"/>
      <c r="O903" s="11"/>
      <c r="P903" s="11"/>
      <c r="Q903" s="11"/>
      <c r="R903" s="11"/>
      <c r="S903" s="11"/>
      <c r="T903" s="11"/>
      <c r="U903" s="11"/>
      <c r="V903" s="11"/>
      <c r="W903" s="11"/>
      <c r="X903" s="11"/>
      <c r="Y903" s="11"/>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c r="BC903" s="11"/>
      <c r="BD903" s="11"/>
      <c r="BE903" s="11"/>
      <c r="BF903" s="11"/>
      <c r="BG903" s="11"/>
      <c r="BH903" s="11"/>
      <c r="BI903" s="11"/>
      <c r="BJ903" s="11"/>
      <c r="BK903" s="11"/>
      <c r="BL903" s="11"/>
      <c r="BM903" s="11"/>
      <c r="BN903" s="11"/>
      <c r="BO903" s="11"/>
      <c r="BP903" s="11"/>
      <c r="BQ903" s="11"/>
      <c r="BR903" s="11"/>
      <c r="BS903" s="11"/>
      <c r="BT903" s="11"/>
    </row>
    <row r="904" spans="1:72" hidden="1">
      <c r="A904" s="880" t="str">
        <f>CONCATENATE(Admin!$C$60," ",Admin!$F$60)</f>
        <v xml:space="preserve">20 </v>
      </c>
      <c r="B904" s="881" t="e">
        <f>VLOOKUP($A$882,'P20'!$A$10:$E$59,5, FALSE)</f>
        <v>#N/A</v>
      </c>
      <c r="C904" s="639">
        <f t="shared" ref="C904:C967" si="42">IF(ISERROR(B904),1,0)</f>
        <v>1</v>
      </c>
      <c r="D904" s="640">
        <f t="shared" ref="D904:D967" si="43">IF(ISNUMBER(B904),1,0)</f>
        <v>0</v>
      </c>
      <c r="E904" s="640">
        <f>IF(Admin!$J$60="Yes",0,1)</f>
        <v>1</v>
      </c>
      <c r="F904" s="640">
        <f t="shared" ref="F904:F967" si="44">SUM(C904:E904)</f>
        <v>2</v>
      </c>
      <c r="G904" s="641" t="s">
        <v>303</v>
      </c>
      <c r="H904" s="11"/>
      <c r="I904" s="11"/>
      <c r="J904" s="11"/>
      <c r="K904" s="11"/>
      <c r="L904" s="11"/>
      <c r="M904" s="11"/>
      <c r="N904" s="11"/>
      <c r="O904" s="11"/>
      <c r="P904" s="11"/>
      <c r="Q904" s="11"/>
      <c r="R904" s="11"/>
      <c r="S904" s="11"/>
      <c r="T904" s="11"/>
      <c r="U904" s="11"/>
      <c r="V904" s="11"/>
      <c r="W904" s="11"/>
      <c r="X904" s="11"/>
      <c r="Y904" s="11"/>
      <c r="Z904" s="11"/>
      <c r="AA904" s="11"/>
      <c r="AB904" s="11"/>
      <c r="AC904" s="11"/>
      <c r="AD904" s="11"/>
      <c r="AE904" s="11"/>
      <c r="AF904" s="11"/>
      <c r="AG904" s="11"/>
      <c r="AH904" s="11"/>
      <c r="AI904" s="11"/>
      <c r="AJ904" s="11"/>
      <c r="AK904" s="11"/>
      <c r="AL904" s="11"/>
      <c r="AM904" s="11"/>
      <c r="AN904" s="11"/>
      <c r="AO904" s="11"/>
      <c r="AP904" s="11"/>
      <c r="AQ904" s="11"/>
      <c r="AR904" s="11"/>
      <c r="AS904" s="11"/>
      <c r="AT904" s="11"/>
      <c r="AU904" s="11"/>
      <c r="AV904" s="11"/>
      <c r="AW904" s="11"/>
      <c r="AX904" s="11"/>
      <c r="AY904" s="11"/>
      <c r="AZ904" s="11"/>
      <c r="BA904" s="11"/>
      <c r="BB904" s="11"/>
      <c r="BC904" s="11"/>
      <c r="BD904" s="11"/>
      <c r="BE904" s="11"/>
      <c r="BF904" s="11"/>
      <c r="BG904" s="11"/>
      <c r="BH904" s="11"/>
      <c r="BI904" s="11"/>
      <c r="BJ904" s="11"/>
      <c r="BK904" s="11"/>
      <c r="BL904" s="11"/>
      <c r="BM904" s="11"/>
      <c r="BN904" s="11"/>
      <c r="BO904" s="11"/>
      <c r="BP904" s="11"/>
      <c r="BQ904" s="11"/>
      <c r="BR904" s="11"/>
      <c r="BS904" s="11"/>
      <c r="BT904" s="11"/>
    </row>
    <row r="905" spans="1:72" hidden="1">
      <c r="A905" s="878">
        <f>Tasks!B108</f>
        <v>40</v>
      </c>
      <c r="B905" s="879">
        <f>Tasks!C108</f>
        <v>0</v>
      </c>
      <c r="C905" s="639">
        <f t="shared" si="42"/>
        <v>0</v>
      </c>
      <c r="D905" s="640">
        <f t="shared" si="43"/>
        <v>1</v>
      </c>
      <c r="E905" s="640" t="s">
        <v>100</v>
      </c>
      <c r="F905" s="640">
        <f t="shared" si="44"/>
        <v>1</v>
      </c>
      <c r="G905" s="641" t="s">
        <v>303</v>
      </c>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c r="BC905" s="11"/>
      <c r="BD905" s="11"/>
      <c r="BE905" s="11"/>
      <c r="BF905" s="11"/>
      <c r="BG905" s="11"/>
      <c r="BH905" s="11"/>
      <c r="BI905" s="11"/>
      <c r="BJ905" s="11"/>
      <c r="BK905" s="11"/>
      <c r="BL905" s="11"/>
      <c r="BM905" s="11"/>
      <c r="BN905" s="11"/>
      <c r="BO905" s="11"/>
      <c r="BP905" s="11"/>
      <c r="BQ905" s="11"/>
      <c r="BR905" s="11"/>
      <c r="BS905" s="11"/>
      <c r="BT905" s="11"/>
    </row>
    <row r="906" spans="1:72" hidden="1">
      <c r="A906" s="880" t="str">
        <f>CONCATENATE("P1"," ",Admin!$F$39)</f>
        <v xml:space="preserve">P1 </v>
      </c>
      <c r="B906" s="881" t="e">
        <f>VLOOKUP($A$905,Pilot1!$A$10:$E$59,5, FALSE)</f>
        <v>#N/A</v>
      </c>
      <c r="C906" s="639">
        <f t="shared" si="42"/>
        <v>1</v>
      </c>
      <c r="D906" s="640">
        <f t="shared" si="43"/>
        <v>0</v>
      </c>
      <c r="E906" s="640">
        <f>IF(Admin!$J$39="Yes",0,1)</f>
        <v>1</v>
      </c>
      <c r="F906" s="640">
        <f t="shared" si="44"/>
        <v>2</v>
      </c>
      <c r="G906" s="641" t="s">
        <v>303</v>
      </c>
      <c r="H906" s="11"/>
      <c r="I906" s="11"/>
      <c r="J906" s="11"/>
      <c r="K906" s="11"/>
      <c r="L906" s="11"/>
      <c r="M906" s="11"/>
      <c r="N906" s="11"/>
      <c r="O906" s="11"/>
      <c r="P906" s="11"/>
      <c r="Q906" s="11"/>
      <c r="R906" s="11"/>
      <c r="S906" s="11"/>
      <c r="T906" s="11"/>
      <c r="U906" s="11"/>
      <c r="V906" s="11"/>
      <c r="W906" s="11"/>
      <c r="X906" s="11"/>
      <c r="Y906" s="11"/>
      <c r="Z906" s="11"/>
      <c r="AA906" s="11"/>
      <c r="AB906" s="11"/>
      <c r="AC906" s="11"/>
      <c r="AD906" s="11"/>
      <c r="AE906" s="11"/>
      <c r="AF906" s="11"/>
      <c r="AG906" s="11"/>
      <c r="AH906" s="11"/>
      <c r="AI906" s="11"/>
      <c r="AJ906" s="11"/>
      <c r="AK906" s="11"/>
      <c r="AL906" s="11"/>
      <c r="AM906" s="11"/>
      <c r="AN906" s="11"/>
      <c r="AO906" s="11"/>
      <c r="AP906" s="11"/>
      <c r="AQ906" s="11"/>
      <c r="AR906" s="11"/>
      <c r="AS906" s="11"/>
      <c r="AT906" s="11"/>
      <c r="AU906" s="11"/>
      <c r="AV906" s="11"/>
      <c r="AW906" s="11"/>
      <c r="AX906" s="11"/>
      <c r="AY906" s="11"/>
      <c r="AZ906" s="11"/>
      <c r="BA906" s="11"/>
      <c r="BB906" s="11"/>
      <c r="BC906" s="11"/>
      <c r="BD906" s="11"/>
      <c r="BE906" s="11"/>
      <c r="BF906" s="11"/>
      <c r="BG906" s="11"/>
      <c r="BH906" s="11"/>
      <c r="BI906" s="11"/>
      <c r="BJ906" s="11"/>
      <c r="BK906" s="11"/>
      <c r="BL906" s="11"/>
      <c r="BM906" s="11"/>
      <c r="BN906" s="11"/>
      <c r="BO906" s="11"/>
      <c r="BP906" s="11"/>
      <c r="BQ906" s="11"/>
      <c r="BR906" s="11"/>
      <c r="BS906" s="11"/>
      <c r="BT906" s="11"/>
    </row>
    <row r="907" spans="1:72" ht="27" hidden="1">
      <c r="A907" s="880" t="str">
        <f>CONCATENATE("P2"," ",Admin!$F$40)</f>
        <v>P2 &lt;enter name&gt;</v>
      </c>
      <c r="B907" s="881" t="e">
        <f>VLOOKUP($A$905,Pilot2!$A$10:$E$59,5, FALSE)</f>
        <v>#N/A</v>
      </c>
      <c r="C907" s="639">
        <f t="shared" si="42"/>
        <v>1</v>
      </c>
      <c r="D907" s="640">
        <f t="shared" si="43"/>
        <v>0</v>
      </c>
      <c r="E907" s="640">
        <f>IF(Admin!$J$40="Yes",0,1)</f>
        <v>1</v>
      </c>
      <c r="F907" s="640">
        <f t="shared" si="44"/>
        <v>2</v>
      </c>
      <c r="G907" s="641" t="s">
        <v>303</v>
      </c>
      <c r="H907" s="11"/>
      <c r="I907" s="11"/>
      <c r="J907" s="11"/>
      <c r="K907" s="11"/>
      <c r="L907" s="11"/>
      <c r="M907" s="11"/>
      <c r="N907" s="11"/>
      <c r="O907" s="11"/>
      <c r="P907" s="11"/>
      <c r="Q907" s="11"/>
      <c r="R907" s="11"/>
      <c r="S907" s="11"/>
      <c r="T907" s="11"/>
      <c r="U907" s="11"/>
      <c r="V907" s="11"/>
      <c r="W907" s="11"/>
      <c r="X907" s="11"/>
      <c r="Y907" s="11"/>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c r="BC907" s="11"/>
      <c r="BD907" s="11"/>
      <c r="BE907" s="11"/>
      <c r="BF907" s="11"/>
      <c r="BG907" s="11"/>
      <c r="BH907" s="11"/>
      <c r="BI907" s="11"/>
      <c r="BJ907" s="11"/>
      <c r="BK907" s="11"/>
      <c r="BL907" s="11"/>
      <c r="BM907" s="11"/>
      <c r="BN907" s="11"/>
      <c r="BO907" s="11"/>
      <c r="BP907" s="11"/>
      <c r="BQ907" s="11"/>
      <c r="BR907" s="11"/>
      <c r="BS907" s="11"/>
      <c r="BT907" s="11"/>
    </row>
    <row r="908" spans="1:72" ht="27" hidden="1">
      <c r="A908" s="880" t="str">
        <f>CONCATENATE(Admin!$C$41," ",Admin!$F$41)</f>
        <v>1 Mevis Dsilva</v>
      </c>
      <c r="B908" s="881" t="e">
        <f>VLOOKUP($A$905,'P1'!$A$10:$E$59,5, FALSE)</f>
        <v>#N/A</v>
      </c>
      <c r="C908" s="639">
        <f t="shared" si="42"/>
        <v>1</v>
      </c>
      <c r="D908" s="640">
        <f t="shared" si="43"/>
        <v>0</v>
      </c>
      <c r="E908" s="640">
        <f>IF(Admin!$J$41="Yes",0,1)</f>
        <v>0</v>
      </c>
      <c r="F908" s="640">
        <f t="shared" si="44"/>
        <v>1</v>
      </c>
      <c r="G908" s="641" t="s">
        <v>303</v>
      </c>
      <c r="H908" s="11"/>
      <c r="I908" s="11"/>
      <c r="J908" s="11"/>
      <c r="K908" s="11"/>
      <c r="L908" s="11"/>
      <c r="M908" s="11"/>
      <c r="N908" s="11"/>
      <c r="O908" s="11"/>
      <c r="P908" s="11"/>
      <c r="Q908" s="11"/>
      <c r="R908" s="11"/>
      <c r="S908" s="11"/>
      <c r="T908" s="11"/>
      <c r="U908" s="11"/>
      <c r="V908" s="11"/>
      <c r="W908" s="11"/>
      <c r="X908" s="11"/>
      <c r="Y908" s="11"/>
      <c r="Z908" s="11"/>
      <c r="AA908" s="11"/>
      <c r="AB908" s="11"/>
      <c r="AC908" s="11"/>
      <c r="AD908" s="11"/>
      <c r="AE908" s="11"/>
      <c r="AF908" s="11"/>
      <c r="AG908" s="11"/>
      <c r="AH908" s="11"/>
      <c r="AI908" s="11"/>
      <c r="AJ908" s="11"/>
      <c r="AK908" s="11"/>
      <c r="AL908" s="11"/>
      <c r="AM908" s="11"/>
      <c r="AN908" s="11"/>
      <c r="AO908" s="11"/>
      <c r="AP908" s="11"/>
      <c r="AQ908" s="11"/>
      <c r="AR908" s="11"/>
      <c r="AS908" s="11"/>
      <c r="AT908" s="11"/>
      <c r="AU908" s="11"/>
      <c r="AV908" s="11"/>
      <c r="AW908" s="11"/>
      <c r="AX908" s="11"/>
      <c r="AY908" s="11"/>
      <c r="AZ908" s="11"/>
      <c r="BA908" s="11"/>
      <c r="BB908" s="11"/>
      <c r="BC908" s="11"/>
      <c r="BD908" s="11"/>
      <c r="BE908" s="11"/>
      <c r="BF908" s="11"/>
      <c r="BG908" s="11"/>
      <c r="BH908" s="11"/>
      <c r="BI908" s="11"/>
      <c r="BJ908" s="11"/>
      <c r="BK908" s="11"/>
      <c r="BL908" s="11"/>
      <c r="BM908" s="11"/>
      <c r="BN908" s="11"/>
      <c r="BO908" s="11"/>
      <c r="BP908" s="11"/>
      <c r="BQ908" s="11"/>
      <c r="BR908" s="11"/>
      <c r="BS908" s="11"/>
      <c r="BT908" s="11"/>
    </row>
    <row r="909" spans="1:72" ht="27" hidden="1">
      <c r="A909" s="880" t="str">
        <f>CONCATENATE(Admin!$C$42," ",Admin!$F$42)</f>
        <v>2 Boris Gluscevic</v>
      </c>
      <c r="B909" s="881" t="e">
        <f>VLOOKUP($A$905,'P2'!$A$10:$E$59,5, FALSE)</f>
        <v>#N/A</v>
      </c>
      <c r="C909" s="639">
        <f t="shared" si="42"/>
        <v>1</v>
      </c>
      <c r="D909" s="640">
        <f t="shared" si="43"/>
        <v>0</v>
      </c>
      <c r="E909" s="640">
        <f>IF(Admin!$J$42="Yes",0,1)</f>
        <v>0</v>
      </c>
      <c r="F909" s="640">
        <f t="shared" si="44"/>
        <v>1</v>
      </c>
      <c r="G909" s="641" t="s">
        <v>303</v>
      </c>
      <c r="H909" s="11"/>
      <c r="I909" s="11"/>
      <c r="J909" s="11"/>
      <c r="K909" s="11"/>
      <c r="L909" s="11"/>
      <c r="M909" s="11"/>
      <c r="N909" s="11"/>
      <c r="O909" s="11"/>
      <c r="P909" s="11"/>
      <c r="Q909" s="11"/>
      <c r="R909" s="11"/>
      <c r="S909" s="11"/>
      <c r="T909" s="11"/>
      <c r="U909" s="11"/>
      <c r="V909" s="11"/>
      <c r="W909" s="11"/>
      <c r="X909" s="11"/>
      <c r="Y909" s="11"/>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c r="BC909" s="11"/>
      <c r="BD909" s="11"/>
      <c r="BE909" s="11"/>
      <c r="BF909" s="11"/>
      <c r="BG909" s="11"/>
      <c r="BH909" s="11"/>
      <c r="BI909" s="11"/>
      <c r="BJ909" s="11"/>
      <c r="BK909" s="11"/>
      <c r="BL909" s="11"/>
      <c r="BM909" s="11"/>
      <c r="BN909" s="11"/>
      <c r="BO909" s="11"/>
      <c r="BP909" s="11"/>
      <c r="BQ909" s="11"/>
      <c r="BR909" s="11"/>
      <c r="BS909" s="11"/>
      <c r="BT909" s="11"/>
    </row>
    <row r="910" spans="1:72" ht="27" hidden="1">
      <c r="A910" s="880" t="str">
        <f>CONCATENATE(Admin!$C$43," ",Admin!$F$43)</f>
        <v>3 Foram Jasani</v>
      </c>
      <c r="B910" s="881" t="e">
        <f>VLOOKUP($A$905,'P3'!$A$10:$E$59,5, FALSE)</f>
        <v>#N/A</v>
      </c>
      <c r="C910" s="639">
        <f t="shared" si="42"/>
        <v>1</v>
      </c>
      <c r="D910" s="640">
        <f t="shared" si="43"/>
        <v>0</v>
      </c>
      <c r="E910" s="640">
        <f>IF(Admin!$J$43="Yes",0,1)</f>
        <v>0</v>
      </c>
      <c r="F910" s="640">
        <f t="shared" si="44"/>
        <v>1</v>
      </c>
      <c r="G910" s="641" t="s">
        <v>303</v>
      </c>
      <c r="H910" s="11"/>
      <c r="I910" s="11"/>
      <c r="J910" s="11"/>
      <c r="K910" s="11"/>
      <c r="L910" s="11"/>
      <c r="M910" s="11"/>
      <c r="N910" s="11"/>
      <c r="O910" s="11"/>
      <c r="P910" s="11"/>
      <c r="Q910" s="11"/>
      <c r="R910" s="11"/>
      <c r="S910" s="11"/>
      <c r="T910" s="11"/>
      <c r="U910" s="11"/>
      <c r="V910" s="11"/>
      <c r="W910" s="11"/>
      <c r="X910" s="11"/>
      <c r="Y910" s="11"/>
      <c r="Z910" s="11"/>
      <c r="AA910" s="11"/>
      <c r="AB910" s="11"/>
      <c r="AC910" s="11"/>
      <c r="AD910" s="11"/>
      <c r="AE910" s="11"/>
      <c r="AF910" s="11"/>
      <c r="AG910" s="11"/>
      <c r="AH910" s="11"/>
      <c r="AI910" s="11"/>
      <c r="AJ910" s="11"/>
      <c r="AK910" s="11"/>
      <c r="AL910" s="11"/>
      <c r="AM910" s="11"/>
      <c r="AN910" s="11"/>
      <c r="AO910" s="11"/>
      <c r="AP910" s="11"/>
      <c r="AQ910" s="11"/>
      <c r="AR910" s="11"/>
      <c r="AS910" s="11"/>
      <c r="AT910" s="11"/>
      <c r="AU910" s="11"/>
      <c r="AV910" s="11"/>
      <c r="AW910" s="11"/>
      <c r="AX910" s="11"/>
      <c r="AY910" s="11"/>
      <c r="AZ910" s="11"/>
      <c r="BA910" s="11"/>
      <c r="BB910" s="11"/>
      <c r="BC910" s="11"/>
      <c r="BD910" s="11"/>
      <c r="BE910" s="11"/>
      <c r="BF910" s="11"/>
      <c r="BG910" s="11"/>
      <c r="BH910" s="11"/>
      <c r="BI910" s="11"/>
      <c r="BJ910" s="11"/>
      <c r="BK910" s="11"/>
      <c r="BL910" s="11"/>
      <c r="BM910" s="11"/>
      <c r="BN910" s="11"/>
      <c r="BO910" s="11"/>
      <c r="BP910" s="11"/>
      <c r="BQ910" s="11"/>
      <c r="BR910" s="11"/>
      <c r="BS910" s="11"/>
      <c r="BT910" s="11"/>
    </row>
    <row r="911" spans="1:72" ht="27" hidden="1">
      <c r="A911" s="880" t="str">
        <f>CONCATENATE(Admin!$C$44," ",Admin!$F$44)</f>
        <v>4 Anupam Jagtap</v>
      </c>
      <c r="B911" s="881" t="e">
        <f>VLOOKUP($A$905,'P4'!$A$10:$E$59,5, FALSE)</f>
        <v>#N/A</v>
      </c>
      <c r="C911" s="639">
        <f t="shared" si="42"/>
        <v>1</v>
      </c>
      <c r="D911" s="640">
        <f t="shared" si="43"/>
        <v>0</v>
      </c>
      <c r="E911" s="640">
        <f>IF(Admin!$J$44="Yes",0,1)</f>
        <v>0</v>
      </c>
      <c r="F911" s="640">
        <f t="shared" si="44"/>
        <v>1</v>
      </c>
      <c r="G911" s="641" t="s">
        <v>303</v>
      </c>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c r="BC911" s="11"/>
      <c r="BD911" s="11"/>
      <c r="BE911" s="11"/>
      <c r="BF911" s="11"/>
      <c r="BG911" s="11"/>
      <c r="BH911" s="11"/>
      <c r="BI911" s="11"/>
      <c r="BJ911" s="11"/>
      <c r="BK911" s="11"/>
      <c r="BL911" s="11"/>
      <c r="BM911" s="11"/>
      <c r="BN911" s="11"/>
      <c r="BO911" s="11"/>
      <c r="BP911" s="11"/>
      <c r="BQ911" s="11"/>
      <c r="BR911" s="11"/>
      <c r="BS911" s="11"/>
      <c r="BT911" s="11"/>
    </row>
    <row r="912" spans="1:72" ht="27" hidden="1">
      <c r="A912" s="880" t="str">
        <f>CONCATENATE(Admin!$C$45," ",Admin!$F$45)</f>
        <v>5 Rohan Avachat</v>
      </c>
      <c r="B912" s="881" t="e">
        <f>VLOOKUP($A$905,'P5'!$A$10:$E$59,5, FALSE)</f>
        <v>#N/A</v>
      </c>
      <c r="C912" s="639">
        <f t="shared" si="42"/>
        <v>1</v>
      </c>
      <c r="D912" s="640">
        <f t="shared" si="43"/>
        <v>0</v>
      </c>
      <c r="E912" s="640">
        <f>IF(Admin!$J$45="Yes",0,1)</f>
        <v>0</v>
      </c>
      <c r="F912" s="640">
        <f t="shared" si="44"/>
        <v>1</v>
      </c>
      <c r="G912" s="641" t="s">
        <v>303</v>
      </c>
      <c r="H912" s="11"/>
      <c r="I912" s="11"/>
      <c r="J912" s="11"/>
      <c r="K912" s="11"/>
      <c r="L912" s="11"/>
      <c r="M912" s="11"/>
      <c r="N912" s="11"/>
      <c r="O912" s="11"/>
      <c r="P912" s="11"/>
      <c r="Q912" s="11"/>
      <c r="R912" s="11"/>
      <c r="S912" s="11"/>
      <c r="T912" s="11"/>
      <c r="U912" s="11"/>
      <c r="V912" s="11"/>
      <c r="W912" s="11"/>
      <c r="X912" s="11"/>
      <c r="Y912" s="11"/>
      <c r="Z912" s="11"/>
      <c r="AA912" s="11"/>
      <c r="AB912" s="11"/>
      <c r="AC912" s="11"/>
      <c r="AD912" s="11"/>
      <c r="AE912" s="11"/>
      <c r="AF912" s="11"/>
      <c r="AG912" s="11"/>
      <c r="AH912" s="11"/>
      <c r="AI912" s="11"/>
      <c r="AJ912" s="11"/>
      <c r="AK912" s="11"/>
      <c r="AL912" s="11"/>
      <c r="AM912" s="11"/>
      <c r="AN912" s="11"/>
      <c r="AO912" s="11"/>
      <c r="AP912" s="11"/>
      <c r="AQ912" s="11"/>
      <c r="AR912" s="11"/>
      <c r="AS912" s="11"/>
      <c r="AT912" s="11"/>
      <c r="AU912" s="11"/>
      <c r="AV912" s="11"/>
      <c r="AW912" s="11"/>
      <c r="AX912" s="11"/>
      <c r="AY912" s="11"/>
      <c r="AZ912" s="11"/>
      <c r="BA912" s="11"/>
      <c r="BB912" s="11"/>
      <c r="BC912" s="11"/>
      <c r="BD912" s="11"/>
      <c r="BE912" s="11"/>
      <c r="BF912" s="11"/>
      <c r="BG912" s="11"/>
      <c r="BH912" s="11"/>
      <c r="BI912" s="11"/>
      <c r="BJ912" s="11"/>
      <c r="BK912" s="11"/>
      <c r="BL912" s="11"/>
      <c r="BM912" s="11"/>
      <c r="BN912" s="11"/>
      <c r="BO912" s="11"/>
      <c r="BP912" s="11"/>
      <c r="BQ912" s="11"/>
      <c r="BR912" s="11"/>
      <c r="BS912" s="11"/>
      <c r="BT912" s="11"/>
    </row>
    <row r="913" spans="1:72" hidden="1">
      <c r="A913" s="880" t="str">
        <f>CONCATENATE(Admin!$C$46," ",Admin!$F$46)</f>
        <v xml:space="preserve">6 </v>
      </c>
      <c r="B913" s="881" t="e">
        <f>VLOOKUP($A$905,'P6'!$A$10:$E$59,5, FALSE)</f>
        <v>#N/A</v>
      </c>
      <c r="C913" s="639">
        <f t="shared" si="42"/>
        <v>1</v>
      </c>
      <c r="D913" s="640">
        <f t="shared" si="43"/>
        <v>0</v>
      </c>
      <c r="E913" s="640">
        <f>IF(Admin!$J$46="Yes",0,1)</f>
        <v>1</v>
      </c>
      <c r="F913" s="640">
        <f t="shared" si="44"/>
        <v>2</v>
      </c>
      <c r="G913" s="641" t="s">
        <v>303</v>
      </c>
      <c r="H913" s="11"/>
      <c r="I913" s="11"/>
      <c r="J913" s="11"/>
      <c r="K913" s="11"/>
      <c r="L913" s="11"/>
      <c r="M913" s="11"/>
      <c r="N913" s="11"/>
      <c r="O913" s="11"/>
      <c r="P913" s="11"/>
      <c r="Q913" s="11"/>
      <c r="R913" s="11"/>
      <c r="S913" s="11"/>
      <c r="T913" s="11"/>
      <c r="U913" s="11"/>
      <c r="V913" s="11"/>
      <c r="W913" s="11"/>
      <c r="X913" s="11"/>
      <c r="Y913" s="11"/>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c r="BC913" s="11"/>
      <c r="BD913" s="11"/>
      <c r="BE913" s="11"/>
      <c r="BF913" s="11"/>
      <c r="BG913" s="11"/>
      <c r="BH913" s="11"/>
      <c r="BI913" s="11"/>
      <c r="BJ913" s="11"/>
      <c r="BK913" s="11"/>
      <c r="BL913" s="11"/>
      <c r="BM913" s="11"/>
      <c r="BN913" s="11"/>
      <c r="BO913" s="11"/>
      <c r="BP913" s="11"/>
      <c r="BQ913" s="11"/>
      <c r="BR913" s="11"/>
      <c r="BS913" s="11"/>
      <c r="BT913" s="11"/>
    </row>
    <row r="914" spans="1:72" hidden="1">
      <c r="A914" s="880" t="str">
        <f>CONCATENATE(Admin!$C$47," ",Admin!$F$47)</f>
        <v xml:space="preserve">7 </v>
      </c>
      <c r="B914" s="881" t="e">
        <f>VLOOKUP($A$905,'P7'!$A$10:$E$59,5, FALSE)</f>
        <v>#N/A</v>
      </c>
      <c r="C914" s="639">
        <f t="shared" si="42"/>
        <v>1</v>
      </c>
      <c r="D914" s="640">
        <f t="shared" si="43"/>
        <v>0</v>
      </c>
      <c r="E914" s="640">
        <f>IF(Admin!$J$47="Yes",0,1)</f>
        <v>1</v>
      </c>
      <c r="F914" s="640">
        <f t="shared" si="44"/>
        <v>2</v>
      </c>
      <c r="G914" s="641" t="s">
        <v>303</v>
      </c>
      <c r="H914" s="11"/>
      <c r="I914" s="11"/>
      <c r="J914" s="11"/>
      <c r="K914" s="11"/>
      <c r="L914" s="11"/>
      <c r="M914" s="11"/>
      <c r="N914" s="11"/>
      <c r="O914" s="11"/>
      <c r="P914" s="11"/>
      <c r="Q914" s="11"/>
      <c r="R914" s="11"/>
      <c r="S914" s="11"/>
      <c r="T914" s="11"/>
      <c r="U914" s="11"/>
      <c r="V914" s="11"/>
      <c r="W914" s="11"/>
      <c r="X914" s="11"/>
      <c r="Y914" s="11"/>
      <c r="Z914" s="11"/>
      <c r="AA914" s="11"/>
      <c r="AB914" s="11"/>
      <c r="AC914" s="11"/>
      <c r="AD914" s="11"/>
      <c r="AE914" s="11"/>
      <c r="AF914" s="11"/>
      <c r="AG914" s="11"/>
      <c r="AH914" s="11"/>
      <c r="AI914" s="11"/>
      <c r="AJ914" s="11"/>
      <c r="AK914" s="11"/>
      <c r="AL914" s="11"/>
      <c r="AM914" s="11"/>
      <c r="AN914" s="11"/>
      <c r="AO914" s="11"/>
      <c r="AP914" s="11"/>
      <c r="AQ914" s="11"/>
      <c r="AR914" s="11"/>
      <c r="AS914" s="11"/>
      <c r="AT914" s="11"/>
      <c r="AU914" s="11"/>
      <c r="AV914" s="11"/>
      <c r="AW914" s="11"/>
      <c r="AX914" s="11"/>
      <c r="AY914" s="11"/>
      <c r="AZ914" s="11"/>
      <c r="BA914" s="11"/>
      <c r="BB914" s="11"/>
      <c r="BC914" s="11"/>
      <c r="BD914" s="11"/>
      <c r="BE914" s="11"/>
      <c r="BF914" s="11"/>
      <c r="BG914" s="11"/>
      <c r="BH914" s="11"/>
      <c r="BI914" s="11"/>
      <c r="BJ914" s="11"/>
      <c r="BK914" s="11"/>
      <c r="BL914" s="11"/>
      <c r="BM914" s="11"/>
      <c r="BN914" s="11"/>
      <c r="BO914" s="11"/>
      <c r="BP914" s="11"/>
      <c r="BQ914" s="11"/>
      <c r="BR914" s="11"/>
      <c r="BS914" s="11"/>
      <c r="BT914" s="11"/>
    </row>
    <row r="915" spans="1:72" hidden="1">
      <c r="A915" s="880" t="str">
        <f>CONCATENATE(Admin!$C$48," ",Admin!$F$48)</f>
        <v xml:space="preserve">8 </v>
      </c>
      <c r="B915" s="881" t="e">
        <f>VLOOKUP($A$905,'P8'!$A$10:$E$59,5, FALSE)</f>
        <v>#N/A</v>
      </c>
      <c r="C915" s="639">
        <f t="shared" si="42"/>
        <v>1</v>
      </c>
      <c r="D915" s="640">
        <f t="shared" si="43"/>
        <v>0</v>
      </c>
      <c r="E915" s="640">
        <f>IF(Admin!$J$48="Yes",0,1)</f>
        <v>1</v>
      </c>
      <c r="F915" s="640">
        <f t="shared" si="44"/>
        <v>2</v>
      </c>
      <c r="G915" s="641" t="s">
        <v>303</v>
      </c>
      <c r="H915" s="11"/>
      <c r="I915" s="11"/>
      <c r="J915" s="11"/>
      <c r="K915" s="11"/>
      <c r="L915" s="11"/>
      <c r="M915" s="11"/>
      <c r="N915" s="11"/>
      <c r="O915" s="11"/>
      <c r="P915" s="11"/>
      <c r="Q915" s="11"/>
      <c r="R915" s="11"/>
      <c r="S915" s="11"/>
      <c r="T915" s="11"/>
      <c r="U915" s="11"/>
      <c r="V915" s="11"/>
      <c r="W915" s="11"/>
      <c r="X915" s="11"/>
      <c r="Y915" s="11"/>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c r="BC915" s="11"/>
      <c r="BD915" s="11"/>
      <c r="BE915" s="11"/>
      <c r="BF915" s="11"/>
      <c r="BG915" s="11"/>
      <c r="BH915" s="11"/>
      <c r="BI915" s="11"/>
      <c r="BJ915" s="11"/>
      <c r="BK915" s="11"/>
      <c r="BL915" s="11"/>
      <c r="BM915" s="11"/>
      <c r="BN915" s="11"/>
      <c r="BO915" s="11"/>
      <c r="BP915" s="11"/>
      <c r="BQ915" s="11"/>
      <c r="BR915" s="11"/>
      <c r="BS915" s="11"/>
      <c r="BT915" s="11"/>
    </row>
    <row r="916" spans="1:72" hidden="1">
      <c r="A916" s="880" t="str">
        <f>CONCATENATE(Admin!$C$49," ",Admin!$F$49)</f>
        <v xml:space="preserve">9 </v>
      </c>
      <c r="B916" s="881" t="e">
        <f>VLOOKUP($A$905,'P9'!$A$10:$E$59,5, FALSE)</f>
        <v>#N/A</v>
      </c>
      <c r="C916" s="639">
        <f t="shared" si="42"/>
        <v>1</v>
      </c>
      <c r="D916" s="640">
        <f t="shared" si="43"/>
        <v>0</v>
      </c>
      <c r="E916" s="640">
        <f>IF(Admin!$J$49="Yes",0,1)</f>
        <v>1</v>
      </c>
      <c r="F916" s="640">
        <f t="shared" si="44"/>
        <v>2</v>
      </c>
      <c r="G916" s="641" t="s">
        <v>303</v>
      </c>
      <c r="H916" s="11"/>
      <c r="I916" s="11"/>
      <c r="J916" s="11"/>
      <c r="K916" s="11"/>
      <c r="L916" s="11"/>
      <c r="M916" s="11"/>
      <c r="N916" s="11"/>
      <c r="O916" s="11"/>
      <c r="P916" s="11"/>
      <c r="Q916" s="11"/>
      <c r="R916" s="11"/>
      <c r="S916" s="11"/>
      <c r="T916" s="11"/>
      <c r="U916" s="11"/>
      <c r="V916" s="11"/>
      <c r="W916" s="11"/>
      <c r="X916" s="11"/>
      <c r="Y916" s="11"/>
      <c r="Z916" s="11"/>
      <c r="AA916" s="11"/>
      <c r="AB916" s="11"/>
      <c r="AC916" s="11"/>
      <c r="AD916" s="11"/>
      <c r="AE916" s="11"/>
      <c r="AF916" s="11"/>
      <c r="AG916" s="11"/>
      <c r="AH916" s="11"/>
      <c r="AI916" s="11"/>
      <c r="AJ916" s="11"/>
      <c r="AK916" s="11"/>
      <c r="AL916" s="11"/>
      <c r="AM916" s="11"/>
      <c r="AN916" s="11"/>
      <c r="AO916" s="11"/>
      <c r="AP916" s="11"/>
      <c r="AQ916" s="11"/>
      <c r="AR916" s="11"/>
      <c r="AS916" s="11"/>
      <c r="AT916" s="11"/>
      <c r="AU916" s="11"/>
      <c r="AV916" s="11"/>
      <c r="AW916" s="11"/>
      <c r="AX916" s="11"/>
      <c r="AY916" s="11"/>
      <c r="AZ916" s="11"/>
      <c r="BA916" s="11"/>
      <c r="BB916" s="11"/>
      <c r="BC916" s="11"/>
      <c r="BD916" s="11"/>
      <c r="BE916" s="11"/>
      <c r="BF916" s="11"/>
      <c r="BG916" s="11"/>
      <c r="BH916" s="11"/>
      <c r="BI916" s="11"/>
      <c r="BJ916" s="11"/>
      <c r="BK916" s="11"/>
      <c r="BL916" s="11"/>
      <c r="BM916" s="11"/>
      <c r="BN916" s="11"/>
      <c r="BO916" s="11"/>
      <c r="BP916" s="11"/>
      <c r="BQ916" s="11"/>
      <c r="BR916" s="11"/>
      <c r="BS916" s="11"/>
      <c r="BT916" s="11"/>
    </row>
    <row r="917" spans="1:72" hidden="1">
      <c r="A917" s="880" t="str">
        <f>CONCATENATE(Admin!$C$50," ",Admin!$F$50)</f>
        <v xml:space="preserve">10 </v>
      </c>
      <c r="B917" s="881" t="e">
        <f>VLOOKUP($A$905,'P10'!$A$10:$E$59,5, FALSE)</f>
        <v>#N/A</v>
      </c>
      <c r="C917" s="639">
        <f t="shared" si="42"/>
        <v>1</v>
      </c>
      <c r="D917" s="640">
        <f t="shared" si="43"/>
        <v>0</v>
      </c>
      <c r="E917" s="640">
        <f>IF(Admin!$J$50="Yes",0,1)</f>
        <v>1</v>
      </c>
      <c r="F917" s="640">
        <f t="shared" si="44"/>
        <v>2</v>
      </c>
      <c r="G917" s="641" t="s">
        <v>303</v>
      </c>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c r="BC917" s="11"/>
      <c r="BD917" s="11"/>
      <c r="BE917" s="11"/>
      <c r="BF917" s="11"/>
      <c r="BG917" s="11"/>
      <c r="BH917" s="11"/>
      <c r="BI917" s="11"/>
      <c r="BJ917" s="11"/>
      <c r="BK917" s="11"/>
      <c r="BL917" s="11"/>
      <c r="BM917" s="11"/>
      <c r="BN917" s="11"/>
      <c r="BO917" s="11"/>
      <c r="BP917" s="11"/>
      <c r="BQ917" s="11"/>
      <c r="BR917" s="11"/>
      <c r="BS917" s="11"/>
      <c r="BT917" s="11"/>
    </row>
    <row r="918" spans="1:72" hidden="1">
      <c r="A918" s="880" t="str">
        <f>CONCATENATE(Admin!$C$51," ",Admin!$F$51)</f>
        <v xml:space="preserve">11 </v>
      </c>
      <c r="B918" s="881" t="e">
        <f>VLOOKUP($A$905,'P11'!$A$10:$E$59,5, FALSE)</f>
        <v>#N/A</v>
      </c>
      <c r="C918" s="639">
        <f t="shared" si="42"/>
        <v>1</v>
      </c>
      <c r="D918" s="640">
        <f t="shared" si="43"/>
        <v>0</v>
      </c>
      <c r="E918" s="640">
        <f>IF(Admin!$J$51="Yes",0,1)</f>
        <v>1</v>
      </c>
      <c r="F918" s="640">
        <f t="shared" si="44"/>
        <v>2</v>
      </c>
      <c r="G918" s="641" t="s">
        <v>303</v>
      </c>
      <c r="H918" s="11"/>
      <c r="I918" s="11"/>
      <c r="J918" s="11"/>
      <c r="K918" s="11"/>
      <c r="L918" s="11"/>
      <c r="M918" s="11"/>
      <c r="N918" s="11"/>
      <c r="O918" s="11"/>
      <c r="P918" s="11"/>
      <c r="Q918" s="11"/>
      <c r="R918" s="11"/>
      <c r="S918" s="11"/>
      <c r="T918" s="11"/>
      <c r="U918" s="11"/>
      <c r="V918" s="11"/>
      <c r="W918" s="11"/>
      <c r="X918" s="11"/>
      <c r="Y918" s="11"/>
      <c r="Z918" s="11"/>
      <c r="AA918" s="11"/>
      <c r="AB918" s="11"/>
      <c r="AC918" s="11"/>
      <c r="AD918" s="11"/>
      <c r="AE918" s="11"/>
      <c r="AF918" s="11"/>
      <c r="AG918" s="11"/>
      <c r="AH918" s="11"/>
      <c r="AI918" s="11"/>
      <c r="AJ918" s="11"/>
      <c r="AK918" s="11"/>
      <c r="AL918" s="11"/>
      <c r="AM918" s="11"/>
      <c r="AN918" s="11"/>
      <c r="AO918" s="11"/>
      <c r="AP918" s="11"/>
      <c r="AQ918" s="11"/>
      <c r="AR918" s="11"/>
      <c r="AS918" s="11"/>
      <c r="AT918" s="11"/>
      <c r="AU918" s="11"/>
      <c r="AV918" s="11"/>
      <c r="AW918" s="11"/>
      <c r="AX918" s="11"/>
      <c r="AY918" s="11"/>
      <c r="AZ918" s="11"/>
      <c r="BA918" s="11"/>
      <c r="BB918" s="11"/>
      <c r="BC918" s="11"/>
      <c r="BD918" s="11"/>
      <c r="BE918" s="11"/>
      <c r="BF918" s="11"/>
      <c r="BG918" s="11"/>
      <c r="BH918" s="11"/>
      <c r="BI918" s="11"/>
      <c r="BJ918" s="11"/>
      <c r="BK918" s="11"/>
      <c r="BL918" s="11"/>
      <c r="BM918" s="11"/>
      <c r="BN918" s="11"/>
      <c r="BO918" s="11"/>
      <c r="BP918" s="11"/>
      <c r="BQ918" s="11"/>
      <c r="BR918" s="11"/>
      <c r="BS918" s="11"/>
      <c r="BT918" s="11"/>
    </row>
    <row r="919" spans="1:72" hidden="1">
      <c r="A919" s="880" t="str">
        <f>CONCATENATE(Admin!$C$52," ",Admin!$F$52)</f>
        <v xml:space="preserve">12 </v>
      </c>
      <c r="B919" s="881" t="e">
        <f>VLOOKUP($A$905,'P12'!$A$10:$E$59,5, FALSE)</f>
        <v>#N/A</v>
      </c>
      <c r="C919" s="639">
        <f t="shared" si="42"/>
        <v>1</v>
      </c>
      <c r="D919" s="640">
        <f t="shared" si="43"/>
        <v>0</v>
      </c>
      <c r="E919" s="640">
        <f>IF(Admin!$J$52="Yes",0,1)</f>
        <v>1</v>
      </c>
      <c r="F919" s="640">
        <f t="shared" si="44"/>
        <v>2</v>
      </c>
      <c r="G919" s="641" t="s">
        <v>303</v>
      </c>
      <c r="H919" s="11"/>
      <c r="I919" s="11"/>
      <c r="J919" s="11"/>
      <c r="K919" s="11"/>
      <c r="L919" s="11"/>
      <c r="M919" s="11"/>
      <c r="N919" s="11"/>
      <c r="O919" s="11"/>
      <c r="P919" s="11"/>
      <c r="Q919" s="11"/>
      <c r="R919" s="11"/>
      <c r="S919" s="11"/>
      <c r="T919" s="11"/>
      <c r="U919" s="11"/>
      <c r="V919" s="11"/>
      <c r="W919" s="11"/>
      <c r="X919" s="11"/>
      <c r="Y919" s="11"/>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c r="BC919" s="11"/>
      <c r="BD919" s="11"/>
      <c r="BE919" s="11"/>
      <c r="BF919" s="11"/>
      <c r="BG919" s="11"/>
      <c r="BH919" s="11"/>
      <c r="BI919" s="11"/>
      <c r="BJ919" s="11"/>
      <c r="BK919" s="11"/>
      <c r="BL919" s="11"/>
      <c r="BM919" s="11"/>
      <c r="BN919" s="11"/>
      <c r="BO919" s="11"/>
      <c r="BP919" s="11"/>
      <c r="BQ919" s="11"/>
      <c r="BR919" s="11"/>
      <c r="BS919" s="11"/>
      <c r="BT919" s="11"/>
    </row>
    <row r="920" spans="1:72" hidden="1">
      <c r="A920" s="880" t="str">
        <f>CONCATENATE(Admin!$C$53," ",Admin!$F$53)</f>
        <v xml:space="preserve">13 </v>
      </c>
      <c r="B920" s="881" t="e">
        <f>VLOOKUP($A$905,'P13'!$A$10:$E$59,5, FALSE)</f>
        <v>#N/A</v>
      </c>
      <c r="C920" s="639">
        <f t="shared" si="42"/>
        <v>1</v>
      </c>
      <c r="D920" s="640">
        <f t="shared" si="43"/>
        <v>0</v>
      </c>
      <c r="E920" s="640">
        <f>IF(Admin!$J$53="Yes",0,1)</f>
        <v>1</v>
      </c>
      <c r="F920" s="640">
        <f t="shared" si="44"/>
        <v>2</v>
      </c>
      <c r="G920" s="641" t="s">
        <v>303</v>
      </c>
      <c r="H920" s="11"/>
      <c r="I920" s="11"/>
      <c r="J920" s="11"/>
      <c r="K920" s="11"/>
      <c r="L920" s="11"/>
      <c r="M920" s="11"/>
      <c r="N920" s="11"/>
      <c r="O920" s="11"/>
      <c r="P920" s="11"/>
      <c r="Q920" s="11"/>
      <c r="R920" s="11"/>
      <c r="S920" s="11"/>
      <c r="T920" s="11"/>
      <c r="U920" s="11"/>
      <c r="V920" s="11"/>
      <c r="W920" s="11"/>
      <c r="X920" s="11"/>
      <c r="Y920" s="11"/>
      <c r="Z920" s="11"/>
      <c r="AA920" s="11"/>
      <c r="AB920" s="11"/>
      <c r="AC920" s="11"/>
      <c r="AD920" s="11"/>
      <c r="AE920" s="11"/>
      <c r="AF920" s="11"/>
      <c r="AG920" s="11"/>
      <c r="AH920" s="11"/>
      <c r="AI920" s="11"/>
      <c r="AJ920" s="11"/>
      <c r="AK920" s="11"/>
      <c r="AL920" s="11"/>
      <c r="AM920" s="11"/>
      <c r="AN920" s="11"/>
      <c r="AO920" s="11"/>
      <c r="AP920" s="11"/>
      <c r="AQ920" s="11"/>
      <c r="AR920" s="11"/>
      <c r="AS920" s="11"/>
      <c r="AT920" s="11"/>
      <c r="AU920" s="11"/>
      <c r="AV920" s="11"/>
      <c r="AW920" s="11"/>
      <c r="AX920" s="11"/>
      <c r="AY920" s="11"/>
      <c r="AZ920" s="11"/>
      <c r="BA920" s="11"/>
      <c r="BB920" s="11"/>
      <c r="BC920" s="11"/>
      <c r="BD920" s="11"/>
      <c r="BE920" s="11"/>
      <c r="BF920" s="11"/>
      <c r="BG920" s="11"/>
      <c r="BH920" s="11"/>
      <c r="BI920" s="11"/>
      <c r="BJ920" s="11"/>
      <c r="BK920" s="11"/>
      <c r="BL920" s="11"/>
      <c r="BM920" s="11"/>
      <c r="BN920" s="11"/>
      <c r="BO920" s="11"/>
      <c r="BP920" s="11"/>
      <c r="BQ920" s="11"/>
      <c r="BR920" s="11"/>
      <c r="BS920" s="11"/>
      <c r="BT920" s="11"/>
    </row>
    <row r="921" spans="1:72" hidden="1">
      <c r="A921" s="880" t="str">
        <f>CONCATENATE(Admin!$C$54," ",Admin!$F$54)</f>
        <v xml:space="preserve">14 </v>
      </c>
      <c r="B921" s="881" t="e">
        <f>VLOOKUP($A$905,'P14'!$A$10:$E$59,5, FALSE)</f>
        <v>#N/A</v>
      </c>
      <c r="C921" s="639">
        <f t="shared" si="42"/>
        <v>1</v>
      </c>
      <c r="D921" s="640">
        <f t="shared" si="43"/>
        <v>0</v>
      </c>
      <c r="E921" s="640">
        <f>IF(Admin!$J$54="Yes",0,1)</f>
        <v>1</v>
      </c>
      <c r="F921" s="640">
        <f t="shared" si="44"/>
        <v>2</v>
      </c>
      <c r="G921" s="641" t="s">
        <v>303</v>
      </c>
      <c r="H921" s="11"/>
      <c r="I921" s="11"/>
      <c r="J921" s="11"/>
      <c r="K921" s="11"/>
      <c r="L921" s="11"/>
      <c r="M921" s="11"/>
      <c r="N921" s="11"/>
      <c r="O921" s="11"/>
      <c r="P921" s="11"/>
      <c r="Q921" s="11"/>
      <c r="R921" s="11"/>
      <c r="S921" s="11"/>
      <c r="T921" s="11"/>
      <c r="U921" s="11"/>
      <c r="V921" s="11"/>
      <c r="W921" s="11"/>
      <c r="X921" s="11"/>
      <c r="Y921" s="11"/>
      <c r="Z921" s="11"/>
      <c r="AA921" s="11"/>
      <c r="AB921" s="11"/>
      <c r="AC921" s="11"/>
      <c r="AD921" s="11"/>
      <c r="AE921" s="11"/>
      <c r="AF921" s="11"/>
      <c r="AG921" s="11"/>
      <c r="AH921" s="11"/>
      <c r="AI921" s="11"/>
      <c r="AJ921" s="11"/>
      <c r="AK921" s="11"/>
      <c r="AL921" s="11"/>
      <c r="AM921" s="11"/>
      <c r="AN921" s="11"/>
      <c r="AO921" s="11"/>
      <c r="AP921" s="11"/>
      <c r="AQ921" s="11"/>
      <c r="AR921" s="11"/>
      <c r="AS921" s="11"/>
      <c r="AT921" s="11"/>
      <c r="AU921" s="11"/>
      <c r="AV921" s="11"/>
      <c r="AW921" s="11"/>
      <c r="AX921" s="11"/>
      <c r="AY921" s="11"/>
      <c r="AZ921" s="11"/>
      <c r="BA921" s="11"/>
      <c r="BB921" s="11"/>
      <c r="BC921" s="11"/>
      <c r="BD921" s="11"/>
      <c r="BE921" s="11"/>
      <c r="BF921" s="11"/>
      <c r="BG921" s="11"/>
      <c r="BH921" s="11"/>
      <c r="BI921" s="11"/>
      <c r="BJ921" s="11"/>
      <c r="BK921" s="11"/>
      <c r="BL921" s="11"/>
      <c r="BM921" s="11"/>
      <c r="BN921" s="11"/>
      <c r="BO921" s="11"/>
      <c r="BP921" s="11"/>
      <c r="BQ921" s="11"/>
      <c r="BR921" s="11"/>
      <c r="BS921" s="11"/>
      <c r="BT921" s="11"/>
    </row>
    <row r="922" spans="1:72" hidden="1">
      <c r="A922" s="880" t="str">
        <f>CONCATENATE(Admin!$C$55," ",Admin!$F$55)</f>
        <v xml:space="preserve">15 </v>
      </c>
      <c r="B922" s="881" t="e">
        <f>VLOOKUP($A$905,'P15'!$A$10:$E$59,5, FALSE)</f>
        <v>#N/A</v>
      </c>
      <c r="C922" s="639">
        <f t="shared" si="42"/>
        <v>1</v>
      </c>
      <c r="D922" s="640">
        <f t="shared" si="43"/>
        <v>0</v>
      </c>
      <c r="E922" s="640">
        <f>IF(Admin!$J$55="Yes",0,1)</f>
        <v>1</v>
      </c>
      <c r="F922" s="640">
        <f t="shared" si="44"/>
        <v>2</v>
      </c>
      <c r="G922" s="641" t="s">
        <v>303</v>
      </c>
      <c r="H922" s="11"/>
      <c r="I922" s="11"/>
      <c r="J922" s="11"/>
      <c r="K922" s="11"/>
      <c r="L922" s="11"/>
      <c r="M922" s="11"/>
      <c r="N922" s="11"/>
      <c r="O922" s="11"/>
      <c r="P922" s="11"/>
      <c r="Q922" s="11"/>
      <c r="R922" s="11"/>
      <c r="S922" s="11"/>
      <c r="T922" s="11"/>
      <c r="U922" s="11"/>
      <c r="V922" s="11"/>
      <c r="W922" s="11"/>
      <c r="X922" s="11"/>
      <c r="Y922" s="11"/>
      <c r="Z922" s="11"/>
      <c r="AA922" s="11"/>
      <c r="AB922" s="11"/>
      <c r="AC922" s="11"/>
      <c r="AD922" s="11"/>
      <c r="AE922" s="11"/>
      <c r="AF922" s="11"/>
      <c r="AG922" s="11"/>
      <c r="AH922" s="11"/>
      <c r="AI922" s="11"/>
      <c r="AJ922" s="11"/>
      <c r="AK922" s="11"/>
      <c r="AL922" s="11"/>
      <c r="AM922" s="11"/>
      <c r="AN922" s="11"/>
      <c r="AO922" s="11"/>
      <c r="AP922" s="11"/>
      <c r="AQ922" s="11"/>
      <c r="AR922" s="11"/>
      <c r="AS922" s="11"/>
      <c r="AT922" s="11"/>
      <c r="AU922" s="11"/>
      <c r="AV922" s="11"/>
      <c r="AW922" s="11"/>
      <c r="AX922" s="11"/>
      <c r="AY922" s="11"/>
      <c r="AZ922" s="11"/>
      <c r="BA922" s="11"/>
      <c r="BB922" s="11"/>
      <c r="BC922" s="11"/>
      <c r="BD922" s="11"/>
      <c r="BE922" s="11"/>
      <c r="BF922" s="11"/>
      <c r="BG922" s="11"/>
      <c r="BH922" s="11"/>
      <c r="BI922" s="11"/>
      <c r="BJ922" s="11"/>
      <c r="BK922" s="11"/>
      <c r="BL922" s="11"/>
      <c r="BM922" s="11"/>
      <c r="BN922" s="11"/>
      <c r="BO922" s="11"/>
      <c r="BP922" s="11"/>
      <c r="BQ922" s="11"/>
      <c r="BR922" s="11"/>
      <c r="BS922" s="11"/>
      <c r="BT922" s="11"/>
    </row>
    <row r="923" spans="1:72" hidden="1">
      <c r="A923" s="880" t="str">
        <f>CONCATENATE(Admin!$C$56," ",Admin!$F$56)</f>
        <v xml:space="preserve">16 </v>
      </c>
      <c r="B923" s="881" t="e">
        <f>VLOOKUP($A$905,'P16'!$A$10:$E$59,5, FALSE)</f>
        <v>#N/A</v>
      </c>
      <c r="C923" s="639">
        <f t="shared" si="42"/>
        <v>1</v>
      </c>
      <c r="D923" s="640">
        <f t="shared" si="43"/>
        <v>0</v>
      </c>
      <c r="E923" s="640">
        <f>IF(Admin!$J$56="Yes",0,1)</f>
        <v>1</v>
      </c>
      <c r="F923" s="640">
        <f t="shared" si="44"/>
        <v>2</v>
      </c>
      <c r="G923" s="641" t="s">
        <v>303</v>
      </c>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c r="BC923" s="11"/>
      <c r="BD923" s="11"/>
      <c r="BE923" s="11"/>
      <c r="BF923" s="11"/>
      <c r="BG923" s="11"/>
      <c r="BH923" s="11"/>
      <c r="BI923" s="11"/>
      <c r="BJ923" s="11"/>
      <c r="BK923" s="11"/>
      <c r="BL923" s="11"/>
      <c r="BM923" s="11"/>
      <c r="BN923" s="11"/>
      <c r="BO923" s="11"/>
      <c r="BP923" s="11"/>
      <c r="BQ923" s="11"/>
      <c r="BR923" s="11"/>
      <c r="BS923" s="11"/>
      <c r="BT923" s="11"/>
    </row>
    <row r="924" spans="1:72" hidden="1">
      <c r="A924" s="880" t="str">
        <f>CONCATENATE(Admin!$C$57," ",Admin!$F$57)</f>
        <v xml:space="preserve">17 </v>
      </c>
      <c r="B924" s="881" t="e">
        <f>VLOOKUP($A$905,'P17'!$A$10:$E$59,5, FALSE)</f>
        <v>#N/A</v>
      </c>
      <c r="C924" s="639">
        <f t="shared" si="42"/>
        <v>1</v>
      </c>
      <c r="D924" s="640">
        <f t="shared" si="43"/>
        <v>0</v>
      </c>
      <c r="E924" s="640">
        <f>IF(Admin!$J$57="Yes",0,1)</f>
        <v>1</v>
      </c>
      <c r="F924" s="640">
        <f t="shared" si="44"/>
        <v>2</v>
      </c>
      <c r="G924" s="641" t="s">
        <v>303</v>
      </c>
      <c r="H924" s="11"/>
      <c r="I924" s="11"/>
      <c r="J924" s="11"/>
      <c r="K924" s="11"/>
      <c r="L924" s="11"/>
      <c r="M924" s="11"/>
      <c r="N924" s="11"/>
      <c r="O924" s="11"/>
      <c r="P924" s="11"/>
      <c r="Q924" s="11"/>
      <c r="R924" s="11"/>
      <c r="S924" s="11"/>
      <c r="T924" s="11"/>
      <c r="U924" s="11"/>
      <c r="V924" s="11"/>
      <c r="W924" s="11"/>
      <c r="X924" s="11"/>
      <c r="Y924" s="11"/>
      <c r="Z924" s="11"/>
      <c r="AA924" s="11"/>
      <c r="AB924" s="11"/>
      <c r="AC924" s="11"/>
      <c r="AD924" s="11"/>
      <c r="AE924" s="11"/>
      <c r="AF924" s="11"/>
      <c r="AG924" s="11"/>
      <c r="AH924" s="11"/>
      <c r="AI924" s="11"/>
      <c r="AJ924" s="11"/>
      <c r="AK924" s="11"/>
      <c r="AL924" s="11"/>
      <c r="AM924" s="11"/>
      <c r="AN924" s="11"/>
      <c r="AO924" s="11"/>
      <c r="AP924" s="11"/>
      <c r="AQ924" s="11"/>
      <c r="AR924" s="11"/>
      <c r="AS924" s="11"/>
      <c r="AT924" s="11"/>
      <c r="AU924" s="11"/>
      <c r="AV924" s="11"/>
      <c r="AW924" s="11"/>
      <c r="AX924" s="11"/>
      <c r="AY924" s="11"/>
      <c r="AZ924" s="11"/>
      <c r="BA924" s="11"/>
      <c r="BB924" s="11"/>
      <c r="BC924" s="11"/>
      <c r="BD924" s="11"/>
      <c r="BE924" s="11"/>
      <c r="BF924" s="11"/>
      <c r="BG924" s="11"/>
      <c r="BH924" s="11"/>
      <c r="BI924" s="11"/>
      <c r="BJ924" s="11"/>
      <c r="BK924" s="11"/>
      <c r="BL924" s="11"/>
      <c r="BM924" s="11"/>
      <c r="BN924" s="11"/>
      <c r="BO924" s="11"/>
      <c r="BP924" s="11"/>
      <c r="BQ924" s="11"/>
      <c r="BR924" s="11"/>
      <c r="BS924" s="11"/>
      <c r="BT924" s="11"/>
    </row>
    <row r="925" spans="1:72" hidden="1">
      <c r="A925" s="880" t="str">
        <f>CONCATENATE(Admin!$C$58," ",Admin!$F$58)</f>
        <v xml:space="preserve">18 </v>
      </c>
      <c r="B925" s="881" t="e">
        <f>VLOOKUP($A$905,'P18'!$A$10:$E$59,5, FALSE)</f>
        <v>#N/A</v>
      </c>
      <c r="C925" s="639">
        <f t="shared" si="42"/>
        <v>1</v>
      </c>
      <c r="D925" s="640">
        <f t="shared" si="43"/>
        <v>0</v>
      </c>
      <c r="E925" s="640">
        <f>IF(Admin!$J$58="Yes",0,1)</f>
        <v>1</v>
      </c>
      <c r="F925" s="640">
        <f t="shared" si="44"/>
        <v>2</v>
      </c>
      <c r="G925" s="641" t="s">
        <v>303</v>
      </c>
      <c r="H925" s="11"/>
      <c r="I925" s="11"/>
      <c r="J925" s="11"/>
      <c r="K925" s="11"/>
      <c r="L925" s="11"/>
      <c r="M925" s="11"/>
      <c r="N925" s="11"/>
      <c r="O925" s="11"/>
      <c r="P925" s="11"/>
      <c r="Q925" s="11"/>
      <c r="R925" s="11"/>
      <c r="S925" s="11"/>
      <c r="T925" s="11"/>
      <c r="U925" s="11"/>
      <c r="V925" s="11"/>
      <c r="W925" s="11"/>
      <c r="X925" s="11"/>
      <c r="Y925" s="11"/>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c r="BC925" s="11"/>
      <c r="BD925" s="11"/>
      <c r="BE925" s="11"/>
      <c r="BF925" s="11"/>
      <c r="BG925" s="11"/>
      <c r="BH925" s="11"/>
      <c r="BI925" s="11"/>
      <c r="BJ925" s="11"/>
      <c r="BK925" s="11"/>
      <c r="BL925" s="11"/>
      <c r="BM925" s="11"/>
      <c r="BN925" s="11"/>
      <c r="BO925" s="11"/>
      <c r="BP925" s="11"/>
      <c r="BQ925" s="11"/>
      <c r="BR925" s="11"/>
      <c r="BS925" s="11"/>
      <c r="BT925" s="11"/>
    </row>
    <row r="926" spans="1:72" hidden="1">
      <c r="A926" s="880" t="str">
        <f>CONCATENATE(Admin!$C$59," ",Admin!$F$59)</f>
        <v xml:space="preserve">19 </v>
      </c>
      <c r="B926" s="881" t="e">
        <f>VLOOKUP($A$905,'P19'!$A$10:$E$59,5, FALSE)</f>
        <v>#N/A</v>
      </c>
      <c r="C926" s="639">
        <f t="shared" si="42"/>
        <v>1</v>
      </c>
      <c r="D926" s="640">
        <f t="shared" si="43"/>
        <v>0</v>
      </c>
      <c r="E926" s="640">
        <f>IF(Admin!$J$59="Yes",0,1)</f>
        <v>1</v>
      </c>
      <c r="F926" s="640">
        <f t="shared" si="44"/>
        <v>2</v>
      </c>
      <c r="G926" s="641" t="s">
        <v>303</v>
      </c>
      <c r="H926" s="11"/>
      <c r="I926" s="11"/>
      <c r="J926" s="11"/>
      <c r="K926" s="11"/>
      <c r="L926" s="11"/>
      <c r="M926" s="11"/>
      <c r="N926" s="11"/>
      <c r="O926" s="11"/>
      <c r="P926" s="11"/>
      <c r="Q926" s="11"/>
      <c r="R926" s="11"/>
      <c r="S926" s="11"/>
      <c r="T926" s="11"/>
      <c r="U926" s="11"/>
      <c r="V926" s="11"/>
      <c r="W926" s="11"/>
      <c r="X926" s="11"/>
      <c r="Y926" s="11"/>
      <c r="Z926" s="11"/>
      <c r="AA926" s="11"/>
      <c r="AB926" s="11"/>
      <c r="AC926" s="11"/>
      <c r="AD926" s="11"/>
      <c r="AE926" s="11"/>
      <c r="AF926" s="11"/>
      <c r="AG926" s="11"/>
      <c r="AH926" s="11"/>
      <c r="AI926" s="11"/>
      <c r="AJ926" s="11"/>
      <c r="AK926" s="11"/>
      <c r="AL926" s="11"/>
      <c r="AM926" s="11"/>
      <c r="AN926" s="11"/>
      <c r="AO926" s="11"/>
      <c r="AP926" s="11"/>
      <c r="AQ926" s="11"/>
      <c r="AR926" s="11"/>
      <c r="AS926" s="11"/>
      <c r="AT926" s="11"/>
      <c r="AU926" s="11"/>
      <c r="AV926" s="11"/>
      <c r="AW926" s="11"/>
      <c r="AX926" s="11"/>
      <c r="AY926" s="11"/>
      <c r="AZ926" s="11"/>
      <c r="BA926" s="11"/>
      <c r="BB926" s="11"/>
      <c r="BC926" s="11"/>
      <c r="BD926" s="11"/>
      <c r="BE926" s="11"/>
      <c r="BF926" s="11"/>
      <c r="BG926" s="11"/>
      <c r="BH926" s="11"/>
      <c r="BI926" s="11"/>
      <c r="BJ926" s="11"/>
      <c r="BK926" s="11"/>
      <c r="BL926" s="11"/>
      <c r="BM926" s="11"/>
      <c r="BN926" s="11"/>
      <c r="BO926" s="11"/>
      <c r="BP926" s="11"/>
      <c r="BQ926" s="11"/>
      <c r="BR926" s="11"/>
      <c r="BS926" s="11"/>
      <c r="BT926" s="11"/>
    </row>
    <row r="927" spans="1:72" hidden="1">
      <c r="A927" s="880" t="str">
        <f>CONCATENATE(Admin!$C$60," ",Admin!$F$60)</f>
        <v xml:space="preserve">20 </v>
      </c>
      <c r="B927" s="881" t="e">
        <f>VLOOKUP($A$905,'P20'!$A$10:$E$59,5, FALSE)</f>
        <v>#N/A</v>
      </c>
      <c r="C927" s="639">
        <f t="shared" si="42"/>
        <v>1</v>
      </c>
      <c r="D927" s="640">
        <f t="shared" si="43"/>
        <v>0</v>
      </c>
      <c r="E927" s="640">
        <f>IF(Admin!$J$60="Yes",0,1)</f>
        <v>1</v>
      </c>
      <c r="F927" s="640">
        <f t="shared" si="44"/>
        <v>2</v>
      </c>
      <c r="G927" s="641" t="s">
        <v>303</v>
      </c>
      <c r="H927" s="11"/>
      <c r="I927" s="11"/>
      <c r="J927" s="11"/>
      <c r="K927" s="11"/>
      <c r="L927" s="11"/>
      <c r="M927" s="11"/>
      <c r="N927" s="11"/>
      <c r="O927" s="11"/>
      <c r="P927" s="11"/>
      <c r="Q927" s="11"/>
      <c r="R927" s="11"/>
      <c r="S927" s="11"/>
      <c r="T927" s="11"/>
      <c r="U927" s="11"/>
      <c r="V927" s="11"/>
      <c r="W927" s="11"/>
      <c r="X927" s="11"/>
      <c r="Y927" s="11"/>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c r="BC927" s="11"/>
      <c r="BD927" s="11"/>
      <c r="BE927" s="11"/>
      <c r="BF927" s="11"/>
      <c r="BG927" s="11"/>
      <c r="BH927" s="11"/>
      <c r="BI927" s="11"/>
      <c r="BJ927" s="11"/>
      <c r="BK927" s="11"/>
      <c r="BL927" s="11"/>
      <c r="BM927" s="11"/>
      <c r="BN927" s="11"/>
      <c r="BO927" s="11"/>
      <c r="BP927" s="11"/>
      <c r="BQ927" s="11"/>
      <c r="BR927" s="11"/>
      <c r="BS927" s="11"/>
      <c r="BT927" s="11"/>
    </row>
    <row r="928" spans="1:72" hidden="1">
      <c r="A928" s="878">
        <f>Tasks!B109</f>
        <v>41</v>
      </c>
      <c r="B928" s="879">
        <f>Tasks!C109</f>
        <v>0</v>
      </c>
      <c r="C928" s="639">
        <f t="shared" si="42"/>
        <v>0</v>
      </c>
      <c r="D928" s="640">
        <f t="shared" si="43"/>
        <v>1</v>
      </c>
      <c r="E928" s="640" t="s">
        <v>100</v>
      </c>
      <c r="F928" s="640">
        <f t="shared" si="44"/>
        <v>1</v>
      </c>
      <c r="G928" s="641" t="s">
        <v>303</v>
      </c>
      <c r="H928" s="11"/>
      <c r="I928" s="11"/>
      <c r="J928" s="11"/>
      <c r="K928" s="11"/>
      <c r="L928" s="11"/>
      <c r="M928" s="11"/>
      <c r="N928" s="11"/>
      <c r="O928" s="11"/>
      <c r="P928" s="11"/>
      <c r="Q928" s="11"/>
      <c r="R928" s="11"/>
      <c r="S928" s="11"/>
      <c r="T928" s="11"/>
      <c r="U928" s="11"/>
      <c r="V928" s="11"/>
      <c r="W928" s="11"/>
      <c r="X928" s="11"/>
      <c r="Y928" s="11"/>
      <c r="Z928" s="11"/>
      <c r="AA928" s="11"/>
      <c r="AB928" s="11"/>
      <c r="AC928" s="11"/>
      <c r="AD928" s="11"/>
      <c r="AE928" s="11"/>
      <c r="AF928" s="11"/>
      <c r="AG928" s="11"/>
      <c r="AH928" s="11"/>
      <c r="AI928" s="11"/>
      <c r="AJ928" s="11"/>
      <c r="AK928" s="11"/>
      <c r="AL928" s="11"/>
      <c r="AM928" s="11"/>
      <c r="AN928" s="11"/>
      <c r="AO928" s="11"/>
      <c r="AP928" s="11"/>
      <c r="AQ928" s="11"/>
      <c r="AR928" s="11"/>
      <c r="AS928" s="11"/>
      <c r="AT928" s="11"/>
      <c r="AU928" s="11"/>
      <c r="AV928" s="11"/>
      <c r="AW928" s="11"/>
      <c r="AX928" s="11"/>
      <c r="AY928" s="11"/>
      <c r="AZ928" s="11"/>
      <c r="BA928" s="11"/>
      <c r="BB928" s="11"/>
      <c r="BC928" s="11"/>
      <c r="BD928" s="11"/>
      <c r="BE928" s="11"/>
      <c r="BF928" s="11"/>
      <c r="BG928" s="11"/>
      <c r="BH928" s="11"/>
      <c r="BI928" s="11"/>
      <c r="BJ928" s="11"/>
      <c r="BK928" s="11"/>
      <c r="BL928" s="11"/>
      <c r="BM928" s="11"/>
      <c r="BN928" s="11"/>
      <c r="BO928" s="11"/>
      <c r="BP928" s="11"/>
      <c r="BQ928" s="11"/>
      <c r="BR928" s="11"/>
      <c r="BS928" s="11"/>
      <c r="BT928" s="11"/>
    </row>
    <row r="929" spans="1:72" hidden="1">
      <c r="A929" s="880" t="str">
        <f>CONCATENATE("P1"," ",Admin!$F$39)</f>
        <v xml:space="preserve">P1 </v>
      </c>
      <c r="B929" s="881" t="e">
        <f>VLOOKUP($A$928,Pilot1!$A$10:$E$59,5, FALSE)</f>
        <v>#N/A</v>
      </c>
      <c r="C929" s="639">
        <f t="shared" si="42"/>
        <v>1</v>
      </c>
      <c r="D929" s="640">
        <f t="shared" si="43"/>
        <v>0</v>
      </c>
      <c r="E929" s="640">
        <f>IF(Admin!$J$39="Yes",0,1)</f>
        <v>1</v>
      </c>
      <c r="F929" s="640">
        <f t="shared" si="44"/>
        <v>2</v>
      </c>
      <c r="G929" s="641" t="s">
        <v>303</v>
      </c>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c r="BC929" s="11"/>
      <c r="BD929" s="11"/>
      <c r="BE929" s="11"/>
      <c r="BF929" s="11"/>
      <c r="BG929" s="11"/>
      <c r="BH929" s="11"/>
      <c r="BI929" s="11"/>
      <c r="BJ929" s="11"/>
      <c r="BK929" s="11"/>
      <c r="BL929" s="11"/>
      <c r="BM929" s="11"/>
      <c r="BN929" s="11"/>
      <c r="BO929" s="11"/>
      <c r="BP929" s="11"/>
      <c r="BQ929" s="11"/>
      <c r="BR929" s="11"/>
      <c r="BS929" s="11"/>
      <c r="BT929" s="11"/>
    </row>
    <row r="930" spans="1:72" ht="27" hidden="1">
      <c r="A930" s="880" t="str">
        <f>CONCATENATE("P2"," ",Admin!$F$40)</f>
        <v>P2 &lt;enter name&gt;</v>
      </c>
      <c r="B930" s="881" t="e">
        <f>VLOOKUP($A$928,Pilot2!$A$10:$E$59,5, FALSE)</f>
        <v>#N/A</v>
      </c>
      <c r="C930" s="639">
        <f t="shared" si="42"/>
        <v>1</v>
      </c>
      <c r="D930" s="640">
        <f t="shared" si="43"/>
        <v>0</v>
      </c>
      <c r="E930" s="640">
        <f>IF(Admin!$J$40="Yes",0,1)</f>
        <v>1</v>
      </c>
      <c r="F930" s="640">
        <f t="shared" si="44"/>
        <v>2</v>
      </c>
      <c r="G930" s="641" t="s">
        <v>303</v>
      </c>
      <c r="H930" s="11"/>
      <c r="I930" s="11"/>
      <c r="J930" s="11"/>
      <c r="K930" s="11"/>
      <c r="L930" s="11"/>
      <c r="M930" s="11"/>
      <c r="N930" s="11"/>
      <c r="O930" s="11"/>
      <c r="P930" s="11"/>
      <c r="Q930" s="11"/>
      <c r="R930" s="11"/>
      <c r="S930" s="11"/>
      <c r="T930" s="11"/>
      <c r="U930" s="11"/>
      <c r="V930" s="11"/>
      <c r="W930" s="11"/>
      <c r="X930" s="11"/>
      <c r="Y930" s="11"/>
      <c r="Z930" s="11"/>
      <c r="AA930" s="11"/>
      <c r="AB930" s="11"/>
      <c r="AC930" s="11"/>
      <c r="AD930" s="11"/>
      <c r="AE930" s="11"/>
      <c r="AF930" s="11"/>
      <c r="AG930" s="11"/>
      <c r="AH930" s="11"/>
      <c r="AI930" s="11"/>
      <c r="AJ930" s="11"/>
      <c r="AK930" s="11"/>
      <c r="AL930" s="11"/>
      <c r="AM930" s="11"/>
      <c r="AN930" s="11"/>
      <c r="AO930" s="11"/>
      <c r="AP930" s="11"/>
      <c r="AQ930" s="11"/>
      <c r="AR930" s="11"/>
      <c r="AS930" s="11"/>
      <c r="AT930" s="11"/>
      <c r="AU930" s="11"/>
      <c r="AV930" s="11"/>
      <c r="AW930" s="11"/>
      <c r="AX930" s="11"/>
      <c r="AY930" s="11"/>
      <c r="AZ930" s="11"/>
      <c r="BA930" s="11"/>
      <c r="BB930" s="11"/>
      <c r="BC930" s="11"/>
      <c r="BD930" s="11"/>
      <c r="BE930" s="11"/>
      <c r="BF930" s="11"/>
      <c r="BG930" s="11"/>
      <c r="BH930" s="11"/>
      <c r="BI930" s="11"/>
      <c r="BJ930" s="11"/>
      <c r="BK930" s="11"/>
      <c r="BL930" s="11"/>
      <c r="BM930" s="11"/>
      <c r="BN930" s="11"/>
      <c r="BO930" s="11"/>
      <c r="BP930" s="11"/>
      <c r="BQ930" s="11"/>
      <c r="BR930" s="11"/>
      <c r="BS930" s="11"/>
      <c r="BT930" s="11"/>
    </row>
    <row r="931" spans="1:72" ht="27" hidden="1">
      <c r="A931" s="880" t="str">
        <f>CONCATENATE(Admin!$C$41," ",Admin!$F$41)</f>
        <v>1 Mevis Dsilva</v>
      </c>
      <c r="B931" s="881" t="e">
        <f>VLOOKUP($A$928,'P1'!$A$10:$E$59,5, FALSE)</f>
        <v>#N/A</v>
      </c>
      <c r="C931" s="639">
        <f t="shared" si="42"/>
        <v>1</v>
      </c>
      <c r="D931" s="640">
        <f t="shared" si="43"/>
        <v>0</v>
      </c>
      <c r="E931" s="640">
        <f>IF(Admin!$J$41="Yes",0,1)</f>
        <v>0</v>
      </c>
      <c r="F931" s="640">
        <f t="shared" si="44"/>
        <v>1</v>
      </c>
      <c r="G931" s="641" t="s">
        <v>303</v>
      </c>
      <c r="H931" s="11"/>
      <c r="I931" s="11"/>
      <c r="J931" s="11"/>
      <c r="K931" s="11"/>
      <c r="L931" s="11"/>
      <c r="M931" s="11"/>
      <c r="N931" s="11"/>
      <c r="O931" s="11"/>
      <c r="P931" s="11"/>
      <c r="Q931" s="11"/>
      <c r="R931" s="11"/>
      <c r="S931" s="11"/>
      <c r="T931" s="11"/>
      <c r="U931" s="11"/>
      <c r="V931" s="11"/>
      <c r="W931" s="11"/>
      <c r="X931" s="11"/>
      <c r="Y931" s="11"/>
      <c r="Z931" s="11"/>
      <c r="AA931" s="11"/>
      <c r="AB931" s="11"/>
      <c r="AC931" s="11"/>
      <c r="AD931" s="11"/>
      <c r="AE931" s="11"/>
      <c r="AF931" s="11"/>
      <c r="AG931" s="11"/>
      <c r="AH931" s="11"/>
      <c r="AI931" s="11"/>
      <c r="AJ931" s="11"/>
      <c r="AK931" s="11"/>
      <c r="AL931" s="11"/>
      <c r="AM931" s="11"/>
      <c r="AN931" s="11"/>
      <c r="AO931" s="11"/>
      <c r="AP931" s="11"/>
      <c r="AQ931" s="11"/>
      <c r="AR931" s="11"/>
      <c r="AS931" s="11"/>
      <c r="AT931" s="11"/>
      <c r="AU931" s="11"/>
      <c r="AV931" s="11"/>
      <c r="AW931" s="11"/>
      <c r="AX931" s="11"/>
      <c r="AY931" s="11"/>
      <c r="AZ931" s="11"/>
      <c r="BA931" s="11"/>
      <c r="BB931" s="11"/>
      <c r="BC931" s="11"/>
      <c r="BD931" s="11"/>
      <c r="BE931" s="11"/>
      <c r="BF931" s="11"/>
      <c r="BG931" s="11"/>
      <c r="BH931" s="11"/>
      <c r="BI931" s="11"/>
      <c r="BJ931" s="11"/>
      <c r="BK931" s="11"/>
      <c r="BL931" s="11"/>
      <c r="BM931" s="11"/>
      <c r="BN931" s="11"/>
      <c r="BO931" s="11"/>
      <c r="BP931" s="11"/>
      <c r="BQ931" s="11"/>
      <c r="BR931" s="11"/>
      <c r="BS931" s="11"/>
      <c r="BT931" s="11"/>
    </row>
    <row r="932" spans="1:72" ht="27" hidden="1">
      <c r="A932" s="880" t="str">
        <f>CONCATENATE(Admin!$C$42," ",Admin!$F$42)</f>
        <v>2 Boris Gluscevic</v>
      </c>
      <c r="B932" s="881" t="e">
        <f>VLOOKUP($A$928,'P2'!$A$10:$E$59,5, FALSE)</f>
        <v>#N/A</v>
      </c>
      <c r="C932" s="639">
        <f t="shared" si="42"/>
        <v>1</v>
      </c>
      <c r="D932" s="640">
        <f t="shared" si="43"/>
        <v>0</v>
      </c>
      <c r="E932" s="640">
        <f>IF(Admin!$J$42="Yes",0,1)</f>
        <v>0</v>
      </c>
      <c r="F932" s="640">
        <f t="shared" si="44"/>
        <v>1</v>
      </c>
      <c r="G932" s="641" t="s">
        <v>303</v>
      </c>
      <c r="H932" s="11"/>
      <c r="I932" s="11"/>
      <c r="J932" s="11"/>
      <c r="K932" s="11"/>
      <c r="L932" s="11"/>
      <c r="M932" s="11"/>
      <c r="N932" s="11"/>
      <c r="O932" s="11"/>
      <c r="P932" s="11"/>
      <c r="Q932" s="11"/>
      <c r="R932" s="11"/>
      <c r="S932" s="11"/>
      <c r="T932" s="11"/>
      <c r="U932" s="11"/>
      <c r="V932" s="11"/>
      <c r="W932" s="11"/>
      <c r="X932" s="11"/>
      <c r="Y932" s="11"/>
      <c r="Z932" s="11"/>
      <c r="AA932" s="11"/>
      <c r="AB932" s="11"/>
      <c r="AC932" s="11"/>
      <c r="AD932" s="11"/>
      <c r="AE932" s="11"/>
      <c r="AF932" s="11"/>
      <c r="AG932" s="11"/>
      <c r="AH932" s="11"/>
      <c r="AI932" s="11"/>
      <c r="AJ932" s="11"/>
      <c r="AK932" s="11"/>
      <c r="AL932" s="11"/>
      <c r="AM932" s="11"/>
      <c r="AN932" s="11"/>
      <c r="AO932" s="11"/>
      <c r="AP932" s="11"/>
      <c r="AQ932" s="11"/>
      <c r="AR932" s="11"/>
      <c r="AS932" s="11"/>
      <c r="AT932" s="11"/>
      <c r="AU932" s="11"/>
      <c r="AV932" s="11"/>
      <c r="AW932" s="11"/>
      <c r="AX932" s="11"/>
      <c r="AY932" s="11"/>
      <c r="AZ932" s="11"/>
      <c r="BA932" s="11"/>
      <c r="BB932" s="11"/>
      <c r="BC932" s="11"/>
      <c r="BD932" s="11"/>
      <c r="BE932" s="11"/>
      <c r="BF932" s="11"/>
      <c r="BG932" s="11"/>
      <c r="BH932" s="11"/>
      <c r="BI932" s="11"/>
      <c r="BJ932" s="11"/>
      <c r="BK932" s="11"/>
      <c r="BL932" s="11"/>
      <c r="BM932" s="11"/>
      <c r="BN932" s="11"/>
      <c r="BO932" s="11"/>
      <c r="BP932" s="11"/>
      <c r="BQ932" s="11"/>
      <c r="BR932" s="11"/>
      <c r="BS932" s="11"/>
      <c r="BT932" s="11"/>
    </row>
    <row r="933" spans="1:72" ht="27" hidden="1">
      <c r="A933" s="880" t="str">
        <f>CONCATENATE(Admin!$C$43," ",Admin!$F$43)</f>
        <v>3 Foram Jasani</v>
      </c>
      <c r="B933" s="881" t="e">
        <f>VLOOKUP($A$928,'P3'!$A$10:$E$59,5, FALSE)</f>
        <v>#N/A</v>
      </c>
      <c r="C933" s="639">
        <f t="shared" si="42"/>
        <v>1</v>
      </c>
      <c r="D933" s="640">
        <f t="shared" si="43"/>
        <v>0</v>
      </c>
      <c r="E933" s="640">
        <f>IF(Admin!$J$43="Yes",0,1)</f>
        <v>0</v>
      </c>
      <c r="F933" s="640">
        <f t="shared" si="44"/>
        <v>1</v>
      </c>
      <c r="G933" s="641" t="s">
        <v>303</v>
      </c>
      <c r="H933" s="11"/>
      <c r="I933" s="11"/>
      <c r="J933" s="11"/>
      <c r="K933" s="11"/>
      <c r="L933" s="11"/>
      <c r="M933" s="11"/>
      <c r="N933" s="11"/>
      <c r="O933" s="11"/>
      <c r="P933" s="11"/>
      <c r="Q933" s="11"/>
      <c r="R933" s="11"/>
      <c r="S933" s="11"/>
      <c r="T933" s="11"/>
      <c r="U933" s="11"/>
      <c r="V933" s="11"/>
      <c r="W933" s="11"/>
      <c r="X933" s="11"/>
      <c r="Y933" s="11"/>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c r="BC933" s="11"/>
      <c r="BD933" s="11"/>
      <c r="BE933" s="11"/>
      <c r="BF933" s="11"/>
      <c r="BG933" s="11"/>
      <c r="BH933" s="11"/>
      <c r="BI933" s="11"/>
      <c r="BJ933" s="11"/>
      <c r="BK933" s="11"/>
      <c r="BL933" s="11"/>
      <c r="BM933" s="11"/>
      <c r="BN933" s="11"/>
      <c r="BO933" s="11"/>
      <c r="BP933" s="11"/>
      <c r="BQ933" s="11"/>
      <c r="BR933" s="11"/>
      <c r="BS933" s="11"/>
      <c r="BT933" s="11"/>
    </row>
    <row r="934" spans="1:72" ht="27" hidden="1">
      <c r="A934" s="880" t="str">
        <f>CONCATENATE(Admin!$C$44," ",Admin!$F$44)</f>
        <v>4 Anupam Jagtap</v>
      </c>
      <c r="B934" s="881" t="e">
        <f>VLOOKUP($A$928,'P4'!$A$10:$E$59,5, FALSE)</f>
        <v>#N/A</v>
      </c>
      <c r="C934" s="639">
        <f t="shared" si="42"/>
        <v>1</v>
      </c>
      <c r="D934" s="640">
        <f t="shared" si="43"/>
        <v>0</v>
      </c>
      <c r="E934" s="640">
        <f>IF(Admin!$J$44="Yes",0,1)</f>
        <v>0</v>
      </c>
      <c r="F934" s="640">
        <f t="shared" si="44"/>
        <v>1</v>
      </c>
      <c r="G934" s="641" t="s">
        <v>303</v>
      </c>
      <c r="H934" s="11"/>
      <c r="I934" s="11"/>
      <c r="J934" s="11"/>
      <c r="K934" s="11"/>
      <c r="L934" s="11"/>
      <c r="M934" s="11"/>
      <c r="N934" s="11"/>
      <c r="O934" s="11"/>
      <c r="P934" s="11"/>
      <c r="Q934" s="11"/>
      <c r="R934" s="11"/>
      <c r="S934" s="11"/>
      <c r="T934" s="11"/>
      <c r="U934" s="11"/>
      <c r="V934" s="11"/>
      <c r="W934" s="11"/>
      <c r="X934" s="11"/>
      <c r="Y934" s="11"/>
      <c r="Z934" s="11"/>
      <c r="AA934" s="11"/>
      <c r="AB934" s="11"/>
      <c r="AC934" s="11"/>
      <c r="AD934" s="11"/>
      <c r="AE934" s="11"/>
      <c r="AF934" s="11"/>
      <c r="AG934" s="11"/>
      <c r="AH934" s="11"/>
      <c r="AI934" s="11"/>
      <c r="AJ934" s="11"/>
      <c r="AK934" s="11"/>
      <c r="AL934" s="11"/>
      <c r="AM934" s="11"/>
      <c r="AN934" s="11"/>
      <c r="AO934" s="11"/>
      <c r="AP934" s="11"/>
      <c r="AQ934" s="11"/>
      <c r="AR934" s="11"/>
      <c r="AS934" s="11"/>
      <c r="AT934" s="11"/>
      <c r="AU934" s="11"/>
      <c r="AV934" s="11"/>
      <c r="AW934" s="11"/>
      <c r="AX934" s="11"/>
      <c r="AY934" s="11"/>
      <c r="AZ934" s="11"/>
      <c r="BA934" s="11"/>
      <c r="BB934" s="11"/>
      <c r="BC934" s="11"/>
      <c r="BD934" s="11"/>
      <c r="BE934" s="11"/>
      <c r="BF934" s="11"/>
      <c r="BG934" s="11"/>
      <c r="BH934" s="11"/>
      <c r="BI934" s="11"/>
      <c r="BJ934" s="11"/>
      <c r="BK934" s="11"/>
      <c r="BL934" s="11"/>
      <c r="BM934" s="11"/>
      <c r="BN934" s="11"/>
      <c r="BO934" s="11"/>
      <c r="BP934" s="11"/>
      <c r="BQ934" s="11"/>
      <c r="BR934" s="11"/>
      <c r="BS934" s="11"/>
      <c r="BT934" s="11"/>
    </row>
    <row r="935" spans="1:72" ht="27" hidden="1">
      <c r="A935" s="880" t="str">
        <f>CONCATENATE(Admin!$C$45," ",Admin!$F$45)</f>
        <v>5 Rohan Avachat</v>
      </c>
      <c r="B935" s="881" t="e">
        <f>VLOOKUP($A$928,'P5'!$A$10:$E$59,5, FALSE)</f>
        <v>#N/A</v>
      </c>
      <c r="C935" s="639">
        <f t="shared" si="42"/>
        <v>1</v>
      </c>
      <c r="D935" s="640">
        <f t="shared" si="43"/>
        <v>0</v>
      </c>
      <c r="E935" s="640">
        <f>IF(Admin!$J$45="Yes",0,1)</f>
        <v>0</v>
      </c>
      <c r="F935" s="640">
        <f t="shared" si="44"/>
        <v>1</v>
      </c>
      <c r="G935" s="641" t="s">
        <v>303</v>
      </c>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c r="BC935" s="11"/>
      <c r="BD935" s="11"/>
      <c r="BE935" s="11"/>
      <c r="BF935" s="11"/>
      <c r="BG935" s="11"/>
      <c r="BH935" s="11"/>
      <c r="BI935" s="11"/>
      <c r="BJ935" s="11"/>
      <c r="BK935" s="11"/>
      <c r="BL935" s="11"/>
      <c r="BM935" s="11"/>
      <c r="BN935" s="11"/>
      <c r="BO935" s="11"/>
      <c r="BP935" s="11"/>
      <c r="BQ935" s="11"/>
      <c r="BR935" s="11"/>
      <c r="BS935" s="11"/>
      <c r="BT935" s="11"/>
    </row>
    <row r="936" spans="1:72" hidden="1">
      <c r="A936" s="880" t="str">
        <f>CONCATENATE(Admin!$C$46," ",Admin!$F$46)</f>
        <v xml:space="preserve">6 </v>
      </c>
      <c r="B936" s="881" t="e">
        <f>VLOOKUP($A$928,'P6'!$A$10:$E$59,5, FALSE)</f>
        <v>#N/A</v>
      </c>
      <c r="C936" s="639">
        <f t="shared" si="42"/>
        <v>1</v>
      </c>
      <c r="D936" s="640">
        <f t="shared" si="43"/>
        <v>0</v>
      </c>
      <c r="E936" s="640">
        <f>IF(Admin!$J$46="Yes",0,1)</f>
        <v>1</v>
      </c>
      <c r="F936" s="640">
        <f t="shared" si="44"/>
        <v>2</v>
      </c>
      <c r="G936" s="641" t="s">
        <v>303</v>
      </c>
      <c r="H936" s="11"/>
      <c r="I936" s="11"/>
      <c r="J936" s="11"/>
      <c r="K936" s="11"/>
      <c r="L936" s="11"/>
      <c r="M936" s="11"/>
      <c r="N936" s="11"/>
      <c r="O936" s="11"/>
      <c r="P936" s="11"/>
      <c r="Q936" s="11"/>
      <c r="R936" s="11"/>
      <c r="S936" s="11"/>
      <c r="T936" s="11"/>
      <c r="U936" s="11"/>
      <c r="V936" s="11"/>
      <c r="W936" s="11"/>
      <c r="X936" s="11"/>
      <c r="Y936" s="11"/>
      <c r="Z936" s="11"/>
      <c r="AA936" s="11"/>
      <c r="AB936" s="11"/>
      <c r="AC936" s="11"/>
      <c r="AD936" s="11"/>
      <c r="AE936" s="11"/>
      <c r="AF936" s="11"/>
      <c r="AG936" s="11"/>
      <c r="AH936" s="11"/>
      <c r="AI936" s="11"/>
      <c r="AJ936" s="11"/>
      <c r="AK936" s="11"/>
      <c r="AL936" s="11"/>
      <c r="AM936" s="11"/>
      <c r="AN936" s="11"/>
      <c r="AO936" s="11"/>
      <c r="AP936" s="11"/>
      <c r="AQ936" s="11"/>
      <c r="AR936" s="11"/>
      <c r="AS936" s="11"/>
      <c r="AT936" s="11"/>
      <c r="AU936" s="11"/>
      <c r="AV936" s="11"/>
      <c r="AW936" s="11"/>
      <c r="AX936" s="11"/>
      <c r="AY936" s="11"/>
      <c r="AZ936" s="11"/>
      <c r="BA936" s="11"/>
      <c r="BB936" s="11"/>
      <c r="BC936" s="11"/>
      <c r="BD936" s="11"/>
      <c r="BE936" s="11"/>
      <c r="BF936" s="11"/>
      <c r="BG936" s="11"/>
      <c r="BH936" s="11"/>
      <c r="BI936" s="11"/>
      <c r="BJ936" s="11"/>
      <c r="BK936" s="11"/>
      <c r="BL936" s="11"/>
      <c r="BM936" s="11"/>
      <c r="BN936" s="11"/>
      <c r="BO936" s="11"/>
      <c r="BP936" s="11"/>
      <c r="BQ936" s="11"/>
      <c r="BR936" s="11"/>
      <c r="BS936" s="11"/>
      <c r="BT936" s="11"/>
    </row>
    <row r="937" spans="1:72" hidden="1">
      <c r="A937" s="880" t="str">
        <f>CONCATENATE(Admin!$C$47," ",Admin!$F$47)</f>
        <v xml:space="preserve">7 </v>
      </c>
      <c r="B937" s="881" t="e">
        <f>VLOOKUP($A$928,'P7'!$A$10:$E$59,5, FALSE)</f>
        <v>#N/A</v>
      </c>
      <c r="C937" s="639">
        <f t="shared" si="42"/>
        <v>1</v>
      </c>
      <c r="D937" s="640">
        <f t="shared" si="43"/>
        <v>0</v>
      </c>
      <c r="E937" s="640">
        <f>IF(Admin!$J$47="Yes",0,1)</f>
        <v>1</v>
      </c>
      <c r="F937" s="640">
        <f t="shared" si="44"/>
        <v>2</v>
      </c>
      <c r="G937" s="641" t="s">
        <v>303</v>
      </c>
      <c r="H937" s="11"/>
      <c r="I937" s="11"/>
      <c r="J937" s="11"/>
      <c r="K937" s="11"/>
      <c r="L937" s="11"/>
      <c r="M937" s="11"/>
      <c r="N937" s="11"/>
      <c r="O937" s="11"/>
      <c r="P937" s="11"/>
      <c r="Q937" s="11"/>
      <c r="R937" s="11"/>
      <c r="S937" s="11"/>
      <c r="T937" s="11"/>
      <c r="U937" s="11"/>
      <c r="V937" s="11"/>
      <c r="W937" s="11"/>
      <c r="X937" s="11"/>
      <c r="Y937" s="11"/>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c r="BC937" s="11"/>
      <c r="BD937" s="11"/>
      <c r="BE937" s="11"/>
      <c r="BF937" s="11"/>
      <c r="BG937" s="11"/>
      <c r="BH937" s="11"/>
      <c r="BI937" s="11"/>
      <c r="BJ937" s="11"/>
      <c r="BK937" s="11"/>
      <c r="BL937" s="11"/>
      <c r="BM937" s="11"/>
      <c r="BN937" s="11"/>
      <c r="BO937" s="11"/>
      <c r="BP937" s="11"/>
      <c r="BQ937" s="11"/>
      <c r="BR937" s="11"/>
      <c r="BS937" s="11"/>
      <c r="BT937" s="11"/>
    </row>
    <row r="938" spans="1:72" hidden="1">
      <c r="A938" s="880" t="str">
        <f>CONCATENATE(Admin!$C$48," ",Admin!$F$48)</f>
        <v xml:space="preserve">8 </v>
      </c>
      <c r="B938" s="881" t="e">
        <f>VLOOKUP($A$928,'P8'!$A$10:$E$59,5, FALSE)</f>
        <v>#N/A</v>
      </c>
      <c r="C938" s="639">
        <f t="shared" si="42"/>
        <v>1</v>
      </c>
      <c r="D938" s="640">
        <f t="shared" si="43"/>
        <v>0</v>
      </c>
      <c r="E938" s="640">
        <f>IF(Admin!$J$48="Yes",0,1)</f>
        <v>1</v>
      </c>
      <c r="F938" s="640">
        <f t="shared" si="44"/>
        <v>2</v>
      </c>
      <c r="G938" s="641" t="s">
        <v>303</v>
      </c>
      <c r="H938" s="11"/>
      <c r="I938" s="11"/>
      <c r="J938" s="11"/>
      <c r="K938" s="11"/>
      <c r="L938" s="11"/>
      <c r="M938" s="11"/>
      <c r="N938" s="11"/>
      <c r="O938" s="11"/>
      <c r="P938" s="11"/>
      <c r="Q938" s="11"/>
      <c r="R938" s="11"/>
      <c r="S938" s="11"/>
      <c r="T938" s="11"/>
      <c r="U938" s="11"/>
      <c r="V938" s="11"/>
      <c r="W938" s="11"/>
      <c r="X938" s="11"/>
      <c r="Y938" s="11"/>
      <c r="Z938" s="11"/>
      <c r="AA938" s="11"/>
      <c r="AB938" s="11"/>
      <c r="AC938" s="11"/>
      <c r="AD938" s="11"/>
      <c r="AE938" s="11"/>
      <c r="AF938" s="11"/>
      <c r="AG938" s="11"/>
      <c r="AH938" s="11"/>
      <c r="AI938" s="11"/>
      <c r="AJ938" s="11"/>
      <c r="AK938" s="11"/>
      <c r="AL938" s="11"/>
      <c r="AM938" s="11"/>
      <c r="AN938" s="11"/>
      <c r="AO938" s="11"/>
      <c r="AP938" s="11"/>
      <c r="AQ938" s="11"/>
      <c r="AR938" s="11"/>
      <c r="AS938" s="11"/>
      <c r="AT938" s="11"/>
      <c r="AU938" s="11"/>
      <c r="AV938" s="11"/>
      <c r="AW938" s="11"/>
      <c r="AX938" s="11"/>
      <c r="AY938" s="11"/>
      <c r="AZ938" s="11"/>
      <c r="BA938" s="11"/>
      <c r="BB938" s="11"/>
      <c r="BC938" s="11"/>
      <c r="BD938" s="11"/>
      <c r="BE938" s="11"/>
      <c r="BF938" s="11"/>
      <c r="BG938" s="11"/>
      <c r="BH938" s="11"/>
      <c r="BI938" s="11"/>
      <c r="BJ938" s="11"/>
      <c r="BK938" s="11"/>
      <c r="BL938" s="11"/>
      <c r="BM938" s="11"/>
      <c r="BN938" s="11"/>
      <c r="BO938" s="11"/>
      <c r="BP938" s="11"/>
      <c r="BQ938" s="11"/>
      <c r="BR938" s="11"/>
      <c r="BS938" s="11"/>
      <c r="BT938" s="11"/>
    </row>
    <row r="939" spans="1:72" hidden="1">
      <c r="A939" s="880" t="str">
        <f>CONCATENATE(Admin!$C$49," ",Admin!$F$49)</f>
        <v xml:space="preserve">9 </v>
      </c>
      <c r="B939" s="881" t="e">
        <f>VLOOKUP($A$928,'P9'!$A$10:$E$59,5, FALSE)</f>
        <v>#N/A</v>
      </c>
      <c r="C939" s="639">
        <f t="shared" si="42"/>
        <v>1</v>
      </c>
      <c r="D939" s="640">
        <f t="shared" si="43"/>
        <v>0</v>
      </c>
      <c r="E939" s="640">
        <f>IF(Admin!$J$49="Yes",0,1)</f>
        <v>1</v>
      </c>
      <c r="F939" s="640">
        <f t="shared" si="44"/>
        <v>2</v>
      </c>
      <c r="G939" s="641" t="s">
        <v>303</v>
      </c>
      <c r="H939" s="11"/>
      <c r="I939" s="11"/>
      <c r="J939" s="11"/>
      <c r="K939" s="11"/>
      <c r="L939" s="11"/>
      <c r="M939" s="11"/>
      <c r="N939" s="11"/>
      <c r="O939" s="11"/>
      <c r="P939" s="11"/>
      <c r="Q939" s="11"/>
      <c r="R939" s="11"/>
      <c r="S939" s="11"/>
      <c r="T939" s="11"/>
      <c r="U939" s="11"/>
      <c r="V939" s="11"/>
      <c r="W939" s="11"/>
      <c r="X939" s="11"/>
      <c r="Y939" s="11"/>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c r="BC939" s="11"/>
      <c r="BD939" s="11"/>
      <c r="BE939" s="11"/>
      <c r="BF939" s="11"/>
      <c r="BG939" s="11"/>
      <c r="BH939" s="11"/>
      <c r="BI939" s="11"/>
      <c r="BJ939" s="11"/>
      <c r="BK939" s="11"/>
      <c r="BL939" s="11"/>
      <c r="BM939" s="11"/>
      <c r="BN939" s="11"/>
      <c r="BO939" s="11"/>
      <c r="BP939" s="11"/>
      <c r="BQ939" s="11"/>
      <c r="BR939" s="11"/>
      <c r="BS939" s="11"/>
      <c r="BT939" s="11"/>
    </row>
    <row r="940" spans="1:72" hidden="1">
      <c r="A940" s="880" t="str">
        <f>CONCATENATE(Admin!$C$50," ",Admin!$F$50)</f>
        <v xml:space="preserve">10 </v>
      </c>
      <c r="B940" s="881" t="e">
        <f>VLOOKUP($A$928,'P10'!$A$10:$E$59,5, FALSE)</f>
        <v>#N/A</v>
      </c>
      <c r="C940" s="639">
        <f t="shared" si="42"/>
        <v>1</v>
      </c>
      <c r="D940" s="640">
        <f t="shared" si="43"/>
        <v>0</v>
      </c>
      <c r="E940" s="640">
        <f>IF(Admin!$J$50="Yes",0,1)</f>
        <v>1</v>
      </c>
      <c r="F940" s="640">
        <f t="shared" si="44"/>
        <v>2</v>
      </c>
      <c r="G940" s="641" t="s">
        <v>303</v>
      </c>
      <c r="H940" s="11"/>
      <c r="I940" s="11"/>
      <c r="J940" s="11"/>
      <c r="K940" s="11"/>
      <c r="L940" s="11"/>
      <c r="M940" s="11"/>
      <c r="N940" s="11"/>
      <c r="O940" s="11"/>
      <c r="P940" s="11"/>
      <c r="Q940" s="11"/>
      <c r="R940" s="11"/>
      <c r="S940" s="11"/>
      <c r="T940" s="11"/>
      <c r="U940" s="11"/>
      <c r="V940" s="11"/>
      <c r="W940" s="11"/>
      <c r="X940" s="11"/>
      <c r="Y940" s="11"/>
      <c r="Z940" s="11"/>
      <c r="AA940" s="11"/>
      <c r="AB940" s="11"/>
      <c r="AC940" s="11"/>
      <c r="AD940" s="11"/>
      <c r="AE940" s="11"/>
      <c r="AF940" s="11"/>
      <c r="AG940" s="11"/>
      <c r="AH940" s="11"/>
      <c r="AI940" s="11"/>
      <c r="AJ940" s="11"/>
      <c r="AK940" s="11"/>
      <c r="AL940" s="11"/>
      <c r="AM940" s="11"/>
      <c r="AN940" s="11"/>
      <c r="AO940" s="11"/>
      <c r="AP940" s="11"/>
      <c r="AQ940" s="11"/>
      <c r="AR940" s="11"/>
      <c r="AS940" s="11"/>
      <c r="AT940" s="11"/>
      <c r="AU940" s="11"/>
      <c r="AV940" s="11"/>
      <c r="AW940" s="11"/>
      <c r="AX940" s="11"/>
      <c r="AY940" s="11"/>
      <c r="AZ940" s="11"/>
      <c r="BA940" s="11"/>
      <c r="BB940" s="11"/>
      <c r="BC940" s="11"/>
      <c r="BD940" s="11"/>
      <c r="BE940" s="11"/>
      <c r="BF940" s="11"/>
      <c r="BG940" s="11"/>
      <c r="BH940" s="11"/>
      <c r="BI940" s="11"/>
      <c r="BJ940" s="11"/>
      <c r="BK940" s="11"/>
      <c r="BL940" s="11"/>
      <c r="BM940" s="11"/>
      <c r="BN940" s="11"/>
      <c r="BO940" s="11"/>
      <c r="BP940" s="11"/>
      <c r="BQ940" s="11"/>
      <c r="BR940" s="11"/>
      <c r="BS940" s="11"/>
      <c r="BT940" s="11"/>
    </row>
    <row r="941" spans="1:72" hidden="1">
      <c r="A941" s="880" t="str">
        <f>CONCATENATE(Admin!$C$51," ",Admin!$F$51)</f>
        <v xml:space="preserve">11 </v>
      </c>
      <c r="B941" s="881" t="e">
        <f>VLOOKUP($A$928,'P11'!$A$10:$E$59,5, FALSE)</f>
        <v>#N/A</v>
      </c>
      <c r="C941" s="639">
        <f t="shared" si="42"/>
        <v>1</v>
      </c>
      <c r="D941" s="640">
        <f t="shared" si="43"/>
        <v>0</v>
      </c>
      <c r="E941" s="640">
        <f>IF(Admin!$J$51="Yes",0,1)</f>
        <v>1</v>
      </c>
      <c r="F941" s="640">
        <f t="shared" si="44"/>
        <v>2</v>
      </c>
      <c r="G941" s="641" t="s">
        <v>303</v>
      </c>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c r="BC941" s="11"/>
      <c r="BD941" s="11"/>
      <c r="BE941" s="11"/>
      <c r="BF941" s="11"/>
      <c r="BG941" s="11"/>
      <c r="BH941" s="11"/>
      <c r="BI941" s="11"/>
      <c r="BJ941" s="11"/>
      <c r="BK941" s="11"/>
      <c r="BL941" s="11"/>
      <c r="BM941" s="11"/>
      <c r="BN941" s="11"/>
      <c r="BO941" s="11"/>
      <c r="BP941" s="11"/>
      <c r="BQ941" s="11"/>
      <c r="BR941" s="11"/>
      <c r="BS941" s="11"/>
      <c r="BT941" s="11"/>
    </row>
    <row r="942" spans="1:72" hidden="1">
      <c r="A942" s="880" t="str">
        <f>CONCATENATE(Admin!$C$52," ",Admin!$F$52)</f>
        <v xml:space="preserve">12 </v>
      </c>
      <c r="B942" s="881" t="e">
        <f>VLOOKUP($A$928,'P12'!$A$10:$E$59,5, FALSE)</f>
        <v>#N/A</v>
      </c>
      <c r="C942" s="639">
        <f t="shared" si="42"/>
        <v>1</v>
      </c>
      <c r="D942" s="640">
        <f t="shared" si="43"/>
        <v>0</v>
      </c>
      <c r="E942" s="640">
        <f>IF(Admin!$J$52="Yes",0,1)</f>
        <v>1</v>
      </c>
      <c r="F942" s="640">
        <f t="shared" si="44"/>
        <v>2</v>
      </c>
      <c r="G942" s="641" t="s">
        <v>303</v>
      </c>
      <c r="H942" s="11"/>
      <c r="I942" s="11"/>
      <c r="J942" s="11"/>
      <c r="K942" s="11"/>
      <c r="L942" s="11"/>
      <c r="M942" s="11"/>
      <c r="N942" s="11"/>
      <c r="O942" s="11"/>
      <c r="P942" s="11"/>
      <c r="Q942" s="11"/>
      <c r="R942" s="11"/>
      <c r="S942" s="11"/>
      <c r="T942" s="11"/>
      <c r="U942" s="11"/>
      <c r="V942" s="11"/>
      <c r="W942" s="11"/>
      <c r="X942" s="11"/>
      <c r="Y942" s="11"/>
      <c r="Z942" s="11"/>
      <c r="AA942" s="11"/>
      <c r="AB942" s="11"/>
      <c r="AC942" s="11"/>
      <c r="AD942" s="11"/>
      <c r="AE942" s="11"/>
      <c r="AF942" s="11"/>
      <c r="AG942" s="11"/>
      <c r="AH942" s="11"/>
      <c r="AI942" s="11"/>
      <c r="AJ942" s="11"/>
      <c r="AK942" s="11"/>
      <c r="AL942" s="11"/>
      <c r="AM942" s="11"/>
      <c r="AN942" s="11"/>
      <c r="AO942" s="11"/>
      <c r="AP942" s="11"/>
      <c r="AQ942" s="11"/>
      <c r="AR942" s="11"/>
      <c r="AS942" s="11"/>
      <c r="AT942" s="11"/>
      <c r="AU942" s="11"/>
      <c r="AV942" s="11"/>
      <c r="AW942" s="11"/>
      <c r="AX942" s="11"/>
      <c r="AY942" s="11"/>
      <c r="AZ942" s="11"/>
      <c r="BA942" s="11"/>
      <c r="BB942" s="11"/>
      <c r="BC942" s="11"/>
      <c r="BD942" s="11"/>
      <c r="BE942" s="11"/>
      <c r="BF942" s="11"/>
      <c r="BG942" s="11"/>
      <c r="BH942" s="11"/>
      <c r="BI942" s="11"/>
      <c r="BJ942" s="11"/>
      <c r="BK942" s="11"/>
      <c r="BL942" s="11"/>
      <c r="BM942" s="11"/>
      <c r="BN942" s="11"/>
      <c r="BO942" s="11"/>
      <c r="BP942" s="11"/>
      <c r="BQ942" s="11"/>
      <c r="BR942" s="11"/>
      <c r="BS942" s="11"/>
      <c r="BT942" s="11"/>
    </row>
    <row r="943" spans="1:72" hidden="1">
      <c r="A943" s="880" t="str">
        <f>CONCATENATE(Admin!$C$53," ",Admin!$F$53)</f>
        <v xml:space="preserve">13 </v>
      </c>
      <c r="B943" s="881" t="e">
        <f>VLOOKUP($A$928,'P13'!$A$10:$E$59,5, FALSE)</f>
        <v>#N/A</v>
      </c>
      <c r="C943" s="639">
        <f t="shared" si="42"/>
        <v>1</v>
      </c>
      <c r="D943" s="640">
        <f t="shared" si="43"/>
        <v>0</v>
      </c>
      <c r="E943" s="640">
        <f>IF(Admin!$J$53="Yes",0,1)</f>
        <v>1</v>
      </c>
      <c r="F943" s="640">
        <f t="shared" si="44"/>
        <v>2</v>
      </c>
      <c r="G943" s="641" t="s">
        <v>303</v>
      </c>
      <c r="H943" s="11"/>
      <c r="I943" s="11"/>
      <c r="J943" s="11"/>
      <c r="K943" s="11"/>
      <c r="L943" s="11"/>
      <c r="M943" s="11"/>
      <c r="N943" s="11"/>
      <c r="O943" s="11"/>
      <c r="P943" s="11"/>
      <c r="Q943" s="11"/>
      <c r="R943" s="11"/>
      <c r="S943" s="11"/>
      <c r="T943" s="11"/>
      <c r="U943" s="11"/>
      <c r="V943" s="11"/>
      <c r="W943" s="11"/>
      <c r="X943" s="11"/>
      <c r="Y943" s="11"/>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c r="BC943" s="11"/>
      <c r="BD943" s="11"/>
      <c r="BE943" s="11"/>
      <c r="BF943" s="11"/>
      <c r="BG943" s="11"/>
      <c r="BH943" s="11"/>
      <c r="BI943" s="11"/>
      <c r="BJ943" s="11"/>
      <c r="BK943" s="11"/>
      <c r="BL943" s="11"/>
      <c r="BM943" s="11"/>
      <c r="BN943" s="11"/>
      <c r="BO943" s="11"/>
      <c r="BP943" s="11"/>
      <c r="BQ943" s="11"/>
      <c r="BR943" s="11"/>
      <c r="BS943" s="11"/>
      <c r="BT943" s="11"/>
    </row>
    <row r="944" spans="1:72" hidden="1">
      <c r="A944" s="880" t="str">
        <f>CONCATENATE(Admin!$C$54," ",Admin!$F$54)</f>
        <v xml:space="preserve">14 </v>
      </c>
      <c r="B944" s="881" t="e">
        <f>VLOOKUP($A$928,'P14'!$A$10:$E$59,5, FALSE)</f>
        <v>#N/A</v>
      </c>
      <c r="C944" s="639">
        <f t="shared" si="42"/>
        <v>1</v>
      </c>
      <c r="D944" s="640">
        <f t="shared" si="43"/>
        <v>0</v>
      </c>
      <c r="E944" s="640">
        <f>IF(Admin!$J$54="Yes",0,1)</f>
        <v>1</v>
      </c>
      <c r="F944" s="640">
        <f t="shared" si="44"/>
        <v>2</v>
      </c>
      <c r="G944" s="641" t="s">
        <v>303</v>
      </c>
      <c r="H944" s="11"/>
      <c r="I944" s="11"/>
      <c r="J944" s="11"/>
      <c r="K944" s="11"/>
      <c r="L944" s="11"/>
      <c r="M944" s="11"/>
      <c r="N944" s="11"/>
      <c r="O944" s="11"/>
      <c r="P944" s="11"/>
      <c r="Q944" s="11"/>
      <c r="R944" s="11"/>
      <c r="S944" s="11"/>
      <c r="T944" s="11"/>
      <c r="U944" s="11"/>
      <c r="V944" s="11"/>
      <c r="W944" s="11"/>
      <c r="X944" s="11"/>
      <c r="Y944" s="11"/>
      <c r="Z944" s="11"/>
      <c r="AA944" s="11"/>
      <c r="AB944" s="11"/>
      <c r="AC944" s="11"/>
      <c r="AD944" s="11"/>
      <c r="AE944" s="11"/>
      <c r="AF944" s="11"/>
      <c r="AG944" s="11"/>
      <c r="AH944" s="11"/>
      <c r="AI944" s="11"/>
      <c r="AJ944" s="11"/>
      <c r="AK944" s="11"/>
      <c r="AL944" s="11"/>
      <c r="AM944" s="11"/>
      <c r="AN944" s="11"/>
      <c r="AO944" s="11"/>
      <c r="AP944" s="11"/>
      <c r="AQ944" s="11"/>
      <c r="AR944" s="11"/>
      <c r="AS944" s="11"/>
      <c r="AT944" s="11"/>
      <c r="AU944" s="11"/>
      <c r="AV944" s="11"/>
      <c r="AW944" s="11"/>
      <c r="AX944" s="11"/>
      <c r="AY944" s="11"/>
      <c r="AZ944" s="11"/>
      <c r="BA944" s="11"/>
      <c r="BB944" s="11"/>
      <c r="BC944" s="11"/>
      <c r="BD944" s="11"/>
      <c r="BE944" s="11"/>
      <c r="BF944" s="11"/>
      <c r="BG944" s="11"/>
      <c r="BH944" s="11"/>
      <c r="BI944" s="11"/>
      <c r="BJ944" s="11"/>
      <c r="BK944" s="11"/>
      <c r="BL944" s="11"/>
      <c r="BM944" s="11"/>
      <c r="BN944" s="11"/>
      <c r="BO944" s="11"/>
      <c r="BP944" s="11"/>
      <c r="BQ944" s="11"/>
      <c r="BR944" s="11"/>
      <c r="BS944" s="11"/>
      <c r="BT944" s="11"/>
    </row>
    <row r="945" spans="1:72" hidden="1">
      <c r="A945" s="880" t="str">
        <f>CONCATENATE(Admin!$C$55," ",Admin!$F$55)</f>
        <v xml:space="preserve">15 </v>
      </c>
      <c r="B945" s="881" t="e">
        <f>VLOOKUP($A$928,'P15'!$A$10:$E$59,5, FALSE)</f>
        <v>#N/A</v>
      </c>
      <c r="C945" s="639">
        <f t="shared" si="42"/>
        <v>1</v>
      </c>
      <c r="D945" s="640">
        <f t="shared" si="43"/>
        <v>0</v>
      </c>
      <c r="E945" s="640">
        <f>IF(Admin!$J$55="Yes",0,1)</f>
        <v>1</v>
      </c>
      <c r="F945" s="640">
        <f t="shared" si="44"/>
        <v>2</v>
      </c>
      <c r="G945" s="641" t="s">
        <v>303</v>
      </c>
      <c r="H945" s="11"/>
      <c r="I945" s="11"/>
      <c r="J945" s="11"/>
      <c r="K945" s="11"/>
      <c r="L945" s="11"/>
      <c r="M945" s="11"/>
      <c r="N945" s="11"/>
      <c r="O945" s="11"/>
      <c r="P945" s="11"/>
      <c r="Q945" s="11"/>
      <c r="R945" s="11"/>
      <c r="S945" s="11"/>
      <c r="T945" s="11"/>
      <c r="U945" s="11"/>
      <c r="V945" s="11"/>
      <c r="W945" s="11"/>
      <c r="X945" s="11"/>
      <c r="Y945" s="11"/>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c r="BC945" s="11"/>
      <c r="BD945" s="11"/>
      <c r="BE945" s="11"/>
      <c r="BF945" s="11"/>
      <c r="BG945" s="11"/>
      <c r="BH945" s="11"/>
      <c r="BI945" s="11"/>
      <c r="BJ945" s="11"/>
      <c r="BK945" s="11"/>
      <c r="BL945" s="11"/>
      <c r="BM945" s="11"/>
      <c r="BN945" s="11"/>
      <c r="BO945" s="11"/>
      <c r="BP945" s="11"/>
      <c r="BQ945" s="11"/>
      <c r="BR945" s="11"/>
      <c r="BS945" s="11"/>
      <c r="BT945" s="11"/>
    </row>
    <row r="946" spans="1:72" hidden="1">
      <c r="A946" s="880" t="str">
        <f>CONCATENATE(Admin!$C$56," ",Admin!$F$56)</f>
        <v xml:space="preserve">16 </v>
      </c>
      <c r="B946" s="881" t="e">
        <f>VLOOKUP($A$928,'P16'!$A$10:$E$59,5, FALSE)</f>
        <v>#N/A</v>
      </c>
      <c r="C946" s="639">
        <f t="shared" si="42"/>
        <v>1</v>
      </c>
      <c r="D946" s="640">
        <f t="shared" si="43"/>
        <v>0</v>
      </c>
      <c r="E946" s="640">
        <f>IF(Admin!$J$56="Yes",0,1)</f>
        <v>1</v>
      </c>
      <c r="F946" s="640">
        <f t="shared" si="44"/>
        <v>2</v>
      </c>
      <c r="G946" s="641" t="s">
        <v>303</v>
      </c>
      <c r="H946" s="11"/>
      <c r="I946" s="11"/>
      <c r="J946" s="11"/>
      <c r="K946" s="11"/>
      <c r="L946" s="11"/>
      <c r="M946" s="11"/>
      <c r="N946" s="11"/>
      <c r="O946" s="11"/>
      <c r="P946" s="11"/>
      <c r="Q946" s="11"/>
      <c r="R946" s="11"/>
      <c r="S946" s="11"/>
      <c r="T946" s="11"/>
      <c r="U946" s="11"/>
      <c r="V946" s="11"/>
      <c r="W946" s="11"/>
      <c r="X946" s="11"/>
      <c r="Y946" s="11"/>
      <c r="Z946" s="11"/>
      <c r="AA946" s="11"/>
      <c r="AB946" s="11"/>
      <c r="AC946" s="11"/>
      <c r="AD946" s="11"/>
      <c r="AE946" s="11"/>
      <c r="AF946" s="11"/>
      <c r="AG946" s="11"/>
      <c r="AH946" s="11"/>
      <c r="AI946" s="11"/>
      <c r="AJ946" s="11"/>
      <c r="AK946" s="11"/>
      <c r="AL946" s="11"/>
      <c r="AM946" s="11"/>
      <c r="AN946" s="11"/>
      <c r="AO946" s="11"/>
      <c r="AP946" s="11"/>
      <c r="AQ946" s="11"/>
      <c r="AR946" s="11"/>
      <c r="AS946" s="11"/>
      <c r="AT946" s="11"/>
      <c r="AU946" s="11"/>
      <c r="AV946" s="11"/>
      <c r="AW946" s="11"/>
      <c r="AX946" s="11"/>
      <c r="AY946" s="11"/>
      <c r="AZ946" s="11"/>
      <c r="BA946" s="11"/>
      <c r="BB946" s="11"/>
      <c r="BC946" s="11"/>
      <c r="BD946" s="11"/>
      <c r="BE946" s="11"/>
      <c r="BF946" s="11"/>
      <c r="BG946" s="11"/>
      <c r="BH946" s="11"/>
      <c r="BI946" s="11"/>
      <c r="BJ946" s="11"/>
      <c r="BK946" s="11"/>
      <c r="BL946" s="11"/>
      <c r="BM946" s="11"/>
      <c r="BN946" s="11"/>
      <c r="BO946" s="11"/>
      <c r="BP946" s="11"/>
      <c r="BQ946" s="11"/>
      <c r="BR946" s="11"/>
      <c r="BS946" s="11"/>
      <c r="BT946" s="11"/>
    </row>
    <row r="947" spans="1:72" hidden="1">
      <c r="A947" s="880" t="str">
        <f>CONCATENATE(Admin!$C$57," ",Admin!$F$57)</f>
        <v xml:space="preserve">17 </v>
      </c>
      <c r="B947" s="881" t="e">
        <f>VLOOKUP($A$928,'P17'!$A$10:$E$59,5, FALSE)</f>
        <v>#N/A</v>
      </c>
      <c r="C947" s="639">
        <f t="shared" si="42"/>
        <v>1</v>
      </c>
      <c r="D947" s="640">
        <f t="shared" si="43"/>
        <v>0</v>
      </c>
      <c r="E947" s="640">
        <f>IF(Admin!$J$57="Yes",0,1)</f>
        <v>1</v>
      </c>
      <c r="F947" s="640">
        <f t="shared" si="44"/>
        <v>2</v>
      </c>
      <c r="G947" s="641" t="s">
        <v>303</v>
      </c>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c r="BC947" s="11"/>
      <c r="BD947" s="11"/>
      <c r="BE947" s="11"/>
      <c r="BF947" s="11"/>
      <c r="BG947" s="11"/>
      <c r="BH947" s="11"/>
      <c r="BI947" s="11"/>
      <c r="BJ947" s="11"/>
      <c r="BK947" s="11"/>
      <c r="BL947" s="11"/>
      <c r="BM947" s="11"/>
      <c r="BN947" s="11"/>
      <c r="BO947" s="11"/>
      <c r="BP947" s="11"/>
      <c r="BQ947" s="11"/>
      <c r="BR947" s="11"/>
      <c r="BS947" s="11"/>
      <c r="BT947" s="11"/>
    </row>
    <row r="948" spans="1:72" hidden="1">
      <c r="A948" s="880" t="str">
        <f>CONCATENATE(Admin!$C$58," ",Admin!$F$58)</f>
        <v xml:space="preserve">18 </v>
      </c>
      <c r="B948" s="881" t="e">
        <f>VLOOKUP($A$928,'P18'!$A$10:$E$59,5, FALSE)</f>
        <v>#N/A</v>
      </c>
      <c r="C948" s="639">
        <f t="shared" si="42"/>
        <v>1</v>
      </c>
      <c r="D948" s="640">
        <f t="shared" si="43"/>
        <v>0</v>
      </c>
      <c r="E948" s="640">
        <f>IF(Admin!$J$58="Yes",0,1)</f>
        <v>1</v>
      </c>
      <c r="F948" s="640">
        <f t="shared" si="44"/>
        <v>2</v>
      </c>
      <c r="G948" s="641" t="s">
        <v>303</v>
      </c>
      <c r="H948" s="11"/>
      <c r="I948" s="11"/>
      <c r="J948" s="11"/>
      <c r="K948" s="11"/>
      <c r="L948" s="11"/>
      <c r="M948" s="11"/>
      <c r="N948" s="11"/>
      <c r="O948" s="11"/>
      <c r="P948" s="11"/>
      <c r="Q948" s="11"/>
      <c r="R948" s="11"/>
      <c r="S948" s="11"/>
      <c r="T948" s="11"/>
      <c r="U948" s="11"/>
      <c r="V948" s="11"/>
      <c r="W948" s="11"/>
      <c r="X948" s="11"/>
      <c r="Y948" s="11"/>
      <c r="Z948" s="11"/>
      <c r="AA948" s="11"/>
      <c r="AB948" s="11"/>
      <c r="AC948" s="11"/>
      <c r="AD948" s="11"/>
      <c r="AE948" s="11"/>
      <c r="AF948" s="11"/>
      <c r="AG948" s="11"/>
      <c r="AH948" s="11"/>
      <c r="AI948" s="11"/>
      <c r="AJ948" s="11"/>
      <c r="AK948" s="11"/>
      <c r="AL948" s="11"/>
      <c r="AM948" s="11"/>
      <c r="AN948" s="11"/>
      <c r="AO948" s="11"/>
      <c r="AP948" s="11"/>
      <c r="AQ948" s="11"/>
      <c r="AR948" s="11"/>
      <c r="AS948" s="11"/>
      <c r="AT948" s="11"/>
      <c r="AU948" s="11"/>
      <c r="AV948" s="11"/>
      <c r="AW948" s="11"/>
      <c r="AX948" s="11"/>
      <c r="AY948" s="11"/>
      <c r="AZ948" s="11"/>
      <c r="BA948" s="11"/>
      <c r="BB948" s="11"/>
      <c r="BC948" s="11"/>
      <c r="BD948" s="11"/>
      <c r="BE948" s="11"/>
      <c r="BF948" s="11"/>
      <c r="BG948" s="11"/>
      <c r="BH948" s="11"/>
      <c r="BI948" s="11"/>
      <c r="BJ948" s="11"/>
      <c r="BK948" s="11"/>
      <c r="BL948" s="11"/>
      <c r="BM948" s="11"/>
      <c r="BN948" s="11"/>
      <c r="BO948" s="11"/>
      <c r="BP948" s="11"/>
      <c r="BQ948" s="11"/>
      <c r="BR948" s="11"/>
      <c r="BS948" s="11"/>
      <c r="BT948" s="11"/>
    </row>
    <row r="949" spans="1:72" hidden="1">
      <c r="A949" s="880" t="str">
        <f>CONCATENATE(Admin!$C$59," ",Admin!$F$59)</f>
        <v xml:space="preserve">19 </v>
      </c>
      <c r="B949" s="881" t="e">
        <f>VLOOKUP($A$928,'P19'!$A$10:$E$59,5, FALSE)</f>
        <v>#N/A</v>
      </c>
      <c r="C949" s="639">
        <f t="shared" si="42"/>
        <v>1</v>
      </c>
      <c r="D949" s="640">
        <f t="shared" si="43"/>
        <v>0</v>
      </c>
      <c r="E949" s="640">
        <f>IF(Admin!$J$59="Yes",0,1)</f>
        <v>1</v>
      </c>
      <c r="F949" s="640">
        <f t="shared" si="44"/>
        <v>2</v>
      </c>
      <c r="G949" s="641" t="s">
        <v>303</v>
      </c>
      <c r="H949" s="11"/>
      <c r="I949" s="11"/>
      <c r="J949" s="11"/>
      <c r="K949" s="11"/>
      <c r="L949" s="11"/>
      <c r="M949" s="11"/>
      <c r="N949" s="11"/>
      <c r="O949" s="11"/>
      <c r="P949" s="11"/>
      <c r="Q949" s="11"/>
      <c r="R949" s="11"/>
      <c r="S949" s="11"/>
      <c r="T949" s="11"/>
      <c r="U949" s="11"/>
      <c r="V949" s="11"/>
      <c r="W949" s="11"/>
      <c r="X949" s="11"/>
      <c r="Y949" s="11"/>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c r="BC949" s="11"/>
      <c r="BD949" s="11"/>
      <c r="BE949" s="11"/>
      <c r="BF949" s="11"/>
      <c r="BG949" s="11"/>
      <c r="BH949" s="11"/>
      <c r="BI949" s="11"/>
      <c r="BJ949" s="11"/>
      <c r="BK949" s="11"/>
      <c r="BL949" s="11"/>
      <c r="BM949" s="11"/>
      <c r="BN949" s="11"/>
      <c r="BO949" s="11"/>
      <c r="BP949" s="11"/>
      <c r="BQ949" s="11"/>
      <c r="BR949" s="11"/>
      <c r="BS949" s="11"/>
      <c r="BT949" s="11"/>
    </row>
    <row r="950" spans="1:72" hidden="1">
      <c r="A950" s="880" t="str">
        <f>CONCATENATE(Admin!$C$60," ",Admin!$F$60)</f>
        <v xml:space="preserve">20 </v>
      </c>
      <c r="B950" s="881" t="e">
        <f>VLOOKUP($A$928,'P20'!$A$10:$E$59,5, FALSE)</f>
        <v>#N/A</v>
      </c>
      <c r="C950" s="639">
        <f t="shared" si="42"/>
        <v>1</v>
      </c>
      <c r="D950" s="640">
        <f t="shared" si="43"/>
        <v>0</v>
      </c>
      <c r="E950" s="640">
        <f>IF(Admin!$J$60="Yes",0,1)</f>
        <v>1</v>
      </c>
      <c r="F950" s="640">
        <f t="shared" si="44"/>
        <v>2</v>
      </c>
      <c r="G950" s="641" t="s">
        <v>303</v>
      </c>
      <c r="H950" s="11"/>
      <c r="I950" s="11"/>
      <c r="J950" s="11"/>
      <c r="K950" s="11"/>
      <c r="L950" s="11"/>
      <c r="M950" s="11"/>
      <c r="N950" s="11"/>
      <c r="O950" s="11"/>
      <c r="P950" s="11"/>
      <c r="Q950" s="11"/>
      <c r="R950" s="11"/>
      <c r="S950" s="11"/>
      <c r="T950" s="11"/>
      <c r="U950" s="11"/>
      <c r="V950" s="11"/>
      <c r="W950" s="11"/>
      <c r="X950" s="11"/>
      <c r="Y950" s="11"/>
      <c r="Z950" s="11"/>
      <c r="AA950" s="11"/>
      <c r="AB950" s="11"/>
      <c r="AC950" s="11"/>
      <c r="AD950" s="11"/>
      <c r="AE950" s="11"/>
      <c r="AF950" s="11"/>
      <c r="AG950" s="11"/>
      <c r="AH950" s="11"/>
      <c r="AI950" s="11"/>
      <c r="AJ950" s="11"/>
      <c r="AK950" s="11"/>
      <c r="AL950" s="11"/>
      <c r="AM950" s="11"/>
      <c r="AN950" s="11"/>
      <c r="AO950" s="11"/>
      <c r="AP950" s="11"/>
      <c r="AQ950" s="11"/>
      <c r="AR950" s="11"/>
      <c r="AS950" s="11"/>
      <c r="AT950" s="11"/>
      <c r="AU950" s="11"/>
      <c r="AV950" s="11"/>
      <c r="AW950" s="11"/>
      <c r="AX950" s="11"/>
      <c r="AY950" s="11"/>
      <c r="AZ950" s="11"/>
      <c r="BA950" s="11"/>
      <c r="BB950" s="11"/>
      <c r="BC950" s="11"/>
      <c r="BD950" s="11"/>
      <c r="BE950" s="11"/>
      <c r="BF950" s="11"/>
      <c r="BG950" s="11"/>
      <c r="BH950" s="11"/>
      <c r="BI950" s="11"/>
      <c r="BJ950" s="11"/>
      <c r="BK950" s="11"/>
      <c r="BL950" s="11"/>
      <c r="BM950" s="11"/>
      <c r="BN950" s="11"/>
      <c r="BO950" s="11"/>
      <c r="BP950" s="11"/>
      <c r="BQ950" s="11"/>
      <c r="BR950" s="11"/>
      <c r="BS950" s="11"/>
      <c r="BT950" s="11"/>
    </row>
    <row r="951" spans="1:72" hidden="1">
      <c r="A951" s="878">
        <f>Tasks!B110</f>
        <v>42</v>
      </c>
      <c r="B951" s="879">
        <f>Tasks!C110</f>
        <v>0</v>
      </c>
      <c r="C951" s="639">
        <f t="shared" si="42"/>
        <v>0</v>
      </c>
      <c r="D951" s="640">
        <f t="shared" si="43"/>
        <v>1</v>
      </c>
      <c r="E951" s="640" t="s">
        <v>100</v>
      </c>
      <c r="F951" s="640">
        <f t="shared" si="44"/>
        <v>1</v>
      </c>
      <c r="G951" s="641" t="s">
        <v>303</v>
      </c>
      <c r="H951" s="11"/>
      <c r="I951" s="11"/>
      <c r="J951" s="11"/>
      <c r="K951" s="11"/>
      <c r="L951" s="11"/>
      <c r="M951" s="11"/>
      <c r="N951" s="11"/>
      <c r="O951" s="11"/>
      <c r="P951" s="11"/>
      <c r="Q951" s="11"/>
      <c r="R951" s="11"/>
      <c r="S951" s="11"/>
      <c r="T951" s="11"/>
      <c r="U951" s="11"/>
      <c r="V951" s="11"/>
      <c r="W951" s="11"/>
      <c r="X951" s="11"/>
      <c r="Y951" s="11"/>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c r="BC951" s="11"/>
      <c r="BD951" s="11"/>
      <c r="BE951" s="11"/>
      <c r="BF951" s="11"/>
      <c r="BG951" s="11"/>
      <c r="BH951" s="11"/>
      <c r="BI951" s="11"/>
      <c r="BJ951" s="11"/>
      <c r="BK951" s="11"/>
      <c r="BL951" s="11"/>
      <c r="BM951" s="11"/>
      <c r="BN951" s="11"/>
      <c r="BO951" s="11"/>
      <c r="BP951" s="11"/>
      <c r="BQ951" s="11"/>
      <c r="BR951" s="11"/>
      <c r="BS951" s="11"/>
      <c r="BT951" s="11"/>
    </row>
    <row r="952" spans="1:72" hidden="1">
      <c r="A952" s="880" t="str">
        <f>CONCATENATE("P1"," ",Admin!$F$39)</f>
        <v xml:space="preserve">P1 </v>
      </c>
      <c r="B952" s="881" t="e">
        <f>VLOOKUP($A$951,Pilot1!$A$10:$E$59,5, FALSE)</f>
        <v>#N/A</v>
      </c>
      <c r="C952" s="639">
        <f t="shared" si="42"/>
        <v>1</v>
      </c>
      <c r="D952" s="640">
        <f t="shared" si="43"/>
        <v>0</v>
      </c>
      <c r="E952" s="640">
        <f>IF(Admin!$J$39="Yes",0,1)</f>
        <v>1</v>
      </c>
      <c r="F952" s="640">
        <f t="shared" si="44"/>
        <v>2</v>
      </c>
      <c r="G952" s="641" t="s">
        <v>303</v>
      </c>
      <c r="H952" s="11"/>
      <c r="I952" s="11"/>
      <c r="J952" s="11"/>
      <c r="K952" s="11"/>
      <c r="L952" s="11"/>
      <c r="M952" s="11"/>
      <c r="N952" s="11"/>
      <c r="O952" s="11"/>
      <c r="P952" s="11"/>
      <c r="Q952" s="11"/>
      <c r="R952" s="11"/>
      <c r="S952" s="11"/>
      <c r="T952" s="11"/>
      <c r="U952" s="11"/>
      <c r="V952" s="11"/>
      <c r="W952" s="11"/>
      <c r="X952" s="11"/>
      <c r="Y952" s="11"/>
      <c r="Z952" s="11"/>
      <c r="AA952" s="11"/>
      <c r="AB952" s="11"/>
      <c r="AC952" s="11"/>
      <c r="AD952" s="11"/>
      <c r="AE952" s="11"/>
      <c r="AF952" s="11"/>
      <c r="AG952" s="11"/>
      <c r="AH952" s="11"/>
      <c r="AI952" s="11"/>
      <c r="AJ952" s="11"/>
      <c r="AK952" s="11"/>
      <c r="AL952" s="11"/>
      <c r="AM952" s="11"/>
      <c r="AN952" s="11"/>
      <c r="AO952" s="11"/>
      <c r="AP952" s="11"/>
      <c r="AQ952" s="11"/>
      <c r="AR952" s="11"/>
      <c r="AS952" s="11"/>
      <c r="AT952" s="11"/>
      <c r="AU952" s="11"/>
      <c r="AV952" s="11"/>
      <c r="AW952" s="11"/>
      <c r="AX952" s="11"/>
      <c r="AY952" s="11"/>
      <c r="AZ952" s="11"/>
      <c r="BA952" s="11"/>
      <c r="BB952" s="11"/>
      <c r="BC952" s="11"/>
      <c r="BD952" s="11"/>
      <c r="BE952" s="11"/>
      <c r="BF952" s="11"/>
      <c r="BG952" s="11"/>
      <c r="BH952" s="11"/>
      <c r="BI952" s="11"/>
      <c r="BJ952" s="11"/>
      <c r="BK952" s="11"/>
      <c r="BL952" s="11"/>
      <c r="BM952" s="11"/>
      <c r="BN952" s="11"/>
      <c r="BO952" s="11"/>
      <c r="BP952" s="11"/>
      <c r="BQ952" s="11"/>
      <c r="BR952" s="11"/>
      <c r="BS952" s="11"/>
      <c r="BT952" s="11"/>
    </row>
    <row r="953" spans="1:72" ht="27" hidden="1">
      <c r="A953" s="880" t="str">
        <f>CONCATENATE("P2"," ",Admin!$F$40)</f>
        <v>P2 &lt;enter name&gt;</v>
      </c>
      <c r="B953" s="881" t="e">
        <f>VLOOKUP($A$951,Pilot2!$A$10:$E$59,5, FALSE)</f>
        <v>#N/A</v>
      </c>
      <c r="C953" s="639">
        <f t="shared" si="42"/>
        <v>1</v>
      </c>
      <c r="D953" s="640">
        <f t="shared" si="43"/>
        <v>0</v>
      </c>
      <c r="E953" s="640">
        <f>IF(Admin!$J$40="Yes",0,1)</f>
        <v>1</v>
      </c>
      <c r="F953" s="640">
        <f t="shared" si="44"/>
        <v>2</v>
      </c>
      <c r="G953" s="641" t="s">
        <v>303</v>
      </c>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c r="BC953" s="11"/>
      <c r="BD953" s="11"/>
      <c r="BE953" s="11"/>
      <c r="BF953" s="11"/>
      <c r="BG953" s="11"/>
      <c r="BH953" s="11"/>
      <c r="BI953" s="11"/>
      <c r="BJ953" s="11"/>
      <c r="BK953" s="11"/>
      <c r="BL953" s="11"/>
      <c r="BM953" s="11"/>
      <c r="BN953" s="11"/>
      <c r="BO953" s="11"/>
      <c r="BP953" s="11"/>
      <c r="BQ953" s="11"/>
      <c r="BR953" s="11"/>
      <c r="BS953" s="11"/>
      <c r="BT953" s="11"/>
    </row>
    <row r="954" spans="1:72" ht="27" hidden="1">
      <c r="A954" s="880" t="str">
        <f>CONCATENATE(Admin!$C$41," ",Admin!$F$41)</f>
        <v>1 Mevis Dsilva</v>
      </c>
      <c r="B954" s="881" t="e">
        <f>VLOOKUP($A$951,'P1'!$A$10:$E$59,5, FALSE)</f>
        <v>#N/A</v>
      </c>
      <c r="C954" s="639">
        <f t="shared" si="42"/>
        <v>1</v>
      </c>
      <c r="D954" s="640">
        <f t="shared" si="43"/>
        <v>0</v>
      </c>
      <c r="E954" s="640">
        <f>IF(Admin!$J$41="Yes",0,1)</f>
        <v>0</v>
      </c>
      <c r="F954" s="640">
        <f t="shared" si="44"/>
        <v>1</v>
      </c>
      <c r="G954" s="641" t="s">
        <v>303</v>
      </c>
      <c r="H954" s="11"/>
      <c r="I954" s="11"/>
      <c r="J954" s="11"/>
      <c r="K954" s="11"/>
      <c r="L954" s="11"/>
      <c r="M954" s="11"/>
      <c r="N954" s="11"/>
      <c r="O954" s="11"/>
      <c r="P954" s="11"/>
      <c r="Q954" s="11"/>
      <c r="R954" s="11"/>
      <c r="S954" s="11"/>
      <c r="T954" s="11"/>
      <c r="U954" s="11"/>
      <c r="V954" s="11"/>
      <c r="W954" s="11"/>
      <c r="X954" s="11"/>
      <c r="Y954" s="11"/>
      <c r="Z954" s="11"/>
      <c r="AA954" s="11"/>
      <c r="AB954" s="11"/>
      <c r="AC954" s="11"/>
      <c r="AD954" s="11"/>
      <c r="AE954" s="11"/>
      <c r="AF954" s="11"/>
      <c r="AG954" s="11"/>
      <c r="AH954" s="11"/>
      <c r="AI954" s="11"/>
      <c r="AJ954" s="11"/>
      <c r="AK954" s="11"/>
      <c r="AL954" s="11"/>
      <c r="AM954" s="11"/>
      <c r="AN954" s="11"/>
      <c r="AO954" s="11"/>
      <c r="AP954" s="11"/>
      <c r="AQ954" s="11"/>
      <c r="AR954" s="11"/>
      <c r="AS954" s="11"/>
      <c r="AT954" s="11"/>
      <c r="AU954" s="11"/>
      <c r="AV954" s="11"/>
      <c r="AW954" s="11"/>
      <c r="AX954" s="11"/>
      <c r="AY954" s="11"/>
      <c r="AZ954" s="11"/>
      <c r="BA954" s="11"/>
      <c r="BB954" s="11"/>
      <c r="BC954" s="11"/>
      <c r="BD954" s="11"/>
      <c r="BE954" s="11"/>
      <c r="BF954" s="11"/>
      <c r="BG954" s="11"/>
      <c r="BH954" s="11"/>
      <c r="BI954" s="11"/>
      <c r="BJ954" s="11"/>
      <c r="BK954" s="11"/>
      <c r="BL954" s="11"/>
      <c r="BM954" s="11"/>
      <c r="BN954" s="11"/>
      <c r="BO954" s="11"/>
      <c r="BP954" s="11"/>
      <c r="BQ954" s="11"/>
      <c r="BR954" s="11"/>
      <c r="BS954" s="11"/>
      <c r="BT954" s="11"/>
    </row>
    <row r="955" spans="1:72" ht="27" hidden="1">
      <c r="A955" s="880" t="str">
        <f>CONCATENATE(Admin!$C$42," ",Admin!$F$42)</f>
        <v>2 Boris Gluscevic</v>
      </c>
      <c r="B955" s="881" t="e">
        <f>VLOOKUP($A$951,'P2'!$A$10:$E$59,5, FALSE)</f>
        <v>#N/A</v>
      </c>
      <c r="C955" s="639">
        <f t="shared" si="42"/>
        <v>1</v>
      </c>
      <c r="D955" s="640">
        <f t="shared" si="43"/>
        <v>0</v>
      </c>
      <c r="E955" s="640">
        <f>IF(Admin!$J$42="Yes",0,1)</f>
        <v>0</v>
      </c>
      <c r="F955" s="640">
        <f t="shared" si="44"/>
        <v>1</v>
      </c>
      <c r="G955" s="641" t="s">
        <v>303</v>
      </c>
      <c r="H955" s="11"/>
      <c r="I955" s="11"/>
      <c r="J955" s="11"/>
      <c r="K955" s="11"/>
      <c r="L955" s="11"/>
      <c r="M955" s="11"/>
      <c r="N955" s="11"/>
      <c r="O955" s="11"/>
      <c r="P955" s="11"/>
      <c r="Q955" s="11"/>
      <c r="R955" s="11"/>
      <c r="S955" s="11"/>
      <c r="T955" s="11"/>
      <c r="U955" s="11"/>
      <c r="V955" s="11"/>
      <c r="W955" s="11"/>
      <c r="X955" s="11"/>
      <c r="Y955" s="11"/>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c r="BC955" s="11"/>
      <c r="BD955" s="11"/>
      <c r="BE955" s="11"/>
      <c r="BF955" s="11"/>
      <c r="BG955" s="11"/>
      <c r="BH955" s="11"/>
      <c r="BI955" s="11"/>
      <c r="BJ955" s="11"/>
      <c r="BK955" s="11"/>
      <c r="BL955" s="11"/>
      <c r="BM955" s="11"/>
      <c r="BN955" s="11"/>
      <c r="BO955" s="11"/>
      <c r="BP955" s="11"/>
      <c r="BQ955" s="11"/>
      <c r="BR955" s="11"/>
      <c r="BS955" s="11"/>
      <c r="BT955" s="11"/>
    </row>
    <row r="956" spans="1:72" ht="27" hidden="1">
      <c r="A956" s="880" t="str">
        <f>CONCATENATE(Admin!$C$43," ",Admin!$F$43)</f>
        <v>3 Foram Jasani</v>
      </c>
      <c r="B956" s="881" t="e">
        <f>VLOOKUP($A$951,'P3'!$A$10:$E$59,5, FALSE)</f>
        <v>#N/A</v>
      </c>
      <c r="C956" s="639">
        <f t="shared" si="42"/>
        <v>1</v>
      </c>
      <c r="D956" s="640">
        <f t="shared" si="43"/>
        <v>0</v>
      </c>
      <c r="E956" s="640">
        <f>IF(Admin!$J$43="Yes",0,1)</f>
        <v>0</v>
      </c>
      <c r="F956" s="640">
        <f t="shared" si="44"/>
        <v>1</v>
      </c>
      <c r="G956" s="641" t="s">
        <v>303</v>
      </c>
      <c r="H956" s="11"/>
      <c r="I956" s="11"/>
      <c r="J956" s="11"/>
      <c r="K956" s="11"/>
      <c r="L956" s="11"/>
      <c r="M956" s="11"/>
      <c r="N956" s="11"/>
      <c r="O956" s="11"/>
      <c r="P956" s="11"/>
      <c r="Q956" s="11"/>
      <c r="R956" s="11"/>
      <c r="S956" s="11"/>
      <c r="T956" s="11"/>
      <c r="U956" s="11"/>
      <c r="V956" s="11"/>
      <c r="W956" s="11"/>
      <c r="X956" s="11"/>
      <c r="Y956" s="11"/>
      <c r="Z956" s="11"/>
      <c r="AA956" s="11"/>
      <c r="AB956" s="11"/>
      <c r="AC956" s="11"/>
      <c r="AD956" s="11"/>
      <c r="AE956" s="11"/>
      <c r="AF956" s="11"/>
      <c r="AG956" s="11"/>
      <c r="AH956" s="11"/>
      <c r="AI956" s="11"/>
      <c r="AJ956" s="11"/>
      <c r="AK956" s="11"/>
      <c r="AL956" s="11"/>
      <c r="AM956" s="11"/>
      <c r="AN956" s="11"/>
      <c r="AO956" s="11"/>
      <c r="AP956" s="11"/>
      <c r="AQ956" s="11"/>
      <c r="AR956" s="11"/>
      <c r="AS956" s="11"/>
      <c r="AT956" s="11"/>
      <c r="AU956" s="11"/>
      <c r="AV956" s="11"/>
      <c r="AW956" s="11"/>
      <c r="AX956" s="11"/>
      <c r="AY956" s="11"/>
      <c r="AZ956" s="11"/>
      <c r="BA956" s="11"/>
      <c r="BB956" s="11"/>
      <c r="BC956" s="11"/>
      <c r="BD956" s="11"/>
      <c r="BE956" s="11"/>
      <c r="BF956" s="11"/>
      <c r="BG956" s="11"/>
      <c r="BH956" s="11"/>
      <c r="BI956" s="11"/>
      <c r="BJ956" s="11"/>
      <c r="BK956" s="11"/>
      <c r="BL956" s="11"/>
      <c r="BM956" s="11"/>
      <c r="BN956" s="11"/>
      <c r="BO956" s="11"/>
      <c r="BP956" s="11"/>
      <c r="BQ956" s="11"/>
      <c r="BR956" s="11"/>
      <c r="BS956" s="11"/>
      <c r="BT956" s="11"/>
    </row>
    <row r="957" spans="1:72" ht="27" hidden="1">
      <c r="A957" s="880" t="str">
        <f>CONCATENATE(Admin!$C$44," ",Admin!$F$44)</f>
        <v>4 Anupam Jagtap</v>
      </c>
      <c r="B957" s="881" t="e">
        <f>VLOOKUP($A$951,'P4'!$A$10:$E$59,5, FALSE)</f>
        <v>#N/A</v>
      </c>
      <c r="C957" s="639">
        <f t="shared" si="42"/>
        <v>1</v>
      </c>
      <c r="D957" s="640">
        <f t="shared" si="43"/>
        <v>0</v>
      </c>
      <c r="E957" s="640">
        <f>IF(Admin!$J$44="Yes",0,1)</f>
        <v>0</v>
      </c>
      <c r="F957" s="640">
        <f t="shared" si="44"/>
        <v>1</v>
      </c>
      <c r="G957" s="641" t="s">
        <v>303</v>
      </c>
      <c r="H957" s="11"/>
      <c r="I957" s="11"/>
      <c r="J957" s="11"/>
      <c r="K957" s="11"/>
      <c r="L957" s="11"/>
      <c r="M957" s="11"/>
      <c r="N957" s="11"/>
      <c r="O957" s="11"/>
      <c r="P957" s="11"/>
      <c r="Q957" s="11"/>
      <c r="R957" s="11"/>
      <c r="S957" s="11"/>
      <c r="T957" s="11"/>
      <c r="U957" s="11"/>
      <c r="V957" s="11"/>
      <c r="W957" s="11"/>
      <c r="X957" s="11"/>
      <c r="Y957" s="11"/>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c r="BC957" s="11"/>
      <c r="BD957" s="11"/>
      <c r="BE957" s="11"/>
      <c r="BF957" s="11"/>
      <c r="BG957" s="11"/>
      <c r="BH957" s="11"/>
      <c r="BI957" s="11"/>
      <c r="BJ957" s="11"/>
      <c r="BK957" s="11"/>
      <c r="BL957" s="11"/>
      <c r="BM957" s="11"/>
      <c r="BN957" s="11"/>
      <c r="BO957" s="11"/>
      <c r="BP957" s="11"/>
      <c r="BQ957" s="11"/>
      <c r="BR957" s="11"/>
      <c r="BS957" s="11"/>
      <c r="BT957" s="11"/>
    </row>
    <row r="958" spans="1:72" ht="27" hidden="1">
      <c r="A958" s="880" t="str">
        <f>CONCATENATE(Admin!$C$45," ",Admin!$F$45)</f>
        <v>5 Rohan Avachat</v>
      </c>
      <c r="B958" s="881" t="e">
        <f>VLOOKUP($A$951,'P5'!$A$10:$E$59,5, FALSE)</f>
        <v>#N/A</v>
      </c>
      <c r="C958" s="639">
        <f t="shared" si="42"/>
        <v>1</v>
      </c>
      <c r="D958" s="640">
        <f t="shared" si="43"/>
        <v>0</v>
      </c>
      <c r="E958" s="640">
        <f>IF(Admin!$J$45="Yes",0,1)</f>
        <v>0</v>
      </c>
      <c r="F958" s="640">
        <f t="shared" si="44"/>
        <v>1</v>
      </c>
      <c r="G958" s="641" t="s">
        <v>303</v>
      </c>
      <c r="H958" s="11"/>
      <c r="I958" s="11"/>
      <c r="J958" s="11"/>
      <c r="K958" s="11"/>
      <c r="L958" s="11"/>
      <c r="M958" s="11"/>
      <c r="N958" s="11"/>
      <c r="O958" s="11"/>
      <c r="P958" s="11"/>
      <c r="Q958" s="11"/>
      <c r="R958" s="11"/>
      <c r="S958" s="11"/>
      <c r="T958" s="11"/>
      <c r="U958" s="11"/>
      <c r="V958" s="11"/>
      <c r="W958" s="11"/>
      <c r="X958" s="11"/>
      <c r="Y958" s="11"/>
      <c r="Z958" s="11"/>
      <c r="AA958" s="11"/>
      <c r="AB958" s="11"/>
      <c r="AC958" s="11"/>
      <c r="AD958" s="11"/>
      <c r="AE958" s="11"/>
      <c r="AF958" s="11"/>
      <c r="AG958" s="11"/>
      <c r="AH958" s="11"/>
      <c r="AI958" s="11"/>
      <c r="AJ958" s="11"/>
      <c r="AK958" s="11"/>
      <c r="AL958" s="11"/>
      <c r="AM958" s="11"/>
      <c r="AN958" s="11"/>
      <c r="AO958" s="11"/>
      <c r="AP958" s="11"/>
      <c r="AQ958" s="11"/>
      <c r="AR958" s="11"/>
      <c r="AS958" s="11"/>
      <c r="AT958" s="11"/>
      <c r="AU958" s="11"/>
      <c r="AV958" s="11"/>
      <c r="AW958" s="11"/>
      <c r="AX958" s="11"/>
      <c r="AY958" s="11"/>
      <c r="AZ958" s="11"/>
      <c r="BA958" s="11"/>
      <c r="BB958" s="11"/>
      <c r="BC958" s="11"/>
      <c r="BD958" s="11"/>
      <c r="BE958" s="11"/>
      <c r="BF958" s="11"/>
      <c r="BG958" s="11"/>
      <c r="BH958" s="11"/>
      <c r="BI958" s="11"/>
      <c r="BJ958" s="11"/>
      <c r="BK958" s="11"/>
      <c r="BL958" s="11"/>
      <c r="BM958" s="11"/>
      <c r="BN958" s="11"/>
      <c r="BO958" s="11"/>
      <c r="BP958" s="11"/>
      <c r="BQ958" s="11"/>
      <c r="BR958" s="11"/>
      <c r="BS958" s="11"/>
      <c r="BT958" s="11"/>
    </row>
    <row r="959" spans="1:72" hidden="1">
      <c r="A959" s="880" t="str">
        <f>CONCATENATE(Admin!$C$46," ",Admin!$F$46)</f>
        <v xml:space="preserve">6 </v>
      </c>
      <c r="B959" s="881" t="e">
        <f>VLOOKUP($A$951,'P6'!$A$10:$E$59,5, FALSE)</f>
        <v>#N/A</v>
      </c>
      <c r="C959" s="639">
        <f t="shared" si="42"/>
        <v>1</v>
      </c>
      <c r="D959" s="640">
        <f t="shared" si="43"/>
        <v>0</v>
      </c>
      <c r="E959" s="640">
        <f>IF(Admin!$J$46="Yes",0,1)</f>
        <v>1</v>
      </c>
      <c r="F959" s="640">
        <f t="shared" si="44"/>
        <v>2</v>
      </c>
      <c r="G959" s="641" t="s">
        <v>303</v>
      </c>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c r="BC959" s="11"/>
      <c r="BD959" s="11"/>
      <c r="BE959" s="11"/>
      <c r="BF959" s="11"/>
      <c r="BG959" s="11"/>
      <c r="BH959" s="11"/>
      <c r="BI959" s="11"/>
      <c r="BJ959" s="11"/>
      <c r="BK959" s="11"/>
      <c r="BL959" s="11"/>
      <c r="BM959" s="11"/>
      <c r="BN959" s="11"/>
      <c r="BO959" s="11"/>
      <c r="BP959" s="11"/>
      <c r="BQ959" s="11"/>
      <c r="BR959" s="11"/>
      <c r="BS959" s="11"/>
      <c r="BT959" s="11"/>
    </row>
    <row r="960" spans="1:72" hidden="1">
      <c r="A960" s="880" t="str">
        <f>CONCATENATE(Admin!$C$47," ",Admin!$F$47)</f>
        <v xml:space="preserve">7 </v>
      </c>
      <c r="B960" s="881" t="e">
        <f>VLOOKUP($A$951,'P7'!$A$10:$E$59,5, FALSE)</f>
        <v>#N/A</v>
      </c>
      <c r="C960" s="639">
        <f t="shared" si="42"/>
        <v>1</v>
      </c>
      <c r="D960" s="640">
        <f t="shared" si="43"/>
        <v>0</v>
      </c>
      <c r="E960" s="640">
        <f>IF(Admin!$J$47="Yes",0,1)</f>
        <v>1</v>
      </c>
      <c r="F960" s="640">
        <f t="shared" si="44"/>
        <v>2</v>
      </c>
      <c r="G960" s="641" t="s">
        <v>303</v>
      </c>
      <c r="H960" s="11"/>
      <c r="I960" s="11"/>
      <c r="J960" s="11"/>
      <c r="K960" s="11"/>
      <c r="L960" s="11"/>
      <c r="M960" s="11"/>
      <c r="N960" s="11"/>
      <c r="O960" s="11"/>
      <c r="P960" s="11"/>
      <c r="Q960" s="11"/>
      <c r="R960" s="11"/>
      <c r="S960" s="11"/>
      <c r="T960" s="11"/>
      <c r="U960" s="11"/>
      <c r="V960" s="11"/>
      <c r="W960" s="11"/>
      <c r="X960" s="11"/>
      <c r="Y960" s="11"/>
      <c r="Z960" s="11"/>
      <c r="AA960" s="11"/>
      <c r="AB960" s="11"/>
      <c r="AC960" s="11"/>
      <c r="AD960" s="11"/>
      <c r="AE960" s="11"/>
      <c r="AF960" s="11"/>
      <c r="AG960" s="11"/>
      <c r="AH960" s="11"/>
      <c r="AI960" s="11"/>
      <c r="AJ960" s="11"/>
      <c r="AK960" s="11"/>
      <c r="AL960" s="11"/>
      <c r="AM960" s="11"/>
      <c r="AN960" s="11"/>
      <c r="AO960" s="11"/>
      <c r="AP960" s="11"/>
      <c r="AQ960" s="11"/>
      <c r="AR960" s="11"/>
      <c r="AS960" s="11"/>
      <c r="AT960" s="11"/>
      <c r="AU960" s="11"/>
      <c r="AV960" s="11"/>
      <c r="AW960" s="11"/>
      <c r="AX960" s="11"/>
      <c r="AY960" s="11"/>
      <c r="AZ960" s="11"/>
      <c r="BA960" s="11"/>
      <c r="BB960" s="11"/>
      <c r="BC960" s="11"/>
      <c r="BD960" s="11"/>
      <c r="BE960" s="11"/>
      <c r="BF960" s="11"/>
      <c r="BG960" s="11"/>
      <c r="BH960" s="11"/>
      <c r="BI960" s="11"/>
      <c r="BJ960" s="11"/>
      <c r="BK960" s="11"/>
      <c r="BL960" s="11"/>
      <c r="BM960" s="11"/>
      <c r="BN960" s="11"/>
      <c r="BO960" s="11"/>
      <c r="BP960" s="11"/>
      <c r="BQ960" s="11"/>
      <c r="BR960" s="11"/>
      <c r="BS960" s="11"/>
      <c r="BT960" s="11"/>
    </row>
    <row r="961" spans="1:72" hidden="1">
      <c r="A961" s="880" t="str">
        <f>CONCATENATE(Admin!$C$48," ",Admin!$F$48)</f>
        <v xml:space="preserve">8 </v>
      </c>
      <c r="B961" s="881" t="e">
        <f>VLOOKUP($A$951,'P8'!$A$10:$E$59,5, FALSE)</f>
        <v>#N/A</v>
      </c>
      <c r="C961" s="639">
        <f t="shared" si="42"/>
        <v>1</v>
      </c>
      <c r="D961" s="640">
        <f t="shared" si="43"/>
        <v>0</v>
      </c>
      <c r="E961" s="640">
        <f>IF(Admin!$J$48="Yes",0,1)</f>
        <v>1</v>
      </c>
      <c r="F961" s="640">
        <f t="shared" si="44"/>
        <v>2</v>
      </c>
      <c r="G961" s="641" t="s">
        <v>303</v>
      </c>
      <c r="H961" s="11"/>
      <c r="I961" s="11"/>
      <c r="J961" s="11"/>
      <c r="K961" s="11"/>
      <c r="L961" s="11"/>
      <c r="M961" s="11"/>
      <c r="N961" s="11"/>
      <c r="O961" s="11"/>
      <c r="P961" s="11"/>
      <c r="Q961" s="11"/>
      <c r="R961" s="11"/>
      <c r="S961" s="11"/>
      <c r="T961" s="11"/>
      <c r="U961" s="11"/>
      <c r="V961" s="11"/>
      <c r="W961" s="11"/>
      <c r="X961" s="11"/>
      <c r="Y961" s="11"/>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c r="BC961" s="11"/>
      <c r="BD961" s="11"/>
      <c r="BE961" s="11"/>
      <c r="BF961" s="11"/>
      <c r="BG961" s="11"/>
      <c r="BH961" s="11"/>
      <c r="BI961" s="11"/>
      <c r="BJ961" s="11"/>
      <c r="BK961" s="11"/>
      <c r="BL961" s="11"/>
      <c r="BM961" s="11"/>
      <c r="BN961" s="11"/>
      <c r="BO961" s="11"/>
      <c r="BP961" s="11"/>
      <c r="BQ961" s="11"/>
      <c r="BR961" s="11"/>
      <c r="BS961" s="11"/>
      <c r="BT961" s="11"/>
    </row>
    <row r="962" spans="1:72" hidden="1">
      <c r="A962" s="880" t="str">
        <f>CONCATENATE(Admin!$C$49," ",Admin!$F$49)</f>
        <v xml:space="preserve">9 </v>
      </c>
      <c r="B962" s="881" t="e">
        <f>VLOOKUP($A$951,'P9'!$A$10:$E$59,5, FALSE)</f>
        <v>#N/A</v>
      </c>
      <c r="C962" s="639">
        <f t="shared" si="42"/>
        <v>1</v>
      </c>
      <c r="D962" s="640">
        <f t="shared" si="43"/>
        <v>0</v>
      </c>
      <c r="E962" s="640">
        <f>IF(Admin!$J$49="Yes",0,1)</f>
        <v>1</v>
      </c>
      <c r="F962" s="640">
        <f t="shared" si="44"/>
        <v>2</v>
      </c>
      <c r="G962" s="641" t="s">
        <v>303</v>
      </c>
      <c r="H962" s="11"/>
      <c r="I962" s="11"/>
      <c r="J962" s="11"/>
      <c r="K962" s="11"/>
      <c r="L962" s="11"/>
      <c r="M962" s="11"/>
      <c r="N962" s="11"/>
      <c r="O962" s="11"/>
      <c r="P962" s="11"/>
      <c r="Q962" s="11"/>
      <c r="R962" s="11"/>
      <c r="S962" s="11"/>
      <c r="T962" s="11"/>
      <c r="U962" s="11"/>
      <c r="V962" s="11"/>
      <c r="W962" s="11"/>
      <c r="X962" s="11"/>
      <c r="Y962" s="11"/>
      <c r="Z962" s="11"/>
      <c r="AA962" s="11"/>
      <c r="AB962" s="11"/>
      <c r="AC962" s="11"/>
      <c r="AD962" s="11"/>
      <c r="AE962" s="11"/>
      <c r="AF962" s="11"/>
      <c r="AG962" s="11"/>
      <c r="AH962" s="11"/>
      <c r="AI962" s="11"/>
      <c r="AJ962" s="11"/>
      <c r="AK962" s="11"/>
      <c r="AL962" s="11"/>
      <c r="AM962" s="11"/>
      <c r="AN962" s="11"/>
      <c r="AO962" s="11"/>
      <c r="AP962" s="11"/>
      <c r="AQ962" s="11"/>
      <c r="AR962" s="11"/>
      <c r="AS962" s="11"/>
      <c r="AT962" s="11"/>
      <c r="AU962" s="11"/>
      <c r="AV962" s="11"/>
      <c r="AW962" s="11"/>
      <c r="AX962" s="11"/>
      <c r="AY962" s="11"/>
      <c r="AZ962" s="11"/>
      <c r="BA962" s="11"/>
      <c r="BB962" s="11"/>
      <c r="BC962" s="11"/>
      <c r="BD962" s="11"/>
      <c r="BE962" s="11"/>
      <c r="BF962" s="11"/>
      <c r="BG962" s="11"/>
      <c r="BH962" s="11"/>
      <c r="BI962" s="11"/>
      <c r="BJ962" s="11"/>
      <c r="BK962" s="11"/>
      <c r="BL962" s="11"/>
      <c r="BM962" s="11"/>
      <c r="BN962" s="11"/>
      <c r="BO962" s="11"/>
      <c r="BP962" s="11"/>
      <c r="BQ962" s="11"/>
      <c r="BR962" s="11"/>
      <c r="BS962" s="11"/>
      <c r="BT962" s="11"/>
    </row>
    <row r="963" spans="1:72" hidden="1">
      <c r="A963" s="880" t="str">
        <f>CONCATENATE(Admin!$C$50," ",Admin!$F$50)</f>
        <v xml:space="preserve">10 </v>
      </c>
      <c r="B963" s="881" t="e">
        <f>VLOOKUP($A$951,'P10'!$A$10:$E$59,5, FALSE)</f>
        <v>#N/A</v>
      </c>
      <c r="C963" s="639">
        <f t="shared" si="42"/>
        <v>1</v>
      </c>
      <c r="D963" s="640">
        <f t="shared" si="43"/>
        <v>0</v>
      </c>
      <c r="E963" s="640">
        <f>IF(Admin!$J$50="Yes",0,1)</f>
        <v>1</v>
      </c>
      <c r="F963" s="640">
        <f t="shared" si="44"/>
        <v>2</v>
      </c>
      <c r="G963" s="641" t="s">
        <v>303</v>
      </c>
      <c r="H963" s="11"/>
      <c r="I963" s="11"/>
      <c r="J963" s="11"/>
      <c r="K963" s="11"/>
      <c r="L963" s="11"/>
      <c r="M963" s="11"/>
      <c r="N963" s="11"/>
      <c r="O963" s="11"/>
      <c r="P963" s="11"/>
      <c r="Q963" s="11"/>
      <c r="R963" s="11"/>
      <c r="S963" s="11"/>
      <c r="T963" s="11"/>
      <c r="U963" s="11"/>
      <c r="V963" s="11"/>
      <c r="W963" s="11"/>
      <c r="X963" s="11"/>
      <c r="Y963" s="11"/>
      <c r="Z963" s="11"/>
      <c r="AA963" s="11"/>
      <c r="AB963" s="11"/>
      <c r="AC963" s="11"/>
      <c r="AD963" s="11"/>
      <c r="AE963" s="11"/>
      <c r="AF963" s="11"/>
      <c r="AG963" s="11"/>
      <c r="AH963" s="11"/>
      <c r="AI963" s="11"/>
      <c r="AJ963" s="11"/>
      <c r="AK963" s="11"/>
      <c r="AL963" s="11"/>
      <c r="AM963" s="11"/>
      <c r="AN963" s="11"/>
      <c r="AO963" s="11"/>
      <c r="AP963" s="11"/>
      <c r="AQ963" s="11"/>
      <c r="AR963" s="11"/>
      <c r="AS963" s="11"/>
      <c r="AT963" s="11"/>
      <c r="AU963" s="11"/>
      <c r="AV963" s="11"/>
      <c r="AW963" s="11"/>
      <c r="AX963" s="11"/>
      <c r="AY963" s="11"/>
      <c r="AZ963" s="11"/>
      <c r="BA963" s="11"/>
      <c r="BB963" s="11"/>
      <c r="BC963" s="11"/>
      <c r="BD963" s="11"/>
      <c r="BE963" s="11"/>
      <c r="BF963" s="11"/>
      <c r="BG963" s="11"/>
      <c r="BH963" s="11"/>
      <c r="BI963" s="11"/>
      <c r="BJ963" s="11"/>
      <c r="BK963" s="11"/>
      <c r="BL963" s="11"/>
      <c r="BM963" s="11"/>
      <c r="BN963" s="11"/>
      <c r="BO963" s="11"/>
      <c r="BP963" s="11"/>
      <c r="BQ963" s="11"/>
      <c r="BR963" s="11"/>
      <c r="BS963" s="11"/>
      <c r="BT963" s="11"/>
    </row>
    <row r="964" spans="1:72" hidden="1">
      <c r="A964" s="880" t="str">
        <f>CONCATENATE(Admin!$C$51," ",Admin!$F$51)</f>
        <v xml:space="preserve">11 </v>
      </c>
      <c r="B964" s="881" t="e">
        <f>VLOOKUP($A$951,'P11'!$A$10:$E$59,5, FALSE)</f>
        <v>#N/A</v>
      </c>
      <c r="C964" s="639">
        <f t="shared" si="42"/>
        <v>1</v>
      </c>
      <c r="D964" s="640">
        <f t="shared" si="43"/>
        <v>0</v>
      </c>
      <c r="E964" s="640">
        <f>IF(Admin!$J$51="Yes",0,1)</f>
        <v>1</v>
      </c>
      <c r="F964" s="640">
        <f t="shared" si="44"/>
        <v>2</v>
      </c>
      <c r="G964" s="641" t="s">
        <v>303</v>
      </c>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c r="AM964" s="11"/>
      <c r="AN964" s="11"/>
      <c r="AO964" s="11"/>
      <c r="AP964" s="11"/>
      <c r="AQ964" s="11"/>
      <c r="AR964" s="11"/>
      <c r="AS964" s="11"/>
      <c r="AT964" s="11"/>
      <c r="AU964" s="11"/>
      <c r="AV964" s="11"/>
      <c r="AW964" s="11"/>
      <c r="AX964" s="11"/>
      <c r="AY964" s="11"/>
      <c r="AZ964" s="11"/>
      <c r="BA964" s="11"/>
      <c r="BB964" s="11"/>
      <c r="BC964" s="11"/>
      <c r="BD964" s="11"/>
      <c r="BE964" s="11"/>
      <c r="BF964" s="11"/>
      <c r="BG964" s="11"/>
      <c r="BH964" s="11"/>
      <c r="BI964" s="11"/>
      <c r="BJ964" s="11"/>
      <c r="BK964" s="11"/>
      <c r="BL964" s="11"/>
      <c r="BM964" s="11"/>
      <c r="BN964" s="11"/>
      <c r="BO964" s="11"/>
      <c r="BP964" s="11"/>
      <c r="BQ964" s="11"/>
      <c r="BR964" s="11"/>
      <c r="BS964" s="11"/>
      <c r="BT964" s="11"/>
    </row>
    <row r="965" spans="1:72" hidden="1">
      <c r="A965" s="880" t="str">
        <f>CONCATENATE(Admin!$C$52," ",Admin!$F$52)</f>
        <v xml:space="preserve">12 </v>
      </c>
      <c r="B965" s="881" t="e">
        <f>VLOOKUP($A$951,'P12'!$A$10:$E$59,5, FALSE)</f>
        <v>#N/A</v>
      </c>
      <c r="C965" s="639">
        <f t="shared" si="42"/>
        <v>1</v>
      </c>
      <c r="D965" s="640">
        <f t="shared" si="43"/>
        <v>0</v>
      </c>
      <c r="E965" s="640">
        <f>IF(Admin!$J$52="Yes",0,1)</f>
        <v>1</v>
      </c>
      <c r="F965" s="640">
        <f t="shared" si="44"/>
        <v>2</v>
      </c>
      <c r="G965" s="641" t="s">
        <v>303</v>
      </c>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c r="BC965" s="11"/>
      <c r="BD965" s="11"/>
      <c r="BE965" s="11"/>
      <c r="BF965" s="11"/>
      <c r="BG965" s="11"/>
      <c r="BH965" s="11"/>
      <c r="BI965" s="11"/>
      <c r="BJ965" s="11"/>
      <c r="BK965" s="11"/>
      <c r="BL965" s="11"/>
      <c r="BM965" s="11"/>
      <c r="BN965" s="11"/>
      <c r="BO965" s="11"/>
      <c r="BP965" s="11"/>
      <c r="BQ965" s="11"/>
      <c r="BR965" s="11"/>
      <c r="BS965" s="11"/>
      <c r="BT965" s="11"/>
    </row>
    <row r="966" spans="1:72" hidden="1">
      <c r="A966" s="880" t="str">
        <f>CONCATENATE(Admin!$C$53," ",Admin!$F$53)</f>
        <v xml:space="preserve">13 </v>
      </c>
      <c r="B966" s="881" t="e">
        <f>VLOOKUP($A$951,'P13'!$A$10:$E$59,5, FALSE)</f>
        <v>#N/A</v>
      </c>
      <c r="C966" s="639">
        <f t="shared" si="42"/>
        <v>1</v>
      </c>
      <c r="D966" s="640">
        <f t="shared" si="43"/>
        <v>0</v>
      </c>
      <c r="E966" s="640">
        <f>IF(Admin!$J$53="Yes",0,1)</f>
        <v>1</v>
      </c>
      <c r="F966" s="640">
        <f t="shared" si="44"/>
        <v>2</v>
      </c>
      <c r="G966" s="641" t="s">
        <v>303</v>
      </c>
      <c r="H966" s="11"/>
      <c r="I966" s="11"/>
      <c r="J966" s="11"/>
      <c r="K966" s="11"/>
      <c r="L966" s="11"/>
      <c r="M966" s="11"/>
      <c r="N966" s="11"/>
      <c r="O966" s="11"/>
      <c r="P966" s="11"/>
      <c r="Q966" s="11"/>
      <c r="R966" s="11"/>
      <c r="S966" s="11"/>
      <c r="T966" s="11"/>
      <c r="U966" s="11"/>
      <c r="V966" s="11"/>
      <c r="W966" s="11"/>
      <c r="X966" s="11"/>
      <c r="Y966" s="11"/>
      <c r="Z966" s="11"/>
      <c r="AA966" s="11"/>
      <c r="AB966" s="11"/>
      <c r="AC966" s="11"/>
      <c r="AD966" s="11"/>
      <c r="AE966" s="11"/>
      <c r="AF966" s="11"/>
      <c r="AG966" s="11"/>
      <c r="AH966" s="11"/>
      <c r="AI966" s="11"/>
      <c r="AJ966" s="11"/>
      <c r="AK966" s="11"/>
      <c r="AL966" s="11"/>
      <c r="AM966" s="11"/>
      <c r="AN966" s="11"/>
      <c r="AO966" s="11"/>
      <c r="AP966" s="11"/>
      <c r="AQ966" s="11"/>
      <c r="AR966" s="11"/>
      <c r="AS966" s="11"/>
      <c r="AT966" s="11"/>
      <c r="AU966" s="11"/>
      <c r="AV966" s="11"/>
      <c r="AW966" s="11"/>
      <c r="AX966" s="11"/>
      <c r="AY966" s="11"/>
      <c r="AZ966" s="11"/>
      <c r="BA966" s="11"/>
      <c r="BB966" s="11"/>
      <c r="BC966" s="11"/>
      <c r="BD966" s="11"/>
      <c r="BE966" s="11"/>
      <c r="BF966" s="11"/>
      <c r="BG966" s="11"/>
      <c r="BH966" s="11"/>
      <c r="BI966" s="11"/>
      <c r="BJ966" s="11"/>
      <c r="BK966" s="11"/>
      <c r="BL966" s="11"/>
      <c r="BM966" s="11"/>
      <c r="BN966" s="11"/>
      <c r="BO966" s="11"/>
      <c r="BP966" s="11"/>
      <c r="BQ966" s="11"/>
      <c r="BR966" s="11"/>
      <c r="BS966" s="11"/>
      <c r="BT966" s="11"/>
    </row>
    <row r="967" spans="1:72" hidden="1">
      <c r="A967" s="880" t="str">
        <f>CONCATENATE(Admin!$C$54," ",Admin!$F$54)</f>
        <v xml:space="preserve">14 </v>
      </c>
      <c r="B967" s="881" t="e">
        <f>VLOOKUP($A$951,'P14'!$A$10:$E$59,5, FALSE)</f>
        <v>#N/A</v>
      </c>
      <c r="C967" s="639">
        <f t="shared" si="42"/>
        <v>1</v>
      </c>
      <c r="D967" s="640">
        <f t="shared" si="43"/>
        <v>0</v>
      </c>
      <c r="E967" s="640">
        <f>IF(Admin!$J$54="Yes",0,1)</f>
        <v>1</v>
      </c>
      <c r="F967" s="640">
        <f t="shared" si="44"/>
        <v>2</v>
      </c>
      <c r="G967" s="641" t="s">
        <v>303</v>
      </c>
      <c r="H967" s="11"/>
      <c r="I967" s="11"/>
      <c r="J967" s="11"/>
      <c r="K967" s="11"/>
      <c r="L967" s="11"/>
      <c r="M967" s="11"/>
      <c r="N967" s="11"/>
      <c r="O967" s="11"/>
      <c r="P967" s="11"/>
      <c r="Q967" s="11"/>
      <c r="R967" s="11"/>
      <c r="S967" s="11"/>
      <c r="T967" s="11"/>
      <c r="U967" s="11"/>
      <c r="V967" s="11"/>
      <c r="W967" s="11"/>
      <c r="X967" s="11"/>
      <c r="Y967" s="11"/>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c r="BC967" s="11"/>
      <c r="BD967" s="11"/>
      <c r="BE967" s="11"/>
      <c r="BF967" s="11"/>
      <c r="BG967" s="11"/>
      <c r="BH967" s="11"/>
      <c r="BI967" s="11"/>
      <c r="BJ967" s="11"/>
      <c r="BK967" s="11"/>
      <c r="BL967" s="11"/>
      <c r="BM967" s="11"/>
      <c r="BN967" s="11"/>
      <c r="BO967" s="11"/>
      <c r="BP967" s="11"/>
      <c r="BQ967" s="11"/>
      <c r="BR967" s="11"/>
      <c r="BS967" s="11"/>
      <c r="BT967" s="11"/>
    </row>
    <row r="968" spans="1:72" hidden="1">
      <c r="A968" s="880" t="str">
        <f>CONCATENATE(Admin!$C$55," ",Admin!$F$55)</f>
        <v xml:space="preserve">15 </v>
      </c>
      <c r="B968" s="881" t="e">
        <f>VLOOKUP($A$951,'P15'!$A$10:$E$59,5, FALSE)</f>
        <v>#N/A</v>
      </c>
      <c r="C968" s="639">
        <f t="shared" ref="C968:C1031" si="45">IF(ISERROR(B968),1,0)</f>
        <v>1</v>
      </c>
      <c r="D968" s="640">
        <f t="shared" ref="D968:D1031" si="46">IF(ISNUMBER(B968),1,0)</f>
        <v>0</v>
      </c>
      <c r="E968" s="640">
        <f>IF(Admin!$J$55="Yes",0,1)</f>
        <v>1</v>
      </c>
      <c r="F968" s="640">
        <f t="shared" ref="F968:F1031" si="47">SUM(C968:E968)</f>
        <v>2</v>
      </c>
      <c r="G968" s="641" t="s">
        <v>303</v>
      </c>
      <c r="H968" s="11"/>
      <c r="I968" s="11"/>
      <c r="J968" s="11"/>
      <c r="K968" s="11"/>
      <c r="L968" s="11"/>
      <c r="M968" s="11"/>
      <c r="N968" s="11"/>
      <c r="O968" s="11"/>
      <c r="P968" s="11"/>
      <c r="Q968" s="11"/>
      <c r="R968" s="11"/>
      <c r="S968" s="11"/>
      <c r="T968" s="11"/>
      <c r="U968" s="11"/>
      <c r="V968" s="11"/>
      <c r="W968" s="11"/>
      <c r="X968" s="11"/>
      <c r="Y968" s="11"/>
      <c r="Z968" s="11"/>
      <c r="AA968" s="11"/>
      <c r="AB968" s="11"/>
      <c r="AC968" s="11"/>
      <c r="AD968" s="11"/>
      <c r="AE968" s="11"/>
      <c r="AF968" s="11"/>
      <c r="AG968" s="11"/>
      <c r="AH968" s="11"/>
      <c r="AI968" s="11"/>
      <c r="AJ968" s="11"/>
      <c r="AK968" s="11"/>
      <c r="AL968" s="11"/>
      <c r="AM968" s="11"/>
      <c r="AN968" s="11"/>
      <c r="AO968" s="11"/>
      <c r="AP968" s="11"/>
      <c r="AQ968" s="11"/>
      <c r="AR968" s="11"/>
      <c r="AS968" s="11"/>
      <c r="AT968" s="11"/>
      <c r="AU968" s="11"/>
      <c r="AV968" s="11"/>
      <c r="AW968" s="11"/>
      <c r="AX968" s="11"/>
      <c r="AY968" s="11"/>
      <c r="AZ968" s="11"/>
      <c r="BA968" s="11"/>
      <c r="BB968" s="11"/>
      <c r="BC968" s="11"/>
      <c r="BD968" s="11"/>
      <c r="BE968" s="11"/>
      <c r="BF968" s="11"/>
      <c r="BG968" s="11"/>
      <c r="BH968" s="11"/>
      <c r="BI968" s="11"/>
      <c r="BJ968" s="11"/>
      <c r="BK968" s="11"/>
      <c r="BL968" s="11"/>
      <c r="BM968" s="11"/>
      <c r="BN968" s="11"/>
      <c r="BO968" s="11"/>
      <c r="BP968" s="11"/>
      <c r="BQ968" s="11"/>
      <c r="BR968" s="11"/>
      <c r="BS968" s="11"/>
      <c r="BT968" s="11"/>
    </row>
    <row r="969" spans="1:72" hidden="1">
      <c r="A969" s="880" t="str">
        <f>CONCATENATE(Admin!$C$56," ",Admin!$F$56)</f>
        <v xml:space="preserve">16 </v>
      </c>
      <c r="B969" s="881" t="e">
        <f>VLOOKUP($A$951,'P16'!$A$10:$E$59,5, FALSE)</f>
        <v>#N/A</v>
      </c>
      <c r="C969" s="639">
        <f t="shared" si="45"/>
        <v>1</v>
      </c>
      <c r="D969" s="640">
        <f t="shared" si="46"/>
        <v>0</v>
      </c>
      <c r="E969" s="640">
        <f>IF(Admin!$J$56="Yes",0,1)</f>
        <v>1</v>
      </c>
      <c r="F969" s="640">
        <f t="shared" si="47"/>
        <v>2</v>
      </c>
      <c r="G969" s="641" t="s">
        <v>303</v>
      </c>
      <c r="H969" s="11"/>
      <c r="I969" s="11"/>
      <c r="J969" s="11"/>
      <c r="K969" s="11"/>
      <c r="L969" s="11"/>
      <c r="M969" s="11"/>
      <c r="N969" s="11"/>
      <c r="O969" s="11"/>
      <c r="P969" s="11"/>
      <c r="Q969" s="11"/>
      <c r="R969" s="11"/>
      <c r="S969" s="11"/>
      <c r="T969" s="11"/>
      <c r="U969" s="11"/>
      <c r="V969" s="11"/>
      <c r="W969" s="11"/>
      <c r="X969" s="11"/>
      <c r="Y969" s="11"/>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c r="BC969" s="11"/>
      <c r="BD969" s="11"/>
      <c r="BE969" s="11"/>
      <c r="BF969" s="11"/>
      <c r="BG969" s="11"/>
      <c r="BH969" s="11"/>
      <c r="BI969" s="11"/>
      <c r="BJ969" s="11"/>
      <c r="BK969" s="11"/>
      <c r="BL969" s="11"/>
      <c r="BM969" s="11"/>
      <c r="BN969" s="11"/>
      <c r="BO969" s="11"/>
      <c r="BP969" s="11"/>
      <c r="BQ969" s="11"/>
      <c r="BR969" s="11"/>
      <c r="BS969" s="11"/>
      <c r="BT969" s="11"/>
    </row>
    <row r="970" spans="1:72" hidden="1">
      <c r="A970" s="880" t="str">
        <f>CONCATENATE(Admin!$C$57," ",Admin!$F$57)</f>
        <v xml:space="preserve">17 </v>
      </c>
      <c r="B970" s="881" t="e">
        <f>VLOOKUP($A$951,'P17'!$A$10:$E$59,5, FALSE)</f>
        <v>#N/A</v>
      </c>
      <c r="C970" s="639">
        <f t="shared" si="45"/>
        <v>1</v>
      </c>
      <c r="D970" s="640">
        <f t="shared" si="46"/>
        <v>0</v>
      </c>
      <c r="E970" s="640">
        <f>IF(Admin!$J$57="Yes",0,1)</f>
        <v>1</v>
      </c>
      <c r="F970" s="640">
        <f t="shared" si="47"/>
        <v>2</v>
      </c>
      <c r="G970" s="641" t="s">
        <v>303</v>
      </c>
      <c r="H970" s="11"/>
      <c r="I970" s="11"/>
      <c r="J970" s="11"/>
      <c r="K970" s="11"/>
      <c r="L970" s="11"/>
      <c r="M970" s="11"/>
      <c r="N970" s="11"/>
      <c r="O970" s="11"/>
      <c r="P970" s="11"/>
      <c r="Q970" s="11"/>
      <c r="R970" s="11"/>
      <c r="S970" s="11"/>
      <c r="T970" s="11"/>
      <c r="U970" s="11"/>
      <c r="V970" s="11"/>
      <c r="W970" s="11"/>
      <c r="X970" s="11"/>
      <c r="Y970" s="11"/>
      <c r="Z970" s="11"/>
      <c r="AA970" s="11"/>
      <c r="AB970" s="11"/>
      <c r="AC970" s="11"/>
      <c r="AD970" s="11"/>
      <c r="AE970" s="11"/>
      <c r="AF970" s="11"/>
      <c r="AG970" s="11"/>
      <c r="AH970" s="11"/>
      <c r="AI970" s="11"/>
      <c r="AJ970" s="11"/>
      <c r="AK970" s="11"/>
      <c r="AL970" s="11"/>
      <c r="AM970" s="11"/>
      <c r="AN970" s="11"/>
      <c r="AO970" s="11"/>
      <c r="AP970" s="11"/>
      <c r="AQ970" s="11"/>
      <c r="AR970" s="11"/>
      <c r="AS970" s="11"/>
      <c r="AT970" s="11"/>
      <c r="AU970" s="11"/>
      <c r="AV970" s="11"/>
      <c r="AW970" s="11"/>
      <c r="AX970" s="11"/>
      <c r="AY970" s="11"/>
      <c r="AZ970" s="11"/>
      <c r="BA970" s="11"/>
      <c r="BB970" s="11"/>
      <c r="BC970" s="11"/>
      <c r="BD970" s="11"/>
      <c r="BE970" s="11"/>
      <c r="BF970" s="11"/>
      <c r="BG970" s="11"/>
      <c r="BH970" s="11"/>
      <c r="BI970" s="11"/>
      <c r="BJ970" s="11"/>
      <c r="BK970" s="11"/>
      <c r="BL970" s="11"/>
      <c r="BM970" s="11"/>
      <c r="BN970" s="11"/>
      <c r="BO970" s="11"/>
      <c r="BP970" s="11"/>
      <c r="BQ970" s="11"/>
      <c r="BR970" s="11"/>
      <c r="BS970" s="11"/>
      <c r="BT970" s="11"/>
    </row>
    <row r="971" spans="1:72" hidden="1">
      <c r="A971" s="880" t="str">
        <f>CONCATENATE(Admin!$C$58," ",Admin!$F$58)</f>
        <v xml:space="preserve">18 </v>
      </c>
      <c r="B971" s="881" t="e">
        <f>VLOOKUP($A$951,'P18'!$A$10:$E$59,5, FALSE)</f>
        <v>#N/A</v>
      </c>
      <c r="C971" s="639">
        <f t="shared" si="45"/>
        <v>1</v>
      </c>
      <c r="D971" s="640">
        <f t="shared" si="46"/>
        <v>0</v>
      </c>
      <c r="E971" s="640">
        <f>IF(Admin!$J$58="Yes",0,1)</f>
        <v>1</v>
      </c>
      <c r="F971" s="640">
        <f t="shared" si="47"/>
        <v>2</v>
      </c>
      <c r="G971" s="641" t="s">
        <v>303</v>
      </c>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c r="BC971" s="11"/>
      <c r="BD971" s="11"/>
      <c r="BE971" s="11"/>
      <c r="BF971" s="11"/>
      <c r="BG971" s="11"/>
      <c r="BH971" s="11"/>
      <c r="BI971" s="11"/>
      <c r="BJ971" s="11"/>
      <c r="BK971" s="11"/>
      <c r="BL971" s="11"/>
      <c r="BM971" s="11"/>
      <c r="BN971" s="11"/>
      <c r="BO971" s="11"/>
      <c r="BP971" s="11"/>
      <c r="BQ971" s="11"/>
      <c r="BR971" s="11"/>
      <c r="BS971" s="11"/>
      <c r="BT971" s="11"/>
    </row>
    <row r="972" spans="1:72" hidden="1">
      <c r="A972" s="880" t="str">
        <f>CONCATENATE(Admin!$C$59," ",Admin!$F$59)</f>
        <v xml:space="preserve">19 </v>
      </c>
      <c r="B972" s="881" t="e">
        <f>VLOOKUP($A$951,'P19'!$A$10:$E$59,5, FALSE)</f>
        <v>#N/A</v>
      </c>
      <c r="C972" s="639">
        <f t="shared" si="45"/>
        <v>1</v>
      </c>
      <c r="D972" s="640">
        <f t="shared" si="46"/>
        <v>0</v>
      </c>
      <c r="E972" s="640">
        <f>IF(Admin!$J$59="Yes",0,1)</f>
        <v>1</v>
      </c>
      <c r="F972" s="640">
        <f t="shared" si="47"/>
        <v>2</v>
      </c>
      <c r="G972" s="641" t="s">
        <v>303</v>
      </c>
      <c r="H972" s="11"/>
      <c r="I972" s="11"/>
      <c r="J972" s="11"/>
      <c r="K972" s="11"/>
      <c r="L972" s="11"/>
      <c r="M972" s="11"/>
      <c r="N972" s="11"/>
      <c r="O972" s="11"/>
      <c r="P972" s="11"/>
      <c r="Q972" s="11"/>
      <c r="R972" s="11"/>
      <c r="S972" s="11"/>
      <c r="T972" s="11"/>
      <c r="U972" s="11"/>
      <c r="V972" s="11"/>
      <c r="W972" s="11"/>
      <c r="X972" s="11"/>
      <c r="Y972" s="11"/>
      <c r="Z972" s="11"/>
      <c r="AA972" s="11"/>
      <c r="AB972" s="11"/>
      <c r="AC972" s="11"/>
      <c r="AD972" s="11"/>
      <c r="AE972" s="11"/>
      <c r="AF972" s="11"/>
      <c r="AG972" s="11"/>
      <c r="AH972" s="11"/>
      <c r="AI972" s="11"/>
      <c r="AJ972" s="11"/>
      <c r="AK972" s="11"/>
      <c r="AL972" s="11"/>
      <c r="AM972" s="11"/>
      <c r="AN972" s="11"/>
      <c r="AO972" s="11"/>
      <c r="AP972" s="11"/>
      <c r="AQ972" s="11"/>
      <c r="AR972" s="11"/>
      <c r="AS972" s="11"/>
      <c r="AT972" s="11"/>
      <c r="AU972" s="11"/>
      <c r="AV972" s="11"/>
      <c r="AW972" s="11"/>
      <c r="AX972" s="11"/>
      <c r="AY972" s="11"/>
      <c r="AZ972" s="11"/>
      <c r="BA972" s="11"/>
      <c r="BB972" s="11"/>
      <c r="BC972" s="11"/>
      <c r="BD972" s="11"/>
      <c r="BE972" s="11"/>
      <c r="BF972" s="11"/>
      <c r="BG972" s="11"/>
      <c r="BH972" s="11"/>
      <c r="BI972" s="11"/>
      <c r="BJ972" s="11"/>
      <c r="BK972" s="11"/>
      <c r="BL972" s="11"/>
      <c r="BM972" s="11"/>
      <c r="BN972" s="11"/>
      <c r="BO972" s="11"/>
      <c r="BP972" s="11"/>
      <c r="BQ972" s="11"/>
      <c r="BR972" s="11"/>
      <c r="BS972" s="11"/>
      <c r="BT972" s="11"/>
    </row>
    <row r="973" spans="1:72" hidden="1">
      <c r="A973" s="880" t="str">
        <f>CONCATENATE(Admin!$C$60," ",Admin!$F$60)</f>
        <v xml:space="preserve">20 </v>
      </c>
      <c r="B973" s="881" t="e">
        <f>VLOOKUP($A$951,'P20'!$A$10:$E$59,5, FALSE)</f>
        <v>#N/A</v>
      </c>
      <c r="C973" s="639">
        <f t="shared" si="45"/>
        <v>1</v>
      </c>
      <c r="D973" s="640">
        <f t="shared" si="46"/>
        <v>0</v>
      </c>
      <c r="E973" s="640">
        <f>IF(Admin!$J$60="Yes",0,1)</f>
        <v>1</v>
      </c>
      <c r="F973" s="640">
        <f t="shared" si="47"/>
        <v>2</v>
      </c>
      <c r="G973" s="641" t="s">
        <v>303</v>
      </c>
      <c r="H973" s="11"/>
      <c r="I973" s="11"/>
      <c r="J973" s="11"/>
      <c r="K973" s="11"/>
      <c r="L973" s="11"/>
      <c r="M973" s="11"/>
      <c r="N973" s="11"/>
      <c r="O973" s="11"/>
      <c r="P973" s="11"/>
      <c r="Q973" s="11"/>
      <c r="R973" s="11"/>
      <c r="S973" s="11"/>
      <c r="T973" s="11"/>
      <c r="U973" s="11"/>
      <c r="V973" s="11"/>
      <c r="W973" s="11"/>
      <c r="X973" s="11"/>
      <c r="Y973" s="11"/>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c r="BC973" s="11"/>
      <c r="BD973" s="11"/>
      <c r="BE973" s="11"/>
      <c r="BF973" s="11"/>
      <c r="BG973" s="11"/>
      <c r="BH973" s="11"/>
      <c r="BI973" s="11"/>
      <c r="BJ973" s="11"/>
      <c r="BK973" s="11"/>
      <c r="BL973" s="11"/>
      <c r="BM973" s="11"/>
      <c r="BN973" s="11"/>
      <c r="BO973" s="11"/>
      <c r="BP973" s="11"/>
      <c r="BQ973" s="11"/>
      <c r="BR973" s="11"/>
      <c r="BS973" s="11"/>
      <c r="BT973" s="11"/>
    </row>
    <row r="974" spans="1:72" hidden="1">
      <c r="A974" s="878">
        <f>Tasks!B111</f>
        <v>43</v>
      </c>
      <c r="B974" s="879">
        <f>Tasks!C111</f>
        <v>0</v>
      </c>
      <c r="C974" s="639">
        <f t="shared" si="45"/>
        <v>0</v>
      </c>
      <c r="D974" s="640">
        <f t="shared" si="46"/>
        <v>1</v>
      </c>
      <c r="E974" s="640" t="s">
        <v>100</v>
      </c>
      <c r="F974" s="640">
        <f t="shared" si="47"/>
        <v>1</v>
      </c>
      <c r="G974" s="641" t="s">
        <v>303</v>
      </c>
      <c r="H974" s="11"/>
      <c r="I974" s="11"/>
      <c r="J974" s="11"/>
      <c r="K974" s="11"/>
      <c r="L974" s="11"/>
      <c r="M974" s="11"/>
      <c r="N974" s="11"/>
      <c r="O974" s="11"/>
      <c r="P974" s="11"/>
      <c r="Q974" s="11"/>
      <c r="R974" s="11"/>
      <c r="S974" s="11"/>
      <c r="T974" s="11"/>
      <c r="U974" s="11"/>
      <c r="V974" s="11"/>
      <c r="W974" s="11"/>
      <c r="X974" s="11"/>
      <c r="Y974" s="11"/>
      <c r="Z974" s="11"/>
      <c r="AA974" s="11"/>
      <c r="AB974" s="11"/>
      <c r="AC974" s="11"/>
      <c r="AD974" s="11"/>
      <c r="AE974" s="11"/>
      <c r="AF974" s="11"/>
      <c r="AG974" s="11"/>
      <c r="AH974" s="11"/>
      <c r="AI974" s="11"/>
      <c r="AJ974" s="11"/>
      <c r="AK974" s="11"/>
      <c r="AL974" s="11"/>
      <c r="AM974" s="11"/>
      <c r="AN974" s="11"/>
      <c r="AO974" s="11"/>
      <c r="AP974" s="11"/>
      <c r="AQ974" s="11"/>
      <c r="AR974" s="11"/>
      <c r="AS974" s="11"/>
      <c r="AT974" s="11"/>
      <c r="AU974" s="11"/>
      <c r="AV974" s="11"/>
      <c r="AW974" s="11"/>
      <c r="AX974" s="11"/>
      <c r="AY974" s="11"/>
      <c r="AZ974" s="11"/>
      <c r="BA974" s="11"/>
      <c r="BB974" s="11"/>
      <c r="BC974" s="11"/>
      <c r="BD974" s="11"/>
      <c r="BE974" s="11"/>
      <c r="BF974" s="11"/>
      <c r="BG974" s="11"/>
      <c r="BH974" s="11"/>
      <c r="BI974" s="11"/>
      <c r="BJ974" s="11"/>
      <c r="BK974" s="11"/>
      <c r="BL974" s="11"/>
      <c r="BM974" s="11"/>
      <c r="BN974" s="11"/>
      <c r="BO974" s="11"/>
      <c r="BP974" s="11"/>
      <c r="BQ974" s="11"/>
      <c r="BR974" s="11"/>
      <c r="BS974" s="11"/>
      <c r="BT974" s="11"/>
    </row>
    <row r="975" spans="1:72" hidden="1">
      <c r="A975" s="880" t="str">
        <f>CONCATENATE("P1"," ",Admin!$F$39)</f>
        <v xml:space="preserve">P1 </v>
      </c>
      <c r="B975" s="881" t="e">
        <f>VLOOKUP($A$974,Pilot1!$A$10:$E$59,5, FALSE)</f>
        <v>#N/A</v>
      </c>
      <c r="C975" s="639">
        <f t="shared" si="45"/>
        <v>1</v>
      </c>
      <c r="D975" s="640">
        <f t="shared" si="46"/>
        <v>0</v>
      </c>
      <c r="E975" s="640">
        <f>IF(Admin!$J$39="Yes",0,1)</f>
        <v>1</v>
      </c>
      <c r="F975" s="640">
        <f t="shared" si="47"/>
        <v>2</v>
      </c>
      <c r="G975" s="641" t="s">
        <v>303</v>
      </c>
      <c r="H975" s="11"/>
      <c r="I975" s="11"/>
      <c r="J975" s="11"/>
      <c r="K975" s="11"/>
      <c r="L975" s="11"/>
      <c r="M975" s="11"/>
      <c r="N975" s="11"/>
      <c r="O975" s="11"/>
      <c r="P975" s="11"/>
      <c r="Q975" s="11"/>
      <c r="R975" s="11"/>
      <c r="S975" s="11"/>
      <c r="T975" s="11"/>
      <c r="U975" s="11"/>
      <c r="V975" s="11"/>
      <c r="W975" s="11"/>
      <c r="X975" s="11"/>
      <c r="Y975" s="11"/>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c r="BC975" s="11"/>
      <c r="BD975" s="11"/>
      <c r="BE975" s="11"/>
      <c r="BF975" s="11"/>
      <c r="BG975" s="11"/>
      <c r="BH975" s="11"/>
      <c r="BI975" s="11"/>
      <c r="BJ975" s="11"/>
      <c r="BK975" s="11"/>
      <c r="BL975" s="11"/>
      <c r="BM975" s="11"/>
      <c r="BN975" s="11"/>
      <c r="BO975" s="11"/>
      <c r="BP975" s="11"/>
      <c r="BQ975" s="11"/>
      <c r="BR975" s="11"/>
      <c r="BS975" s="11"/>
      <c r="BT975" s="11"/>
    </row>
    <row r="976" spans="1:72" ht="27" hidden="1">
      <c r="A976" s="880" t="str">
        <f>CONCATENATE("P2"," ",Admin!$F$40)</f>
        <v>P2 &lt;enter name&gt;</v>
      </c>
      <c r="B976" s="881" t="e">
        <f>VLOOKUP($A$974,Pilot2!$A$10:$E$59,5, FALSE)</f>
        <v>#N/A</v>
      </c>
      <c r="C976" s="639">
        <f t="shared" si="45"/>
        <v>1</v>
      </c>
      <c r="D976" s="640">
        <f t="shared" si="46"/>
        <v>0</v>
      </c>
      <c r="E976" s="640">
        <f>IF(Admin!$J$40="Yes",0,1)</f>
        <v>1</v>
      </c>
      <c r="F976" s="640">
        <f t="shared" si="47"/>
        <v>2</v>
      </c>
      <c r="G976" s="641" t="s">
        <v>303</v>
      </c>
      <c r="H976" s="11"/>
      <c r="I976" s="11"/>
      <c r="J976" s="11"/>
      <c r="K976" s="11"/>
      <c r="L976" s="11"/>
      <c r="M976" s="11"/>
      <c r="N976" s="11"/>
      <c r="O976" s="11"/>
      <c r="P976" s="11"/>
      <c r="Q976" s="11"/>
      <c r="R976" s="11"/>
      <c r="S976" s="11"/>
      <c r="T976" s="11"/>
      <c r="U976" s="11"/>
      <c r="V976" s="11"/>
      <c r="W976" s="11"/>
      <c r="X976" s="11"/>
      <c r="Y976" s="11"/>
      <c r="Z976" s="11"/>
      <c r="AA976" s="11"/>
      <c r="AB976" s="11"/>
      <c r="AC976" s="11"/>
      <c r="AD976" s="11"/>
      <c r="AE976" s="11"/>
      <c r="AF976" s="11"/>
      <c r="AG976" s="11"/>
      <c r="AH976" s="11"/>
      <c r="AI976" s="11"/>
      <c r="AJ976" s="11"/>
      <c r="AK976" s="11"/>
      <c r="AL976" s="11"/>
      <c r="AM976" s="11"/>
      <c r="AN976" s="11"/>
      <c r="AO976" s="11"/>
      <c r="AP976" s="11"/>
      <c r="AQ976" s="11"/>
      <c r="AR976" s="11"/>
      <c r="AS976" s="11"/>
      <c r="AT976" s="11"/>
      <c r="AU976" s="11"/>
      <c r="AV976" s="11"/>
      <c r="AW976" s="11"/>
      <c r="AX976" s="11"/>
      <c r="AY976" s="11"/>
      <c r="AZ976" s="11"/>
      <c r="BA976" s="11"/>
      <c r="BB976" s="11"/>
      <c r="BC976" s="11"/>
      <c r="BD976" s="11"/>
      <c r="BE976" s="11"/>
      <c r="BF976" s="11"/>
      <c r="BG976" s="11"/>
      <c r="BH976" s="11"/>
      <c r="BI976" s="11"/>
      <c r="BJ976" s="11"/>
      <c r="BK976" s="11"/>
      <c r="BL976" s="11"/>
      <c r="BM976" s="11"/>
      <c r="BN976" s="11"/>
      <c r="BO976" s="11"/>
      <c r="BP976" s="11"/>
      <c r="BQ976" s="11"/>
      <c r="BR976" s="11"/>
      <c r="BS976" s="11"/>
      <c r="BT976" s="11"/>
    </row>
    <row r="977" spans="1:72" ht="27" hidden="1">
      <c r="A977" s="880" t="str">
        <f>CONCATENATE(Admin!$C$41," ",Admin!$F$41)</f>
        <v>1 Mevis Dsilva</v>
      </c>
      <c r="B977" s="881" t="e">
        <f>VLOOKUP($A$974,'P1'!$A$10:$E$59,5, FALSE)</f>
        <v>#N/A</v>
      </c>
      <c r="C977" s="639">
        <f t="shared" si="45"/>
        <v>1</v>
      </c>
      <c r="D977" s="640">
        <f t="shared" si="46"/>
        <v>0</v>
      </c>
      <c r="E977" s="640">
        <f>IF(Admin!$J$41="Yes",0,1)</f>
        <v>0</v>
      </c>
      <c r="F977" s="640">
        <f t="shared" si="47"/>
        <v>1</v>
      </c>
      <c r="G977" s="641" t="s">
        <v>303</v>
      </c>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c r="BC977" s="11"/>
      <c r="BD977" s="11"/>
      <c r="BE977" s="11"/>
      <c r="BF977" s="11"/>
      <c r="BG977" s="11"/>
      <c r="BH977" s="11"/>
      <c r="BI977" s="11"/>
      <c r="BJ977" s="11"/>
      <c r="BK977" s="11"/>
      <c r="BL977" s="11"/>
      <c r="BM977" s="11"/>
      <c r="BN977" s="11"/>
      <c r="BO977" s="11"/>
      <c r="BP977" s="11"/>
      <c r="BQ977" s="11"/>
      <c r="BR977" s="11"/>
      <c r="BS977" s="11"/>
      <c r="BT977" s="11"/>
    </row>
    <row r="978" spans="1:72" ht="27" hidden="1">
      <c r="A978" s="880" t="str">
        <f>CONCATENATE(Admin!$C$42," ",Admin!$F$42)</f>
        <v>2 Boris Gluscevic</v>
      </c>
      <c r="B978" s="881" t="e">
        <f>VLOOKUP($A$974,'P2'!$A$10:$E$59,5, FALSE)</f>
        <v>#N/A</v>
      </c>
      <c r="C978" s="639">
        <f t="shared" si="45"/>
        <v>1</v>
      </c>
      <c r="D978" s="640">
        <f t="shared" si="46"/>
        <v>0</v>
      </c>
      <c r="E978" s="640">
        <f>IF(Admin!$J$42="Yes",0,1)</f>
        <v>0</v>
      </c>
      <c r="F978" s="640">
        <f t="shared" si="47"/>
        <v>1</v>
      </c>
      <c r="G978" s="641" t="s">
        <v>303</v>
      </c>
      <c r="H978" s="11"/>
      <c r="I978" s="11"/>
      <c r="J978" s="11"/>
      <c r="K978" s="11"/>
      <c r="L978" s="11"/>
      <c r="M978" s="11"/>
      <c r="N978" s="11"/>
      <c r="O978" s="11"/>
      <c r="P978" s="11"/>
      <c r="Q978" s="11"/>
      <c r="R978" s="11"/>
      <c r="S978" s="11"/>
      <c r="T978" s="11"/>
      <c r="U978" s="11"/>
      <c r="V978" s="11"/>
      <c r="W978" s="11"/>
      <c r="X978" s="11"/>
      <c r="Y978" s="11"/>
      <c r="Z978" s="11"/>
      <c r="AA978" s="11"/>
      <c r="AB978" s="11"/>
      <c r="AC978" s="11"/>
      <c r="AD978" s="11"/>
      <c r="AE978" s="11"/>
      <c r="AF978" s="11"/>
      <c r="AG978" s="11"/>
      <c r="AH978" s="11"/>
      <c r="AI978" s="11"/>
      <c r="AJ978" s="11"/>
      <c r="AK978" s="11"/>
      <c r="AL978" s="11"/>
      <c r="AM978" s="11"/>
      <c r="AN978" s="11"/>
      <c r="AO978" s="11"/>
      <c r="AP978" s="11"/>
      <c r="AQ978" s="11"/>
      <c r="AR978" s="11"/>
      <c r="AS978" s="11"/>
      <c r="AT978" s="11"/>
      <c r="AU978" s="11"/>
      <c r="AV978" s="11"/>
      <c r="AW978" s="11"/>
      <c r="AX978" s="11"/>
      <c r="AY978" s="11"/>
      <c r="AZ978" s="11"/>
      <c r="BA978" s="11"/>
      <c r="BB978" s="11"/>
      <c r="BC978" s="11"/>
      <c r="BD978" s="11"/>
      <c r="BE978" s="11"/>
      <c r="BF978" s="11"/>
      <c r="BG978" s="11"/>
      <c r="BH978" s="11"/>
      <c r="BI978" s="11"/>
      <c r="BJ978" s="11"/>
      <c r="BK978" s="11"/>
      <c r="BL978" s="11"/>
      <c r="BM978" s="11"/>
      <c r="BN978" s="11"/>
      <c r="BO978" s="11"/>
      <c r="BP978" s="11"/>
      <c r="BQ978" s="11"/>
      <c r="BR978" s="11"/>
      <c r="BS978" s="11"/>
      <c r="BT978" s="11"/>
    </row>
    <row r="979" spans="1:72" ht="27" hidden="1">
      <c r="A979" s="880" t="str">
        <f>CONCATENATE(Admin!$C$43," ",Admin!$F$43)</f>
        <v>3 Foram Jasani</v>
      </c>
      <c r="B979" s="881" t="e">
        <f>VLOOKUP($A$974,'P3'!$A$10:$E$59,5, FALSE)</f>
        <v>#N/A</v>
      </c>
      <c r="C979" s="639">
        <f t="shared" si="45"/>
        <v>1</v>
      </c>
      <c r="D979" s="640">
        <f t="shared" si="46"/>
        <v>0</v>
      </c>
      <c r="E979" s="640">
        <f>IF(Admin!$J$43="Yes",0,1)</f>
        <v>0</v>
      </c>
      <c r="F979" s="640">
        <f t="shared" si="47"/>
        <v>1</v>
      </c>
      <c r="G979" s="641" t="s">
        <v>303</v>
      </c>
      <c r="H979" s="11"/>
      <c r="I979" s="11"/>
      <c r="J979" s="11"/>
      <c r="K979" s="11"/>
      <c r="L979" s="11"/>
      <c r="M979" s="11"/>
      <c r="N979" s="11"/>
      <c r="O979" s="11"/>
      <c r="P979" s="11"/>
      <c r="Q979" s="11"/>
      <c r="R979" s="11"/>
      <c r="S979" s="11"/>
      <c r="T979" s="11"/>
      <c r="U979" s="11"/>
      <c r="V979" s="11"/>
      <c r="W979" s="11"/>
      <c r="X979" s="11"/>
      <c r="Y979" s="11"/>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c r="BC979" s="11"/>
      <c r="BD979" s="11"/>
      <c r="BE979" s="11"/>
      <c r="BF979" s="11"/>
      <c r="BG979" s="11"/>
      <c r="BH979" s="11"/>
      <c r="BI979" s="11"/>
      <c r="BJ979" s="11"/>
      <c r="BK979" s="11"/>
      <c r="BL979" s="11"/>
      <c r="BM979" s="11"/>
      <c r="BN979" s="11"/>
      <c r="BO979" s="11"/>
      <c r="BP979" s="11"/>
      <c r="BQ979" s="11"/>
      <c r="BR979" s="11"/>
      <c r="BS979" s="11"/>
      <c r="BT979" s="11"/>
    </row>
    <row r="980" spans="1:72" ht="27" hidden="1">
      <c r="A980" s="880" t="str">
        <f>CONCATENATE(Admin!$C$44," ",Admin!$F$44)</f>
        <v>4 Anupam Jagtap</v>
      </c>
      <c r="B980" s="881" t="e">
        <f>VLOOKUP($A$974,'P4'!$A$10:$E$59,5, FALSE)</f>
        <v>#N/A</v>
      </c>
      <c r="C980" s="639">
        <f t="shared" si="45"/>
        <v>1</v>
      </c>
      <c r="D980" s="640">
        <f t="shared" si="46"/>
        <v>0</v>
      </c>
      <c r="E980" s="640">
        <f>IF(Admin!$J$44="Yes",0,1)</f>
        <v>0</v>
      </c>
      <c r="F980" s="640">
        <f t="shared" si="47"/>
        <v>1</v>
      </c>
      <c r="G980" s="641" t="s">
        <v>303</v>
      </c>
      <c r="H980" s="11"/>
      <c r="I980" s="11"/>
      <c r="J980" s="11"/>
      <c r="K980" s="11"/>
      <c r="L980" s="11"/>
      <c r="M980" s="11"/>
      <c r="N980" s="11"/>
      <c r="O980" s="11"/>
      <c r="P980" s="11"/>
      <c r="Q980" s="11"/>
      <c r="R980" s="11"/>
      <c r="S980" s="11"/>
      <c r="T980" s="11"/>
      <c r="U980" s="11"/>
      <c r="V980" s="11"/>
      <c r="W980" s="11"/>
      <c r="X980" s="11"/>
      <c r="Y980" s="11"/>
      <c r="Z980" s="11"/>
      <c r="AA980" s="11"/>
      <c r="AB980" s="11"/>
      <c r="AC980" s="11"/>
      <c r="AD980" s="11"/>
      <c r="AE980" s="11"/>
      <c r="AF980" s="11"/>
      <c r="AG980" s="11"/>
      <c r="AH980" s="11"/>
      <c r="AI980" s="11"/>
      <c r="AJ980" s="11"/>
      <c r="AK980" s="11"/>
      <c r="AL980" s="11"/>
      <c r="AM980" s="11"/>
      <c r="AN980" s="11"/>
      <c r="AO980" s="11"/>
      <c r="AP980" s="11"/>
      <c r="AQ980" s="11"/>
      <c r="AR980" s="11"/>
      <c r="AS980" s="11"/>
      <c r="AT980" s="11"/>
      <c r="AU980" s="11"/>
      <c r="AV980" s="11"/>
      <c r="AW980" s="11"/>
      <c r="AX980" s="11"/>
      <c r="AY980" s="11"/>
      <c r="AZ980" s="11"/>
      <c r="BA980" s="11"/>
      <c r="BB980" s="11"/>
      <c r="BC980" s="11"/>
      <c r="BD980" s="11"/>
      <c r="BE980" s="11"/>
      <c r="BF980" s="11"/>
      <c r="BG980" s="11"/>
      <c r="BH980" s="11"/>
      <c r="BI980" s="11"/>
      <c r="BJ980" s="11"/>
      <c r="BK980" s="11"/>
      <c r="BL980" s="11"/>
      <c r="BM980" s="11"/>
      <c r="BN980" s="11"/>
      <c r="BO980" s="11"/>
      <c r="BP980" s="11"/>
      <c r="BQ980" s="11"/>
      <c r="BR980" s="11"/>
      <c r="BS980" s="11"/>
      <c r="BT980" s="11"/>
    </row>
    <row r="981" spans="1:72" ht="27" hidden="1">
      <c r="A981" s="880" t="str">
        <f>CONCATENATE(Admin!$C$45," ",Admin!$F$45)</f>
        <v>5 Rohan Avachat</v>
      </c>
      <c r="B981" s="881" t="e">
        <f>VLOOKUP($A$974,'P5'!$A$10:$E$59,5, FALSE)</f>
        <v>#N/A</v>
      </c>
      <c r="C981" s="639">
        <f t="shared" si="45"/>
        <v>1</v>
      </c>
      <c r="D981" s="640">
        <f t="shared" si="46"/>
        <v>0</v>
      </c>
      <c r="E981" s="640">
        <f>IF(Admin!$J$45="Yes",0,1)</f>
        <v>0</v>
      </c>
      <c r="F981" s="640">
        <f t="shared" si="47"/>
        <v>1</v>
      </c>
      <c r="G981" s="641" t="s">
        <v>303</v>
      </c>
      <c r="H981" s="11"/>
      <c r="I981" s="11"/>
      <c r="J981" s="11"/>
      <c r="K981" s="11"/>
      <c r="L981" s="11"/>
      <c r="M981" s="11"/>
      <c r="N981" s="11"/>
      <c r="O981" s="11"/>
      <c r="P981" s="11"/>
      <c r="Q981" s="11"/>
      <c r="R981" s="11"/>
      <c r="S981" s="11"/>
      <c r="T981" s="11"/>
      <c r="U981" s="11"/>
      <c r="V981" s="11"/>
      <c r="W981" s="11"/>
      <c r="X981" s="11"/>
      <c r="Y981" s="11"/>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c r="BC981" s="11"/>
      <c r="BD981" s="11"/>
      <c r="BE981" s="11"/>
      <c r="BF981" s="11"/>
      <c r="BG981" s="11"/>
      <c r="BH981" s="11"/>
      <c r="BI981" s="11"/>
      <c r="BJ981" s="11"/>
      <c r="BK981" s="11"/>
      <c r="BL981" s="11"/>
      <c r="BM981" s="11"/>
      <c r="BN981" s="11"/>
      <c r="BO981" s="11"/>
      <c r="BP981" s="11"/>
      <c r="BQ981" s="11"/>
      <c r="BR981" s="11"/>
      <c r="BS981" s="11"/>
      <c r="BT981" s="11"/>
    </row>
    <row r="982" spans="1:72" hidden="1">
      <c r="A982" s="880" t="str">
        <f>CONCATENATE(Admin!$C$46," ",Admin!$F$46)</f>
        <v xml:space="preserve">6 </v>
      </c>
      <c r="B982" s="881" t="e">
        <f>VLOOKUP($A$974,'P6'!$A$10:$E$59,5, FALSE)</f>
        <v>#N/A</v>
      </c>
      <c r="C982" s="639">
        <f t="shared" si="45"/>
        <v>1</v>
      </c>
      <c r="D982" s="640">
        <f t="shared" si="46"/>
        <v>0</v>
      </c>
      <c r="E982" s="640">
        <f>IF(Admin!$J$46="Yes",0,1)</f>
        <v>1</v>
      </c>
      <c r="F982" s="640">
        <f t="shared" si="47"/>
        <v>2</v>
      </c>
      <c r="G982" s="641" t="s">
        <v>303</v>
      </c>
      <c r="H982" s="11"/>
      <c r="I982" s="11"/>
      <c r="J982" s="11"/>
      <c r="K982" s="11"/>
      <c r="L982" s="11"/>
      <c r="M982" s="11"/>
      <c r="N982" s="11"/>
      <c r="O982" s="11"/>
      <c r="P982" s="11"/>
      <c r="Q982" s="11"/>
      <c r="R982" s="11"/>
      <c r="S982" s="11"/>
      <c r="T982" s="11"/>
      <c r="U982" s="11"/>
      <c r="V982" s="11"/>
      <c r="W982" s="11"/>
      <c r="X982" s="11"/>
      <c r="Y982" s="11"/>
      <c r="Z982" s="11"/>
      <c r="AA982" s="11"/>
      <c r="AB982" s="11"/>
      <c r="AC982" s="11"/>
      <c r="AD982" s="11"/>
      <c r="AE982" s="11"/>
      <c r="AF982" s="11"/>
      <c r="AG982" s="11"/>
      <c r="AH982" s="11"/>
      <c r="AI982" s="11"/>
      <c r="AJ982" s="11"/>
      <c r="AK982" s="11"/>
      <c r="AL982" s="11"/>
      <c r="AM982" s="11"/>
      <c r="AN982" s="11"/>
      <c r="AO982" s="11"/>
      <c r="AP982" s="11"/>
      <c r="AQ982" s="11"/>
      <c r="AR982" s="11"/>
      <c r="AS982" s="11"/>
      <c r="AT982" s="11"/>
      <c r="AU982" s="11"/>
      <c r="AV982" s="11"/>
      <c r="AW982" s="11"/>
      <c r="AX982" s="11"/>
      <c r="AY982" s="11"/>
      <c r="AZ982" s="11"/>
      <c r="BA982" s="11"/>
      <c r="BB982" s="11"/>
      <c r="BC982" s="11"/>
      <c r="BD982" s="11"/>
      <c r="BE982" s="11"/>
      <c r="BF982" s="11"/>
      <c r="BG982" s="11"/>
      <c r="BH982" s="11"/>
      <c r="BI982" s="11"/>
      <c r="BJ982" s="11"/>
      <c r="BK982" s="11"/>
      <c r="BL982" s="11"/>
      <c r="BM982" s="11"/>
      <c r="BN982" s="11"/>
      <c r="BO982" s="11"/>
      <c r="BP982" s="11"/>
      <c r="BQ982" s="11"/>
      <c r="BR982" s="11"/>
      <c r="BS982" s="11"/>
      <c r="BT982" s="11"/>
    </row>
    <row r="983" spans="1:72" hidden="1">
      <c r="A983" s="880" t="str">
        <f>CONCATENATE(Admin!$C$47," ",Admin!$F$47)</f>
        <v xml:space="preserve">7 </v>
      </c>
      <c r="B983" s="881" t="e">
        <f>VLOOKUP($A$974,'P7'!$A$10:$E$59,5, FALSE)</f>
        <v>#N/A</v>
      </c>
      <c r="C983" s="639">
        <f t="shared" si="45"/>
        <v>1</v>
      </c>
      <c r="D983" s="640">
        <f t="shared" si="46"/>
        <v>0</v>
      </c>
      <c r="E983" s="640">
        <f>IF(Admin!$J$47="Yes",0,1)</f>
        <v>1</v>
      </c>
      <c r="F983" s="640">
        <f t="shared" si="47"/>
        <v>2</v>
      </c>
      <c r="G983" s="641" t="s">
        <v>303</v>
      </c>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c r="BC983" s="11"/>
      <c r="BD983" s="11"/>
      <c r="BE983" s="11"/>
      <c r="BF983" s="11"/>
      <c r="BG983" s="11"/>
      <c r="BH983" s="11"/>
      <c r="BI983" s="11"/>
      <c r="BJ983" s="11"/>
      <c r="BK983" s="11"/>
      <c r="BL983" s="11"/>
      <c r="BM983" s="11"/>
      <c r="BN983" s="11"/>
      <c r="BO983" s="11"/>
      <c r="BP983" s="11"/>
      <c r="BQ983" s="11"/>
      <c r="BR983" s="11"/>
      <c r="BS983" s="11"/>
      <c r="BT983" s="11"/>
    </row>
    <row r="984" spans="1:72" hidden="1">
      <c r="A984" s="880" t="str">
        <f>CONCATENATE(Admin!$C$48," ",Admin!$F$48)</f>
        <v xml:space="preserve">8 </v>
      </c>
      <c r="B984" s="881" t="e">
        <f>VLOOKUP($A$974,'P8'!$A$10:$E$59,5, FALSE)</f>
        <v>#N/A</v>
      </c>
      <c r="C984" s="639">
        <f t="shared" si="45"/>
        <v>1</v>
      </c>
      <c r="D984" s="640">
        <f t="shared" si="46"/>
        <v>0</v>
      </c>
      <c r="E984" s="640">
        <f>IF(Admin!$J$48="Yes",0,1)</f>
        <v>1</v>
      </c>
      <c r="F984" s="640">
        <f t="shared" si="47"/>
        <v>2</v>
      </c>
      <c r="G984" s="641" t="s">
        <v>303</v>
      </c>
      <c r="H984" s="11"/>
      <c r="I984" s="11"/>
      <c r="J984" s="11"/>
      <c r="K984" s="11"/>
      <c r="L984" s="11"/>
      <c r="M984" s="11"/>
      <c r="N984" s="11"/>
      <c r="O984" s="11"/>
      <c r="P984" s="11"/>
      <c r="Q984" s="11"/>
      <c r="R984" s="11"/>
      <c r="S984" s="11"/>
      <c r="T984" s="11"/>
      <c r="U984" s="11"/>
      <c r="V984" s="11"/>
      <c r="W984" s="11"/>
      <c r="X984" s="11"/>
      <c r="Y984" s="11"/>
      <c r="Z984" s="11"/>
      <c r="AA984" s="11"/>
      <c r="AB984" s="11"/>
      <c r="AC984" s="11"/>
      <c r="AD984" s="11"/>
      <c r="AE984" s="11"/>
      <c r="AF984" s="11"/>
      <c r="AG984" s="11"/>
      <c r="AH984" s="11"/>
      <c r="AI984" s="11"/>
      <c r="AJ984" s="11"/>
      <c r="AK984" s="11"/>
      <c r="AL984" s="11"/>
      <c r="AM984" s="11"/>
      <c r="AN984" s="11"/>
      <c r="AO984" s="11"/>
      <c r="AP984" s="11"/>
      <c r="AQ984" s="11"/>
      <c r="AR984" s="11"/>
      <c r="AS984" s="11"/>
      <c r="AT984" s="11"/>
      <c r="AU984" s="11"/>
      <c r="AV984" s="11"/>
      <c r="AW984" s="11"/>
      <c r="AX984" s="11"/>
      <c r="AY984" s="11"/>
      <c r="AZ984" s="11"/>
      <c r="BA984" s="11"/>
      <c r="BB984" s="11"/>
      <c r="BC984" s="11"/>
      <c r="BD984" s="11"/>
      <c r="BE984" s="11"/>
      <c r="BF984" s="11"/>
      <c r="BG984" s="11"/>
      <c r="BH984" s="11"/>
      <c r="BI984" s="11"/>
      <c r="BJ984" s="11"/>
      <c r="BK984" s="11"/>
      <c r="BL984" s="11"/>
      <c r="BM984" s="11"/>
      <c r="BN984" s="11"/>
      <c r="BO984" s="11"/>
      <c r="BP984" s="11"/>
      <c r="BQ984" s="11"/>
      <c r="BR984" s="11"/>
      <c r="BS984" s="11"/>
      <c r="BT984" s="11"/>
    </row>
    <row r="985" spans="1:72" hidden="1">
      <c r="A985" s="880" t="str">
        <f>CONCATENATE(Admin!$C$49," ",Admin!$F$49)</f>
        <v xml:space="preserve">9 </v>
      </c>
      <c r="B985" s="881" t="e">
        <f>VLOOKUP($A$974,'P9'!$A$10:$E$59,5, FALSE)</f>
        <v>#N/A</v>
      </c>
      <c r="C985" s="639">
        <f t="shared" si="45"/>
        <v>1</v>
      </c>
      <c r="D985" s="640">
        <f t="shared" si="46"/>
        <v>0</v>
      </c>
      <c r="E985" s="640">
        <f>IF(Admin!$J$49="Yes",0,1)</f>
        <v>1</v>
      </c>
      <c r="F985" s="640">
        <f t="shared" si="47"/>
        <v>2</v>
      </c>
      <c r="G985" s="641" t="s">
        <v>303</v>
      </c>
      <c r="H985" s="11"/>
      <c r="I985" s="11"/>
      <c r="J985" s="11"/>
      <c r="K985" s="11"/>
      <c r="L985" s="11"/>
      <c r="M985" s="11"/>
      <c r="N985" s="11"/>
      <c r="O985" s="11"/>
      <c r="P985" s="11"/>
      <c r="Q985" s="11"/>
      <c r="R985" s="11"/>
      <c r="S985" s="11"/>
      <c r="T985" s="11"/>
      <c r="U985" s="11"/>
      <c r="V985" s="11"/>
      <c r="W985" s="11"/>
      <c r="X985" s="11"/>
      <c r="Y985" s="11"/>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c r="BC985" s="11"/>
      <c r="BD985" s="11"/>
      <c r="BE985" s="11"/>
      <c r="BF985" s="11"/>
      <c r="BG985" s="11"/>
      <c r="BH985" s="11"/>
      <c r="BI985" s="11"/>
      <c r="BJ985" s="11"/>
      <c r="BK985" s="11"/>
      <c r="BL985" s="11"/>
      <c r="BM985" s="11"/>
      <c r="BN985" s="11"/>
      <c r="BO985" s="11"/>
      <c r="BP985" s="11"/>
      <c r="BQ985" s="11"/>
      <c r="BR985" s="11"/>
      <c r="BS985" s="11"/>
      <c r="BT985" s="11"/>
    </row>
    <row r="986" spans="1:72" hidden="1">
      <c r="A986" s="880" t="str">
        <f>CONCATENATE(Admin!$C$50," ",Admin!$F$50)</f>
        <v xml:space="preserve">10 </v>
      </c>
      <c r="B986" s="881" t="e">
        <f>VLOOKUP($A$974,'P10'!$A$10:$E$59,5, FALSE)</f>
        <v>#N/A</v>
      </c>
      <c r="C986" s="639">
        <f t="shared" si="45"/>
        <v>1</v>
      </c>
      <c r="D986" s="640">
        <f t="shared" si="46"/>
        <v>0</v>
      </c>
      <c r="E986" s="640">
        <f>IF(Admin!$J$50="Yes",0,1)</f>
        <v>1</v>
      </c>
      <c r="F986" s="640">
        <f t="shared" si="47"/>
        <v>2</v>
      </c>
      <c r="G986" s="641" t="s">
        <v>303</v>
      </c>
      <c r="H986" s="11"/>
      <c r="I986" s="11"/>
      <c r="J986" s="11"/>
      <c r="K986" s="11"/>
      <c r="L986" s="11"/>
      <c r="M986" s="11"/>
      <c r="N986" s="11"/>
      <c r="O986" s="11"/>
      <c r="P986" s="11"/>
      <c r="Q986" s="11"/>
      <c r="R986" s="11"/>
      <c r="S986" s="11"/>
      <c r="T986" s="11"/>
      <c r="U986" s="11"/>
      <c r="V986" s="11"/>
      <c r="W986" s="11"/>
      <c r="X986" s="11"/>
      <c r="Y986" s="11"/>
      <c r="Z986" s="11"/>
      <c r="AA986" s="11"/>
      <c r="AB986" s="11"/>
      <c r="AC986" s="11"/>
      <c r="AD986" s="11"/>
      <c r="AE986" s="11"/>
      <c r="AF986" s="11"/>
      <c r="AG986" s="11"/>
      <c r="AH986" s="11"/>
      <c r="AI986" s="11"/>
      <c r="AJ986" s="11"/>
      <c r="AK986" s="11"/>
      <c r="AL986" s="11"/>
      <c r="AM986" s="11"/>
      <c r="AN986" s="11"/>
      <c r="AO986" s="11"/>
      <c r="AP986" s="11"/>
      <c r="AQ986" s="11"/>
      <c r="AR986" s="11"/>
      <c r="AS986" s="11"/>
      <c r="AT986" s="11"/>
      <c r="AU986" s="11"/>
      <c r="AV986" s="11"/>
      <c r="AW986" s="11"/>
      <c r="AX986" s="11"/>
      <c r="AY986" s="11"/>
      <c r="AZ986" s="11"/>
      <c r="BA986" s="11"/>
      <c r="BB986" s="11"/>
      <c r="BC986" s="11"/>
      <c r="BD986" s="11"/>
      <c r="BE986" s="11"/>
      <c r="BF986" s="11"/>
      <c r="BG986" s="11"/>
      <c r="BH986" s="11"/>
      <c r="BI986" s="11"/>
      <c r="BJ986" s="11"/>
      <c r="BK986" s="11"/>
      <c r="BL986" s="11"/>
      <c r="BM986" s="11"/>
      <c r="BN986" s="11"/>
      <c r="BO986" s="11"/>
      <c r="BP986" s="11"/>
      <c r="BQ986" s="11"/>
      <c r="BR986" s="11"/>
      <c r="BS986" s="11"/>
      <c r="BT986" s="11"/>
    </row>
    <row r="987" spans="1:72" hidden="1">
      <c r="A987" s="880" t="str">
        <f>CONCATENATE(Admin!$C$51," ",Admin!$F$51)</f>
        <v xml:space="preserve">11 </v>
      </c>
      <c r="B987" s="881" t="e">
        <f>VLOOKUP($A$974,'P11'!$A$10:$E$59,5, FALSE)</f>
        <v>#N/A</v>
      </c>
      <c r="C987" s="639">
        <f t="shared" si="45"/>
        <v>1</v>
      </c>
      <c r="D987" s="640">
        <f t="shared" si="46"/>
        <v>0</v>
      </c>
      <c r="E987" s="640">
        <f>IF(Admin!$J$51="Yes",0,1)</f>
        <v>1</v>
      </c>
      <c r="F987" s="640">
        <f t="shared" si="47"/>
        <v>2</v>
      </c>
      <c r="G987" s="641" t="s">
        <v>303</v>
      </c>
      <c r="H987" s="11"/>
      <c r="I987" s="11"/>
      <c r="J987" s="11"/>
      <c r="K987" s="11"/>
      <c r="L987" s="11"/>
      <c r="M987" s="11"/>
      <c r="N987" s="11"/>
      <c r="O987" s="11"/>
      <c r="P987" s="11"/>
      <c r="Q987" s="11"/>
      <c r="R987" s="11"/>
      <c r="S987" s="11"/>
      <c r="T987" s="11"/>
      <c r="U987" s="11"/>
      <c r="V987" s="11"/>
      <c r="W987" s="11"/>
      <c r="X987" s="11"/>
      <c r="Y987" s="11"/>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c r="BC987" s="11"/>
      <c r="BD987" s="11"/>
      <c r="BE987" s="11"/>
      <c r="BF987" s="11"/>
      <c r="BG987" s="11"/>
      <c r="BH987" s="11"/>
      <c r="BI987" s="11"/>
      <c r="BJ987" s="11"/>
      <c r="BK987" s="11"/>
      <c r="BL987" s="11"/>
      <c r="BM987" s="11"/>
      <c r="BN987" s="11"/>
      <c r="BO987" s="11"/>
      <c r="BP987" s="11"/>
      <c r="BQ987" s="11"/>
      <c r="BR987" s="11"/>
      <c r="BS987" s="11"/>
      <c r="BT987" s="11"/>
    </row>
    <row r="988" spans="1:72" hidden="1">
      <c r="A988" s="880" t="str">
        <f>CONCATENATE(Admin!$C$52," ",Admin!$F$52)</f>
        <v xml:space="preserve">12 </v>
      </c>
      <c r="B988" s="881" t="e">
        <f>VLOOKUP($A$974,'P12'!$A$10:$E$59,5, FALSE)</f>
        <v>#N/A</v>
      </c>
      <c r="C988" s="639">
        <f t="shared" si="45"/>
        <v>1</v>
      </c>
      <c r="D988" s="640">
        <f t="shared" si="46"/>
        <v>0</v>
      </c>
      <c r="E988" s="640">
        <f>IF(Admin!$J$52="Yes",0,1)</f>
        <v>1</v>
      </c>
      <c r="F988" s="640">
        <f t="shared" si="47"/>
        <v>2</v>
      </c>
      <c r="G988" s="641" t="s">
        <v>303</v>
      </c>
      <c r="H988" s="11"/>
      <c r="I988" s="11"/>
      <c r="J988" s="11"/>
      <c r="K988" s="11"/>
      <c r="L988" s="11"/>
      <c r="M988" s="11"/>
      <c r="N988" s="11"/>
      <c r="O988" s="11"/>
      <c r="P988" s="11"/>
      <c r="Q988" s="11"/>
      <c r="R988" s="11"/>
      <c r="S988" s="11"/>
      <c r="T988" s="11"/>
      <c r="U988" s="11"/>
      <c r="V988" s="11"/>
      <c r="W988" s="11"/>
      <c r="X988" s="11"/>
      <c r="Y988" s="11"/>
      <c r="Z988" s="11"/>
      <c r="AA988" s="11"/>
      <c r="AB988" s="11"/>
      <c r="AC988" s="11"/>
      <c r="AD988" s="11"/>
      <c r="AE988" s="11"/>
      <c r="AF988" s="11"/>
      <c r="AG988" s="11"/>
      <c r="AH988" s="11"/>
      <c r="AI988" s="11"/>
      <c r="AJ988" s="11"/>
      <c r="AK988" s="11"/>
      <c r="AL988" s="11"/>
      <c r="AM988" s="11"/>
      <c r="AN988" s="11"/>
      <c r="AO988" s="11"/>
      <c r="AP988" s="11"/>
      <c r="AQ988" s="11"/>
      <c r="AR988" s="11"/>
      <c r="AS988" s="11"/>
      <c r="AT988" s="11"/>
      <c r="AU988" s="11"/>
      <c r="AV988" s="11"/>
      <c r="AW988" s="11"/>
      <c r="AX988" s="11"/>
      <c r="AY988" s="11"/>
      <c r="AZ988" s="11"/>
      <c r="BA988" s="11"/>
      <c r="BB988" s="11"/>
      <c r="BC988" s="11"/>
      <c r="BD988" s="11"/>
      <c r="BE988" s="11"/>
      <c r="BF988" s="11"/>
      <c r="BG988" s="11"/>
      <c r="BH988" s="11"/>
      <c r="BI988" s="11"/>
      <c r="BJ988" s="11"/>
      <c r="BK988" s="11"/>
      <c r="BL988" s="11"/>
      <c r="BM988" s="11"/>
      <c r="BN988" s="11"/>
      <c r="BO988" s="11"/>
      <c r="BP988" s="11"/>
      <c r="BQ988" s="11"/>
      <c r="BR988" s="11"/>
      <c r="BS988" s="11"/>
      <c r="BT988" s="11"/>
    </row>
    <row r="989" spans="1:72" hidden="1">
      <c r="A989" s="880" t="str">
        <f>CONCATENATE(Admin!$C$53," ",Admin!$F$53)</f>
        <v xml:space="preserve">13 </v>
      </c>
      <c r="B989" s="881" t="e">
        <f>VLOOKUP($A$974,'P13'!$A$10:$E$59,5, FALSE)</f>
        <v>#N/A</v>
      </c>
      <c r="C989" s="639">
        <f t="shared" si="45"/>
        <v>1</v>
      </c>
      <c r="D989" s="640">
        <f t="shared" si="46"/>
        <v>0</v>
      </c>
      <c r="E989" s="640">
        <f>IF(Admin!$J$53="Yes",0,1)</f>
        <v>1</v>
      </c>
      <c r="F989" s="640">
        <f t="shared" si="47"/>
        <v>2</v>
      </c>
      <c r="G989" s="641" t="s">
        <v>303</v>
      </c>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c r="BC989" s="11"/>
      <c r="BD989" s="11"/>
      <c r="BE989" s="11"/>
      <c r="BF989" s="11"/>
      <c r="BG989" s="11"/>
      <c r="BH989" s="11"/>
      <c r="BI989" s="11"/>
      <c r="BJ989" s="11"/>
      <c r="BK989" s="11"/>
      <c r="BL989" s="11"/>
      <c r="BM989" s="11"/>
      <c r="BN989" s="11"/>
      <c r="BO989" s="11"/>
      <c r="BP989" s="11"/>
      <c r="BQ989" s="11"/>
      <c r="BR989" s="11"/>
      <c r="BS989" s="11"/>
      <c r="BT989" s="11"/>
    </row>
    <row r="990" spans="1:72" hidden="1">
      <c r="A990" s="880" t="str">
        <f>CONCATENATE(Admin!$C$54," ",Admin!$F$54)</f>
        <v xml:space="preserve">14 </v>
      </c>
      <c r="B990" s="881" t="e">
        <f>VLOOKUP($A$974,'P14'!$A$10:$E$59,5, FALSE)</f>
        <v>#N/A</v>
      </c>
      <c r="C990" s="639">
        <f t="shared" si="45"/>
        <v>1</v>
      </c>
      <c r="D990" s="640">
        <f t="shared" si="46"/>
        <v>0</v>
      </c>
      <c r="E990" s="640">
        <f>IF(Admin!$J$54="Yes",0,1)</f>
        <v>1</v>
      </c>
      <c r="F990" s="640">
        <f t="shared" si="47"/>
        <v>2</v>
      </c>
      <c r="G990" s="641" t="s">
        <v>303</v>
      </c>
      <c r="H990" s="11"/>
      <c r="I990" s="11"/>
      <c r="J990" s="11"/>
      <c r="K990" s="11"/>
      <c r="L990" s="11"/>
      <c r="M990" s="11"/>
      <c r="N990" s="11"/>
      <c r="O990" s="11"/>
      <c r="P990" s="11"/>
      <c r="Q990" s="11"/>
      <c r="R990" s="11"/>
      <c r="S990" s="11"/>
      <c r="T990" s="11"/>
      <c r="U990" s="11"/>
      <c r="V990" s="11"/>
      <c r="W990" s="11"/>
      <c r="X990" s="11"/>
      <c r="Y990" s="11"/>
      <c r="Z990" s="11"/>
      <c r="AA990" s="11"/>
      <c r="AB990" s="11"/>
      <c r="AC990" s="11"/>
      <c r="AD990" s="11"/>
      <c r="AE990" s="11"/>
      <c r="AF990" s="11"/>
      <c r="AG990" s="11"/>
      <c r="AH990" s="11"/>
      <c r="AI990" s="11"/>
      <c r="AJ990" s="11"/>
      <c r="AK990" s="11"/>
      <c r="AL990" s="11"/>
      <c r="AM990" s="11"/>
      <c r="AN990" s="11"/>
      <c r="AO990" s="11"/>
      <c r="AP990" s="11"/>
      <c r="AQ990" s="11"/>
      <c r="AR990" s="11"/>
      <c r="AS990" s="11"/>
      <c r="AT990" s="11"/>
      <c r="AU990" s="11"/>
      <c r="AV990" s="11"/>
      <c r="AW990" s="11"/>
      <c r="AX990" s="11"/>
      <c r="AY990" s="11"/>
      <c r="AZ990" s="11"/>
      <c r="BA990" s="11"/>
      <c r="BB990" s="11"/>
      <c r="BC990" s="11"/>
      <c r="BD990" s="11"/>
      <c r="BE990" s="11"/>
      <c r="BF990" s="11"/>
      <c r="BG990" s="11"/>
      <c r="BH990" s="11"/>
      <c r="BI990" s="11"/>
      <c r="BJ990" s="11"/>
      <c r="BK990" s="11"/>
      <c r="BL990" s="11"/>
      <c r="BM990" s="11"/>
      <c r="BN990" s="11"/>
      <c r="BO990" s="11"/>
      <c r="BP990" s="11"/>
      <c r="BQ990" s="11"/>
      <c r="BR990" s="11"/>
      <c r="BS990" s="11"/>
      <c r="BT990" s="11"/>
    </row>
    <row r="991" spans="1:72" hidden="1">
      <c r="A991" s="880" t="str">
        <f>CONCATENATE(Admin!$C$55," ",Admin!$F$55)</f>
        <v xml:space="preserve">15 </v>
      </c>
      <c r="B991" s="881" t="e">
        <f>VLOOKUP($A$974,'P15'!$A$10:$E$59,5, FALSE)</f>
        <v>#N/A</v>
      </c>
      <c r="C991" s="639">
        <f t="shared" si="45"/>
        <v>1</v>
      </c>
      <c r="D991" s="640">
        <f t="shared" si="46"/>
        <v>0</v>
      </c>
      <c r="E991" s="640">
        <f>IF(Admin!$J$55="Yes",0,1)</f>
        <v>1</v>
      </c>
      <c r="F991" s="640">
        <f t="shared" si="47"/>
        <v>2</v>
      </c>
      <c r="G991" s="641" t="s">
        <v>303</v>
      </c>
      <c r="H991" s="11"/>
      <c r="I991" s="11"/>
      <c r="J991" s="11"/>
      <c r="K991" s="11"/>
      <c r="L991" s="11"/>
      <c r="M991" s="11"/>
      <c r="N991" s="11"/>
      <c r="O991" s="11"/>
      <c r="P991" s="11"/>
      <c r="Q991" s="11"/>
      <c r="R991" s="11"/>
      <c r="S991" s="11"/>
      <c r="T991" s="11"/>
      <c r="U991" s="11"/>
      <c r="V991" s="11"/>
      <c r="W991" s="11"/>
      <c r="X991" s="11"/>
      <c r="Y991" s="11"/>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c r="BC991" s="11"/>
      <c r="BD991" s="11"/>
      <c r="BE991" s="11"/>
      <c r="BF991" s="11"/>
      <c r="BG991" s="11"/>
      <c r="BH991" s="11"/>
      <c r="BI991" s="11"/>
      <c r="BJ991" s="11"/>
      <c r="BK991" s="11"/>
      <c r="BL991" s="11"/>
      <c r="BM991" s="11"/>
      <c r="BN991" s="11"/>
      <c r="BO991" s="11"/>
      <c r="BP991" s="11"/>
      <c r="BQ991" s="11"/>
      <c r="BR991" s="11"/>
      <c r="BS991" s="11"/>
      <c r="BT991" s="11"/>
    </row>
    <row r="992" spans="1:72" hidden="1">
      <c r="A992" s="880" t="str">
        <f>CONCATENATE(Admin!$C$56," ",Admin!$F$56)</f>
        <v xml:space="preserve">16 </v>
      </c>
      <c r="B992" s="881" t="e">
        <f>VLOOKUP($A$974,'P16'!$A$10:$E$59,5, FALSE)</f>
        <v>#N/A</v>
      </c>
      <c r="C992" s="639">
        <f t="shared" si="45"/>
        <v>1</v>
      </c>
      <c r="D992" s="640">
        <f t="shared" si="46"/>
        <v>0</v>
      </c>
      <c r="E992" s="640">
        <f>IF(Admin!$J$56="Yes",0,1)</f>
        <v>1</v>
      </c>
      <c r="F992" s="640">
        <f t="shared" si="47"/>
        <v>2</v>
      </c>
      <c r="G992" s="641" t="s">
        <v>303</v>
      </c>
      <c r="H992" s="11"/>
      <c r="I992" s="11"/>
      <c r="J992" s="11"/>
      <c r="K992" s="11"/>
      <c r="L992" s="11"/>
      <c r="M992" s="11"/>
      <c r="N992" s="11"/>
      <c r="O992" s="11"/>
      <c r="P992" s="11"/>
      <c r="Q992" s="11"/>
      <c r="R992" s="11"/>
      <c r="S992" s="11"/>
      <c r="T992" s="11"/>
      <c r="U992" s="11"/>
      <c r="V992" s="11"/>
      <c r="W992" s="11"/>
      <c r="X992" s="11"/>
      <c r="Y992" s="11"/>
      <c r="Z992" s="11"/>
      <c r="AA992" s="11"/>
      <c r="AB992" s="11"/>
      <c r="AC992" s="11"/>
      <c r="AD992" s="11"/>
      <c r="AE992" s="11"/>
      <c r="AF992" s="11"/>
      <c r="AG992" s="11"/>
      <c r="AH992" s="11"/>
      <c r="AI992" s="11"/>
      <c r="AJ992" s="11"/>
      <c r="AK992" s="11"/>
      <c r="AL992" s="11"/>
      <c r="AM992" s="11"/>
      <c r="AN992" s="11"/>
      <c r="AO992" s="11"/>
      <c r="AP992" s="11"/>
      <c r="AQ992" s="11"/>
      <c r="AR992" s="11"/>
      <c r="AS992" s="11"/>
      <c r="AT992" s="11"/>
      <c r="AU992" s="11"/>
      <c r="AV992" s="11"/>
      <c r="AW992" s="11"/>
      <c r="AX992" s="11"/>
      <c r="AY992" s="11"/>
      <c r="AZ992" s="11"/>
      <c r="BA992" s="11"/>
      <c r="BB992" s="11"/>
      <c r="BC992" s="11"/>
      <c r="BD992" s="11"/>
      <c r="BE992" s="11"/>
      <c r="BF992" s="11"/>
      <c r="BG992" s="11"/>
      <c r="BH992" s="11"/>
      <c r="BI992" s="11"/>
      <c r="BJ992" s="11"/>
      <c r="BK992" s="11"/>
      <c r="BL992" s="11"/>
      <c r="BM992" s="11"/>
      <c r="BN992" s="11"/>
      <c r="BO992" s="11"/>
      <c r="BP992" s="11"/>
      <c r="BQ992" s="11"/>
      <c r="BR992" s="11"/>
      <c r="BS992" s="11"/>
      <c r="BT992" s="11"/>
    </row>
    <row r="993" spans="1:72" hidden="1">
      <c r="A993" s="880" t="str">
        <f>CONCATENATE(Admin!$C$57," ",Admin!$F$57)</f>
        <v xml:space="preserve">17 </v>
      </c>
      <c r="B993" s="881" t="e">
        <f>VLOOKUP($A$974,'P17'!$A$10:$E$59,5, FALSE)</f>
        <v>#N/A</v>
      </c>
      <c r="C993" s="639">
        <f t="shared" si="45"/>
        <v>1</v>
      </c>
      <c r="D993" s="640">
        <f t="shared" si="46"/>
        <v>0</v>
      </c>
      <c r="E993" s="640">
        <f>IF(Admin!$J$57="Yes",0,1)</f>
        <v>1</v>
      </c>
      <c r="F993" s="640">
        <f t="shared" si="47"/>
        <v>2</v>
      </c>
      <c r="G993" s="641" t="s">
        <v>303</v>
      </c>
      <c r="H993" s="11"/>
      <c r="I993" s="11"/>
      <c r="J993" s="11"/>
      <c r="K993" s="11"/>
      <c r="L993" s="11"/>
      <c r="M993" s="11"/>
      <c r="N993" s="11"/>
      <c r="O993" s="11"/>
      <c r="P993" s="11"/>
      <c r="Q993" s="11"/>
      <c r="R993" s="11"/>
      <c r="S993" s="11"/>
      <c r="T993" s="11"/>
      <c r="U993" s="11"/>
      <c r="V993" s="11"/>
      <c r="W993" s="11"/>
      <c r="X993" s="11"/>
      <c r="Y993" s="11"/>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c r="BC993" s="11"/>
      <c r="BD993" s="11"/>
      <c r="BE993" s="11"/>
      <c r="BF993" s="11"/>
      <c r="BG993" s="11"/>
      <c r="BH993" s="11"/>
      <c r="BI993" s="11"/>
      <c r="BJ993" s="11"/>
      <c r="BK993" s="11"/>
      <c r="BL993" s="11"/>
      <c r="BM993" s="11"/>
      <c r="BN993" s="11"/>
      <c r="BO993" s="11"/>
      <c r="BP993" s="11"/>
      <c r="BQ993" s="11"/>
      <c r="BR993" s="11"/>
      <c r="BS993" s="11"/>
      <c r="BT993" s="11"/>
    </row>
    <row r="994" spans="1:72" hidden="1">
      <c r="A994" s="880" t="str">
        <f>CONCATENATE(Admin!$C$58," ",Admin!$F$58)</f>
        <v xml:space="preserve">18 </v>
      </c>
      <c r="B994" s="881" t="e">
        <f>VLOOKUP($A$974,'P18'!$A$10:$E$59,5, FALSE)</f>
        <v>#N/A</v>
      </c>
      <c r="C994" s="639">
        <f t="shared" si="45"/>
        <v>1</v>
      </c>
      <c r="D994" s="640">
        <f t="shared" si="46"/>
        <v>0</v>
      </c>
      <c r="E994" s="640">
        <f>IF(Admin!$J$58="Yes",0,1)</f>
        <v>1</v>
      </c>
      <c r="F994" s="640">
        <f t="shared" si="47"/>
        <v>2</v>
      </c>
      <c r="G994" s="641" t="s">
        <v>303</v>
      </c>
      <c r="H994" s="11"/>
      <c r="I994" s="11"/>
      <c r="J994" s="11"/>
      <c r="K994" s="11"/>
      <c r="L994" s="11"/>
      <c r="M994" s="11"/>
      <c r="N994" s="11"/>
      <c r="O994" s="11"/>
      <c r="P994" s="11"/>
      <c r="Q994" s="11"/>
      <c r="R994" s="11"/>
      <c r="S994" s="11"/>
      <c r="T994" s="11"/>
      <c r="U994" s="11"/>
      <c r="V994" s="11"/>
      <c r="W994" s="11"/>
      <c r="X994" s="11"/>
      <c r="Y994" s="11"/>
      <c r="Z994" s="11"/>
      <c r="AA994" s="11"/>
      <c r="AB994" s="11"/>
      <c r="AC994" s="11"/>
      <c r="AD994" s="11"/>
      <c r="AE994" s="11"/>
      <c r="AF994" s="11"/>
      <c r="AG994" s="11"/>
      <c r="AH994" s="11"/>
      <c r="AI994" s="11"/>
      <c r="AJ994" s="11"/>
      <c r="AK994" s="11"/>
      <c r="AL994" s="11"/>
      <c r="AM994" s="11"/>
      <c r="AN994" s="11"/>
      <c r="AO994" s="11"/>
      <c r="AP994" s="11"/>
      <c r="AQ994" s="11"/>
      <c r="AR994" s="11"/>
      <c r="AS994" s="11"/>
      <c r="AT994" s="11"/>
      <c r="AU994" s="11"/>
      <c r="AV994" s="11"/>
      <c r="AW994" s="11"/>
      <c r="AX994" s="11"/>
      <c r="AY994" s="11"/>
      <c r="AZ994" s="11"/>
      <c r="BA994" s="11"/>
      <c r="BB994" s="11"/>
      <c r="BC994" s="11"/>
      <c r="BD994" s="11"/>
      <c r="BE994" s="11"/>
      <c r="BF994" s="11"/>
      <c r="BG994" s="11"/>
      <c r="BH994" s="11"/>
      <c r="BI994" s="11"/>
      <c r="BJ994" s="11"/>
      <c r="BK994" s="11"/>
      <c r="BL994" s="11"/>
      <c r="BM994" s="11"/>
      <c r="BN994" s="11"/>
      <c r="BO994" s="11"/>
      <c r="BP994" s="11"/>
      <c r="BQ994" s="11"/>
      <c r="BR994" s="11"/>
      <c r="BS994" s="11"/>
      <c r="BT994" s="11"/>
    </row>
    <row r="995" spans="1:72" hidden="1">
      <c r="A995" s="880" t="str">
        <f>CONCATENATE(Admin!$C$59," ",Admin!$F$59)</f>
        <v xml:space="preserve">19 </v>
      </c>
      <c r="B995" s="881" t="e">
        <f>VLOOKUP($A$974,'P19'!$A$10:$E$59,5, FALSE)</f>
        <v>#N/A</v>
      </c>
      <c r="C995" s="639">
        <f t="shared" si="45"/>
        <v>1</v>
      </c>
      <c r="D995" s="640">
        <f t="shared" si="46"/>
        <v>0</v>
      </c>
      <c r="E995" s="640">
        <f>IF(Admin!$J$59="Yes",0,1)</f>
        <v>1</v>
      </c>
      <c r="F995" s="640">
        <f t="shared" si="47"/>
        <v>2</v>
      </c>
      <c r="G995" s="641" t="s">
        <v>303</v>
      </c>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c r="BC995" s="11"/>
      <c r="BD995" s="11"/>
      <c r="BE995" s="11"/>
      <c r="BF995" s="11"/>
      <c r="BG995" s="11"/>
      <c r="BH995" s="11"/>
      <c r="BI995" s="11"/>
      <c r="BJ995" s="11"/>
      <c r="BK995" s="11"/>
      <c r="BL995" s="11"/>
      <c r="BM995" s="11"/>
      <c r="BN995" s="11"/>
      <c r="BO995" s="11"/>
      <c r="BP995" s="11"/>
      <c r="BQ995" s="11"/>
      <c r="BR995" s="11"/>
      <c r="BS995" s="11"/>
      <c r="BT995" s="11"/>
    </row>
    <row r="996" spans="1:72" hidden="1">
      <c r="A996" s="880" t="str">
        <f>CONCATENATE(Admin!$C$60," ",Admin!$F$60)</f>
        <v xml:space="preserve">20 </v>
      </c>
      <c r="B996" s="881" t="e">
        <f>VLOOKUP($A$974,'P20'!$A$10:$E$59,5, FALSE)</f>
        <v>#N/A</v>
      </c>
      <c r="C996" s="639">
        <f t="shared" si="45"/>
        <v>1</v>
      </c>
      <c r="D996" s="640">
        <f t="shared" si="46"/>
        <v>0</v>
      </c>
      <c r="E996" s="640">
        <f>IF(Admin!$J$60="Yes",0,1)</f>
        <v>1</v>
      </c>
      <c r="F996" s="640">
        <f t="shared" si="47"/>
        <v>2</v>
      </c>
      <c r="G996" s="641" t="s">
        <v>303</v>
      </c>
      <c r="H996" s="11"/>
      <c r="I996" s="11"/>
      <c r="J996" s="11"/>
      <c r="K996" s="11"/>
      <c r="L996" s="11"/>
      <c r="M996" s="11"/>
      <c r="N996" s="11"/>
      <c r="O996" s="11"/>
      <c r="P996" s="11"/>
      <c r="Q996" s="11"/>
      <c r="R996" s="11"/>
      <c r="S996" s="11"/>
      <c r="T996" s="11"/>
      <c r="U996" s="11"/>
      <c r="V996" s="11"/>
      <c r="W996" s="11"/>
      <c r="X996" s="11"/>
      <c r="Y996" s="11"/>
      <c r="Z996" s="11"/>
      <c r="AA996" s="11"/>
      <c r="AB996" s="11"/>
      <c r="AC996" s="11"/>
      <c r="AD996" s="11"/>
      <c r="AE996" s="11"/>
      <c r="AF996" s="11"/>
      <c r="AG996" s="11"/>
      <c r="AH996" s="11"/>
      <c r="AI996" s="11"/>
      <c r="AJ996" s="11"/>
      <c r="AK996" s="11"/>
      <c r="AL996" s="11"/>
      <c r="AM996" s="11"/>
      <c r="AN996" s="11"/>
      <c r="AO996" s="11"/>
      <c r="AP996" s="11"/>
      <c r="AQ996" s="11"/>
      <c r="AR996" s="11"/>
      <c r="AS996" s="11"/>
      <c r="AT996" s="11"/>
      <c r="AU996" s="11"/>
      <c r="AV996" s="11"/>
      <c r="AW996" s="11"/>
      <c r="AX996" s="11"/>
      <c r="AY996" s="11"/>
      <c r="AZ996" s="11"/>
      <c r="BA996" s="11"/>
      <c r="BB996" s="11"/>
      <c r="BC996" s="11"/>
      <c r="BD996" s="11"/>
      <c r="BE996" s="11"/>
      <c r="BF996" s="11"/>
      <c r="BG996" s="11"/>
      <c r="BH996" s="11"/>
      <c r="BI996" s="11"/>
      <c r="BJ996" s="11"/>
      <c r="BK996" s="11"/>
      <c r="BL996" s="11"/>
      <c r="BM996" s="11"/>
      <c r="BN996" s="11"/>
      <c r="BO996" s="11"/>
      <c r="BP996" s="11"/>
      <c r="BQ996" s="11"/>
      <c r="BR996" s="11"/>
      <c r="BS996" s="11"/>
      <c r="BT996" s="11"/>
    </row>
    <row r="997" spans="1:72" hidden="1">
      <c r="A997" s="878">
        <f>Tasks!B112</f>
        <v>44</v>
      </c>
      <c r="B997" s="879">
        <f>Tasks!C112</f>
        <v>0</v>
      </c>
      <c r="C997" s="639">
        <f t="shared" si="45"/>
        <v>0</v>
      </c>
      <c r="D997" s="640">
        <f t="shared" si="46"/>
        <v>1</v>
      </c>
      <c r="E997" s="640" t="s">
        <v>100</v>
      </c>
      <c r="F997" s="640">
        <f t="shared" si="47"/>
        <v>1</v>
      </c>
      <c r="G997" s="641" t="s">
        <v>303</v>
      </c>
      <c r="H997" s="11"/>
      <c r="I997" s="11"/>
      <c r="J997" s="11"/>
      <c r="K997" s="11"/>
      <c r="L997" s="11"/>
      <c r="M997" s="11"/>
      <c r="N997" s="11"/>
      <c r="O997" s="11"/>
      <c r="P997" s="11"/>
      <c r="Q997" s="11"/>
      <c r="R997" s="11"/>
      <c r="S997" s="11"/>
      <c r="T997" s="11"/>
      <c r="U997" s="11"/>
      <c r="V997" s="11"/>
      <c r="W997" s="11"/>
      <c r="X997" s="11"/>
      <c r="Y997" s="11"/>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c r="BC997" s="11"/>
      <c r="BD997" s="11"/>
      <c r="BE997" s="11"/>
      <c r="BF997" s="11"/>
      <c r="BG997" s="11"/>
      <c r="BH997" s="11"/>
      <c r="BI997" s="11"/>
      <c r="BJ997" s="11"/>
      <c r="BK997" s="11"/>
      <c r="BL997" s="11"/>
      <c r="BM997" s="11"/>
      <c r="BN997" s="11"/>
      <c r="BO997" s="11"/>
      <c r="BP997" s="11"/>
      <c r="BQ997" s="11"/>
      <c r="BR997" s="11"/>
      <c r="BS997" s="11"/>
      <c r="BT997" s="11"/>
    </row>
    <row r="998" spans="1:72" hidden="1">
      <c r="A998" s="880" t="str">
        <f>CONCATENATE("P1"," ",Admin!$F$39)</f>
        <v xml:space="preserve">P1 </v>
      </c>
      <c r="B998" s="881" t="e">
        <f>VLOOKUP($A$997,Pilot1!$A$10:$E$59,5, FALSE)</f>
        <v>#N/A</v>
      </c>
      <c r="C998" s="639">
        <f t="shared" si="45"/>
        <v>1</v>
      </c>
      <c r="D998" s="640">
        <f t="shared" si="46"/>
        <v>0</v>
      </c>
      <c r="E998" s="640">
        <f>IF(Admin!$J$39="Yes",0,1)</f>
        <v>1</v>
      </c>
      <c r="F998" s="640">
        <f t="shared" si="47"/>
        <v>2</v>
      </c>
      <c r="G998" s="641" t="s">
        <v>303</v>
      </c>
      <c r="H998" s="11"/>
      <c r="I998" s="11"/>
      <c r="J998" s="11"/>
      <c r="K998" s="11"/>
      <c r="L998" s="11"/>
      <c r="M998" s="11"/>
      <c r="N998" s="11"/>
      <c r="O998" s="11"/>
      <c r="P998" s="11"/>
      <c r="Q998" s="11"/>
      <c r="R998" s="11"/>
      <c r="S998" s="11"/>
      <c r="T998" s="11"/>
      <c r="U998" s="11"/>
      <c r="V998" s="11"/>
      <c r="W998" s="11"/>
      <c r="X998" s="11"/>
      <c r="Y998" s="11"/>
      <c r="Z998" s="11"/>
      <c r="AA998" s="11"/>
      <c r="AB998" s="11"/>
      <c r="AC998" s="11"/>
      <c r="AD998" s="11"/>
      <c r="AE998" s="11"/>
      <c r="AF998" s="11"/>
      <c r="AG998" s="11"/>
      <c r="AH998" s="11"/>
      <c r="AI998" s="11"/>
      <c r="AJ998" s="11"/>
      <c r="AK998" s="11"/>
      <c r="AL998" s="11"/>
      <c r="AM998" s="11"/>
      <c r="AN998" s="11"/>
      <c r="AO998" s="11"/>
      <c r="AP998" s="11"/>
      <c r="AQ998" s="11"/>
      <c r="AR998" s="11"/>
      <c r="AS998" s="11"/>
      <c r="AT998" s="11"/>
      <c r="AU998" s="11"/>
      <c r="AV998" s="11"/>
      <c r="AW998" s="11"/>
      <c r="AX998" s="11"/>
      <c r="AY998" s="11"/>
      <c r="AZ998" s="11"/>
      <c r="BA998" s="11"/>
      <c r="BB998" s="11"/>
      <c r="BC998" s="11"/>
      <c r="BD998" s="11"/>
      <c r="BE998" s="11"/>
      <c r="BF998" s="11"/>
      <c r="BG998" s="11"/>
      <c r="BH998" s="11"/>
      <c r="BI998" s="11"/>
      <c r="BJ998" s="11"/>
      <c r="BK998" s="11"/>
      <c r="BL998" s="11"/>
      <c r="BM998" s="11"/>
      <c r="BN998" s="11"/>
      <c r="BO998" s="11"/>
      <c r="BP998" s="11"/>
      <c r="BQ998" s="11"/>
      <c r="BR998" s="11"/>
      <c r="BS998" s="11"/>
      <c r="BT998" s="11"/>
    </row>
    <row r="999" spans="1:72" ht="27" hidden="1">
      <c r="A999" s="880" t="str">
        <f>CONCATENATE("P2"," ",Admin!$F$40)</f>
        <v>P2 &lt;enter name&gt;</v>
      </c>
      <c r="B999" s="881" t="e">
        <f>VLOOKUP($A$997,Pilot2!$A$10:$E$59,5, FALSE)</f>
        <v>#N/A</v>
      </c>
      <c r="C999" s="639">
        <f t="shared" si="45"/>
        <v>1</v>
      </c>
      <c r="D999" s="640">
        <f t="shared" si="46"/>
        <v>0</v>
      </c>
      <c r="E999" s="640">
        <f>IF(Admin!$J$40="Yes",0,1)</f>
        <v>1</v>
      </c>
      <c r="F999" s="640">
        <f t="shared" si="47"/>
        <v>2</v>
      </c>
      <c r="G999" s="641" t="s">
        <v>303</v>
      </c>
      <c r="H999" s="11"/>
      <c r="I999" s="11"/>
      <c r="J999" s="11"/>
      <c r="K999" s="11"/>
      <c r="L999" s="11"/>
      <c r="M999" s="11"/>
      <c r="N999" s="11"/>
      <c r="O999" s="11"/>
      <c r="P999" s="11"/>
      <c r="Q999" s="11"/>
      <c r="R999" s="11"/>
      <c r="S999" s="11"/>
      <c r="T999" s="11"/>
      <c r="U999" s="11"/>
      <c r="V999" s="11"/>
      <c r="W999" s="11"/>
      <c r="X999" s="11"/>
      <c r="Y999" s="11"/>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c r="BC999" s="11"/>
      <c r="BD999" s="11"/>
      <c r="BE999" s="11"/>
      <c r="BF999" s="11"/>
      <c r="BG999" s="11"/>
      <c r="BH999" s="11"/>
      <c r="BI999" s="11"/>
      <c r="BJ999" s="11"/>
      <c r="BK999" s="11"/>
      <c r="BL999" s="11"/>
      <c r="BM999" s="11"/>
      <c r="BN999" s="11"/>
      <c r="BO999" s="11"/>
      <c r="BP999" s="11"/>
      <c r="BQ999" s="11"/>
      <c r="BR999" s="11"/>
      <c r="BS999" s="11"/>
      <c r="BT999" s="11"/>
    </row>
    <row r="1000" spans="1:72" ht="27" hidden="1">
      <c r="A1000" s="880" t="str">
        <f>CONCATENATE(Admin!$C$41," ",Admin!$F$41)</f>
        <v>1 Mevis Dsilva</v>
      </c>
      <c r="B1000" s="881" t="e">
        <f>VLOOKUP($A$997,'P1'!$A$10:$E$59,5, FALSE)</f>
        <v>#N/A</v>
      </c>
      <c r="C1000" s="639">
        <f t="shared" si="45"/>
        <v>1</v>
      </c>
      <c r="D1000" s="640">
        <f t="shared" si="46"/>
        <v>0</v>
      </c>
      <c r="E1000" s="640">
        <f>IF(Admin!$J$41="Yes",0,1)</f>
        <v>0</v>
      </c>
      <c r="F1000" s="640">
        <f t="shared" si="47"/>
        <v>1</v>
      </c>
      <c r="G1000" s="641" t="s">
        <v>303</v>
      </c>
      <c r="H1000" s="11"/>
      <c r="I1000" s="11"/>
      <c r="J1000" s="11"/>
      <c r="K1000" s="11"/>
      <c r="L1000" s="11"/>
      <c r="M1000" s="11"/>
      <c r="N1000" s="11"/>
      <c r="O1000" s="11"/>
      <c r="P1000" s="11"/>
      <c r="Q1000" s="11"/>
      <c r="R1000" s="11"/>
      <c r="S1000" s="11"/>
      <c r="T1000" s="11"/>
      <c r="U1000" s="11"/>
      <c r="V1000" s="11"/>
      <c r="W1000" s="11"/>
      <c r="X1000" s="11"/>
      <c r="Y1000" s="11"/>
      <c r="Z1000" s="11"/>
      <c r="AA1000" s="11"/>
      <c r="AB1000" s="11"/>
      <c r="AC1000" s="11"/>
      <c r="AD1000" s="11"/>
      <c r="AE1000" s="11"/>
      <c r="AF1000" s="11"/>
      <c r="AG1000" s="11"/>
      <c r="AH1000" s="11"/>
      <c r="AI1000" s="11"/>
      <c r="AJ1000" s="11"/>
      <c r="AK1000" s="11"/>
      <c r="AL1000" s="11"/>
      <c r="AM1000" s="11"/>
      <c r="AN1000" s="11"/>
      <c r="AO1000" s="11"/>
      <c r="AP1000" s="11"/>
      <c r="AQ1000" s="11"/>
      <c r="AR1000" s="11"/>
      <c r="AS1000" s="11"/>
      <c r="AT1000" s="11"/>
      <c r="AU1000" s="11"/>
      <c r="AV1000" s="11"/>
      <c r="AW1000" s="11"/>
      <c r="AX1000" s="11"/>
      <c r="AY1000" s="11"/>
      <c r="AZ1000" s="11"/>
      <c r="BA1000" s="11"/>
      <c r="BB1000" s="11"/>
      <c r="BC1000" s="11"/>
      <c r="BD1000" s="11"/>
      <c r="BE1000" s="11"/>
      <c r="BF1000" s="11"/>
      <c r="BG1000" s="11"/>
      <c r="BH1000" s="11"/>
      <c r="BI1000" s="11"/>
      <c r="BJ1000" s="11"/>
      <c r="BK1000" s="11"/>
      <c r="BL1000" s="11"/>
      <c r="BM1000" s="11"/>
      <c r="BN1000" s="11"/>
      <c r="BO1000" s="11"/>
      <c r="BP1000" s="11"/>
      <c r="BQ1000" s="11"/>
      <c r="BR1000" s="11"/>
      <c r="BS1000" s="11"/>
      <c r="BT1000" s="11"/>
    </row>
    <row r="1001" spans="1:72" ht="27" hidden="1">
      <c r="A1001" s="880" t="str">
        <f>CONCATENATE(Admin!$C$42," ",Admin!$F$42)</f>
        <v>2 Boris Gluscevic</v>
      </c>
      <c r="B1001" s="881" t="e">
        <f>VLOOKUP($A$997,'P2'!$A$10:$E$59,5, FALSE)</f>
        <v>#N/A</v>
      </c>
      <c r="C1001" s="639">
        <f t="shared" si="45"/>
        <v>1</v>
      </c>
      <c r="D1001" s="640">
        <f t="shared" si="46"/>
        <v>0</v>
      </c>
      <c r="E1001" s="640">
        <f>IF(Admin!$J$42="Yes",0,1)</f>
        <v>0</v>
      </c>
      <c r="F1001" s="640">
        <f t="shared" si="47"/>
        <v>1</v>
      </c>
      <c r="G1001" s="641" t="s">
        <v>303</v>
      </c>
      <c r="H1001" s="11"/>
      <c r="I1001" s="11"/>
      <c r="J1001" s="11"/>
      <c r="K1001" s="11"/>
      <c r="L1001" s="11"/>
      <c r="M1001" s="11"/>
      <c r="N1001" s="11"/>
      <c r="O1001" s="11"/>
      <c r="P1001" s="11"/>
      <c r="Q1001" s="11"/>
      <c r="R1001" s="11"/>
      <c r="S1001" s="11"/>
      <c r="T1001" s="11"/>
      <c r="U1001" s="11"/>
      <c r="V1001" s="11"/>
      <c r="W1001" s="11"/>
      <c r="X1001" s="11"/>
      <c r="Y1001" s="11"/>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c r="BC1001" s="11"/>
      <c r="BD1001" s="11"/>
      <c r="BE1001" s="11"/>
      <c r="BF1001" s="11"/>
      <c r="BG1001" s="11"/>
      <c r="BH1001" s="11"/>
      <c r="BI1001" s="11"/>
      <c r="BJ1001" s="11"/>
      <c r="BK1001" s="11"/>
      <c r="BL1001" s="11"/>
      <c r="BM1001" s="11"/>
      <c r="BN1001" s="11"/>
      <c r="BO1001" s="11"/>
      <c r="BP1001" s="11"/>
      <c r="BQ1001" s="11"/>
      <c r="BR1001" s="11"/>
      <c r="BS1001" s="11"/>
      <c r="BT1001" s="11"/>
    </row>
    <row r="1002" spans="1:72" ht="27" hidden="1">
      <c r="A1002" s="880" t="str">
        <f>CONCATENATE(Admin!$C$43," ",Admin!$F$43)</f>
        <v>3 Foram Jasani</v>
      </c>
      <c r="B1002" s="881" t="e">
        <f>VLOOKUP($A$997,'P3'!$A$10:$E$59,5, FALSE)</f>
        <v>#N/A</v>
      </c>
      <c r="C1002" s="639">
        <f t="shared" si="45"/>
        <v>1</v>
      </c>
      <c r="D1002" s="640">
        <f t="shared" si="46"/>
        <v>0</v>
      </c>
      <c r="E1002" s="640">
        <f>IF(Admin!$J$43="Yes",0,1)</f>
        <v>0</v>
      </c>
      <c r="F1002" s="640">
        <f t="shared" si="47"/>
        <v>1</v>
      </c>
      <c r="G1002" s="641" t="s">
        <v>303</v>
      </c>
      <c r="H1002" s="11"/>
      <c r="I1002" s="11"/>
      <c r="J1002" s="11"/>
      <c r="K1002" s="11"/>
      <c r="L1002" s="11"/>
      <c r="M1002" s="11"/>
      <c r="N1002" s="11"/>
      <c r="O1002" s="11"/>
      <c r="P1002" s="11"/>
      <c r="Q1002" s="11"/>
      <c r="R1002" s="11"/>
      <c r="S1002" s="11"/>
      <c r="T1002" s="11"/>
      <c r="U1002" s="11"/>
      <c r="V1002" s="11"/>
      <c r="W1002" s="11"/>
      <c r="X1002" s="11"/>
      <c r="Y1002" s="11"/>
      <c r="Z1002" s="11"/>
      <c r="AA1002" s="11"/>
      <c r="AB1002" s="11"/>
      <c r="AC1002" s="11"/>
      <c r="AD1002" s="11"/>
      <c r="AE1002" s="11"/>
      <c r="AF1002" s="11"/>
      <c r="AG1002" s="11"/>
      <c r="AH1002" s="11"/>
      <c r="AI1002" s="11"/>
      <c r="AJ1002" s="11"/>
      <c r="AK1002" s="11"/>
      <c r="AL1002" s="11"/>
      <c r="AM1002" s="11"/>
      <c r="AN1002" s="11"/>
      <c r="AO1002" s="11"/>
      <c r="AP1002" s="11"/>
      <c r="AQ1002" s="11"/>
      <c r="AR1002" s="11"/>
      <c r="AS1002" s="11"/>
      <c r="AT1002" s="11"/>
      <c r="AU1002" s="11"/>
      <c r="AV1002" s="11"/>
      <c r="AW1002" s="11"/>
      <c r="AX1002" s="11"/>
      <c r="AY1002" s="11"/>
      <c r="AZ1002" s="11"/>
      <c r="BA1002" s="11"/>
      <c r="BB1002" s="11"/>
      <c r="BC1002" s="11"/>
      <c r="BD1002" s="11"/>
      <c r="BE1002" s="11"/>
      <c r="BF1002" s="11"/>
      <c r="BG1002" s="11"/>
      <c r="BH1002" s="11"/>
      <c r="BI1002" s="11"/>
      <c r="BJ1002" s="11"/>
      <c r="BK1002" s="11"/>
      <c r="BL1002" s="11"/>
      <c r="BM1002" s="11"/>
      <c r="BN1002" s="11"/>
      <c r="BO1002" s="11"/>
      <c r="BP1002" s="11"/>
      <c r="BQ1002" s="11"/>
      <c r="BR1002" s="11"/>
      <c r="BS1002" s="11"/>
      <c r="BT1002" s="11"/>
    </row>
    <row r="1003" spans="1:72" ht="27" hidden="1">
      <c r="A1003" s="880" t="str">
        <f>CONCATENATE(Admin!$C$44," ",Admin!$F$44)</f>
        <v>4 Anupam Jagtap</v>
      </c>
      <c r="B1003" s="881" t="e">
        <f>VLOOKUP($A$997,'P4'!$A$10:$E$59,5, FALSE)</f>
        <v>#N/A</v>
      </c>
      <c r="C1003" s="639">
        <f t="shared" si="45"/>
        <v>1</v>
      </c>
      <c r="D1003" s="640">
        <f t="shared" si="46"/>
        <v>0</v>
      </c>
      <c r="E1003" s="640">
        <f>IF(Admin!$J$44="Yes",0,1)</f>
        <v>0</v>
      </c>
      <c r="F1003" s="640">
        <f t="shared" si="47"/>
        <v>1</v>
      </c>
      <c r="G1003" s="641" t="s">
        <v>303</v>
      </c>
      <c r="H1003" s="11"/>
      <c r="I1003" s="11"/>
      <c r="J1003" s="11"/>
      <c r="K1003" s="11"/>
      <c r="L1003" s="11"/>
      <c r="M1003" s="11"/>
      <c r="N1003" s="11"/>
      <c r="O1003" s="11"/>
      <c r="P1003" s="11"/>
      <c r="Q1003" s="11"/>
      <c r="R1003" s="11"/>
      <c r="S1003" s="11"/>
      <c r="T1003" s="11"/>
      <c r="U1003" s="11"/>
      <c r="V1003" s="11"/>
      <c r="W1003" s="11"/>
      <c r="X1003" s="11"/>
      <c r="Y1003" s="11"/>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c r="BC1003" s="11"/>
      <c r="BD1003" s="11"/>
      <c r="BE1003" s="11"/>
      <c r="BF1003" s="11"/>
      <c r="BG1003" s="11"/>
      <c r="BH1003" s="11"/>
      <c r="BI1003" s="11"/>
      <c r="BJ1003" s="11"/>
      <c r="BK1003" s="11"/>
      <c r="BL1003" s="11"/>
      <c r="BM1003" s="11"/>
      <c r="BN1003" s="11"/>
      <c r="BO1003" s="11"/>
      <c r="BP1003" s="11"/>
      <c r="BQ1003" s="11"/>
      <c r="BR1003" s="11"/>
      <c r="BS1003" s="11"/>
      <c r="BT1003" s="11"/>
    </row>
    <row r="1004" spans="1:72" ht="27" hidden="1">
      <c r="A1004" s="880" t="str">
        <f>CONCATENATE(Admin!$C$45," ",Admin!$F$45)</f>
        <v>5 Rohan Avachat</v>
      </c>
      <c r="B1004" s="881" t="e">
        <f>VLOOKUP($A$997,'P5'!$A$10:$E$59,5, FALSE)</f>
        <v>#N/A</v>
      </c>
      <c r="C1004" s="639">
        <f t="shared" si="45"/>
        <v>1</v>
      </c>
      <c r="D1004" s="640">
        <f t="shared" si="46"/>
        <v>0</v>
      </c>
      <c r="E1004" s="640">
        <f>IF(Admin!$J$45="Yes",0,1)</f>
        <v>0</v>
      </c>
      <c r="F1004" s="640">
        <f t="shared" si="47"/>
        <v>1</v>
      </c>
      <c r="G1004" s="641" t="s">
        <v>303</v>
      </c>
      <c r="H1004" s="11"/>
      <c r="I1004" s="11"/>
      <c r="J1004" s="11"/>
      <c r="K1004" s="11"/>
      <c r="L1004" s="11"/>
      <c r="M1004" s="11"/>
      <c r="N1004" s="11"/>
      <c r="O1004" s="11"/>
      <c r="P1004" s="11"/>
      <c r="Q1004" s="11"/>
      <c r="R1004" s="11"/>
      <c r="S1004" s="11"/>
      <c r="T1004" s="11"/>
      <c r="U1004" s="11"/>
      <c r="V1004" s="11"/>
      <c r="W1004" s="11"/>
      <c r="X1004" s="11"/>
      <c r="Y1004" s="11"/>
      <c r="Z1004" s="11"/>
      <c r="AA1004" s="11"/>
      <c r="AB1004" s="11"/>
      <c r="AC1004" s="11"/>
      <c r="AD1004" s="11"/>
      <c r="AE1004" s="11"/>
      <c r="AF1004" s="11"/>
      <c r="AG1004" s="11"/>
      <c r="AH1004" s="11"/>
      <c r="AI1004" s="11"/>
      <c r="AJ1004" s="11"/>
      <c r="AK1004" s="11"/>
      <c r="AL1004" s="11"/>
      <c r="AM1004" s="11"/>
      <c r="AN1004" s="11"/>
      <c r="AO1004" s="11"/>
      <c r="AP1004" s="11"/>
      <c r="AQ1004" s="11"/>
      <c r="AR1004" s="11"/>
      <c r="AS1004" s="11"/>
      <c r="AT1004" s="11"/>
      <c r="AU1004" s="11"/>
      <c r="AV1004" s="11"/>
      <c r="AW1004" s="11"/>
      <c r="AX1004" s="11"/>
      <c r="AY1004" s="11"/>
      <c r="AZ1004" s="11"/>
      <c r="BA1004" s="11"/>
      <c r="BB1004" s="11"/>
      <c r="BC1004" s="11"/>
      <c r="BD1004" s="11"/>
      <c r="BE1004" s="11"/>
      <c r="BF1004" s="11"/>
      <c r="BG1004" s="11"/>
      <c r="BH1004" s="11"/>
      <c r="BI1004" s="11"/>
      <c r="BJ1004" s="11"/>
      <c r="BK1004" s="11"/>
      <c r="BL1004" s="11"/>
      <c r="BM1004" s="11"/>
      <c r="BN1004" s="11"/>
      <c r="BO1004" s="11"/>
      <c r="BP1004" s="11"/>
      <c r="BQ1004" s="11"/>
      <c r="BR1004" s="11"/>
      <c r="BS1004" s="11"/>
      <c r="BT1004" s="11"/>
    </row>
    <row r="1005" spans="1:72" hidden="1">
      <c r="A1005" s="880" t="str">
        <f>CONCATENATE(Admin!$C$46," ",Admin!$F$46)</f>
        <v xml:space="preserve">6 </v>
      </c>
      <c r="B1005" s="881" t="e">
        <f>VLOOKUP($A$997,'P6'!$A$10:$E$59,5, FALSE)</f>
        <v>#N/A</v>
      </c>
      <c r="C1005" s="639">
        <f t="shared" si="45"/>
        <v>1</v>
      </c>
      <c r="D1005" s="640">
        <f t="shared" si="46"/>
        <v>0</v>
      </c>
      <c r="E1005" s="640">
        <f>IF(Admin!$J$46="Yes",0,1)</f>
        <v>1</v>
      </c>
      <c r="F1005" s="640">
        <f t="shared" si="47"/>
        <v>2</v>
      </c>
      <c r="G1005" s="641" t="s">
        <v>303</v>
      </c>
      <c r="H1005" s="11"/>
      <c r="I1005" s="11"/>
      <c r="J1005" s="11"/>
      <c r="K1005" s="11"/>
      <c r="L1005" s="11"/>
      <c r="M1005" s="11"/>
      <c r="N1005" s="11"/>
      <c r="O1005" s="11"/>
      <c r="P1005" s="11"/>
      <c r="Q1005" s="11"/>
      <c r="R1005" s="11"/>
      <c r="S1005" s="11"/>
      <c r="T1005" s="11"/>
      <c r="U1005" s="11"/>
      <c r="V1005" s="11"/>
      <c r="W1005" s="11"/>
      <c r="X1005" s="11"/>
      <c r="Y1005" s="11"/>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c r="BC1005" s="11"/>
      <c r="BD1005" s="11"/>
      <c r="BE1005" s="11"/>
      <c r="BF1005" s="11"/>
      <c r="BG1005" s="11"/>
      <c r="BH1005" s="11"/>
      <c r="BI1005" s="11"/>
      <c r="BJ1005" s="11"/>
      <c r="BK1005" s="11"/>
      <c r="BL1005" s="11"/>
      <c r="BM1005" s="11"/>
      <c r="BN1005" s="11"/>
      <c r="BO1005" s="11"/>
      <c r="BP1005" s="11"/>
      <c r="BQ1005" s="11"/>
      <c r="BR1005" s="11"/>
      <c r="BS1005" s="11"/>
      <c r="BT1005" s="11"/>
    </row>
    <row r="1006" spans="1:72" hidden="1">
      <c r="A1006" s="880" t="str">
        <f>CONCATENATE(Admin!$C$47," ",Admin!$F$47)</f>
        <v xml:space="preserve">7 </v>
      </c>
      <c r="B1006" s="881" t="e">
        <f>VLOOKUP($A$997,'P7'!$A$10:$E$59,5, FALSE)</f>
        <v>#N/A</v>
      </c>
      <c r="C1006" s="639">
        <f t="shared" si="45"/>
        <v>1</v>
      </c>
      <c r="D1006" s="640">
        <f t="shared" si="46"/>
        <v>0</v>
      </c>
      <c r="E1006" s="640">
        <f>IF(Admin!$J$47="Yes",0,1)</f>
        <v>1</v>
      </c>
      <c r="F1006" s="640">
        <f t="shared" si="47"/>
        <v>2</v>
      </c>
      <c r="G1006" s="641" t="s">
        <v>303</v>
      </c>
      <c r="H1006" s="11"/>
      <c r="I1006" s="11"/>
      <c r="J1006" s="11"/>
      <c r="K1006" s="11"/>
      <c r="L1006" s="11"/>
      <c r="M1006" s="11"/>
      <c r="N1006" s="11"/>
      <c r="O1006" s="11"/>
      <c r="P1006" s="11"/>
      <c r="Q1006" s="11"/>
      <c r="R1006" s="11"/>
      <c r="S1006" s="11"/>
      <c r="T1006" s="11"/>
      <c r="U1006" s="11"/>
      <c r="V1006" s="11"/>
      <c r="W1006" s="11"/>
      <c r="X1006" s="11"/>
      <c r="Y1006" s="11"/>
      <c r="Z1006" s="11"/>
      <c r="AA1006" s="11"/>
      <c r="AB1006" s="11"/>
      <c r="AC1006" s="11"/>
      <c r="AD1006" s="11"/>
      <c r="AE1006" s="11"/>
      <c r="AF1006" s="11"/>
      <c r="AG1006" s="11"/>
      <c r="AH1006" s="11"/>
      <c r="AI1006" s="11"/>
      <c r="AJ1006" s="11"/>
      <c r="AK1006" s="11"/>
      <c r="AL1006" s="11"/>
      <c r="AM1006" s="11"/>
      <c r="AN1006" s="11"/>
      <c r="AO1006" s="11"/>
      <c r="AP1006" s="11"/>
      <c r="AQ1006" s="11"/>
      <c r="AR1006" s="11"/>
      <c r="AS1006" s="11"/>
      <c r="AT1006" s="11"/>
      <c r="AU1006" s="11"/>
      <c r="AV1006" s="11"/>
      <c r="AW1006" s="11"/>
      <c r="AX1006" s="11"/>
      <c r="AY1006" s="11"/>
      <c r="AZ1006" s="11"/>
      <c r="BA1006" s="11"/>
      <c r="BB1006" s="11"/>
      <c r="BC1006" s="11"/>
      <c r="BD1006" s="11"/>
      <c r="BE1006" s="11"/>
      <c r="BF1006" s="11"/>
      <c r="BG1006" s="11"/>
      <c r="BH1006" s="11"/>
      <c r="BI1006" s="11"/>
      <c r="BJ1006" s="11"/>
      <c r="BK1006" s="11"/>
      <c r="BL1006" s="11"/>
      <c r="BM1006" s="11"/>
      <c r="BN1006" s="11"/>
      <c r="BO1006" s="11"/>
      <c r="BP1006" s="11"/>
      <c r="BQ1006" s="11"/>
      <c r="BR1006" s="11"/>
      <c r="BS1006" s="11"/>
      <c r="BT1006" s="11"/>
    </row>
    <row r="1007" spans="1:72" hidden="1">
      <c r="A1007" s="880" t="str">
        <f>CONCATENATE(Admin!$C$48," ",Admin!$F$48)</f>
        <v xml:space="preserve">8 </v>
      </c>
      <c r="B1007" s="881" t="e">
        <f>VLOOKUP($A$997,'P8'!$A$10:$E$59,5, FALSE)</f>
        <v>#N/A</v>
      </c>
      <c r="C1007" s="639">
        <f t="shared" si="45"/>
        <v>1</v>
      </c>
      <c r="D1007" s="640">
        <f t="shared" si="46"/>
        <v>0</v>
      </c>
      <c r="E1007" s="640">
        <f>IF(Admin!$J$48="Yes",0,1)</f>
        <v>1</v>
      </c>
      <c r="F1007" s="640">
        <f t="shared" si="47"/>
        <v>2</v>
      </c>
      <c r="G1007" s="641" t="s">
        <v>303</v>
      </c>
      <c r="H1007" s="11"/>
      <c r="I1007" s="11"/>
      <c r="J1007" s="11"/>
      <c r="K1007" s="11"/>
      <c r="L1007" s="11"/>
      <c r="M1007" s="11"/>
      <c r="N1007" s="11"/>
      <c r="O1007" s="11"/>
      <c r="P1007" s="11"/>
      <c r="Q1007" s="11"/>
      <c r="R1007" s="11"/>
      <c r="S1007" s="11"/>
      <c r="T1007" s="11"/>
      <c r="U1007" s="11"/>
      <c r="V1007" s="11"/>
      <c r="W1007" s="11"/>
      <c r="X1007" s="11"/>
      <c r="Y1007" s="11"/>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c r="BC1007" s="11"/>
      <c r="BD1007" s="11"/>
      <c r="BE1007" s="11"/>
      <c r="BF1007" s="11"/>
      <c r="BG1007" s="11"/>
      <c r="BH1007" s="11"/>
      <c r="BI1007" s="11"/>
      <c r="BJ1007" s="11"/>
      <c r="BK1007" s="11"/>
      <c r="BL1007" s="11"/>
      <c r="BM1007" s="11"/>
      <c r="BN1007" s="11"/>
      <c r="BO1007" s="11"/>
      <c r="BP1007" s="11"/>
      <c r="BQ1007" s="11"/>
      <c r="BR1007" s="11"/>
      <c r="BS1007" s="11"/>
      <c r="BT1007" s="11"/>
    </row>
    <row r="1008" spans="1:72" hidden="1">
      <c r="A1008" s="880" t="str">
        <f>CONCATENATE(Admin!$C$49," ",Admin!$F$49)</f>
        <v xml:space="preserve">9 </v>
      </c>
      <c r="B1008" s="881" t="e">
        <f>VLOOKUP($A$997,'P9'!$A$10:$E$59,5, FALSE)</f>
        <v>#N/A</v>
      </c>
      <c r="C1008" s="639">
        <f t="shared" si="45"/>
        <v>1</v>
      </c>
      <c r="D1008" s="640">
        <f t="shared" si="46"/>
        <v>0</v>
      </c>
      <c r="E1008" s="640">
        <f>IF(Admin!$J$49="Yes",0,1)</f>
        <v>1</v>
      </c>
      <c r="F1008" s="640">
        <f t="shared" si="47"/>
        <v>2</v>
      </c>
      <c r="G1008" s="641" t="s">
        <v>303</v>
      </c>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c r="AM1008" s="11"/>
      <c r="AN1008" s="11"/>
      <c r="AO1008" s="11"/>
      <c r="AP1008" s="11"/>
      <c r="AQ1008" s="11"/>
      <c r="AR1008" s="11"/>
      <c r="AS1008" s="11"/>
      <c r="AT1008" s="11"/>
      <c r="AU1008" s="11"/>
      <c r="AV1008" s="11"/>
      <c r="AW1008" s="11"/>
      <c r="AX1008" s="11"/>
      <c r="AY1008" s="11"/>
      <c r="AZ1008" s="11"/>
      <c r="BA1008" s="11"/>
      <c r="BB1008" s="11"/>
      <c r="BC1008" s="11"/>
      <c r="BD1008" s="11"/>
      <c r="BE1008" s="11"/>
      <c r="BF1008" s="11"/>
      <c r="BG1008" s="11"/>
      <c r="BH1008" s="11"/>
      <c r="BI1008" s="11"/>
      <c r="BJ1008" s="11"/>
      <c r="BK1008" s="11"/>
      <c r="BL1008" s="11"/>
      <c r="BM1008" s="11"/>
      <c r="BN1008" s="11"/>
      <c r="BO1008" s="11"/>
      <c r="BP1008" s="11"/>
      <c r="BQ1008" s="11"/>
      <c r="BR1008" s="11"/>
      <c r="BS1008" s="11"/>
      <c r="BT1008" s="11"/>
    </row>
    <row r="1009" spans="1:72" hidden="1">
      <c r="A1009" s="880" t="str">
        <f>CONCATENATE(Admin!$C$50," ",Admin!$F$50)</f>
        <v xml:space="preserve">10 </v>
      </c>
      <c r="B1009" s="881" t="e">
        <f>VLOOKUP($A$997,'P10'!$A$10:$E$59,5, FALSE)</f>
        <v>#N/A</v>
      </c>
      <c r="C1009" s="639">
        <f t="shared" si="45"/>
        <v>1</v>
      </c>
      <c r="D1009" s="640">
        <f t="shared" si="46"/>
        <v>0</v>
      </c>
      <c r="E1009" s="640">
        <f>IF(Admin!$J$50="Yes",0,1)</f>
        <v>1</v>
      </c>
      <c r="F1009" s="640">
        <f t="shared" si="47"/>
        <v>2</v>
      </c>
      <c r="G1009" s="641" t="s">
        <v>303</v>
      </c>
      <c r="H1009" s="11"/>
      <c r="I1009" s="11"/>
      <c r="J1009" s="11"/>
      <c r="K1009" s="11"/>
      <c r="L1009" s="11"/>
      <c r="M1009" s="11"/>
      <c r="N1009" s="11"/>
      <c r="O1009" s="11"/>
      <c r="P1009" s="11"/>
      <c r="Q1009" s="11"/>
      <c r="R1009" s="11"/>
      <c r="S1009" s="11"/>
      <c r="T1009" s="11"/>
      <c r="U1009" s="11"/>
      <c r="V1009" s="11"/>
      <c r="W1009" s="11"/>
      <c r="X1009" s="11"/>
      <c r="Y1009" s="11"/>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c r="BC1009" s="11"/>
      <c r="BD1009" s="11"/>
      <c r="BE1009" s="11"/>
      <c r="BF1009" s="11"/>
      <c r="BG1009" s="11"/>
      <c r="BH1009" s="11"/>
      <c r="BI1009" s="11"/>
      <c r="BJ1009" s="11"/>
      <c r="BK1009" s="11"/>
      <c r="BL1009" s="11"/>
      <c r="BM1009" s="11"/>
      <c r="BN1009" s="11"/>
      <c r="BO1009" s="11"/>
      <c r="BP1009" s="11"/>
      <c r="BQ1009" s="11"/>
      <c r="BR1009" s="11"/>
      <c r="BS1009" s="11"/>
      <c r="BT1009" s="11"/>
    </row>
    <row r="1010" spans="1:72" hidden="1">
      <c r="A1010" s="880" t="str">
        <f>CONCATENATE(Admin!$C$51," ",Admin!$F$51)</f>
        <v xml:space="preserve">11 </v>
      </c>
      <c r="B1010" s="881" t="e">
        <f>VLOOKUP($A$997,'P11'!$A$10:$E$59,5, FALSE)</f>
        <v>#N/A</v>
      </c>
      <c r="C1010" s="639">
        <f t="shared" si="45"/>
        <v>1</v>
      </c>
      <c r="D1010" s="640">
        <f t="shared" si="46"/>
        <v>0</v>
      </c>
      <c r="E1010" s="640">
        <f>IF(Admin!$J$51="Yes",0,1)</f>
        <v>1</v>
      </c>
      <c r="F1010" s="640">
        <f t="shared" si="47"/>
        <v>2</v>
      </c>
      <c r="G1010" s="641" t="s">
        <v>303</v>
      </c>
      <c r="H1010" s="11"/>
      <c r="I1010" s="11"/>
      <c r="J1010" s="11"/>
      <c r="K1010" s="11"/>
      <c r="L1010" s="11"/>
      <c r="M1010" s="11"/>
      <c r="N1010" s="11"/>
      <c r="O1010" s="11"/>
      <c r="P1010" s="11"/>
      <c r="Q1010" s="11"/>
      <c r="R1010" s="11"/>
      <c r="S1010" s="11"/>
      <c r="T1010" s="11"/>
      <c r="U1010" s="11"/>
      <c r="V1010" s="11"/>
      <c r="W1010" s="11"/>
      <c r="X1010" s="11"/>
      <c r="Y1010" s="11"/>
      <c r="Z1010" s="11"/>
      <c r="AA1010" s="11"/>
      <c r="AB1010" s="11"/>
      <c r="AC1010" s="11"/>
      <c r="AD1010" s="11"/>
      <c r="AE1010" s="11"/>
      <c r="AF1010" s="11"/>
      <c r="AG1010" s="11"/>
      <c r="AH1010" s="11"/>
      <c r="AI1010" s="11"/>
      <c r="AJ1010" s="11"/>
      <c r="AK1010" s="11"/>
      <c r="AL1010" s="11"/>
      <c r="AM1010" s="11"/>
      <c r="AN1010" s="11"/>
      <c r="AO1010" s="11"/>
      <c r="AP1010" s="11"/>
      <c r="AQ1010" s="11"/>
      <c r="AR1010" s="11"/>
      <c r="AS1010" s="11"/>
      <c r="AT1010" s="11"/>
      <c r="AU1010" s="11"/>
      <c r="AV1010" s="11"/>
      <c r="AW1010" s="11"/>
      <c r="AX1010" s="11"/>
      <c r="AY1010" s="11"/>
      <c r="AZ1010" s="11"/>
      <c r="BA1010" s="11"/>
      <c r="BB1010" s="11"/>
      <c r="BC1010" s="11"/>
      <c r="BD1010" s="11"/>
      <c r="BE1010" s="11"/>
      <c r="BF1010" s="11"/>
      <c r="BG1010" s="11"/>
      <c r="BH1010" s="11"/>
      <c r="BI1010" s="11"/>
      <c r="BJ1010" s="11"/>
      <c r="BK1010" s="11"/>
      <c r="BL1010" s="11"/>
      <c r="BM1010" s="11"/>
      <c r="BN1010" s="11"/>
      <c r="BO1010" s="11"/>
      <c r="BP1010" s="11"/>
      <c r="BQ1010" s="11"/>
      <c r="BR1010" s="11"/>
      <c r="BS1010" s="11"/>
      <c r="BT1010" s="11"/>
    </row>
    <row r="1011" spans="1:72" hidden="1">
      <c r="A1011" s="880" t="str">
        <f>CONCATENATE(Admin!$C$52," ",Admin!$F$52)</f>
        <v xml:space="preserve">12 </v>
      </c>
      <c r="B1011" s="881" t="e">
        <f>VLOOKUP($A$997,'P12'!$A$10:$E$59,5, FALSE)</f>
        <v>#N/A</v>
      </c>
      <c r="C1011" s="639">
        <f t="shared" si="45"/>
        <v>1</v>
      </c>
      <c r="D1011" s="640">
        <f t="shared" si="46"/>
        <v>0</v>
      </c>
      <c r="E1011" s="640">
        <f>IF(Admin!$J$52="Yes",0,1)</f>
        <v>1</v>
      </c>
      <c r="F1011" s="640">
        <f t="shared" si="47"/>
        <v>2</v>
      </c>
      <c r="G1011" s="641" t="s">
        <v>303</v>
      </c>
      <c r="H1011" s="11"/>
      <c r="I1011" s="11"/>
      <c r="J1011" s="11"/>
      <c r="K1011" s="11"/>
      <c r="L1011" s="11"/>
      <c r="M1011" s="11"/>
      <c r="N1011" s="11"/>
      <c r="O1011" s="11"/>
      <c r="P1011" s="11"/>
      <c r="Q1011" s="11"/>
      <c r="R1011" s="11"/>
      <c r="S1011" s="11"/>
      <c r="T1011" s="11"/>
      <c r="U1011" s="11"/>
      <c r="V1011" s="11"/>
      <c r="W1011" s="11"/>
      <c r="X1011" s="11"/>
      <c r="Y1011" s="11"/>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c r="BC1011" s="11"/>
      <c r="BD1011" s="11"/>
      <c r="BE1011" s="11"/>
      <c r="BF1011" s="11"/>
      <c r="BG1011" s="11"/>
      <c r="BH1011" s="11"/>
      <c r="BI1011" s="11"/>
      <c r="BJ1011" s="11"/>
      <c r="BK1011" s="11"/>
      <c r="BL1011" s="11"/>
      <c r="BM1011" s="11"/>
      <c r="BN1011" s="11"/>
      <c r="BO1011" s="11"/>
      <c r="BP1011" s="11"/>
      <c r="BQ1011" s="11"/>
      <c r="BR1011" s="11"/>
      <c r="BS1011" s="11"/>
      <c r="BT1011" s="11"/>
    </row>
    <row r="1012" spans="1:72" hidden="1">
      <c r="A1012" s="880" t="str">
        <f>CONCATENATE(Admin!$C$53," ",Admin!$F$53)</f>
        <v xml:space="preserve">13 </v>
      </c>
      <c r="B1012" s="881" t="e">
        <f>VLOOKUP($A$997,'P13'!$A$10:$E$59,5, FALSE)</f>
        <v>#N/A</v>
      </c>
      <c r="C1012" s="639">
        <f t="shared" si="45"/>
        <v>1</v>
      </c>
      <c r="D1012" s="640">
        <f t="shared" si="46"/>
        <v>0</v>
      </c>
      <c r="E1012" s="640">
        <f>IF(Admin!$J$53="Yes",0,1)</f>
        <v>1</v>
      </c>
      <c r="F1012" s="640">
        <f t="shared" si="47"/>
        <v>2</v>
      </c>
      <c r="G1012" s="641" t="s">
        <v>303</v>
      </c>
      <c r="H1012" s="11"/>
      <c r="I1012" s="11"/>
      <c r="J1012" s="11"/>
      <c r="K1012" s="11"/>
      <c r="L1012" s="11"/>
      <c r="M1012" s="11"/>
      <c r="N1012" s="11"/>
      <c r="O1012" s="11"/>
      <c r="P1012" s="11"/>
      <c r="Q1012" s="11"/>
      <c r="R1012" s="11"/>
      <c r="S1012" s="11"/>
      <c r="T1012" s="11"/>
      <c r="U1012" s="11"/>
      <c r="V1012" s="11"/>
      <c r="W1012" s="11"/>
      <c r="X1012" s="11"/>
      <c r="Y1012" s="11"/>
      <c r="Z1012" s="11"/>
      <c r="AA1012" s="11"/>
      <c r="AB1012" s="11"/>
      <c r="AC1012" s="11"/>
      <c r="AD1012" s="11"/>
      <c r="AE1012" s="11"/>
      <c r="AF1012" s="11"/>
      <c r="AG1012" s="11"/>
      <c r="AH1012" s="11"/>
      <c r="AI1012" s="11"/>
      <c r="AJ1012" s="11"/>
      <c r="AK1012" s="11"/>
      <c r="AL1012" s="11"/>
      <c r="AM1012" s="11"/>
      <c r="AN1012" s="11"/>
      <c r="AO1012" s="11"/>
      <c r="AP1012" s="11"/>
      <c r="AQ1012" s="11"/>
      <c r="AR1012" s="11"/>
      <c r="AS1012" s="11"/>
      <c r="AT1012" s="11"/>
      <c r="AU1012" s="11"/>
      <c r="AV1012" s="11"/>
      <c r="AW1012" s="11"/>
      <c r="AX1012" s="11"/>
      <c r="AY1012" s="11"/>
      <c r="AZ1012" s="11"/>
      <c r="BA1012" s="11"/>
      <c r="BB1012" s="11"/>
      <c r="BC1012" s="11"/>
      <c r="BD1012" s="11"/>
      <c r="BE1012" s="11"/>
      <c r="BF1012" s="11"/>
      <c r="BG1012" s="11"/>
      <c r="BH1012" s="11"/>
      <c r="BI1012" s="11"/>
      <c r="BJ1012" s="11"/>
      <c r="BK1012" s="11"/>
      <c r="BL1012" s="11"/>
      <c r="BM1012" s="11"/>
      <c r="BN1012" s="11"/>
      <c r="BO1012" s="11"/>
      <c r="BP1012" s="11"/>
      <c r="BQ1012" s="11"/>
      <c r="BR1012" s="11"/>
      <c r="BS1012" s="11"/>
      <c r="BT1012" s="11"/>
    </row>
    <row r="1013" spans="1:72" hidden="1">
      <c r="A1013" s="880" t="str">
        <f>CONCATENATE(Admin!$C$54," ",Admin!$F$54)</f>
        <v xml:space="preserve">14 </v>
      </c>
      <c r="B1013" s="881" t="e">
        <f>VLOOKUP($A$997,'P14'!$A$10:$E$59,5, FALSE)</f>
        <v>#N/A</v>
      </c>
      <c r="C1013" s="639">
        <f t="shared" si="45"/>
        <v>1</v>
      </c>
      <c r="D1013" s="640">
        <f t="shared" si="46"/>
        <v>0</v>
      </c>
      <c r="E1013" s="640">
        <f>IF(Admin!$J$54="Yes",0,1)</f>
        <v>1</v>
      </c>
      <c r="F1013" s="640">
        <f t="shared" si="47"/>
        <v>2</v>
      </c>
      <c r="G1013" s="641" t="s">
        <v>303</v>
      </c>
      <c r="H1013" s="11"/>
      <c r="I1013" s="11"/>
      <c r="J1013" s="11"/>
      <c r="K1013" s="11"/>
      <c r="L1013" s="11"/>
      <c r="M1013" s="11"/>
      <c r="N1013" s="11"/>
      <c r="O1013" s="11"/>
      <c r="P1013" s="11"/>
      <c r="Q1013" s="11"/>
      <c r="R1013" s="11"/>
      <c r="S1013" s="11"/>
      <c r="T1013" s="11"/>
      <c r="U1013" s="11"/>
      <c r="V1013" s="11"/>
      <c r="W1013" s="11"/>
      <c r="X1013" s="11"/>
      <c r="Y1013" s="11"/>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c r="BC1013" s="11"/>
      <c r="BD1013" s="11"/>
      <c r="BE1013" s="11"/>
      <c r="BF1013" s="11"/>
      <c r="BG1013" s="11"/>
      <c r="BH1013" s="11"/>
      <c r="BI1013" s="11"/>
      <c r="BJ1013" s="11"/>
      <c r="BK1013" s="11"/>
      <c r="BL1013" s="11"/>
      <c r="BM1013" s="11"/>
      <c r="BN1013" s="11"/>
      <c r="BO1013" s="11"/>
      <c r="BP1013" s="11"/>
      <c r="BQ1013" s="11"/>
      <c r="BR1013" s="11"/>
      <c r="BS1013" s="11"/>
      <c r="BT1013" s="11"/>
    </row>
    <row r="1014" spans="1:72" hidden="1">
      <c r="A1014" s="880" t="str">
        <f>CONCATENATE(Admin!$C$55," ",Admin!$F$55)</f>
        <v xml:space="preserve">15 </v>
      </c>
      <c r="B1014" s="881" t="e">
        <f>VLOOKUP($A$997,'P15'!$A$10:$E$59,5, FALSE)</f>
        <v>#N/A</v>
      </c>
      <c r="C1014" s="639">
        <f t="shared" si="45"/>
        <v>1</v>
      </c>
      <c r="D1014" s="640">
        <f t="shared" si="46"/>
        <v>0</v>
      </c>
      <c r="E1014" s="640">
        <f>IF(Admin!$J$55="Yes",0,1)</f>
        <v>1</v>
      </c>
      <c r="F1014" s="640">
        <f t="shared" si="47"/>
        <v>2</v>
      </c>
      <c r="G1014" s="641" t="s">
        <v>303</v>
      </c>
      <c r="H1014" s="11"/>
      <c r="I1014" s="11"/>
      <c r="J1014" s="11"/>
      <c r="K1014" s="11"/>
      <c r="L1014" s="11"/>
      <c r="M1014" s="11"/>
      <c r="N1014" s="11"/>
      <c r="O1014" s="11"/>
      <c r="P1014" s="11"/>
      <c r="Q1014" s="11"/>
      <c r="R1014" s="11"/>
      <c r="S1014" s="11"/>
      <c r="T1014" s="11"/>
      <c r="U1014" s="11"/>
      <c r="V1014" s="11"/>
      <c r="W1014" s="11"/>
      <c r="X1014" s="11"/>
      <c r="Y1014" s="11"/>
      <c r="Z1014" s="11"/>
      <c r="AA1014" s="11"/>
      <c r="AB1014" s="11"/>
      <c r="AC1014" s="11"/>
      <c r="AD1014" s="11"/>
      <c r="AE1014" s="11"/>
      <c r="AF1014" s="11"/>
      <c r="AG1014" s="11"/>
      <c r="AH1014" s="11"/>
      <c r="AI1014" s="11"/>
      <c r="AJ1014" s="11"/>
      <c r="AK1014" s="11"/>
      <c r="AL1014" s="11"/>
      <c r="AM1014" s="11"/>
      <c r="AN1014" s="11"/>
      <c r="AO1014" s="11"/>
      <c r="AP1014" s="11"/>
      <c r="AQ1014" s="11"/>
      <c r="AR1014" s="11"/>
      <c r="AS1014" s="11"/>
      <c r="AT1014" s="11"/>
      <c r="AU1014" s="11"/>
      <c r="AV1014" s="11"/>
      <c r="AW1014" s="11"/>
      <c r="AX1014" s="11"/>
      <c r="AY1014" s="11"/>
      <c r="AZ1014" s="11"/>
      <c r="BA1014" s="11"/>
      <c r="BB1014" s="11"/>
      <c r="BC1014" s="11"/>
      <c r="BD1014" s="11"/>
      <c r="BE1014" s="11"/>
      <c r="BF1014" s="11"/>
      <c r="BG1014" s="11"/>
      <c r="BH1014" s="11"/>
      <c r="BI1014" s="11"/>
      <c r="BJ1014" s="11"/>
      <c r="BK1014" s="11"/>
      <c r="BL1014" s="11"/>
      <c r="BM1014" s="11"/>
      <c r="BN1014" s="11"/>
      <c r="BO1014" s="11"/>
      <c r="BP1014" s="11"/>
      <c r="BQ1014" s="11"/>
      <c r="BR1014" s="11"/>
      <c r="BS1014" s="11"/>
      <c r="BT1014" s="11"/>
    </row>
    <row r="1015" spans="1:72" hidden="1">
      <c r="A1015" s="880" t="str">
        <f>CONCATENATE(Admin!$C$56," ",Admin!$F$56)</f>
        <v xml:space="preserve">16 </v>
      </c>
      <c r="B1015" s="881" t="e">
        <f>VLOOKUP($A$997,'P16'!$A$10:$E$59,5, FALSE)</f>
        <v>#N/A</v>
      </c>
      <c r="C1015" s="639">
        <f t="shared" si="45"/>
        <v>1</v>
      </c>
      <c r="D1015" s="640">
        <f t="shared" si="46"/>
        <v>0</v>
      </c>
      <c r="E1015" s="640">
        <f>IF(Admin!$J$56="Yes",0,1)</f>
        <v>1</v>
      </c>
      <c r="F1015" s="640">
        <f t="shared" si="47"/>
        <v>2</v>
      </c>
      <c r="G1015" s="641" t="s">
        <v>303</v>
      </c>
      <c r="H1015" s="11"/>
      <c r="I1015" s="11"/>
      <c r="J1015" s="11"/>
      <c r="K1015" s="11"/>
      <c r="L1015" s="11"/>
      <c r="M1015" s="11"/>
      <c r="N1015" s="11"/>
      <c r="O1015" s="11"/>
      <c r="P1015" s="11"/>
      <c r="Q1015" s="11"/>
      <c r="R1015" s="11"/>
      <c r="S1015" s="11"/>
      <c r="T1015" s="11"/>
      <c r="U1015" s="11"/>
      <c r="V1015" s="11"/>
      <c r="W1015" s="11"/>
      <c r="X1015" s="11"/>
      <c r="Y1015" s="11"/>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c r="BC1015" s="11"/>
      <c r="BD1015" s="11"/>
      <c r="BE1015" s="11"/>
      <c r="BF1015" s="11"/>
      <c r="BG1015" s="11"/>
      <c r="BH1015" s="11"/>
      <c r="BI1015" s="11"/>
      <c r="BJ1015" s="11"/>
      <c r="BK1015" s="11"/>
      <c r="BL1015" s="11"/>
      <c r="BM1015" s="11"/>
      <c r="BN1015" s="11"/>
      <c r="BO1015" s="11"/>
      <c r="BP1015" s="11"/>
      <c r="BQ1015" s="11"/>
      <c r="BR1015" s="11"/>
      <c r="BS1015" s="11"/>
      <c r="BT1015" s="11"/>
    </row>
    <row r="1016" spans="1:72" hidden="1">
      <c r="A1016" s="880" t="str">
        <f>CONCATENATE(Admin!$C$57," ",Admin!$F$57)</f>
        <v xml:space="preserve">17 </v>
      </c>
      <c r="B1016" s="881" t="e">
        <f>VLOOKUP($A$997,'P17'!$A$10:$E$59,5, FALSE)</f>
        <v>#N/A</v>
      </c>
      <c r="C1016" s="639">
        <f t="shared" si="45"/>
        <v>1</v>
      </c>
      <c r="D1016" s="640">
        <f t="shared" si="46"/>
        <v>0</v>
      </c>
      <c r="E1016" s="640">
        <f>IF(Admin!$J$57="Yes",0,1)</f>
        <v>1</v>
      </c>
      <c r="F1016" s="640">
        <f t="shared" si="47"/>
        <v>2</v>
      </c>
      <c r="G1016" s="641" t="s">
        <v>303</v>
      </c>
      <c r="H1016" s="11"/>
      <c r="I1016" s="11"/>
      <c r="J1016" s="11"/>
      <c r="K1016" s="11"/>
      <c r="L1016" s="11"/>
      <c r="M1016" s="11"/>
      <c r="N1016" s="11"/>
      <c r="O1016" s="11"/>
      <c r="P1016" s="11"/>
      <c r="Q1016" s="11"/>
      <c r="R1016" s="11"/>
      <c r="S1016" s="11"/>
      <c r="T1016" s="11"/>
      <c r="U1016" s="11"/>
      <c r="V1016" s="11"/>
      <c r="W1016" s="11"/>
      <c r="X1016" s="11"/>
      <c r="Y1016" s="11"/>
      <c r="Z1016" s="11"/>
      <c r="AA1016" s="11"/>
      <c r="AB1016" s="11"/>
      <c r="AC1016" s="11"/>
      <c r="AD1016" s="11"/>
      <c r="AE1016" s="11"/>
      <c r="AF1016" s="11"/>
      <c r="AG1016" s="11"/>
      <c r="AH1016" s="11"/>
      <c r="AI1016" s="11"/>
      <c r="AJ1016" s="11"/>
      <c r="AK1016" s="11"/>
      <c r="AL1016" s="11"/>
      <c r="AM1016" s="11"/>
      <c r="AN1016" s="11"/>
      <c r="AO1016" s="11"/>
      <c r="AP1016" s="11"/>
      <c r="AQ1016" s="11"/>
      <c r="AR1016" s="11"/>
      <c r="AS1016" s="11"/>
      <c r="AT1016" s="11"/>
      <c r="AU1016" s="11"/>
      <c r="AV1016" s="11"/>
      <c r="AW1016" s="11"/>
      <c r="AX1016" s="11"/>
      <c r="AY1016" s="11"/>
      <c r="AZ1016" s="11"/>
      <c r="BA1016" s="11"/>
      <c r="BB1016" s="11"/>
      <c r="BC1016" s="11"/>
      <c r="BD1016" s="11"/>
      <c r="BE1016" s="11"/>
      <c r="BF1016" s="11"/>
      <c r="BG1016" s="11"/>
      <c r="BH1016" s="11"/>
      <c r="BI1016" s="11"/>
      <c r="BJ1016" s="11"/>
      <c r="BK1016" s="11"/>
      <c r="BL1016" s="11"/>
      <c r="BM1016" s="11"/>
      <c r="BN1016" s="11"/>
      <c r="BO1016" s="11"/>
      <c r="BP1016" s="11"/>
      <c r="BQ1016" s="11"/>
      <c r="BR1016" s="11"/>
      <c r="BS1016" s="11"/>
      <c r="BT1016" s="11"/>
    </row>
    <row r="1017" spans="1:72" hidden="1">
      <c r="A1017" s="880" t="str">
        <f>CONCATENATE(Admin!$C$58," ",Admin!$F$58)</f>
        <v xml:space="preserve">18 </v>
      </c>
      <c r="B1017" s="881" t="e">
        <f>VLOOKUP($A$997,'P18'!$A$10:$E$59,5, FALSE)</f>
        <v>#N/A</v>
      </c>
      <c r="C1017" s="639">
        <f t="shared" si="45"/>
        <v>1</v>
      </c>
      <c r="D1017" s="640">
        <f t="shared" si="46"/>
        <v>0</v>
      </c>
      <c r="E1017" s="640">
        <f>IF(Admin!$J$58="Yes",0,1)</f>
        <v>1</v>
      </c>
      <c r="F1017" s="640">
        <f t="shared" si="47"/>
        <v>2</v>
      </c>
      <c r="G1017" s="641" t="s">
        <v>303</v>
      </c>
      <c r="H1017" s="11"/>
      <c r="I1017" s="11"/>
      <c r="J1017" s="11"/>
      <c r="K1017" s="11"/>
      <c r="L1017" s="11"/>
      <c r="M1017" s="11"/>
      <c r="N1017" s="11"/>
      <c r="O1017" s="11"/>
      <c r="P1017" s="11"/>
      <c r="Q1017" s="11"/>
      <c r="R1017" s="11"/>
      <c r="S1017" s="11"/>
      <c r="T1017" s="11"/>
      <c r="U1017" s="11"/>
      <c r="V1017" s="11"/>
      <c r="W1017" s="11"/>
      <c r="X1017" s="11"/>
      <c r="Y1017" s="11"/>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c r="BC1017" s="11"/>
      <c r="BD1017" s="11"/>
      <c r="BE1017" s="11"/>
      <c r="BF1017" s="11"/>
      <c r="BG1017" s="11"/>
      <c r="BH1017" s="11"/>
      <c r="BI1017" s="11"/>
      <c r="BJ1017" s="11"/>
      <c r="BK1017" s="11"/>
      <c r="BL1017" s="11"/>
      <c r="BM1017" s="11"/>
      <c r="BN1017" s="11"/>
      <c r="BO1017" s="11"/>
      <c r="BP1017" s="11"/>
      <c r="BQ1017" s="11"/>
      <c r="BR1017" s="11"/>
      <c r="BS1017" s="11"/>
      <c r="BT1017" s="11"/>
    </row>
    <row r="1018" spans="1:72" hidden="1">
      <c r="A1018" s="880" t="str">
        <f>CONCATENATE(Admin!$C$59," ",Admin!$F$59)</f>
        <v xml:space="preserve">19 </v>
      </c>
      <c r="B1018" s="881" t="e">
        <f>VLOOKUP($A$997,'P19'!$A$10:$E$59,5, FALSE)</f>
        <v>#N/A</v>
      </c>
      <c r="C1018" s="639">
        <f t="shared" si="45"/>
        <v>1</v>
      </c>
      <c r="D1018" s="640">
        <f t="shared" si="46"/>
        <v>0</v>
      </c>
      <c r="E1018" s="640">
        <f>IF(Admin!$J$59="Yes",0,1)</f>
        <v>1</v>
      </c>
      <c r="F1018" s="640">
        <f t="shared" si="47"/>
        <v>2</v>
      </c>
      <c r="G1018" s="641" t="s">
        <v>303</v>
      </c>
      <c r="H1018" s="11"/>
      <c r="I1018" s="11"/>
      <c r="J1018" s="11"/>
      <c r="K1018" s="11"/>
      <c r="L1018" s="11"/>
      <c r="M1018" s="11"/>
      <c r="N1018" s="11"/>
      <c r="O1018" s="11"/>
      <c r="P1018" s="11"/>
      <c r="Q1018" s="11"/>
      <c r="R1018" s="11"/>
      <c r="S1018" s="11"/>
      <c r="T1018" s="11"/>
      <c r="U1018" s="11"/>
      <c r="V1018" s="11"/>
      <c r="W1018" s="11"/>
      <c r="X1018" s="11"/>
      <c r="Y1018" s="11"/>
      <c r="Z1018" s="11"/>
      <c r="AA1018" s="11"/>
      <c r="AB1018" s="11"/>
      <c r="AC1018" s="11"/>
      <c r="AD1018" s="11"/>
      <c r="AE1018" s="11"/>
      <c r="AF1018" s="11"/>
      <c r="AG1018" s="11"/>
      <c r="AH1018" s="11"/>
      <c r="AI1018" s="11"/>
      <c r="AJ1018" s="11"/>
      <c r="AK1018" s="11"/>
      <c r="AL1018" s="11"/>
      <c r="AM1018" s="11"/>
      <c r="AN1018" s="11"/>
      <c r="AO1018" s="11"/>
      <c r="AP1018" s="11"/>
      <c r="AQ1018" s="11"/>
      <c r="AR1018" s="11"/>
      <c r="AS1018" s="11"/>
      <c r="AT1018" s="11"/>
      <c r="AU1018" s="11"/>
      <c r="AV1018" s="11"/>
      <c r="AW1018" s="11"/>
      <c r="AX1018" s="11"/>
      <c r="AY1018" s="11"/>
      <c r="AZ1018" s="11"/>
      <c r="BA1018" s="11"/>
      <c r="BB1018" s="11"/>
      <c r="BC1018" s="11"/>
      <c r="BD1018" s="11"/>
      <c r="BE1018" s="11"/>
      <c r="BF1018" s="11"/>
      <c r="BG1018" s="11"/>
      <c r="BH1018" s="11"/>
      <c r="BI1018" s="11"/>
      <c r="BJ1018" s="11"/>
      <c r="BK1018" s="11"/>
      <c r="BL1018" s="11"/>
      <c r="BM1018" s="11"/>
      <c r="BN1018" s="11"/>
      <c r="BO1018" s="11"/>
      <c r="BP1018" s="11"/>
      <c r="BQ1018" s="11"/>
      <c r="BR1018" s="11"/>
      <c r="BS1018" s="11"/>
      <c r="BT1018" s="11"/>
    </row>
    <row r="1019" spans="1:72" hidden="1">
      <c r="A1019" s="880" t="str">
        <f>CONCATENATE(Admin!$C$60," ",Admin!$F$60)</f>
        <v xml:space="preserve">20 </v>
      </c>
      <c r="B1019" s="881" t="e">
        <f>VLOOKUP($A$997,'P20'!$A$10:$E$59,5, FALSE)</f>
        <v>#N/A</v>
      </c>
      <c r="C1019" s="639">
        <f t="shared" si="45"/>
        <v>1</v>
      </c>
      <c r="D1019" s="640">
        <f t="shared" si="46"/>
        <v>0</v>
      </c>
      <c r="E1019" s="640">
        <f>IF(Admin!$J$60="Yes",0,1)</f>
        <v>1</v>
      </c>
      <c r="F1019" s="640">
        <f t="shared" si="47"/>
        <v>2</v>
      </c>
      <c r="G1019" s="641" t="s">
        <v>303</v>
      </c>
      <c r="H1019" s="11"/>
      <c r="I1019" s="11"/>
      <c r="J1019" s="11"/>
      <c r="K1019" s="11"/>
      <c r="L1019" s="11"/>
      <c r="M1019" s="11"/>
      <c r="N1019" s="11"/>
      <c r="O1019" s="11"/>
      <c r="P1019" s="11"/>
      <c r="Q1019" s="11"/>
      <c r="R1019" s="11"/>
      <c r="S1019" s="11"/>
      <c r="T1019" s="11"/>
      <c r="U1019" s="11"/>
      <c r="V1019" s="11"/>
      <c r="W1019" s="11"/>
      <c r="X1019" s="11"/>
      <c r="Y1019" s="11"/>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c r="BC1019" s="11"/>
      <c r="BD1019" s="11"/>
      <c r="BE1019" s="11"/>
      <c r="BF1019" s="11"/>
      <c r="BG1019" s="11"/>
      <c r="BH1019" s="11"/>
      <c r="BI1019" s="11"/>
      <c r="BJ1019" s="11"/>
      <c r="BK1019" s="11"/>
      <c r="BL1019" s="11"/>
      <c r="BM1019" s="11"/>
      <c r="BN1019" s="11"/>
      <c r="BO1019" s="11"/>
      <c r="BP1019" s="11"/>
      <c r="BQ1019" s="11"/>
      <c r="BR1019" s="11"/>
      <c r="BS1019" s="11"/>
      <c r="BT1019" s="11"/>
    </row>
    <row r="1020" spans="1:72" hidden="1">
      <c r="A1020" s="878">
        <f>Tasks!B113</f>
        <v>45</v>
      </c>
      <c r="B1020" s="879">
        <f>Tasks!C113</f>
        <v>0</v>
      </c>
      <c r="C1020" s="639">
        <f t="shared" si="45"/>
        <v>0</v>
      </c>
      <c r="D1020" s="640">
        <f t="shared" si="46"/>
        <v>1</v>
      </c>
      <c r="E1020" s="640" t="s">
        <v>100</v>
      </c>
      <c r="F1020" s="640">
        <f t="shared" si="47"/>
        <v>1</v>
      </c>
      <c r="G1020" s="641" t="s">
        <v>303</v>
      </c>
      <c r="H1020" s="11"/>
      <c r="I1020" s="11"/>
      <c r="J1020" s="11"/>
      <c r="K1020" s="11"/>
      <c r="L1020" s="11"/>
      <c r="M1020" s="11"/>
      <c r="N1020" s="11"/>
      <c r="O1020" s="11"/>
      <c r="P1020" s="11"/>
      <c r="Q1020" s="11"/>
      <c r="R1020" s="11"/>
      <c r="S1020" s="11"/>
      <c r="T1020" s="11"/>
      <c r="U1020" s="11"/>
      <c r="V1020" s="11"/>
      <c r="W1020" s="11"/>
      <c r="X1020" s="11"/>
      <c r="Y1020" s="11"/>
      <c r="Z1020" s="11"/>
      <c r="AA1020" s="11"/>
      <c r="AB1020" s="11"/>
      <c r="AC1020" s="11"/>
      <c r="AD1020" s="11"/>
      <c r="AE1020" s="11"/>
      <c r="AF1020" s="11"/>
      <c r="AG1020" s="11"/>
      <c r="AH1020" s="11"/>
      <c r="AI1020" s="11"/>
      <c r="AJ1020" s="11"/>
      <c r="AK1020" s="11"/>
      <c r="AL1020" s="11"/>
      <c r="AM1020" s="11"/>
      <c r="AN1020" s="11"/>
      <c r="AO1020" s="11"/>
      <c r="AP1020" s="11"/>
      <c r="AQ1020" s="11"/>
      <c r="AR1020" s="11"/>
      <c r="AS1020" s="11"/>
      <c r="AT1020" s="11"/>
      <c r="AU1020" s="11"/>
      <c r="AV1020" s="11"/>
      <c r="AW1020" s="11"/>
      <c r="AX1020" s="11"/>
      <c r="AY1020" s="11"/>
      <c r="AZ1020" s="11"/>
      <c r="BA1020" s="11"/>
      <c r="BB1020" s="11"/>
      <c r="BC1020" s="11"/>
      <c r="BD1020" s="11"/>
      <c r="BE1020" s="11"/>
      <c r="BF1020" s="11"/>
      <c r="BG1020" s="11"/>
      <c r="BH1020" s="11"/>
      <c r="BI1020" s="11"/>
      <c r="BJ1020" s="11"/>
      <c r="BK1020" s="11"/>
      <c r="BL1020" s="11"/>
      <c r="BM1020" s="11"/>
      <c r="BN1020" s="11"/>
      <c r="BO1020" s="11"/>
      <c r="BP1020" s="11"/>
      <c r="BQ1020" s="11"/>
      <c r="BR1020" s="11"/>
      <c r="BS1020" s="11"/>
      <c r="BT1020" s="11"/>
    </row>
    <row r="1021" spans="1:72" hidden="1">
      <c r="A1021" s="880" t="str">
        <f>CONCATENATE("P1"," ",Admin!$F$39)</f>
        <v xml:space="preserve">P1 </v>
      </c>
      <c r="B1021" s="881" t="e">
        <f>VLOOKUP($A$1020,Pilot1!$A$10:$E$59,5, FALSE)</f>
        <v>#N/A</v>
      </c>
      <c r="C1021" s="639">
        <f t="shared" si="45"/>
        <v>1</v>
      </c>
      <c r="D1021" s="640">
        <f t="shared" si="46"/>
        <v>0</v>
      </c>
      <c r="E1021" s="640">
        <f>IF(Admin!$J$39="Yes",0,1)</f>
        <v>1</v>
      </c>
      <c r="F1021" s="640">
        <f t="shared" si="47"/>
        <v>2</v>
      </c>
      <c r="G1021" s="641" t="s">
        <v>303</v>
      </c>
      <c r="H1021" s="11"/>
      <c r="I1021" s="11"/>
      <c r="J1021" s="11"/>
      <c r="K1021" s="11"/>
      <c r="L1021" s="11"/>
      <c r="M1021" s="11"/>
      <c r="N1021" s="11"/>
      <c r="O1021" s="11"/>
      <c r="P1021" s="11"/>
      <c r="Q1021" s="11"/>
      <c r="R1021" s="11"/>
      <c r="S1021" s="11"/>
      <c r="T1021" s="11"/>
      <c r="U1021" s="11"/>
      <c r="V1021" s="11"/>
      <c r="W1021" s="11"/>
      <c r="X1021" s="11"/>
      <c r="Y1021" s="11"/>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c r="BC1021" s="11"/>
      <c r="BD1021" s="11"/>
      <c r="BE1021" s="11"/>
      <c r="BF1021" s="11"/>
      <c r="BG1021" s="11"/>
      <c r="BH1021" s="11"/>
      <c r="BI1021" s="11"/>
      <c r="BJ1021" s="11"/>
      <c r="BK1021" s="11"/>
      <c r="BL1021" s="11"/>
      <c r="BM1021" s="11"/>
      <c r="BN1021" s="11"/>
      <c r="BO1021" s="11"/>
      <c r="BP1021" s="11"/>
      <c r="BQ1021" s="11"/>
      <c r="BR1021" s="11"/>
      <c r="BS1021" s="11"/>
      <c r="BT1021" s="11"/>
    </row>
    <row r="1022" spans="1:72" ht="27" hidden="1">
      <c r="A1022" s="880" t="str">
        <f>CONCATENATE("P2"," ",Admin!$F$40)</f>
        <v>P2 &lt;enter name&gt;</v>
      </c>
      <c r="B1022" s="881" t="e">
        <f>VLOOKUP($A$1020,Pilot2!$A$10:$E$59,5, FALSE)</f>
        <v>#N/A</v>
      </c>
      <c r="C1022" s="639">
        <f t="shared" si="45"/>
        <v>1</v>
      </c>
      <c r="D1022" s="640">
        <f t="shared" si="46"/>
        <v>0</v>
      </c>
      <c r="E1022" s="640">
        <f>IF(Admin!$J$40="Yes",0,1)</f>
        <v>1</v>
      </c>
      <c r="F1022" s="640">
        <f t="shared" si="47"/>
        <v>2</v>
      </c>
      <c r="G1022" s="641" t="s">
        <v>303</v>
      </c>
      <c r="H1022" s="11"/>
      <c r="I1022" s="11"/>
      <c r="J1022" s="11"/>
      <c r="K1022" s="11"/>
      <c r="L1022" s="11"/>
      <c r="M1022" s="11"/>
      <c r="N1022" s="11"/>
      <c r="O1022" s="11"/>
      <c r="P1022" s="11"/>
      <c r="Q1022" s="11"/>
      <c r="R1022" s="11"/>
      <c r="S1022" s="11"/>
      <c r="T1022" s="11"/>
      <c r="U1022" s="11"/>
      <c r="V1022" s="11"/>
      <c r="W1022" s="11"/>
      <c r="X1022" s="11"/>
      <c r="Y1022" s="11"/>
      <c r="Z1022" s="11"/>
      <c r="AA1022" s="11"/>
      <c r="AB1022" s="11"/>
      <c r="AC1022" s="11"/>
      <c r="AD1022" s="11"/>
      <c r="AE1022" s="11"/>
      <c r="AF1022" s="11"/>
      <c r="AG1022" s="11"/>
      <c r="AH1022" s="11"/>
      <c r="AI1022" s="11"/>
      <c r="AJ1022" s="11"/>
      <c r="AK1022" s="11"/>
      <c r="AL1022" s="11"/>
      <c r="AM1022" s="11"/>
      <c r="AN1022" s="11"/>
      <c r="AO1022" s="11"/>
      <c r="AP1022" s="11"/>
      <c r="AQ1022" s="11"/>
      <c r="AR1022" s="11"/>
      <c r="AS1022" s="11"/>
      <c r="AT1022" s="11"/>
      <c r="AU1022" s="11"/>
      <c r="AV1022" s="11"/>
      <c r="AW1022" s="11"/>
      <c r="AX1022" s="11"/>
      <c r="AY1022" s="11"/>
      <c r="AZ1022" s="11"/>
      <c r="BA1022" s="11"/>
      <c r="BB1022" s="11"/>
      <c r="BC1022" s="11"/>
      <c r="BD1022" s="11"/>
      <c r="BE1022" s="11"/>
      <c r="BF1022" s="11"/>
      <c r="BG1022" s="11"/>
      <c r="BH1022" s="11"/>
      <c r="BI1022" s="11"/>
      <c r="BJ1022" s="11"/>
      <c r="BK1022" s="11"/>
      <c r="BL1022" s="11"/>
      <c r="BM1022" s="11"/>
      <c r="BN1022" s="11"/>
      <c r="BO1022" s="11"/>
      <c r="BP1022" s="11"/>
      <c r="BQ1022" s="11"/>
      <c r="BR1022" s="11"/>
      <c r="BS1022" s="11"/>
      <c r="BT1022" s="11"/>
    </row>
    <row r="1023" spans="1:72" ht="27" hidden="1">
      <c r="A1023" s="880" t="str">
        <f>CONCATENATE(Admin!$C$41," ",Admin!$F$41)</f>
        <v>1 Mevis Dsilva</v>
      </c>
      <c r="B1023" s="881" t="e">
        <f>VLOOKUP($A$1020,'P1'!$A$10:$E$59,5, FALSE)</f>
        <v>#N/A</v>
      </c>
      <c r="C1023" s="639">
        <f t="shared" si="45"/>
        <v>1</v>
      </c>
      <c r="D1023" s="640">
        <f t="shared" si="46"/>
        <v>0</v>
      </c>
      <c r="E1023" s="640">
        <f>IF(Admin!$J$41="Yes",0,1)</f>
        <v>0</v>
      </c>
      <c r="F1023" s="640">
        <f t="shared" si="47"/>
        <v>1</v>
      </c>
      <c r="G1023" s="641" t="s">
        <v>303</v>
      </c>
      <c r="H1023" s="11"/>
      <c r="I1023" s="11"/>
      <c r="J1023" s="11"/>
      <c r="K1023" s="11"/>
      <c r="L1023" s="11"/>
      <c r="M1023" s="11"/>
      <c r="N1023" s="11"/>
      <c r="O1023" s="11"/>
      <c r="P1023" s="11"/>
      <c r="Q1023" s="11"/>
      <c r="R1023" s="11"/>
      <c r="S1023" s="11"/>
      <c r="T1023" s="11"/>
      <c r="U1023" s="11"/>
      <c r="V1023" s="11"/>
      <c r="W1023" s="11"/>
      <c r="X1023" s="11"/>
      <c r="Y1023" s="11"/>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c r="BC1023" s="11"/>
      <c r="BD1023" s="11"/>
      <c r="BE1023" s="11"/>
      <c r="BF1023" s="11"/>
      <c r="BG1023" s="11"/>
      <c r="BH1023" s="11"/>
      <c r="BI1023" s="11"/>
      <c r="BJ1023" s="11"/>
      <c r="BK1023" s="11"/>
      <c r="BL1023" s="11"/>
      <c r="BM1023" s="11"/>
      <c r="BN1023" s="11"/>
      <c r="BO1023" s="11"/>
      <c r="BP1023" s="11"/>
      <c r="BQ1023" s="11"/>
      <c r="BR1023" s="11"/>
      <c r="BS1023" s="11"/>
      <c r="BT1023" s="11"/>
    </row>
    <row r="1024" spans="1:72" ht="27" hidden="1">
      <c r="A1024" s="880" t="str">
        <f>CONCATENATE(Admin!$C$42," ",Admin!$F$42)</f>
        <v>2 Boris Gluscevic</v>
      </c>
      <c r="B1024" s="881" t="e">
        <f>VLOOKUP($A$1020,'P2'!$A$10:$E$59,5, FALSE)</f>
        <v>#N/A</v>
      </c>
      <c r="C1024" s="639">
        <f t="shared" si="45"/>
        <v>1</v>
      </c>
      <c r="D1024" s="640">
        <f t="shared" si="46"/>
        <v>0</v>
      </c>
      <c r="E1024" s="640">
        <f>IF(Admin!$J$42="Yes",0,1)</f>
        <v>0</v>
      </c>
      <c r="F1024" s="640">
        <f t="shared" si="47"/>
        <v>1</v>
      </c>
      <c r="G1024" s="641" t="s">
        <v>303</v>
      </c>
      <c r="H1024" s="11"/>
      <c r="I1024" s="11"/>
      <c r="J1024" s="11"/>
      <c r="K1024" s="11"/>
      <c r="L1024" s="11"/>
      <c r="M1024" s="11"/>
      <c r="N1024" s="11"/>
      <c r="O1024" s="11"/>
      <c r="P1024" s="11"/>
      <c r="Q1024" s="11"/>
      <c r="R1024" s="11"/>
      <c r="S1024" s="11"/>
      <c r="T1024" s="11"/>
      <c r="U1024" s="11"/>
      <c r="V1024" s="11"/>
      <c r="W1024" s="11"/>
      <c r="X1024" s="11"/>
      <c r="Y1024" s="11"/>
      <c r="Z1024" s="11"/>
      <c r="AA1024" s="11"/>
      <c r="AB1024" s="11"/>
      <c r="AC1024" s="11"/>
      <c r="AD1024" s="11"/>
      <c r="AE1024" s="11"/>
      <c r="AF1024" s="11"/>
      <c r="AG1024" s="11"/>
      <c r="AH1024" s="11"/>
      <c r="AI1024" s="11"/>
      <c r="AJ1024" s="11"/>
      <c r="AK1024" s="11"/>
      <c r="AL1024" s="11"/>
      <c r="AM1024" s="11"/>
      <c r="AN1024" s="11"/>
      <c r="AO1024" s="11"/>
      <c r="AP1024" s="11"/>
      <c r="AQ1024" s="11"/>
      <c r="AR1024" s="11"/>
      <c r="AS1024" s="11"/>
      <c r="AT1024" s="11"/>
      <c r="AU1024" s="11"/>
      <c r="AV1024" s="11"/>
      <c r="AW1024" s="11"/>
      <c r="AX1024" s="11"/>
      <c r="AY1024" s="11"/>
      <c r="AZ1024" s="11"/>
      <c r="BA1024" s="11"/>
      <c r="BB1024" s="11"/>
      <c r="BC1024" s="11"/>
      <c r="BD1024" s="11"/>
      <c r="BE1024" s="11"/>
      <c r="BF1024" s="11"/>
      <c r="BG1024" s="11"/>
      <c r="BH1024" s="11"/>
      <c r="BI1024" s="11"/>
      <c r="BJ1024" s="11"/>
      <c r="BK1024" s="11"/>
      <c r="BL1024" s="11"/>
      <c r="BM1024" s="11"/>
      <c r="BN1024" s="11"/>
      <c r="BO1024" s="11"/>
      <c r="BP1024" s="11"/>
      <c r="BQ1024" s="11"/>
      <c r="BR1024" s="11"/>
      <c r="BS1024" s="11"/>
      <c r="BT1024" s="11"/>
    </row>
    <row r="1025" spans="1:72" ht="27" hidden="1">
      <c r="A1025" s="880" t="str">
        <f>CONCATENATE(Admin!$C$43," ",Admin!$F$43)</f>
        <v>3 Foram Jasani</v>
      </c>
      <c r="B1025" s="881" t="e">
        <f>VLOOKUP($A$1020,'P3'!$A$10:$E$59,5, FALSE)</f>
        <v>#N/A</v>
      </c>
      <c r="C1025" s="639">
        <f t="shared" si="45"/>
        <v>1</v>
      </c>
      <c r="D1025" s="640">
        <f t="shared" si="46"/>
        <v>0</v>
      </c>
      <c r="E1025" s="640">
        <f>IF(Admin!$J$43="Yes",0,1)</f>
        <v>0</v>
      </c>
      <c r="F1025" s="640">
        <f t="shared" si="47"/>
        <v>1</v>
      </c>
      <c r="G1025" s="641" t="s">
        <v>303</v>
      </c>
      <c r="H1025" s="11"/>
      <c r="I1025" s="11"/>
      <c r="J1025" s="11"/>
      <c r="K1025" s="11"/>
      <c r="L1025" s="11"/>
      <c r="M1025" s="11"/>
      <c r="N1025" s="11"/>
      <c r="O1025" s="11"/>
      <c r="P1025" s="11"/>
      <c r="Q1025" s="11"/>
      <c r="R1025" s="11"/>
      <c r="S1025" s="11"/>
      <c r="T1025" s="11"/>
      <c r="U1025" s="11"/>
      <c r="V1025" s="11"/>
      <c r="W1025" s="11"/>
      <c r="X1025" s="11"/>
      <c r="Y1025" s="11"/>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c r="BC1025" s="11"/>
      <c r="BD1025" s="11"/>
      <c r="BE1025" s="11"/>
      <c r="BF1025" s="11"/>
      <c r="BG1025" s="11"/>
      <c r="BH1025" s="11"/>
      <c r="BI1025" s="11"/>
      <c r="BJ1025" s="11"/>
      <c r="BK1025" s="11"/>
      <c r="BL1025" s="11"/>
      <c r="BM1025" s="11"/>
      <c r="BN1025" s="11"/>
      <c r="BO1025" s="11"/>
      <c r="BP1025" s="11"/>
      <c r="BQ1025" s="11"/>
      <c r="BR1025" s="11"/>
      <c r="BS1025" s="11"/>
      <c r="BT1025" s="11"/>
    </row>
    <row r="1026" spans="1:72" ht="27" hidden="1">
      <c r="A1026" s="880" t="str">
        <f>CONCATENATE(Admin!$C$44," ",Admin!$F$44)</f>
        <v>4 Anupam Jagtap</v>
      </c>
      <c r="B1026" s="881" t="e">
        <f>VLOOKUP($A$1020,'P4'!$A$10:$E$59,5, FALSE)</f>
        <v>#N/A</v>
      </c>
      <c r="C1026" s="639">
        <f t="shared" si="45"/>
        <v>1</v>
      </c>
      <c r="D1026" s="640">
        <f t="shared" si="46"/>
        <v>0</v>
      </c>
      <c r="E1026" s="640">
        <f>IF(Admin!$J$44="Yes",0,1)</f>
        <v>0</v>
      </c>
      <c r="F1026" s="640">
        <f t="shared" si="47"/>
        <v>1</v>
      </c>
      <c r="G1026" s="641" t="s">
        <v>303</v>
      </c>
      <c r="H1026" s="11"/>
      <c r="I1026" s="11"/>
      <c r="J1026" s="11"/>
      <c r="K1026" s="11"/>
      <c r="L1026" s="11"/>
      <c r="M1026" s="11"/>
      <c r="N1026" s="11"/>
      <c r="O1026" s="11"/>
      <c r="P1026" s="11"/>
      <c r="Q1026" s="11"/>
      <c r="R1026" s="11"/>
      <c r="S1026" s="11"/>
      <c r="T1026" s="11"/>
      <c r="U1026" s="11"/>
      <c r="V1026" s="11"/>
      <c r="W1026" s="11"/>
      <c r="X1026" s="11"/>
      <c r="Y1026" s="11"/>
      <c r="Z1026" s="11"/>
      <c r="AA1026" s="11"/>
      <c r="AB1026" s="11"/>
      <c r="AC1026" s="11"/>
      <c r="AD1026" s="11"/>
      <c r="AE1026" s="11"/>
      <c r="AF1026" s="11"/>
      <c r="AG1026" s="11"/>
      <c r="AH1026" s="11"/>
      <c r="AI1026" s="11"/>
      <c r="AJ1026" s="11"/>
      <c r="AK1026" s="11"/>
      <c r="AL1026" s="11"/>
      <c r="AM1026" s="11"/>
      <c r="AN1026" s="11"/>
      <c r="AO1026" s="11"/>
      <c r="AP1026" s="11"/>
      <c r="AQ1026" s="11"/>
      <c r="AR1026" s="11"/>
      <c r="AS1026" s="11"/>
      <c r="AT1026" s="11"/>
      <c r="AU1026" s="11"/>
      <c r="AV1026" s="11"/>
      <c r="AW1026" s="11"/>
      <c r="AX1026" s="11"/>
      <c r="AY1026" s="11"/>
      <c r="AZ1026" s="11"/>
      <c r="BA1026" s="11"/>
      <c r="BB1026" s="11"/>
      <c r="BC1026" s="11"/>
      <c r="BD1026" s="11"/>
      <c r="BE1026" s="11"/>
      <c r="BF1026" s="11"/>
      <c r="BG1026" s="11"/>
      <c r="BH1026" s="11"/>
      <c r="BI1026" s="11"/>
      <c r="BJ1026" s="11"/>
      <c r="BK1026" s="11"/>
      <c r="BL1026" s="11"/>
      <c r="BM1026" s="11"/>
      <c r="BN1026" s="11"/>
      <c r="BO1026" s="11"/>
      <c r="BP1026" s="11"/>
      <c r="BQ1026" s="11"/>
      <c r="BR1026" s="11"/>
      <c r="BS1026" s="11"/>
      <c r="BT1026" s="11"/>
    </row>
    <row r="1027" spans="1:72" ht="27" hidden="1">
      <c r="A1027" s="880" t="str">
        <f>CONCATENATE(Admin!$C$45," ",Admin!$F$45)</f>
        <v>5 Rohan Avachat</v>
      </c>
      <c r="B1027" s="881" t="e">
        <f>VLOOKUP($A$1020,'P5'!$A$10:$E$59,5, FALSE)</f>
        <v>#N/A</v>
      </c>
      <c r="C1027" s="639">
        <f t="shared" si="45"/>
        <v>1</v>
      </c>
      <c r="D1027" s="640">
        <f t="shared" si="46"/>
        <v>0</v>
      </c>
      <c r="E1027" s="640">
        <f>IF(Admin!$J$45="Yes",0,1)</f>
        <v>0</v>
      </c>
      <c r="F1027" s="640">
        <f t="shared" si="47"/>
        <v>1</v>
      </c>
      <c r="G1027" s="641" t="s">
        <v>303</v>
      </c>
      <c r="H1027" s="11"/>
      <c r="I1027" s="11"/>
      <c r="J1027" s="11"/>
      <c r="K1027" s="11"/>
      <c r="L1027" s="11"/>
      <c r="M1027" s="11"/>
      <c r="N1027" s="11"/>
      <c r="O1027" s="11"/>
      <c r="P1027" s="11"/>
      <c r="Q1027" s="11"/>
      <c r="R1027" s="11"/>
      <c r="S1027" s="11"/>
      <c r="T1027" s="11"/>
      <c r="U1027" s="11"/>
      <c r="V1027" s="11"/>
      <c r="W1027" s="11"/>
      <c r="X1027" s="11"/>
      <c r="Y1027" s="11"/>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c r="BC1027" s="11"/>
      <c r="BD1027" s="11"/>
      <c r="BE1027" s="11"/>
      <c r="BF1027" s="11"/>
      <c r="BG1027" s="11"/>
      <c r="BH1027" s="11"/>
      <c r="BI1027" s="11"/>
      <c r="BJ1027" s="11"/>
      <c r="BK1027" s="11"/>
      <c r="BL1027" s="11"/>
      <c r="BM1027" s="11"/>
      <c r="BN1027" s="11"/>
      <c r="BO1027" s="11"/>
      <c r="BP1027" s="11"/>
      <c r="BQ1027" s="11"/>
      <c r="BR1027" s="11"/>
      <c r="BS1027" s="11"/>
      <c r="BT1027" s="11"/>
    </row>
    <row r="1028" spans="1:72" hidden="1">
      <c r="A1028" s="880" t="str">
        <f>CONCATENATE(Admin!$C$46," ",Admin!$F$46)</f>
        <v xml:space="preserve">6 </v>
      </c>
      <c r="B1028" s="881" t="e">
        <f>VLOOKUP($A$1020,'P6'!$A$10:$E$59,5, FALSE)</f>
        <v>#N/A</v>
      </c>
      <c r="C1028" s="639">
        <f t="shared" si="45"/>
        <v>1</v>
      </c>
      <c r="D1028" s="640">
        <f t="shared" si="46"/>
        <v>0</v>
      </c>
      <c r="E1028" s="640">
        <f>IF(Admin!$J$46="Yes",0,1)</f>
        <v>1</v>
      </c>
      <c r="F1028" s="640">
        <f t="shared" si="47"/>
        <v>2</v>
      </c>
      <c r="G1028" s="641" t="s">
        <v>303</v>
      </c>
      <c r="H1028" s="11"/>
      <c r="I1028" s="11"/>
      <c r="J1028" s="11"/>
      <c r="K1028" s="11"/>
      <c r="L1028" s="11"/>
      <c r="M1028" s="11"/>
      <c r="N1028" s="11"/>
      <c r="O1028" s="11"/>
      <c r="P1028" s="11"/>
      <c r="Q1028" s="11"/>
      <c r="R1028" s="11"/>
      <c r="S1028" s="11"/>
      <c r="T1028" s="11"/>
      <c r="U1028" s="11"/>
      <c r="V1028" s="11"/>
      <c r="W1028" s="11"/>
      <c r="X1028" s="11"/>
      <c r="Y1028" s="11"/>
      <c r="Z1028" s="11"/>
      <c r="AA1028" s="11"/>
      <c r="AB1028" s="11"/>
      <c r="AC1028" s="11"/>
      <c r="AD1028" s="11"/>
      <c r="AE1028" s="11"/>
      <c r="AF1028" s="11"/>
      <c r="AG1028" s="11"/>
      <c r="AH1028" s="11"/>
      <c r="AI1028" s="11"/>
      <c r="AJ1028" s="11"/>
      <c r="AK1028" s="11"/>
      <c r="AL1028" s="11"/>
      <c r="AM1028" s="11"/>
      <c r="AN1028" s="11"/>
      <c r="AO1028" s="11"/>
      <c r="AP1028" s="11"/>
      <c r="AQ1028" s="11"/>
      <c r="AR1028" s="11"/>
      <c r="AS1028" s="11"/>
      <c r="AT1028" s="11"/>
      <c r="AU1028" s="11"/>
      <c r="AV1028" s="11"/>
      <c r="AW1028" s="11"/>
      <c r="AX1028" s="11"/>
      <c r="AY1028" s="11"/>
      <c r="AZ1028" s="11"/>
      <c r="BA1028" s="11"/>
      <c r="BB1028" s="11"/>
      <c r="BC1028" s="11"/>
      <c r="BD1028" s="11"/>
      <c r="BE1028" s="11"/>
      <c r="BF1028" s="11"/>
      <c r="BG1028" s="11"/>
      <c r="BH1028" s="11"/>
      <c r="BI1028" s="11"/>
      <c r="BJ1028" s="11"/>
      <c r="BK1028" s="11"/>
      <c r="BL1028" s="11"/>
      <c r="BM1028" s="11"/>
      <c r="BN1028" s="11"/>
      <c r="BO1028" s="11"/>
      <c r="BP1028" s="11"/>
      <c r="BQ1028" s="11"/>
      <c r="BR1028" s="11"/>
      <c r="BS1028" s="11"/>
      <c r="BT1028" s="11"/>
    </row>
    <row r="1029" spans="1:72" hidden="1">
      <c r="A1029" s="880" t="str">
        <f>CONCATENATE(Admin!$C$47," ",Admin!$F$47)</f>
        <v xml:space="preserve">7 </v>
      </c>
      <c r="B1029" s="881" t="e">
        <f>VLOOKUP($A$1020,'P7'!$A$10:$E$59,5, FALSE)</f>
        <v>#N/A</v>
      </c>
      <c r="C1029" s="639">
        <f t="shared" si="45"/>
        <v>1</v>
      </c>
      <c r="D1029" s="640">
        <f t="shared" si="46"/>
        <v>0</v>
      </c>
      <c r="E1029" s="640">
        <f>IF(Admin!$J$47="Yes",0,1)</f>
        <v>1</v>
      </c>
      <c r="F1029" s="640">
        <f t="shared" si="47"/>
        <v>2</v>
      </c>
      <c r="G1029" s="641" t="s">
        <v>303</v>
      </c>
      <c r="H1029" s="11"/>
      <c r="I1029" s="11"/>
      <c r="J1029" s="11"/>
      <c r="K1029" s="11"/>
      <c r="L1029" s="11"/>
      <c r="M1029" s="11"/>
      <c r="N1029" s="11"/>
      <c r="O1029" s="11"/>
      <c r="P1029" s="11"/>
      <c r="Q1029" s="11"/>
      <c r="R1029" s="11"/>
      <c r="S1029" s="11"/>
      <c r="T1029" s="11"/>
      <c r="U1029" s="11"/>
      <c r="V1029" s="11"/>
      <c r="W1029" s="11"/>
      <c r="X1029" s="11"/>
      <c r="Y1029" s="11"/>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c r="BC1029" s="11"/>
      <c r="BD1029" s="11"/>
      <c r="BE1029" s="11"/>
      <c r="BF1029" s="11"/>
      <c r="BG1029" s="11"/>
      <c r="BH1029" s="11"/>
      <c r="BI1029" s="11"/>
      <c r="BJ1029" s="11"/>
      <c r="BK1029" s="11"/>
      <c r="BL1029" s="11"/>
      <c r="BM1029" s="11"/>
      <c r="BN1029" s="11"/>
      <c r="BO1029" s="11"/>
      <c r="BP1029" s="11"/>
      <c r="BQ1029" s="11"/>
      <c r="BR1029" s="11"/>
      <c r="BS1029" s="11"/>
      <c r="BT1029" s="11"/>
    </row>
    <row r="1030" spans="1:72" hidden="1">
      <c r="A1030" s="880" t="str">
        <f>CONCATENATE(Admin!$C$48," ",Admin!$F$48)</f>
        <v xml:space="preserve">8 </v>
      </c>
      <c r="B1030" s="881" t="e">
        <f>VLOOKUP($A$1020,'P8'!$A$10:$E$59,5, FALSE)</f>
        <v>#N/A</v>
      </c>
      <c r="C1030" s="639">
        <f t="shared" si="45"/>
        <v>1</v>
      </c>
      <c r="D1030" s="640">
        <f t="shared" si="46"/>
        <v>0</v>
      </c>
      <c r="E1030" s="640">
        <f>IF(Admin!$J$48="Yes",0,1)</f>
        <v>1</v>
      </c>
      <c r="F1030" s="640">
        <f t="shared" si="47"/>
        <v>2</v>
      </c>
      <c r="G1030" s="641" t="s">
        <v>303</v>
      </c>
      <c r="H1030" s="11"/>
      <c r="I1030" s="11"/>
      <c r="J1030" s="11"/>
      <c r="K1030" s="11"/>
      <c r="L1030" s="11"/>
      <c r="M1030" s="11"/>
      <c r="N1030" s="11"/>
      <c r="O1030" s="11"/>
      <c r="P1030" s="11"/>
      <c r="Q1030" s="11"/>
      <c r="R1030" s="11"/>
      <c r="S1030" s="11"/>
      <c r="T1030" s="11"/>
      <c r="U1030" s="11"/>
      <c r="V1030" s="11"/>
      <c r="W1030" s="11"/>
      <c r="X1030" s="11"/>
      <c r="Y1030" s="11"/>
      <c r="Z1030" s="11"/>
      <c r="AA1030" s="11"/>
      <c r="AB1030" s="11"/>
      <c r="AC1030" s="11"/>
      <c r="AD1030" s="11"/>
      <c r="AE1030" s="11"/>
      <c r="AF1030" s="11"/>
      <c r="AG1030" s="11"/>
      <c r="AH1030" s="11"/>
      <c r="AI1030" s="11"/>
      <c r="AJ1030" s="11"/>
      <c r="AK1030" s="11"/>
      <c r="AL1030" s="11"/>
      <c r="AM1030" s="11"/>
      <c r="AN1030" s="11"/>
      <c r="AO1030" s="11"/>
      <c r="AP1030" s="11"/>
      <c r="AQ1030" s="11"/>
      <c r="AR1030" s="11"/>
      <c r="AS1030" s="11"/>
      <c r="AT1030" s="11"/>
      <c r="AU1030" s="11"/>
      <c r="AV1030" s="11"/>
      <c r="AW1030" s="11"/>
      <c r="AX1030" s="11"/>
      <c r="AY1030" s="11"/>
      <c r="AZ1030" s="11"/>
      <c r="BA1030" s="11"/>
      <c r="BB1030" s="11"/>
      <c r="BC1030" s="11"/>
      <c r="BD1030" s="11"/>
      <c r="BE1030" s="11"/>
      <c r="BF1030" s="11"/>
      <c r="BG1030" s="11"/>
      <c r="BH1030" s="11"/>
      <c r="BI1030" s="11"/>
      <c r="BJ1030" s="11"/>
      <c r="BK1030" s="11"/>
      <c r="BL1030" s="11"/>
      <c r="BM1030" s="11"/>
      <c r="BN1030" s="11"/>
      <c r="BO1030" s="11"/>
      <c r="BP1030" s="11"/>
      <c r="BQ1030" s="11"/>
      <c r="BR1030" s="11"/>
      <c r="BS1030" s="11"/>
      <c r="BT1030" s="11"/>
    </row>
    <row r="1031" spans="1:72" hidden="1">
      <c r="A1031" s="880" t="str">
        <f>CONCATENATE(Admin!$C$49," ",Admin!$F$49)</f>
        <v xml:space="preserve">9 </v>
      </c>
      <c r="B1031" s="881" t="e">
        <f>VLOOKUP($A$1020,'P9'!$A$10:$E$59,5, FALSE)</f>
        <v>#N/A</v>
      </c>
      <c r="C1031" s="639">
        <f t="shared" si="45"/>
        <v>1</v>
      </c>
      <c r="D1031" s="640">
        <f t="shared" si="46"/>
        <v>0</v>
      </c>
      <c r="E1031" s="640">
        <f>IF(Admin!$J$49="Yes",0,1)</f>
        <v>1</v>
      </c>
      <c r="F1031" s="640">
        <f t="shared" si="47"/>
        <v>2</v>
      </c>
      <c r="G1031" s="641" t="s">
        <v>303</v>
      </c>
      <c r="H1031" s="11"/>
      <c r="I1031" s="11"/>
      <c r="J1031" s="11"/>
      <c r="K1031" s="11"/>
      <c r="L1031" s="11"/>
      <c r="M1031" s="11"/>
      <c r="N1031" s="11"/>
      <c r="O1031" s="11"/>
      <c r="P1031" s="11"/>
      <c r="Q1031" s="11"/>
      <c r="R1031" s="11"/>
      <c r="S1031" s="11"/>
      <c r="T1031" s="11"/>
      <c r="U1031" s="11"/>
      <c r="V1031" s="11"/>
      <c r="W1031" s="11"/>
      <c r="X1031" s="11"/>
      <c r="Y1031" s="11"/>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c r="BC1031" s="11"/>
      <c r="BD1031" s="11"/>
      <c r="BE1031" s="11"/>
      <c r="BF1031" s="11"/>
      <c r="BG1031" s="11"/>
      <c r="BH1031" s="11"/>
      <c r="BI1031" s="11"/>
      <c r="BJ1031" s="11"/>
      <c r="BK1031" s="11"/>
      <c r="BL1031" s="11"/>
      <c r="BM1031" s="11"/>
      <c r="BN1031" s="11"/>
      <c r="BO1031" s="11"/>
      <c r="BP1031" s="11"/>
      <c r="BQ1031" s="11"/>
      <c r="BR1031" s="11"/>
      <c r="BS1031" s="11"/>
      <c r="BT1031" s="11"/>
    </row>
    <row r="1032" spans="1:72" hidden="1">
      <c r="A1032" s="880" t="str">
        <f>CONCATENATE(Admin!$C$50," ",Admin!$F$50)</f>
        <v xml:space="preserve">10 </v>
      </c>
      <c r="B1032" s="881" t="e">
        <f>VLOOKUP($A$1020,'P10'!$A$10:$E$59,5, FALSE)</f>
        <v>#N/A</v>
      </c>
      <c r="C1032" s="639">
        <f t="shared" ref="C1032:C1095" si="48">IF(ISERROR(B1032),1,0)</f>
        <v>1</v>
      </c>
      <c r="D1032" s="640">
        <f t="shared" ref="D1032:D1095" si="49">IF(ISNUMBER(B1032),1,0)</f>
        <v>0</v>
      </c>
      <c r="E1032" s="640">
        <f>IF(Admin!$J$50="Yes",0,1)</f>
        <v>1</v>
      </c>
      <c r="F1032" s="640">
        <f t="shared" ref="F1032:F1095" si="50">SUM(C1032:E1032)</f>
        <v>2</v>
      </c>
      <c r="G1032" s="641" t="s">
        <v>303</v>
      </c>
      <c r="H1032" s="11"/>
      <c r="I1032" s="11"/>
      <c r="J1032" s="11"/>
      <c r="K1032" s="11"/>
      <c r="L1032" s="11"/>
      <c r="M1032" s="11"/>
      <c r="N1032" s="11"/>
      <c r="O1032" s="11"/>
      <c r="P1032" s="11"/>
      <c r="Q1032" s="11"/>
      <c r="R1032" s="11"/>
      <c r="S1032" s="11"/>
      <c r="T1032" s="11"/>
      <c r="U1032" s="11"/>
      <c r="V1032" s="11"/>
      <c r="W1032" s="11"/>
      <c r="X1032" s="11"/>
      <c r="Y1032" s="11"/>
      <c r="Z1032" s="11"/>
      <c r="AA1032" s="11"/>
      <c r="AB1032" s="11"/>
      <c r="AC1032" s="11"/>
      <c r="AD1032" s="11"/>
      <c r="AE1032" s="11"/>
      <c r="AF1032" s="11"/>
      <c r="AG1032" s="11"/>
      <c r="AH1032" s="11"/>
      <c r="AI1032" s="11"/>
      <c r="AJ1032" s="11"/>
      <c r="AK1032" s="11"/>
      <c r="AL1032" s="11"/>
      <c r="AM1032" s="11"/>
      <c r="AN1032" s="11"/>
      <c r="AO1032" s="11"/>
      <c r="AP1032" s="11"/>
      <c r="AQ1032" s="11"/>
      <c r="AR1032" s="11"/>
      <c r="AS1032" s="11"/>
      <c r="AT1032" s="11"/>
      <c r="AU1032" s="11"/>
      <c r="AV1032" s="11"/>
      <c r="AW1032" s="11"/>
      <c r="AX1032" s="11"/>
      <c r="AY1032" s="11"/>
      <c r="AZ1032" s="11"/>
      <c r="BA1032" s="11"/>
      <c r="BB1032" s="11"/>
      <c r="BC1032" s="11"/>
      <c r="BD1032" s="11"/>
      <c r="BE1032" s="11"/>
      <c r="BF1032" s="11"/>
      <c r="BG1032" s="11"/>
      <c r="BH1032" s="11"/>
      <c r="BI1032" s="11"/>
      <c r="BJ1032" s="11"/>
      <c r="BK1032" s="11"/>
      <c r="BL1032" s="11"/>
      <c r="BM1032" s="11"/>
      <c r="BN1032" s="11"/>
      <c r="BO1032" s="11"/>
      <c r="BP1032" s="11"/>
      <c r="BQ1032" s="11"/>
      <c r="BR1032" s="11"/>
      <c r="BS1032" s="11"/>
      <c r="BT1032" s="11"/>
    </row>
    <row r="1033" spans="1:72" hidden="1">
      <c r="A1033" s="880" t="str">
        <f>CONCATENATE(Admin!$C$51," ",Admin!$F$51)</f>
        <v xml:space="preserve">11 </v>
      </c>
      <c r="B1033" s="881" t="e">
        <f>VLOOKUP($A$1020,'P11'!$A$10:$E$59,5, FALSE)</f>
        <v>#N/A</v>
      </c>
      <c r="C1033" s="639">
        <f t="shared" si="48"/>
        <v>1</v>
      </c>
      <c r="D1033" s="640">
        <f t="shared" si="49"/>
        <v>0</v>
      </c>
      <c r="E1033" s="640">
        <f>IF(Admin!$J$51="Yes",0,1)</f>
        <v>1</v>
      </c>
      <c r="F1033" s="640">
        <f t="shared" si="50"/>
        <v>2</v>
      </c>
      <c r="G1033" s="641" t="s">
        <v>303</v>
      </c>
      <c r="H1033" s="11"/>
      <c r="I1033" s="11"/>
      <c r="J1033" s="11"/>
      <c r="K1033" s="11"/>
      <c r="L1033" s="11"/>
      <c r="M1033" s="11"/>
      <c r="N1033" s="11"/>
      <c r="O1033" s="11"/>
      <c r="P1033" s="11"/>
      <c r="Q1033" s="11"/>
      <c r="R1033" s="11"/>
      <c r="S1033" s="11"/>
      <c r="T1033" s="11"/>
      <c r="U1033" s="11"/>
      <c r="V1033" s="11"/>
      <c r="W1033" s="11"/>
      <c r="X1033" s="11"/>
      <c r="Y1033" s="11"/>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c r="BC1033" s="11"/>
      <c r="BD1033" s="11"/>
      <c r="BE1033" s="11"/>
      <c r="BF1033" s="11"/>
      <c r="BG1033" s="11"/>
      <c r="BH1033" s="11"/>
      <c r="BI1033" s="11"/>
      <c r="BJ1033" s="11"/>
      <c r="BK1033" s="11"/>
      <c r="BL1033" s="11"/>
      <c r="BM1033" s="11"/>
      <c r="BN1033" s="11"/>
      <c r="BO1033" s="11"/>
      <c r="BP1033" s="11"/>
      <c r="BQ1033" s="11"/>
      <c r="BR1033" s="11"/>
      <c r="BS1033" s="11"/>
      <c r="BT1033" s="11"/>
    </row>
    <row r="1034" spans="1:72" hidden="1">
      <c r="A1034" s="880" t="str">
        <f>CONCATENATE(Admin!$C$52," ",Admin!$F$52)</f>
        <v xml:space="preserve">12 </v>
      </c>
      <c r="B1034" s="881" t="e">
        <f>VLOOKUP($A$1020,'P12'!$A$10:$E$59,5, FALSE)</f>
        <v>#N/A</v>
      </c>
      <c r="C1034" s="639">
        <f t="shared" si="48"/>
        <v>1</v>
      </c>
      <c r="D1034" s="640">
        <f t="shared" si="49"/>
        <v>0</v>
      </c>
      <c r="E1034" s="640">
        <f>IF(Admin!$J$52="Yes",0,1)</f>
        <v>1</v>
      </c>
      <c r="F1034" s="640">
        <f t="shared" si="50"/>
        <v>2</v>
      </c>
      <c r="G1034" s="641" t="s">
        <v>303</v>
      </c>
      <c r="H1034" s="11"/>
      <c r="I1034" s="11"/>
      <c r="J1034" s="11"/>
      <c r="K1034" s="11"/>
      <c r="L1034" s="11"/>
      <c r="M1034" s="11"/>
      <c r="N1034" s="11"/>
      <c r="O1034" s="11"/>
      <c r="P1034" s="11"/>
      <c r="Q1034" s="11"/>
      <c r="R1034" s="11"/>
      <c r="S1034" s="11"/>
      <c r="T1034" s="11"/>
      <c r="U1034" s="11"/>
      <c r="V1034" s="11"/>
      <c r="W1034" s="11"/>
      <c r="X1034" s="11"/>
      <c r="Y1034" s="11"/>
      <c r="Z1034" s="11"/>
      <c r="AA1034" s="11"/>
      <c r="AB1034" s="11"/>
      <c r="AC1034" s="11"/>
      <c r="AD1034" s="11"/>
      <c r="AE1034" s="11"/>
      <c r="AF1034" s="11"/>
      <c r="AG1034" s="11"/>
      <c r="AH1034" s="11"/>
      <c r="AI1034" s="11"/>
      <c r="AJ1034" s="11"/>
      <c r="AK1034" s="11"/>
      <c r="AL1034" s="11"/>
      <c r="AM1034" s="11"/>
      <c r="AN1034" s="11"/>
      <c r="AO1034" s="11"/>
      <c r="AP1034" s="11"/>
      <c r="AQ1034" s="11"/>
      <c r="AR1034" s="11"/>
      <c r="AS1034" s="11"/>
      <c r="AT1034" s="11"/>
      <c r="AU1034" s="11"/>
      <c r="AV1034" s="11"/>
      <c r="AW1034" s="11"/>
      <c r="AX1034" s="11"/>
      <c r="AY1034" s="11"/>
      <c r="AZ1034" s="11"/>
      <c r="BA1034" s="11"/>
      <c r="BB1034" s="11"/>
      <c r="BC1034" s="11"/>
      <c r="BD1034" s="11"/>
      <c r="BE1034" s="11"/>
      <c r="BF1034" s="11"/>
      <c r="BG1034" s="11"/>
      <c r="BH1034" s="11"/>
      <c r="BI1034" s="11"/>
      <c r="BJ1034" s="11"/>
      <c r="BK1034" s="11"/>
      <c r="BL1034" s="11"/>
      <c r="BM1034" s="11"/>
      <c r="BN1034" s="11"/>
      <c r="BO1034" s="11"/>
      <c r="BP1034" s="11"/>
      <c r="BQ1034" s="11"/>
      <c r="BR1034" s="11"/>
      <c r="BS1034" s="11"/>
      <c r="BT1034" s="11"/>
    </row>
    <row r="1035" spans="1:72" hidden="1">
      <c r="A1035" s="880" t="str">
        <f>CONCATENATE(Admin!$C$53," ",Admin!$F$53)</f>
        <v xml:space="preserve">13 </v>
      </c>
      <c r="B1035" s="881" t="e">
        <f>VLOOKUP($A$1020,'P13'!$A$10:$E$59,5, FALSE)</f>
        <v>#N/A</v>
      </c>
      <c r="C1035" s="639">
        <f t="shared" si="48"/>
        <v>1</v>
      </c>
      <c r="D1035" s="640">
        <f t="shared" si="49"/>
        <v>0</v>
      </c>
      <c r="E1035" s="640">
        <f>IF(Admin!$J$53="Yes",0,1)</f>
        <v>1</v>
      </c>
      <c r="F1035" s="640">
        <f t="shared" si="50"/>
        <v>2</v>
      </c>
      <c r="G1035" s="641" t="s">
        <v>303</v>
      </c>
      <c r="H1035" s="11"/>
      <c r="I1035" s="11"/>
      <c r="J1035" s="11"/>
      <c r="K1035" s="11"/>
      <c r="L1035" s="11"/>
      <c r="M1035" s="11"/>
      <c r="N1035" s="11"/>
      <c r="O1035" s="11"/>
      <c r="P1035" s="11"/>
      <c r="Q1035" s="11"/>
      <c r="R1035" s="11"/>
      <c r="S1035" s="11"/>
      <c r="T1035" s="11"/>
      <c r="U1035" s="11"/>
      <c r="V1035" s="11"/>
      <c r="W1035" s="11"/>
      <c r="X1035" s="11"/>
      <c r="Y1035" s="11"/>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c r="BC1035" s="11"/>
      <c r="BD1035" s="11"/>
      <c r="BE1035" s="11"/>
      <c r="BF1035" s="11"/>
      <c r="BG1035" s="11"/>
      <c r="BH1035" s="11"/>
      <c r="BI1035" s="11"/>
      <c r="BJ1035" s="11"/>
      <c r="BK1035" s="11"/>
      <c r="BL1035" s="11"/>
      <c r="BM1035" s="11"/>
      <c r="BN1035" s="11"/>
      <c r="BO1035" s="11"/>
      <c r="BP1035" s="11"/>
      <c r="BQ1035" s="11"/>
      <c r="BR1035" s="11"/>
      <c r="BS1035" s="11"/>
      <c r="BT1035" s="11"/>
    </row>
    <row r="1036" spans="1:72" hidden="1">
      <c r="A1036" s="880" t="str">
        <f>CONCATENATE(Admin!$C$54," ",Admin!$F$54)</f>
        <v xml:space="preserve">14 </v>
      </c>
      <c r="B1036" s="881" t="e">
        <f>VLOOKUP($A$1020,'P14'!$A$10:$E$59,5, FALSE)</f>
        <v>#N/A</v>
      </c>
      <c r="C1036" s="639">
        <f t="shared" si="48"/>
        <v>1</v>
      </c>
      <c r="D1036" s="640">
        <f t="shared" si="49"/>
        <v>0</v>
      </c>
      <c r="E1036" s="640">
        <f>IF(Admin!$J$54="Yes",0,1)</f>
        <v>1</v>
      </c>
      <c r="F1036" s="640">
        <f t="shared" si="50"/>
        <v>2</v>
      </c>
      <c r="G1036" s="641" t="s">
        <v>303</v>
      </c>
      <c r="H1036" s="11"/>
      <c r="I1036" s="11"/>
      <c r="J1036" s="11"/>
      <c r="K1036" s="11"/>
      <c r="L1036" s="11"/>
      <c r="M1036" s="11"/>
      <c r="N1036" s="11"/>
      <c r="O1036" s="11"/>
      <c r="P1036" s="11"/>
      <c r="Q1036" s="11"/>
      <c r="R1036" s="11"/>
      <c r="S1036" s="11"/>
      <c r="T1036" s="11"/>
      <c r="U1036" s="11"/>
      <c r="V1036" s="11"/>
      <c r="W1036" s="11"/>
      <c r="X1036" s="11"/>
      <c r="Y1036" s="11"/>
      <c r="Z1036" s="11"/>
      <c r="AA1036" s="11"/>
      <c r="AB1036" s="11"/>
      <c r="AC1036" s="11"/>
      <c r="AD1036" s="11"/>
      <c r="AE1036" s="11"/>
      <c r="AF1036" s="11"/>
      <c r="AG1036" s="11"/>
      <c r="AH1036" s="11"/>
      <c r="AI1036" s="11"/>
      <c r="AJ1036" s="11"/>
      <c r="AK1036" s="11"/>
      <c r="AL1036" s="11"/>
      <c r="AM1036" s="11"/>
      <c r="AN1036" s="11"/>
      <c r="AO1036" s="11"/>
      <c r="AP1036" s="11"/>
      <c r="AQ1036" s="11"/>
      <c r="AR1036" s="11"/>
      <c r="AS1036" s="11"/>
      <c r="AT1036" s="11"/>
      <c r="AU1036" s="11"/>
      <c r="AV1036" s="11"/>
      <c r="AW1036" s="11"/>
      <c r="AX1036" s="11"/>
      <c r="AY1036" s="11"/>
      <c r="AZ1036" s="11"/>
      <c r="BA1036" s="11"/>
      <c r="BB1036" s="11"/>
      <c r="BC1036" s="11"/>
      <c r="BD1036" s="11"/>
      <c r="BE1036" s="11"/>
      <c r="BF1036" s="11"/>
      <c r="BG1036" s="11"/>
      <c r="BH1036" s="11"/>
      <c r="BI1036" s="11"/>
      <c r="BJ1036" s="11"/>
      <c r="BK1036" s="11"/>
      <c r="BL1036" s="11"/>
      <c r="BM1036" s="11"/>
      <c r="BN1036" s="11"/>
      <c r="BO1036" s="11"/>
      <c r="BP1036" s="11"/>
      <c r="BQ1036" s="11"/>
      <c r="BR1036" s="11"/>
      <c r="BS1036" s="11"/>
      <c r="BT1036" s="11"/>
    </row>
    <row r="1037" spans="1:72" hidden="1">
      <c r="A1037" s="880" t="str">
        <f>CONCATENATE(Admin!$C$55," ",Admin!$F$55)</f>
        <v xml:space="preserve">15 </v>
      </c>
      <c r="B1037" s="881" t="e">
        <f>VLOOKUP($A$1020,'P15'!$A$10:$E$59,5, FALSE)</f>
        <v>#N/A</v>
      </c>
      <c r="C1037" s="639">
        <f t="shared" si="48"/>
        <v>1</v>
      </c>
      <c r="D1037" s="640">
        <f t="shared" si="49"/>
        <v>0</v>
      </c>
      <c r="E1037" s="640">
        <f>IF(Admin!$J$55="Yes",0,1)</f>
        <v>1</v>
      </c>
      <c r="F1037" s="640">
        <f t="shared" si="50"/>
        <v>2</v>
      </c>
      <c r="G1037" s="641" t="s">
        <v>303</v>
      </c>
      <c r="H1037" s="11"/>
      <c r="I1037" s="11"/>
      <c r="J1037" s="11"/>
      <c r="K1037" s="11"/>
      <c r="L1037" s="11"/>
      <c r="M1037" s="11"/>
      <c r="N1037" s="11"/>
      <c r="O1037" s="11"/>
      <c r="P1037" s="11"/>
      <c r="Q1037" s="11"/>
      <c r="R1037" s="11"/>
      <c r="S1037" s="11"/>
      <c r="T1037" s="11"/>
      <c r="U1037" s="11"/>
      <c r="V1037" s="11"/>
      <c r="W1037" s="11"/>
      <c r="X1037" s="11"/>
      <c r="Y1037" s="11"/>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c r="BC1037" s="11"/>
      <c r="BD1037" s="11"/>
      <c r="BE1037" s="11"/>
      <c r="BF1037" s="11"/>
      <c r="BG1037" s="11"/>
      <c r="BH1037" s="11"/>
      <c r="BI1037" s="11"/>
      <c r="BJ1037" s="11"/>
      <c r="BK1037" s="11"/>
      <c r="BL1037" s="11"/>
      <c r="BM1037" s="11"/>
      <c r="BN1037" s="11"/>
      <c r="BO1037" s="11"/>
      <c r="BP1037" s="11"/>
      <c r="BQ1037" s="11"/>
      <c r="BR1037" s="11"/>
      <c r="BS1037" s="11"/>
      <c r="BT1037" s="11"/>
    </row>
    <row r="1038" spans="1:72" hidden="1">
      <c r="A1038" s="880" t="str">
        <f>CONCATENATE(Admin!$C$56," ",Admin!$F$56)</f>
        <v xml:space="preserve">16 </v>
      </c>
      <c r="B1038" s="881" t="e">
        <f>VLOOKUP($A$1020,'P16'!$A$10:$E$59,5, FALSE)</f>
        <v>#N/A</v>
      </c>
      <c r="C1038" s="639">
        <f t="shared" si="48"/>
        <v>1</v>
      </c>
      <c r="D1038" s="640">
        <f t="shared" si="49"/>
        <v>0</v>
      </c>
      <c r="E1038" s="640">
        <f>IF(Admin!$J$56="Yes",0,1)</f>
        <v>1</v>
      </c>
      <c r="F1038" s="640">
        <f t="shared" si="50"/>
        <v>2</v>
      </c>
      <c r="G1038" s="641" t="s">
        <v>303</v>
      </c>
      <c r="H1038" s="11"/>
      <c r="I1038" s="11"/>
      <c r="J1038" s="11"/>
      <c r="K1038" s="11"/>
      <c r="L1038" s="11"/>
      <c r="M1038" s="11"/>
      <c r="N1038" s="11"/>
      <c r="O1038" s="11"/>
      <c r="P1038" s="11"/>
      <c r="Q1038" s="11"/>
      <c r="R1038" s="11"/>
      <c r="S1038" s="11"/>
      <c r="T1038" s="11"/>
      <c r="U1038" s="11"/>
      <c r="V1038" s="11"/>
      <c r="W1038" s="11"/>
      <c r="X1038" s="11"/>
      <c r="Y1038" s="11"/>
      <c r="Z1038" s="11"/>
      <c r="AA1038" s="11"/>
      <c r="AB1038" s="11"/>
      <c r="AC1038" s="11"/>
      <c r="AD1038" s="11"/>
      <c r="AE1038" s="11"/>
      <c r="AF1038" s="11"/>
      <c r="AG1038" s="11"/>
      <c r="AH1038" s="11"/>
      <c r="AI1038" s="11"/>
      <c r="AJ1038" s="11"/>
      <c r="AK1038" s="11"/>
      <c r="AL1038" s="11"/>
      <c r="AM1038" s="11"/>
      <c r="AN1038" s="11"/>
      <c r="AO1038" s="11"/>
      <c r="AP1038" s="11"/>
      <c r="AQ1038" s="11"/>
      <c r="AR1038" s="11"/>
      <c r="AS1038" s="11"/>
      <c r="AT1038" s="11"/>
      <c r="AU1038" s="11"/>
      <c r="AV1038" s="11"/>
      <c r="AW1038" s="11"/>
      <c r="AX1038" s="11"/>
      <c r="AY1038" s="11"/>
      <c r="AZ1038" s="11"/>
      <c r="BA1038" s="11"/>
      <c r="BB1038" s="11"/>
      <c r="BC1038" s="11"/>
      <c r="BD1038" s="11"/>
      <c r="BE1038" s="11"/>
      <c r="BF1038" s="11"/>
      <c r="BG1038" s="11"/>
      <c r="BH1038" s="11"/>
      <c r="BI1038" s="11"/>
      <c r="BJ1038" s="11"/>
      <c r="BK1038" s="11"/>
      <c r="BL1038" s="11"/>
      <c r="BM1038" s="11"/>
      <c r="BN1038" s="11"/>
      <c r="BO1038" s="11"/>
      <c r="BP1038" s="11"/>
      <c r="BQ1038" s="11"/>
      <c r="BR1038" s="11"/>
      <c r="BS1038" s="11"/>
      <c r="BT1038" s="11"/>
    </row>
    <row r="1039" spans="1:72" hidden="1">
      <c r="A1039" s="880" t="str">
        <f>CONCATENATE(Admin!$C$57," ",Admin!$F$57)</f>
        <v xml:space="preserve">17 </v>
      </c>
      <c r="B1039" s="881" t="e">
        <f>VLOOKUP($A$1020,'P17'!$A$10:$E$59,5, FALSE)</f>
        <v>#N/A</v>
      </c>
      <c r="C1039" s="639">
        <f t="shared" si="48"/>
        <v>1</v>
      </c>
      <c r="D1039" s="640">
        <f t="shared" si="49"/>
        <v>0</v>
      </c>
      <c r="E1039" s="640">
        <f>IF(Admin!$J$57="Yes",0,1)</f>
        <v>1</v>
      </c>
      <c r="F1039" s="640">
        <f t="shared" si="50"/>
        <v>2</v>
      </c>
      <c r="G1039" s="641" t="s">
        <v>303</v>
      </c>
      <c r="H1039" s="11"/>
      <c r="I1039" s="11"/>
      <c r="J1039" s="11"/>
      <c r="K1039" s="11"/>
      <c r="L1039" s="11"/>
      <c r="M1039" s="11"/>
      <c r="N1039" s="11"/>
      <c r="O1039" s="11"/>
      <c r="P1039" s="11"/>
      <c r="Q1039" s="11"/>
      <c r="R1039" s="11"/>
      <c r="S1039" s="11"/>
      <c r="T1039" s="11"/>
      <c r="U1039" s="11"/>
      <c r="V1039" s="11"/>
      <c r="W1039" s="11"/>
      <c r="X1039" s="11"/>
      <c r="Y1039" s="11"/>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c r="BC1039" s="11"/>
      <c r="BD1039" s="11"/>
      <c r="BE1039" s="11"/>
      <c r="BF1039" s="11"/>
      <c r="BG1039" s="11"/>
      <c r="BH1039" s="11"/>
      <c r="BI1039" s="11"/>
      <c r="BJ1039" s="11"/>
      <c r="BK1039" s="11"/>
      <c r="BL1039" s="11"/>
      <c r="BM1039" s="11"/>
      <c r="BN1039" s="11"/>
      <c r="BO1039" s="11"/>
      <c r="BP1039" s="11"/>
      <c r="BQ1039" s="11"/>
      <c r="BR1039" s="11"/>
      <c r="BS1039" s="11"/>
      <c r="BT1039" s="11"/>
    </row>
    <row r="1040" spans="1:72" hidden="1">
      <c r="A1040" s="880" t="str">
        <f>CONCATENATE(Admin!$C$58," ",Admin!$F$58)</f>
        <v xml:space="preserve">18 </v>
      </c>
      <c r="B1040" s="881" t="e">
        <f>VLOOKUP($A$1020,'P18'!$A$10:$E$59,5, FALSE)</f>
        <v>#N/A</v>
      </c>
      <c r="C1040" s="639">
        <f t="shared" si="48"/>
        <v>1</v>
      </c>
      <c r="D1040" s="640">
        <f t="shared" si="49"/>
        <v>0</v>
      </c>
      <c r="E1040" s="640">
        <f>IF(Admin!$J$58="Yes",0,1)</f>
        <v>1</v>
      </c>
      <c r="F1040" s="640">
        <f t="shared" si="50"/>
        <v>2</v>
      </c>
      <c r="G1040" s="641" t="s">
        <v>303</v>
      </c>
      <c r="H1040" s="11"/>
      <c r="I1040" s="11"/>
      <c r="J1040" s="11"/>
      <c r="K1040" s="11"/>
      <c r="L1040" s="11"/>
      <c r="M1040" s="11"/>
      <c r="N1040" s="11"/>
      <c r="O1040" s="11"/>
      <c r="P1040" s="11"/>
      <c r="Q1040" s="11"/>
      <c r="R1040" s="11"/>
      <c r="S1040" s="11"/>
      <c r="T1040" s="11"/>
      <c r="U1040" s="11"/>
      <c r="V1040" s="11"/>
      <c r="W1040" s="11"/>
      <c r="X1040" s="11"/>
      <c r="Y1040" s="11"/>
      <c r="Z1040" s="11"/>
      <c r="AA1040" s="11"/>
      <c r="AB1040" s="11"/>
      <c r="AC1040" s="11"/>
      <c r="AD1040" s="11"/>
      <c r="AE1040" s="11"/>
      <c r="AF1040" s="11"/>
      <c r="AG1040" s="11"/>
      <c r="AH1040" s="11"/>
      <c r="AI1040" s="11"/>
      <c r="AJ1040" s="11"/>
      <c r="AK1040" s="11"/>
      <c r="AL1040" s="11"/>
      <c r="AM1040" s="11"/>
      <c r="AN1040" s="11"/>
      <c r="AO1040" s="11"/>
      <c r="AP1040" s="11"/>
      <c r="AQ1040" s="11"/>
      <c r="AR1040" s="11"/>
      <c r="AS1040" s="11"/>
      <c r="AT1040" s="11"/>
      <c r="AU1040" s="11"/>
      <c r="AV1040" s="11"/>
      <c r="AW1040" s="11"/>
      <c r="AX1040" s="11"/>
      <c r="AY1040" s="11"/>
      <c r="AZ1040" s="11"/>
      <c r="BA1040" s="11"/>
      <c r="BB1040" s="11"/>
      <c r="BC1040" s="11"/>
      <c r="BD1040" s="11"/>
      <c r="BE1040" s="11"/>
      <c r="BF1040" s="11"/>
      <c r="BG1040" s="11"/>
      <c r="BH1040" s="11"/>
      <c r="BI1040" s="11"/>
      <c r="BJ1040" s="11"/>
      <c r="BK1040" s="11"/>
      <c r="BL1040" s="11"/>
      <c r="BM1040" s="11"/>
      <c r="BN1040" s="11"/>
      <c r="BO1040" s="11"/>
      <c r="BP1040" s="11"/>
      <c r="BQ1040" s="11"/>
      <c r="BR1040" s="11"/>
      <c r="BS1040" s="11"/>
      <c r="BT1040" s="11"/>
    </row>
    <row r="1041" spans="1:72" hidden="1">
      <c r="A1041" s="880" t="str">
        <f>CONCATENATE(Admin!$C$59," ",Admin!$F$59)</f>
        <v xml:space="preserve">19 </v>
      </c>
      <c r="B1041" s="881" t="e">
        <f>VLOOKUP($A$1020,'P19'!$A$10:$E$59,5, FALSE)</f>
        <v>#N/A</v>
      </c>
      <c r="C1041" s="639">
        <f t="shared" si="48"/>
        <v>1</v>
      </c>
      <c r="D1041" s="640">
        <f t="shared" si="49"/>
        <v>0</v>
      </c>
      <c r="E1041" s="640">
        <f>IF(Admin!$J$59="Yes",0,1)</f>
        <v>1</v>
      </c>
      <c r="F1041" s="640">
        <f t="shared" si="50"/>
        <v>2</v>
      </c>
      <c r="G1041" s="641" t="s">
        <v>303</v>
      </c>
      <c r="H1041" s="11"/>
      <c r="I1041" s="11"/>
      <c r="J1041" s="11"/>
      <c r="K1041" s="11"/>
      <c r="L1041" s="11"/>
      <c r="M1041" s="11"/>
      <c r="N1041" s="11"/>
      <c r="O1041" s="11"/>
      <c r="P1041" s="11"/>
      <c r="Q1041" s="11"/>
      <c r="R1041" s="11"/>
      <c r="S1041" s="11"/>
      <c r="T1041" s="11"/>
      <c r="U1041" s="11"/>
      <c r="V1041" s="11"/>
      <c r="W1041" s="11"/>
      <c r="X1041" s="11"/>
      <c r="Y1041" s="11"/>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c r="BC1041" s="11"/>
      <c r="BD1041" s="11"/>
      <c r="BE1041" s="11"/>
      <c r="BF1041" s="11"/>
      <c r="BG1041" s="11"/>
      <c r="BH1041" s="11"/>
      <c r="BI1041" s="11"/>
      <c r="BJ1041" s="11"/>
      <c r="BK1041" s="11"/>
      <c r="BL1041" s="11"/>
      <c r="BM1041" s="11"/>
      <c r="BN1041" s="11"/>
      <c r="BO1041" s="11"/>
      <c r="BP1041" s="11"/>
      <c r="BQ1041" s="11"/>
      <c r="BR1041" s="11"/>
      <c r="BS1041" s="11"/>
      <c r="BT1041" s="11"/>
    </row>
    <row r="1042" spans="1:72" hidden="1">
      <c r="A1042" s="880" t="str">
        <f>CONCATENATE(Admin!$C$60," ",Admin!$F$60)</f>
        <v xml:space="preserve">20 </v>
      </c>
      <c r="B1042" s="881" t="e">
        <f>VLOOKUP($A$1020,'P20'!$A$10:$E$59,5, FALSE)</f>
        <v>#N/A</v>
      </c>
      <c r="C1042" s="639">
        <f t="shared" si="48"/>
        <v>1</v>
      </c>
      <c r="D1042" s="640">
        <f t="shared" si="49"/>
        <v>0</v>
      </c>
      <c r="E1042" s="640">
        <f>IF(Admin!$J$60="Yes",0,1)</f>
        <v>1</v>
      </c>
      <c r="F1042" s="640">
        <f t="shared" si="50"/>
        <v>2</v>
      </c>
      <c r="G1042" s="641" t="s">
        <v>303</v>
      </c>
      <c r="H1042" s="11"/>
      <c r="I1042" s="11"/>
      <c r="J1042" s="11"/>
      <c r="K1042" s="11"/>
      <c r="L1042" s="11"/>
      <c r="M1042" s="11"/>
      <c r="N1042" s="11"/>
      <c r="O1042" s="11"/>
      <c r="P1042" s="11"/>
      <c r="Q1042" s="11"/>
      <c r="R1042" s="11"/>
      <c r="S1042" s="11"/>
      <c r="T1042" s="11"/>
      <c r="U1042" s="11"/>
      <c r="V1042" s="11"/>
      <c r="W1042" s="11"/>
      <c r="X1042" s="11"/>
      <c r="Y1042" s="11"/>
      <c r="Z1042" s="11"/>
      <c r="AA1042" s="11"/>
      <c r="AB1042" s="11"/>
      <c r="AC1042" s="11"/>
      <c r="AD1042" s="11"/>
      <c r="AE1042" s="11"/>
      <c r="AF1042" s="11"/>
      <c r="AG1042" s="11"/>
      <c r="AH1042" s="11"/>
      <c r="AI1042" s="11"/>
      <c r="AJ1042" s="11"/>
      <c r="AK1042" s="11"/>
      <c r="AL1042" s="11"/>
      <c r="AM1042" s="11"/>
      <c r="AN1042" s="11"/>
      <c r="AO1042" s="11"/>
      <c r="AP1042" s="11"/>
      <c r="AQ1042" s="11"/>
      <c r="AR1042" s="11"/>
      <c r="AS1042" s="11"/>
      <c r="AT1042" s="11"/>
      <c r="AU1042" s="11"/>
      <c r="AV1042" s="11"/>
      <c r="AW1042" s="11"/>
      <c r="AX1042" s="11"/>
      <c r="AY1042" s="11"/>
      <c r="AZ1042" s="11"/>
      <c r="BA1042" s="11"/>
      <c r="BB1042" s="11"/>
      <c r="BC1042" s="11"/>
      <c r="BD1042" s="11"/>
      <c r="BE1042" s="11"/>
      <c r="BF1042" s="11"/>
      <c r="BG1042" s="11"/>
      <c r="BH1042" s="11"/>
      <c r="BI1042" s="11"/>
      <c r="BJ1042" s="11"/>
      <c r="BK1042" s="11"/>
      <c r="BL1042" s="11"/>
      <c r="BM1042" s="11"/>
      <c r="BN1042" s="11"/>
      <c r="BO1042" s="11"/>
      <c r="BP1042" s="11"/>
      <c r="BQ1042" s="11"/>
      <c r="BR1042" s="11"/>
      <c r="BS1042" s="11"/>
      <c r="BT1042" s="11"/>
    </row>
    <row r="1043" spans="1:72" hidden="1">
      <c r="A1043" s="878">
        <f>Tasks!B114</f>
        <v>46</v>
      </c>
      <c r="B1043" s="879">
        <f>Tasks!C114</f>
        <v>0</v>
      </c>
      <c r="C1043" s="639">
        <f t="shared" si="48"/>
        <v>0</v>
      </c>
      <c r="D1043" s="640">
        <f t="shared" si="49"/>
        <v>1</v>
      </c>
      <c r="E1043" s="640" t="s">
        <v>100</v>
      </c>
      <c r="F1043" s="640">
        <f t="shared" si="50"/>
        <v>1</v>
      </c>
      <c r="G1043" s="641" t="s">
        <v>303</v>
      </c>
      <c r="H1043" s="11"/>
      <c r="I1043" s="11"/>
      <c r="J1043" s="11"/>
      <c r="K1043" s="11"/>
      <c r="L1043" s="11"/>
      <c r="M1043" s="11"/>
      <c r="N1043" s="11"/>
      <c r="O1043" s="11"/>
      <c r="P1043" s="11"/>
      <c r="Q1043" s="11"/>
      <c r="R1043" s="11"/>
      <c r="S1043" s="11"/>
      <c r="T1043" s="11"/>
      <c r="U1043" s="11"/>
      <c r="V1043" s="11"/>
      <c r="W1043" s="11"/>
      <c r="X1043" s="11"/>
      <c r="Y1043" s="11"/>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c r="BC1043" s="11"/>
      <c r="BD1043" s="11"/>
      <c r="BE1043" s="11"/>
      <c r="BF1043" s="11"/>
      <c r="BG1043" s="11"/>
      <c r="BH1043" s="11"/>
      <c r="BI1043" s="11"/>
      <c r="BJ1043" s="11"/>
      <c r="BK1043" s="11"/>
      <c r="BL1043" s="11"/>
      <c r="BM1043" s="11"/>
      <c r="BN1043" s="11"/>
      <c r="BO1043" s="11"/>
      <c r="BP1043" s="11"/>
      <c r="BQ1043" s="11"/>
      <c r="BR1043" s="11"/>
      <c r="BS1043" s="11"/>
      <c r="BT1043" s="11"/>
    </row>
    <row r="1044" spans="1:72" hidden="1">
      <c r="A1044" s="880" t="str">
        <f>CONCATENATE("P1"," ",Admin!$F$39)</f>
        <v xml:space="preserve">P1 </v>
      </c>
      <c r="B1044" s="881" t="e">
        <f>VLOOKUP($A$1043,Pilot1!$A$10:$E$59,5, FALSE)</f>
        <v>#N/A</v>
      </c>
      <c r="C1044" s="639">
        <f t="shared" si="48"/>
        <v>1</v>
      </c>
      <c r="D1044" s="640">
        <f t="shared" si="49"/>
        <v>0</v>
      </c>
      <c r="E1044" s="640">
        <f>IF(Admin!$J$39="Yes",0,1)</f>
        <v>1</v>
      </c>
      <c r="F1044" s="640">
        <f t="shared" si="50"/>
        <v>2</v>
      </c>
      <c r="G1044" s="641" t="s">
        <v>303</v>
      </c>
      <c r="H1044" s="11"/>
      <c r="I1044" s="11"/>
      <c r="J1044" s="11"/>
      <c r="K1044" s="11"/>
      <c r="L1044" s="11"/>
      <c r="M1044" s="11"/>
      <c r="N1044" s="11"/>
      <c r="O1044" s="11"/>
      <c r="P1044" s="11"/>
      <c r="Q1044" s="11"/>
      <c r="R1044" s="11"/>
      <c r="S1044" s="11"/>
      <c r="T1044" s="11"/>
      <c r="U1044" s="11"/>
      <c r="V1044" s="11"/>
      <c r="W1044" s="11"/>
      <c r="X1044" s="11"/>
      <c r="Y1044" s="11"/>
      <c r="Z1044" s="11"/>
      <c r="AA1044" s="11"/>
      <c r="AB1044" s="11"/>
      <c r="AC1044" s="11"/>
      <c r="AD1044" s="11"/>
      <c r="AE1044" s="11"/>
      <c r="AF1044" s="11"/>
      <c r="AG1044" s="11"/>
      <c r="AH1044" s="11"/>
      <c r="AI1044" s="11"/>
      <c r="AJ1044" s="11"/>
      <c r="AK1044" s="11"/>
      <c r="AL1044" s="11"/>
      <c r="AM1044" s="11"/>
      <c r="AN1044" s="11"/>
      <c r="AO1044" s="11"/>
      <c r="AP1044" s="11"/>
      <c r="AQ1044" s="11"/>
      <c r="AR1044" s="11"/>
      <c r="AS1044" s="11"/>
      <c r="AT1044" s="11"/>
      <c r="AU1044" s="11"/>
      <c r="AV1044" s="11"/>
      <c r="AW1044" s="11"/>
      <c r="AX1044" s="11"/>
      <c r="AY1044" s="11"/>
      <c r="AZ1044" s="11"/>
      <c r="BA1044" s="11"/>
      <c r="BB1044" s="11"/>
      <c r="BC1044" s="11"/>
      <c r="BD1044" s="11"/>
      <c r="BE1044" s="11"/>
      <c r="BF1044" s="11"/>
      <c r="BG1044" s="11"/>
      <c r="BH1044" s="11"/>
      <c r="BI1044" s="11"/>
      <c r="BJ1044" s="11"/>
      <c r="BK1044" s="11"/>
      <c r="BL1044" s="11"/>
      <c r="BM1044" s="11"/>
      <c r="BN1044" s="11"/>
      <c r="BO1044" s="11"/>
      <c r="BP1044" s="11"/>
      <c r="BQ1044" s="11"/>
      <c r="BR1044" s="11"/>
      <c r="BS1044" s="11"/>
      <c r="BT1044" s="11"/>
    </row>
    <row r="1045" spans="1:72" ht="27" hidden="1">
      <c r="A1045" s="880" t="str">
        <f>CONCATENATE("P2"," ",Admin!$F$40)</f>
        <v>P2 &lt;enter name&gt;</v>
      </c>
      <c r="B1045" s="881" t="e">
        <f>VLOOKUP($A$1043,Pilot2!$A$10:$E$59,5, FALSE)</f>
        <v>#N/A</v>
      </c>
      <c r="C1045" s="639">
        <f t="shared" si="48"/>
        <v>1</v>
      </c>
      <c r="D1045" s="640">
        <f t="shared" si="49"/>
        <v>0</v>
      </c>
      <c r="E1045" s="640">
        <f>IF(Admin!$J$40="Yes",0,1)</f>
        <v>1</v>
      </c>
      <c r="F1045" s="640">
        <f t="shared" si="50"/>
        <v>2</v>
      </c>
      <c r="G1045" s="641" t="s">
        <v>303</v>
      </c>
      <c r="H1045" s="11"/>
      <c r="I1045" s="11"/>
      <c r="J1045" s="11"/>
      <c r="K1045" s="11"/>
      <c r="L1045" s="11"/>
      <c r="M1045" s="11"/>
      <c r="N1045" s="11"/>
      <c r="O1045" s="11"/>
      <c r="P1045" s="11"/>
      <c r="Q1045" s="11"/>
      <c r="R1045" s="11"/>
      <c r="S1045" s="11"/>
      <c r="T1045" s="11"/>
      <c r="U1045" s="11"/>
      <c r="V1045" s="11"/>
      <c r="W1045" s="11"/>
      <c r="X1045" s="11"/>
      <c r="Y1045" s="11"/>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c r="BC1045" s="11"/>
      <c r="BD1045" s="11"/>
      <c r="BE1045" s="11"/>
      <c r="BF1045" s="11"/>
      <c r="BG1045" s="11"/>
      <c r="BH1045" s="11"/>
      <c r="BI1045" s="11"/>
      <c r="BJ1045" s="11"/>
      <c r="BK1045" s="11"/>
      <c r="BL1045" s="11"/>
      <c r="BM1045" s="11"/>
      <c r="BN1045" s="11"/>
      <c r="BO1045" s="11"/>
      <c r="BP1045" s="11"/>
      <c r="BQ1045" s="11"/>
      <c r="BR1045" s="11"/>
      <c r="BS1045" s="11"/>
      <c r="BT1045" s="11"/>
    </row>
    <row r="1046" spans="1:72" ht="27" hidden="1">
      <c r="A1046" s="880" t="str">
        <f>CONCATENATE(Admin!$C$41," ",Admin!$F$41)</f>
        <v>1 Mevis Dsilva</v>
      </c>
      <c r="B1046" s="881" t="e">
        <f>VLOOKUP($A$1043,'P1'!$A$10:$E$59,5, FALSE)</f>
        <v>#N/A</v>
      </c>
      <c r="C1046" s="639">
        <f t="shared" si="48"/>
        <v>1</v>
      </c>
      <c r="D1046" s="640">
        <f t="shared" si="49"/>
        <v>0</v>
      </c>
      <c r="E1046" s="640">
        <f>IF(Admin!$J$41="Yes",0,1)</f>
        <v>0</v>
      </c>
      <c r="F1046" s="640">
        <f t="shared" si="50"/>
        <v>1</v>
      </c>
      <c r="G1046" s="641" t="s">
        <v>303</v>
      </c>
      <c r="H1046" s="11"/>
      <c r="I1046" s="11"/>
      <c r="J1046" s="11"/>
      <c r="K1046" s="11"/>
      <c r="L1046" s="11"/>
      <c r="M1046" s="11"/>
      <c r="N1046" s="11"/>
      <c r="O1046" s="11"/>
      <c r="P1046" s="11"/>
      <c r="Q1046" s="11"/>
      <c r="R1046" s="11"/>
      <c r="S1046" s="11"/>
      <c r="T1046" s="11"/>
      <c r="U1046" s="11"/>
      <c r="V1046" s="11"/>
      <c r="W1046" s="11"/>
      <c r="X1046" s="11"/>
      <c r="Y1046" s="11"/>
      <c r="Z1046" s="11"/>
      <c r="AA1046" s="11"/>
      <c r="AB1046" s="11"/>
      <c r="AC1046" s="11"/>
      <c r="AD1046" s="11"/>
      <c r="AE1046" s="11"/>
      <c r="AF1046" s="11"/>
      <c r="AG1046" s="11"/>
      <c r="AH1046" s="11"/>
      <c r="AI1046" s="11"/>
      <c r="AJ1046" s="11"/>
      <c r="AK1046" s="11"/>
      <c r="AL1046" s="11"/>
      <c r="AM1046" s="11"/>
      <c r="AN1046" s="11"/>
      <c r="AO1046" s="11"/>
      <c r="AP1046" s="11"/>
      <c r="AQ1046" s="11"/>
      <c r="AR1046" s="11"/>
      <c r="AS1046" s="11"/>
      <c r="AT1046" s="11"/>
      <c r="AU1046" s="11"/>
      <c r="AV1046" s="11"/>
      <c r="AW1046" s="11"/>
      <c r="AX1046" s="11"/>
      <c r="AY1046" s="11"/>
      <c r="AZ1046" s="11"/>
      <c r="BA1046" s="11"/>
      <c r="BB1046" s="11"/>
      <c r="BC1046" s="11"/>
      <c r="BD1046" s="11"/>
      <c r="BE1046" s="11"/>
      <c r="BF1046" s="11"/>
      <c r="BG1046" s="11"/>
      <c r="BH1046" s="11"/>
      <c r="BI1046" s="11"/>
      <c r="BJ1046" s="11"/>
      <c r="BK1046" s="11"/>
      <c r="BL1046" s="11"/>
      <c r="BM1046" s="11"/>
      <c r="BN1046" s="11"/>
      <c r="BO1046" s="11"/>
      <c r="BP1046" s="11"/>
      <c r="BQ1046" s="11"/>
      <c r="BR1046" s="11"/>
      <c r="BS1046" s="11"/>
      <c r="BT1046" s="11"/>
    </row>
    <row r="1047" spans="1:72" ht="27" hidden="1">
      <c r="A1047" s="880" t="str">
        <f>CONCATENATE(Admin!$C$42," ",Admin!$F$42)</f>
        <v>2 Boris Gluscevic</v>
      </c>
      <c r="B1047" s="881" t="e">
        <f>VLOOKUP($A$1043,'P2'!$A$10:$E$59,5, FALSE)</f>
        <v>#N/A</v>
      </c>
      <c r="C1047" s="639">
        <f t="shared" si="48"/>
        <v>1</v>
      </c>
      <c r="D1047" s="640">
        <f t="shared" si="49"/>
        <v>0</v>
      </c>
      <c r="E1047" s="640">
        <f>IF(Admin!$J$42="Yes",0,1)</f>
        <v>0</v>
      </c>
      <c r="F1047" s="640">
        <f t="shared" si="50"/>
        <v>1</v>
      </c>
      <c r="G1047" s="641" t="s">
        <v>303</v>
      </c>
      <c r="H1047" s="11"/>
      <c r="I1047" s="11"/>
      <c r="J1047" s="11"/>
      <c r="K1047" s="11"/>
      <c r="L1047" s="11"/>
      <c r="M1047" s="11"/>
      <c r="N1047" s="11"/>
      <c r="O1047" s="11"/>
      <c r="P1047" s="11"/>
      <c r="Q1047" s="11"/>
      <c r="R1047" s="11"/>
      <c r="S1047" s="11"/>
      <c r="T1047" s="11"/>
      <c r="U1047" s="11"/>
      <c r="V1047" s="11"/>
      <c r="W1047" s="11"/>
      <c r="X1047" s="11"/>
      <c r="Y1047" s="11"/>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c r="BC1047" s="11"/>
      <c r="BD1047" s="11"/>
      <c r="BE1047" s="11"/>
      <c r="BF1047" s="11"/>
      <c r="BG1047" s="11"/>
      <c r="BH1047" s="11"/>
      <c r="BI1047" s="11"/>
      <c r="BJ1047" s="11"/>
      <c r="BK1047" s="11"/>
      <c r="BL1047" s="11"/>
      <c r="BM1047" s="11"/>
      <c r="BN1047" s="11"/>
      <c r="BO1047" s="11"/>
      <c r="BP1047" s="11"/>
      <c r="BQ1047" s="11"/>
      <c r="BR1047" s="11"/>
      <c r="BS1047" s="11"/>
      <c r="BT1047" s="11"/>
    </row>
    <row r="1048" spans="1:72" ht="27" hidden="1">
      <c r="A1048" s="880" t="str">
        <f>CONCATENATE(Admin!$C$43," ",Admin!$F$43)</f>
        <v>3 Foram Jasani</v>
      </c>
      <c r="B1048" s="881" t="e">
        <f>VLOOKUP($A$1043,'P3'!$A$10:$E$59,5, FALSE)</f>
        <v>#N/A</v>
      </c>
      <c r="C1048" s="639">
        <f t="shared" si="48"/>
        <v>1</v>
      </c>
      <c r="D1048" s="640">
        <f t="shared" si="49"/>
        <v>0</v>
      </c>
      <c r="E1048" s="640">
        <f>IF(Admin!$J$43="Yes",0,1)</f>
        <v>0</v>
      </c>
      <c r="F1048" s="640">
        <f t="shared" si="50"/>
        <v>1</v>
      </c>
      <c r="G1048" s="641" t="s">
        <v>303</v>
      </c>
      <c r="H1048" s="11"/>
      <c r="I1048" s="11"/>
      <c r="J1048" s="11"/>
      <c r="K1048" s="11"/>
      <c r="L1048" s="11"/>
      <c r="M1048" s="11"/>
      <c r="N1048" s="11"/>
      <c r="O1048" s="11"/>
      <c r="P1048" s="11"/>
      <c r="Q1048" s="11"/>
      <c r="R1048" s="11"/>
      <c r="S1048" s="11"/>
      <c r="T1048" s="11"/>
      <c r="U1048" s="11"/>
      <c r="V1048" s="11"/>
      <c r="W1048" s="11"/>
      <c r="X1048" s="11"/>
      <c r="Y1048" s="11"/>
      <c r="Z1048" s="11"/>
      <c r="AA1048" s="11"/>
      <c r="AB1048" s="11"/>
      <c r="AC1048" s="11"/>
      <c r="AD1048" s="11"/>
      <c r="AE1048" s="11"/>
      <c r="AF1048" s="11"/>
      <c r="AG1048" s="11"/>
      <c r="AH1048" s="11"/>
      <c r="AI1048" s="11"/>
      <c r="AJ1048" s="11"/>
      <c r="AK1048" s="11"/>
      <c r="AL1048" s="11"/>
      <c r="AM1048" s="11"/>
      <c r="AN1048" s="11"/>
      <c r="AO1048" s="11"/>
      <c r="AP1048" s="11"/>
      <c r="AQ1048" s="11"/>
      <c r="AR1048" s="11"/>
      <c r="AS1048" s="11"/>
      <c r="AT1048" s="11"/>
      <c r="AU1048" s="11"/>
      <c r="AV1048" s="11"/>
      <c r="AW1048" s="11"/>
      <c r="AX1048" s="11"/>
      <c r="AY1048" s="11"/>
      <c r="AZ1048" s="11"/>
      <c r="BA1048" s="11"/>
      <c r="BB1048" s="11"/>
      <c r="BC1048" s="11"/>
      <c r="BD1048" s="11"/>
      <c r="BE1048" s="11"/>
      <c r="BF1048" s="11"/>
      <c r="BG1048" s="11"/>
      <c r="BH1048" s="11"/>
      <c r="BI1048" s="11"/>
      <c r="BJ1048" s="11"/>
      <c r="BK1048" s="11"/>
      <c r="BL1048" s="11"/>
      <c r="BM1048" s="11"/>
      <c r="BN1048" s="11"/>
      <c r="BO1048" s="11"/>
      <c r="BP1048" s="11"/>
      <c r="BQ1048" s="11"/>
      <c r="BR1048" s="11"/>
      <c r="BS1048" s="11"/>
      <c r="BT1048" s="11"/>
    </row>
    <row r="1049" spans="1:72" ht="27" hidden="1">
      <c r="A1049" s="880" t="str">
        <f>CONCATENATE(Admin!$C$44," ",Admin!$F$44)</f>
        <v>4 Anupam Jagtap</v>
      </c>
      <c r="B1049" s="881" t="e">
        <f>VLOOKUP($A$1043,'P4'!$A$10:$E$59,5, FALSE)</f>
        <v>#N/A</v>
      </c>
      <c r="C1049" s="639">
        <f t="shared" si="48"/>
        <v>1</v>
      </c>
      <c r="D1049" s="640">
        <f t="shared" si="49"/>
        <v>0</v>
      </c>
      <c r="E1049" s="640">
        <f>IF(Admin!$J$44="Yes",0,1)</f>
        <v>0</v>
      </c>
      <c r="F1049" s="640">
        <f t="shared" si="50"/>
        <v>1</v>
      </c>
      <c r="G1049" s="641" t="s">
        <v>303</v>
      </c>
      <c r="H1049" s="11"/>
      <c r="I1049" s="11"/>
      <c r="J1049" s="11"/>
      <c r="K1049" s="11"/>
      <c r="L1049" s="11"/>
      <c r="M1049" s="11"/>
      <c r="N1049" s="11"/>
      <c r="O1049" s="11"/>
      <c r="P1049" s="11"/>
      <c r="Q1049" s="11"/>
      <c r="R1049" s="11"/>
      <c r="S1049" s="11"/>
      <c r="T1049" s="11"/>
      <c r="U1049" s="11"/>
      <c r="V1049" s="11"/>
      <c r="W1049" s="11"/>
      <c r="X1049" s="11"/>
      <c r="Y1049" s="11"/>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c r="BC1049" s="11"/>
      <c r="BD1049" s="11"/>
      <c r="BE1049" s="11"/>
      <c r="BF1049" s="11"/>
      <c r="BG1049" s="11"/>
      <c r="BH1049" s="11"/>
      <c r="BI1049" s="11"/>
      <c r="BJ1049" s="11"/>
      <c r="BK1049" s="11"/>
      <c r="BL1049" s="11"/>
      <c r="BM1049" s="11"/>
      <c r="BN1049" s="11"/>
      <c r="BO1049" s="11"/>
      <c r="BP1049" s="11"/>
      <c r="BQ1049" s="11"/>
      <c r="BR1049" s="11"/>
      <c r="BS1049" s="11"/>
      <c r="BT1049" s="11"/>
    </row>
    <row r="1050" spans="1:72" ht="27" hidden="1">
      <c r="A1050" s="880" t="str">
        <f>CONCATENATE(Admin!$C$45," ",Admin!$F$45)</f>
        <v>5 Rohan Avachat</v>
      </c>
      <c r="B1050" s="881" t="e">
        <f>VLOOKUP($A$1043,'P5'!$A$10:$E$59,5, FALSE)</f>
        <v>#N/A</v>
      </c>
      <c r="C1050" s="639">
        <f t="shared" si="48"/>
        <v>1</v>
      </c>
      <c r="D1050" s="640">
        <f t="shared" si="49"/>
        <v>0</v>
      </c>
      <c r="E1050" s="640">
        <f>IF(Admin!$J$45="Yes",0,1)</f>
        <v>0</v>
      </c>
      <c r="F1050" s="640">
        <f t="shared" si="50"/>
        <v>1</v>
      </c>
      <c r="G1050" s="641" t="s">
        <v>303</v>
      </c>
      <c r="H1050" s="11"/>
      <c r="I1050" s="11"/>
      <c r="J1050" s="11"/>
      <c r="K1050" s="11"/>
      <c r="L1050" s="11"/>
      <c r="M1050" s="11"/>
      <c r="N1050" s="11"/>
      <c r="O1050" s="11"/>
      <c r="P1050" s="11"/>
      <c r="Q1050" s="11"/>
      <c r="R1050" s="11"/>
      <c r="S1050" s="11"/>
      <c r="T1050" s="11"/>
      <c r="U1050" s="11"/>
      <c r="V1050" s="11"/>
      <c r="W1050" s="11"/>
      <c r="X1050" s="11"/>
      <c r="Y1050" s="11"/>
      <c r="Z1050" s="11"/>
      <c r="AA1050" s="11"/>
      <c r="AB1050" s="11"/>
      <c r="AC1050" s="11"/>
      <c r="AD1050" s="11"/>
      <c r="AE1050" s="11"/>
      <c r="AF1050" s="11"/>
      <c r="AG1050" s="11"/>
      <c r="AH1050" s="11"/>
      <c r="AI1050" s="11"/>
      <c r="AJ1050" s="11"/>
      <c r="AK1050" s="11"/>
      <c r="AL1050" s="11"/>
      <c r="AM1050" s="11"/>
      <c r="AN1050" s="11"/>
      <c r="AO1050" s="11"/>
      <c r="AP1050" s="11"/>
      <c r="AQ1050" s="11"/>
      <c r="AR1050" s="11"/>
      <c r="AS1050" s="11"/>
      <c r="AT1050" s="11"/>
      <c r="AU1050" s="11"/>
      <c r="AV1050" s="11"/>
      <c r="AW1050" s="11"/>
      <c r="AX1050" s="11"/>
      <c r="AY1050" s="11"/>
      <c r="AZ1050" s="11"/>
      <c r="BA1050" s="11"/>
      <c r="BB1050" s="11"/>
      <c r="BC1050" s="11"/>
      <c r="BD1050" s="11"/>
      <c r="BE1050" s="11"/>
      <c r="BF1050" s="11"/>
      <c r="BG1050" s="11"/>
      <c r="BH1050" s="11"/>
      <c r="BI1050" s="11"/>
      <c r="BJ1050" s="11"/>
      <c r="BK1050" s="11"/>
      <c r="BL1050" s="11"/>
      <c r="BM1050" s="11"/>
      <c r="BN1050" s="11"/>
      <c r="BO1050" s="11"/>
      <c r="BP1050" s="11"/>
      <c r="BQ1050" s="11"/>
      <c r="BR1050" s="11"/>
      <c r="BS1050" s="11"/>
      <c r="BT1050" s="11"/>
    </row>
    <row r="1051" spans="1:72" hidden="1">
      <c r="A1051" s="880" t="str">
        <f>CONCATENATE(Admin!$C$46," ",Admin!$F$46)</f>
        <v xml:space="preserve">6 </v>
      </c>
      <c r="B1051" s="881" t="e">
        <f>VLOOKUP($A$1043,'P6'!$A$10:$E$59,5, FALSE)</f>
        <v>#N/A</v>
      </c>
      <c r="C1051" s="639">
        <f t="shared" si="48"/>
        <v>1</v>
      </c>
      <c r="D1051" s="640">
        <f t="shared" si="49"/>
        <v>0</v>
      </c>
      <c r="E1051" s="640">
        <f>IF(Admin!$J$46="Yes",0,1)</f>
        <v>1</v>
      </c>
      <c r="F1051" s="640">
        <f t="shared" si="50"/>
        <v>2</v>
      </c>
      <c r="G1051" s="641" t="s">
        <v>303</v>
      </c>
      <c r="H1051" s="11"/>
      <c r="I1051" s="11"/>
      <c r="J1051" s="11"/>
      <c r="K1051" s="11"/>
      <c r="L1051" s="11"/>
      <c r="M1051" s="11"/>
      <c r="N1051" s="11"/>
      <c r="O1051" s="11"/>
      <c r="P1051" s="11"/>
      <c r="Q1051" s="11"/>
      <c r="R1051" s="11"/>
      <c r="S1051" s="11"/>
      <c r="T1051" s="11"/>
      <c r="U1051" s="11"/>
      <c r="V1051" s="11"/>
      <c r="W1051" s="11"/>
      <c r="X1051" s="11"/>
      <c r="Y1051" s="11"/>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c r="BC1051" s="11"/>
      <c r="BD1051" s="11"/>
      <c r="BE1051" s="11"/>
      <c r="BF1051" s="11"/>
      <c r="BG1051" s="11"/>
      <c r="BH1051" s="11"/>
      <c r="BI1051" s="11"/>
      <c r="BJ1051" s="11"/>
      <c r="BK1051" s="11"/>
      <c r="BL1051" s="11"/>
      <c r="BM1051" s="11"/>
      <c r="BN1051" s="11"/>
      <c r="BO1051" s="11"/>
      <c r="BP1051" s="11"/>
      <c r="BQ1051" s="11"/>
      <c r="BR1051" s="11"/>
      <c r="BS1051" s="11"/>
      <c r="BT1051" s="11"/>
    </row>
    <row r="1052" spans="1:72" hidden="1">
      <c r="A1052" s="880" t="str">
        <f>CONCATENATE(Admin!$C$47," ",Admin!$F$47)</f>
        <v xml:space="preserve">7 </v>
      </c>
      <c r="B1052" s="881" t="e">
        <f>VLOOKUP($A$1043,'P7'!$A$10:$E$59,5, FALSE)</f>
        <v>#N/A</v>
      </c>
      <c r="C1052" s="639">
        <f t="shared" si="48"/>
        <v>1</v>
      </c>
      <c r="D1052" s="640">
        <f t="shared" si="49"/>
        <v>0</v>
      </c>
      <c r="E1052" s="640">
        <f>IF(Admin!$J$47="Yes",0,1)</f>
        <v>1</v>
      </c>
      <c r="F1052" s="640">
        <f t="shared" si="50"/>
        <v>2</v>
      </c>
      <c r="G1052" s="641" t="s">
        <v>303</v>
      </c>
      <c r="H1052" s="11"/>
      <c r="I1052" s="11"/>
      <c r="J1052" s="11"/>
      <c r="K1052" s="11"/>
      <c r="L1052" s="11"/>
      <c r="M1052" s="11"/>
      <c r="N1052" s="11"/>
      <c r="O1052" s="11"/>
      <c r="P1052" s="11"/>
      <c r="Q1052" s="11"/>
      <c r="R1052" s="11"/>
      <c r="S1052" s="11"/>
      <c r="T1052" s="11"/>
      <c r="U1052" s="11"/>
      <c r="V1052" s="11"/>
      <c r="W1052" s="11"/>
      <c r="X1052" s="11"/>
      <c r="Y1052" s="11"/>
      <c r="Z1052" s="11"/>
      <c r="AA1052" s="11"/>
      <c r="AB1052" s="11"/>
      <c r="AC1052" s="11"/>
      <c r="AD1052" s="11"/>
      <c r="AE1052" s="11"/>
      <c r="AF1052" s="11"/>
      <c r="AG1052" s="11"/>
      <c r="AH1052" s="11"/>
      <c r="AI1052" s="11"/>
      <c r="AJ1052" s="11"/>
      <c r="AK1052" s="11"/>
      <c r="AL1052" s="11"/>
      <c r="AM1052" s="11"/>
      <c r="AN1052" s="11"/>
      <c r="AO1052" s="11"/>
      <c r="AP1052" s="11"/>
      <c r="AQ1052" s="11"/>
      <c r="AR1052" s="11"/>
      <c r="AS1052" s="11"/>
      <c r="AT1052" s="11"/>
      <c r="AU1052" s="11"/>
      <c r="AV1052" s="11"/>
      <c r="AW1052" s="11"/>
      <c r="AX1052" s="11"/>
      <c r="AY1052" s="11"/>
      <c r="AZ1052" s="11"/>
      <c r="BA1052" s="11"/>
      <c r="BB1052" s="11"/>
      <c r="BC1052" s="11"/>
      <c r="BD1052" s="11"/>
      <c r="BE1052" s="11"/>
      <c r="BF1052" s="11"/>
      <c r="BG1052" s="11"/>
      <c r="BH1052" s="11"/>
      <c r="BI1052" s="11"/>
      <c r="BJ1052" s="11"/>
      <c r="BK1052" s="11"/>
      <c r="BL1052" s="11"/>
      <c r="BM1052" s="11"/>
      <c r="BN1052" s="11"/>
      <c r="BO1052" s="11"/>
      <c r="BP1052" s="11"/>
      <c r="BQ1052" s="11"/>
      <c r="BR1052" s="11"/>
      <c r="BS1052" s="11"/>
      <c r="BT1052" s="11"/>
    </row>
    <row r="1053" spans="1:72" hidden="1">
      <c r="A1053" s="880" t="str">
        <f>CONCATENATE(Admin!$C$48," ",Admin!$F$48)</f>
        <v xml:space="preserve">8 </v>
      </c>
      <c r="B1053" s="881" t="e">
        <f>VLOOKUP($A$1043,'P8'!$A$10:$E$59,5, FALSE)</f>
        <v>#N/A</v>
      </c>
      <c r="C1053" s="639">
        <f t="shared" si="48"/>
        <v>1</v>
      </c>
      <c r="D1053" s="640">
        <f t="shared" si="49"/>
        <v>0</v>
      </c>
      <c r="E1053" s="640">
        <f>IF(Admin!$J$48="Yes",0,1)</f>
        <v>1</v>
      </c>
      <c r="F1053" s="640">
        <f t="shared" si="50"/>
        <v>2</v>
      </c>
      <c r="G1053" s="641" t="s">
        <v>303</v>
      </c>
      <c r="H1053" s="11"/>
      <c r="I1053" s="11"/>
      <c r="J1053" s="11"/>
      <c r="K1053" s="11"/>
      <c r="L1053" s="11"/>
      <c r="M1053" s="11"/>
      <c r="N1053" s="11"/>
      <c r="O1053" s="11"/>
      <c r="P1053" s="11"/>
      <c r="Q1053" s="11"/>
      <c r="R1053" s="11"/>
      <c r="S1053" s="11"/>
      <c r="T1053" s="11"/>
      <c r="U1053" s="11"/>
      <c r="V1053" s="11"/>
      <c r="W1053" s="11"/>
      <c r="X1053" s="11"/>
      <c r="Y1053" s="11"/>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c r="BC1053" s="11"/>
      <c r="BD1053" s="11"/>
      <c r="BE1053" s="11"/>
      <c r="BF1053" s="11"/>
      <c r="BG1053" s="11"/>
      <c r="BH1053" s="11"/>
      <c r="BI1053" s="11"/>
      <c r="BJ1053" s="11"/>
      <c r="BK1053" s="11"/>
      <c r="BL1053" s="11"/>
      <c r="BM1053" s="11"/>
      <c r="BN1053" s="11"/>
      <c r="BO1053" s="11"/>
      <c r="BP1053" s="11"/>
      <c r="BQ1053" s="11"/>
      <c r="BR1053" s="11"/>
      <c r="BS1053" s="11"/>
      <c r="BT1053" s="11"/>
    </row>
    <row r="1054" spans="1:72" hidden="1">
      <c r="A1054" s="880" t="str">
        <f>CONCATENATE(Admin!$C$49," ",Admin!$F$49)</f>
        <v xml:space="preserve">9 </v>
      </c>
      <c r="B1054" s="881" t="e">
        <f>VLOOKUP($A$1043,'P9'!$A$10:$E$59,5, FALSE)</f>
        <v>#N/A</v>
      </c>
      <c r="C1054" s="639">
        <f t="shared" si="48"/>
        <v>1</v>
      </c>
      <c r="D1054" s="640">
        <f t="shared" si="49"/>
        <v>0</v>
      </c>
      <c r="E1054" s="640">
        <f>IF(Admin!$J$49="Yes",0,1)</f>
        <v>1</v>
      </c>
      <c r="F1054" s="640">
        <f t="shared" si="50"/>
        <v>2</v>
      </c>
      <c r="G1054" s="641" t="s">
        <v>303</v>
      </c>
      <c r="H1054" s="11"/>
      <c r="I1054" s="11"/>
      <c r="J1054" s="11"/>
      <c r="K1054" s="11"/>
      <c r="L1054" s="11"/>
      <c r="M1054" s="11"/>
      <c r="N1054" s="11"/>
      <c r="O1054" s="11"/>
      <c r="P1054" s="11"/>
      <c r="Q1054" s="11"/>
      <c r="R1054" s="11"/>
      <c r="S1054" s="11"/>
      <c r="T1054" s="11"/>
      <c r="U1054" s="11"/>
      <c r="V1054" s="11"/>
      <c r="W1054" s="11"/>
      <c r="X1054" s="11"/>
      <c r="Y1054" s="11"/>
      <c r="Z1054" s="11"/>
      <c r="AA1054" s="11"/>
      <c r="AB1054" s="11"/>
      <c r="AC1054" s="11"/>
      <c r="AD1054" s="11"/>
      <c r="AE1054" s="11"/>
      <c r="AF1054" s="11"/>
      <c r="AG1054" s="11"/>
      <c r="AH1054" s="11"/>
      <c r="AI1054" s="11"/>
      <c r="AJ1054" s="11"/>
      <c r="AK1054" s="11"/>
      <c r="AL1054" s="11"/>
      <c r="AM1054" s="11"/>
      <c r="AN1054" s="11"/>
      <c r="AO1054" s="11"/>
      <c r="AP1054" s="11"/>
      <c r="AQ1054" s="11"/>
      <c r="AR1054" s="11"/>
      <c r="AS1054" s="11"/>
      <c r="AT1054" s="11"/>
      <c r="AU1054" s="11"/>
      <c r="AV1054" s="11"/>
      <c r="AW1054" s="11"/>
      <c r="AX1054" s="11"/>
      <c r="AY1054" s="11"/>
      <c r="AZ1054" s="11"/>
      <c r="BA1054" s="11"/>
      <c r="BB1054" s="11"/>
      <c r="BC1054" s="11"/>
      <c r="BD1054" s="11"/>
      <c r="BE1054" s="11"/>
      <c r="BF1054" s="11"/>
      <c r="BG1054" s="11"/>
      <c r="BH1054" s="11"/>
      <c r="BI1054" s="11"/>
      <c r="BJ1054" s="11"/>
      <c r="BK1054" s="11"/>
      <c r="BL1054" s="11"/>
      <c r="BM1054" s="11"/>
      <c r="BN1054" s="11"/>
      <c r="BO1054" s="11"/>
      <c r="BP1054" s="11"/>
      <c r="BQ1054" s="11"/>
      <c r="BR1054" s="11"/>
      <c r="BS1054" s="11"/>
      <c r="BT1054" s="11"/>
    </row>
    <row r="1055" spans="1:72" hidden="1">
      <c r="A1055" s="880" t="str">
        <f>CONCATENATE(Admin!$C$50," ",Admin!$F$50)</f>
        <v xml:space="preserve">10 </v>
      </c>
      <c r="B1055" s="881" t="e">
        <f>VLOOKUP($A$1043,'P10'!$A$10:$E$59,5, FALSE)</f>
        <v>#N/A</v>
      </c>
      <c r="C1055" s="639">
        <f t="shared" si="48"/>
        <v>1</v>
      </c>
      <c r="D1055" s="640">
        <f t="shared" si="49"/>
        <v>0</v>
      </c>
      <c r="E1055" s="640">
        <f>IF(Admin!$J$50="Yes",0,1)</f>
        <v>1</v>
      </c>
      <c r="F1055" s="640">
        <f t="shared" si="50"/>
        <v>2</v>
      </c>
      <c r="G1055" s="641" t="s">
        <v>303</v>
      </c>
      <c r="H1055" s="11"/>
      <c r="I1055" s="11"/>
      <c r="J1055" s="11"/>
      <c r="K1055" s="11"/>
      <c r="L1055" s="11"/>
      <c r="M1055" s="11"/>
      <c r="N1055" s="11"/>
      <c r="O1055" s="11"/>
      <c r="P1055" s="11"/>
      <c r="Q1055" s="11"/>
      <c r="R1055" s="11"/>
      <c r="S1055" s="11"/>
      <c r="T1055" s="11"/>
      <c r="U1055" s="11"/>
      <c r="V1055" s="11"/>
      <c r="W1055" s="11"/>
      <c r="X1055" s="11"/>
      <c r="Y1055" s="11"/>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c r="BC1055" s="11"/>
      <c r="BD1055" s="11"/>
      <c r="BE1055" s="11"/>
      <c r="BF1055" s="11"/>
      <c r="BG1055" s="11"/>
      <c r="BH1055" s="11"/>
      <c r="BI1055" s="11"/>
      <c r="BJ1055" s="11"/>
      <c r="BK1055" s="11"/>
      <c r="BL1055" s="11"/>
      <c r="BM1055" s="11"/>
      <c r="BN1055" s="11"/>
      <c r="BO1055" s="11"/>
      <c r="BP1055" s="11"/>
      <c r="BQ1055" s="11"/>
      <c r="BR1055" s="11"/>
      <c r="BS1055" s="11"/>
      <c r="BT1055" s="11"/>
    </row>
    <row r="1056" spans="1:72" hidden="1">
      <c r="A1056" s="880" t="str">
        <f>CONCATENATE(Admin!$C$51," ",Admin!$F$51)</f>
        <v xml:space="preserve">11 </v>
      </c>
      <c r="B1056" s="881" t="e">
        <f>VLOOKUP($A$1043,'P11'!$A$10:$E$59,5, FALSE)</f>
        <v>#N/A</v>
      </c>
      <c r="C1056" s="639">
        <f t="shared" si="48"/>
        <v>1</v>
      </c>
      <c r="D1056" s="640">
        <f t="shared" si="49"/>
        <v>0</v>
      </c>
      <c r="E1056" s="640">
        <f>IF(Admin!$J$51="Yes",0,1)</f>
        <v>1</v>
      </c>
      <c r="F1056" s="640">
        <f t="shared" si="50"/>
        <v>2</v>
      </c>
      <c r="G1056" s="641" t="s">
        <v>303</v>
      </c>
      <c r="H1056" s="11"/>
      <c r="I1056" s="11"/>
      <c r="J1056" s="11"/>
      <c r="K1056" s="11"/>
      <c r="L1056" s="11"/>
      <c r="M1056" s="11"/>
      <c r="N1056" s="11"/>
      <c r="O1056" s="11"/>
      <c r="P1056" s="11"/>
      <c r="Q1056" s="11"/>
      <c r="R1056" s="11"/>
      <c r="S1056" s="11"/>
      <c r="T1056" s="11"/>
      <c r="U1056" s="11"/>
      <c r="V1056" s="11"/>
      <c r="W1056" s="11"/>
      <c r="X1056" s="11"/>
      <c r="Y1056" s="11"/>
      <c r="Z1056" s="11"/>
      <c r="AA1056" s="11"/>
      <c r="AB1056" s="11"/>
      <c r="AC1056" s="11"/>
      <c r="AD1056" s="11"/>
      <c r="AE1056" s="11"/>
      <c r="AF1056" s="11"/>
      <c r="AG1056" s="11"/>
      <c r="AH1056" s="11"/>
      <c r="AI1056" s="11"/>
      <c r="AJ1056" s="11"/>
      <c r="AK1056" s="11"/>
      <c r="AL1056" s="11"/>
      <c r="AM1056" s="11"/>
      <c r="AN1056" s="11"/>
      <c r="AO1056" s="11"/>
      <c r="AP1056" s="11"/>
      <c r="AQ1056" s="11"/>
      <c r="AR1056" s="11"/>
      <c r="AS1056" s="11"/>
      <c r="AT1056" s="11"/>
      <c r="AU1056" s="11"/>
      <c r="AV1056" s="11"/>
      <c r="AW1056" s="11"/>
      <c r="AX1056" s="11"/>
      <c r="AY1056" s="11"/>
      <c r="AZ1056" s="11"/>
      <c r="BA1056" s="11"/>
      <c r="BB1056" s="11"/>
      <c r="BC1056" s="11"/>
      <c r="BD1056" s="11"/>
      <c r="BE1056" s="11"/>
      <c r="BF1056" s="11"/>
      <c r="BG1056" s="11"/>
      <c r="BH1056" s="11"/>
      <c r="BI1056" s="11"/>
      <c r="BJ1056" s="11"/>
      <c r="BK1056" s="11"/>
      <c r="BL1056" s="11"/>
      <c r="BM1056" s="11"/>
      <c r="BN1056" s="11"/>
      <c r="BO1056" s="11"/>
      <c r="BP1056" s="11"/>
      <c r="BQ1056" s="11"/>
      <c r="BR1056" s="11"/>
      <c r="BS1056" s="11"/>
      <c r="BT1056" s="11"/>
    </row>
    <row r="1057" spans="1:72" hidden="1">
      <c r="A1057" s="880" t="str">
        <f>CONCATENATE(Admin!$C$52," ",Admin!$F$52)</f>
        <v xml:space="preserve">12 </v>
      </c>
      <c r="B1057" s="881" t="e">
        <f>VLOOKUP($A$1043,'P12'!$A$10:$E$59,5, FALSE)</f>
        <v>#N/A</v>
      </c>
      <c r="C1057" s="639">
        <f t="shared" si="48"/>
        <v>1</v>
      </c>
      <c r="D1057" s="640">
        <f t="shared" si="49"/>
        <v>0</v>
      </c>
      <c r="E1057" s="640">
        <f>IF(Admin!$J$52="Yes",0,1)</f>
        <v>1</v>
      </c>
      <c r="F1057" s="640">
        <f t="shared" si="50"/>
        <v>2</v>
      </c>
      <c r="G1057" s="641" t="s">
        <v>303</v>
      </c>
      <c r="H1057" s="11"/>
      <c r="I1057" s="11"/>
      <c r="J1057" s="11"/>
      <c r="K1057" s="11"/>
      <c r="L1057" s="11"/>
      <c r="M1057" s="11"/>
      <c r="N1057" s="11"/>
      <c r="O1057" s="11"/>
      <c r="P1057" s="11"/>
      <c r="Q1057" s="11"/>
      <c r="R1057" s="11"/>
      <c r="S1057" s="11"/>
      <c r="T1057" s="11"/>
      <c r="U1057" s="11"/>
      <c r="V1057" s="11"/>
      <c r="W1057" s="11"/>
      <c r="X1057" s="11"/>
      <c r="Y1057" s="11"/>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c r="BC1057" s="11"/>
      <c r="BD1057" s="11"/>
      <c r="BE1057" s="11"/>
      <c r="BF1057" s="11"/>
      <c r="BG1057" s="11"/>
      <c r="BH1057" s="11"/>
      <c r="BI1057" s="11"/>
      <c r="BJ1057" s="11"/>
      <c r="BK1057" s="11"/>
      <c r="BL1057" s="11"/>
      <c r="BM1057" s="11"/>
      <c r="BN1057" s="11"/>
      <c r="BO1057" s="11"/>
      <c r="BP1057" s="11"/>
      <c r="BQ1057" s="11"/>
      <c r="BR1057" s="11"/>
      <c r="BS1057" s="11"/>
      <c r="BT1057" s="11"/>
    </row>
    <row r="1058" spans="1:72" hidden="1">
      <c r="A1058" s="880" t="str">
        <f>CONCATENATE(Admin!$C$53," ",Admin!$F$53)</f>
        <v xml:space="preserve">13 </v>
      </c>
      <c r="B1058" s="881" t="e">
        <f>VLOOKUP($A$1043,'P13'!$A$10:$E$59,5, FALSE)</f>
        <v>#N/A</v>
      </c>
      <c r="C1058" s="639">
        <f t="shared" si="48"/>
        <v>1</v>
      </c>
      <c r="D1058" s="640">
        <f t="shared" si="49"/>
        <v>0</v>
      </c>
      <c r="E1058" s="640">
        <f>IF(Admin!$J$53="Yes",0,1)</f>
        <v>1</v>
      </c>
      <c r="F1058" s="640">
        <f t="shared" si="50"/>
        <v>2</v>
      </c>
      <c r="G1058" s="641" t="s">
        <v>303</v>
      </c>
      <c r="H1058" s="11"/>
      <c r="I1058" s="11"/>
      <c r="J1058" s="11"/>
      <c r="K1058" s="11"/>
      <c r="L1058" s="11"/>
      <c r="M1058" s="11"/>
      <c r="N1058" s="11"/>
      <c r="O1058" s="11"/>
      <c r="P1058" s="11"/>
      <c r="Q1058" s="11"/>
      <c r="R1058" s="11"/>
      <c r="S1058" s="11"/>
      <c r="T1058" s="11"/>
      <c r="U1058" s="11"/>
      <c r="V1058" s="11"/>
      <c r="W1058" s="11"/>
      <c r="X1058" s="11"/>
      <c r="Y1058" s="11"/>
      <c r="Z1058" s="11"/>
      <c r="AA1058" s="11"/>
      <c r="AB1058" s="11"/>
      <c r="AC1058" s="11"/>
      <c r="AD1058" s="11"/>
      <c r="AE1058" s="11"/>
      <c r="AF1058" s="11"/>
      <c r="AG1058" s="11"/>
      <c r="AH1058" s="11"/>
      <c r="AI1058" s="11"/>
      <c r="AJ1058" s="11"/>
      <c r="AK1058" s="11"/>
      <c r="AL1058" s="11"/>
      <c r="AM1058" s="11"/>
      <c r="AN1058" s="11"/>
      <c r="AO1058" s="11"/>
      <c r="AP1058" s="11"/>
      <c r="AQ1058" s="11"/>
      <c r="AR1058" s="11"/>
      <c r="AS1058" s="11"/>
      <c r="AT1058" s="11"/>
      <c r="AU1058" s="11"/>
      <c r="AV1058" s="11"/>
      <c r="AW1058" s="11"/>
      <c r="AX1058" s="11"/>
      <c r="AY1058" s="11"/>
      <c r="AZ1058" s="11"/>
      <c r="BA1058" s="11"/>
      <c r="BB1058" s="11"/>
      <c r="BC1058" s="11"/>
      <c r="BD1058" s="11"/>
      <c r="BE1058" s="11"/>
      <c r="BF1058" s="11"/>
      <c r="BG1058" s="11"/>
      <c r="BH1058" s="11"/>
      <c r="BI1058" s="11"/>
      <c r="BJ1058" s="11"/>
      <c r="BK1058" s="11"/>
      <c r="BL1058" s="11"/>
      <c r="BM1058" s="11"/>
      <c r="BN1058" s="11"/>
      <c r="BO1058" s="11"/>
      <c r="BP1058" s="11"/>
      <c r="BQ1058" s="11"/>
      <c r="BR1058" s="11"/>
      <c r="BS1058" s="11"/>
      <c r="BT1058" s="11"/>
    </row>
    <row r="1059" spans="1:72" hidden="1">
      <c r="A1059" s="880" t="str">
        <f>CONCATENATE(Admin!$C$54," ",Admin!$F$54)</f>
        <v xml:space="preserve">14 </v>
      </c>
      <c r="B1059" s="881" t="e">
        <f>VLOOKUP($A$1043,'P14'!$A$10:$E$59,5, FALSE)</f>
        <v>#N/A</v>
      </c>
      <c r="C1059" s="639">
        <f t="shared" si="48"/>
        <v>1</v>
      </c>
      <c r="D1059" s="640">
        <f t="shared" si="49"/>
        <v>0</v>
      </c>
      <c r="E1059" s="640">
        <f>IF(Admin!$J$54="Yes",0,1)</f>
        <v>1</v>
      </c>
      <c r="F1059" s="640">
        <f t="shared" si="50"/>
        <v>2</v>
      </c>
      <c r="G1059" s="641" t="s">
        <v>303</v>
      </c>
      <c r="H1059" s="11"/>
      <c r="I1059" s="11"/>
      <c r="J1059" s="11"/>
      <c r="K1059" s="11"/>
      <c r="L1059" s="11"/>
      <c r="M1059" s="11"/>
      <c r="N1059" s="11"/>
      <c r="O1059" s="11"/>
      <c r="P1059" s="11"/>
      <c r="Q1059" s="11"/>
      <c r="R1059" s="11"/>
      <c r="S1059" s="11"/>
      <c r="T1059" s="11"/>
      <c r="U1059" s="11"/>
      <c r="V1059" s="11"/>
      <c r="W1059" s="11"/>
      <c r="X1059" s="11"/>
      <c r="Y1059" s="11"/>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c r="BC1059" s="11"/>
      <c r="BD1059" s="11"/>
      <c r="BE1059" s="11"/>
      <c r="BF1059" s="11"/>
      <c r="BG1059" s="11"/>
      <c r="BH1059" s="11"/>
      <c r="BI1059" s="11"/>
      <c r="BJ1059" s="11"/>
      <c r="BK1059" s="11"/>
      <c r="BL1059" s="11"/>
      <c r="BM1059" s="11"/>
      <c r="BN1059" s="11"/>
      <c r="BO1059" s="11"/>
      <c r="BP1059" s="11"/>
      <c r="BQ1059" s="11"/>
      <c r="BR1059" s="11"/>
      <c r="BS1059" s="11"/>
      <c r="BT1059" s="11"/>
    </row>
    <row r="1060" spans="1:72" hidden="1">
      <c r="A1060" s="880" t="str">
        <f>CONCATENATE(Admin!$C$55," ",Admin!$F$55)</f>
        <v xml:space="preserve">15 </v>
      </c>
      <c r="B1060" s="881" t="e">
        <f>VLOOKUP($A$1043,'P15'!$A$10:$E$59,5, FALSE)</f>
        <v>#N/A</v>
      </c>
      <c r="C1060" s="639">
        <f t="shared" si="48"/>
        <v>1</v>
      </c>
      <c r="D1060" s="640">
        <f t="shared" si="49"/>
        <v>0</v>
      </c>
      <c r="E1060" s="640">
        <f>IF(Admin!$J$55="Yes",0,1)</f>
        <v>1</v>
      </c>
      <c r="F1060" s="640">
        <f t="shared" si="50"/>
        <v>2</v>
      </c>
      <c r="G1060" s="641" t="s">
        <v>303</v>
      </c>
      <c r="H1060" s="11"/>
      <c r="I1060" s="11"/>
      <c r="J1060" s="11"/>
      <c r="K1060" s="11"/>
      <c r="L1060" s="11"/>
      <c r="M1060" s="11"/>
      <c r="N1060" s="11"/>
      <c r="O1060" s="11"/>
      <c r="P1060" s="11"/>
      <c r="Q1060" s="11"/>
      <c r="R1060" s="11"/>
      <c r="S1060" s="11"/>
      <c r="T1060" s="11"/>
      <c r="U1060" s="11"/>
      <c r="V1060" s="11"/>
      <c r="W1060" s="11"/>
      <c r="X1060" s="11"/>
      <c r="Y1060" s="11"/>
      <c r="Z1060" s="11"/>
      <c r="AA1060" s="11"/>
      <c r="AB1060" s="11"/>
      <c r="AC1060" s="11"/>
      <c r="AD1060" s="11"/>
      <c r="AE1060" s="11"/>
      <c r="AF1060" s="11"/>
      <c r="AG1060" s="11"/>
      <c r="AH1060" s="11"/>
      <c r="AI1060" s="11"/>
      <c r="AJ1060" s="11"/>
      <c r="AK1060" s="11"/>
      <c r="AL1060" s="11"/>
      <c r="AM1060" s="11"/>
      <c r="AN1060" s="11"/>
      <c r="AO1060" s="11"/>
      <c r="AP1060" s="11"/>
      <c r="AQ1060" s="11"/>
      <c r="AR1060" s="11"/>
      <c r="AS1060" s="11"/>
      <c r="AT1060" s="11"/>
      <c r="AU1060" s="11"/>
      <c r="AV1060" s="11"/>
      <c r="AW1060" s="11"/>
      <c r="AX1060" s="11"/>
      <c r="AY1060" s="11"/>
      <c r="AZ1060" s="11"/>
      <c r="BA1060" s="11"/>
      <c r="BB1060" s="11"/>
      <c r="BC1060" s="11"/>
      <c r="BD1060" s="11"/>
      <c r="BE1060" s="11"/>
      <c r="BF1060" s="11"/>
      <c r="BG1060" s="11"/>
      <c r="BH1060" s="11"/>
      <c r="BI1060" s="11"/>
      <c r="BJ1060" s="11"/>
      <c r="BK1060" s="11"/>
      <c r="BL1060" s="11"/>
      <c r="BM1060" s="11"/>
      <c r="BN1060" s="11"/>
      <c r="BO1060" s="11"/>
      <c r="BP1060" s="11"/>
      <c r="BQ1060" s="11"/>
      <c r="BR1060" s="11"/>
      <c r="BS1060" s="11"/>
      <c r="BT1060" s="11"/>
    </row>
    <row r="1061" spans="1:72" hidden="1">
      <c r="A1061" s="880" t="str">
        <f>CONCATENATE(Admin!$C$56," ",Admin!$F$56)</f>
        <v xml:space="preserve">16 </v>
      </c>
      <c r="B1061" s="881" t="e">
        <f>VLOOKUP($A$1043,'P16'!$A$10:$E$59,5, FALSE)</f>
        <v>#N/A</v>
      </c>
      <c r="C1061" s="639">
        <f t="shared" si="48"/>
        <v>1</v>
      </c>
      <c r="D1061" s="640">
        <f t="shared" si="49"/>
        <v>0</v>
      </c>
      <c r="E1061" s="640">
        <f>IF(Admin!$J$56="Yes",0,1)</f>
        <v>1</v>
      </c>
      <c r="F1061" s="640">
        <f t="shared" si="50"/>
        <v>2</v>
      </c>
      <c r="G1061" s="641" t="s">
        <v>303</v>
      </c>
      <c r="H1061" s="11"/>
      <c r="I1061" s="11"/>
      <c r="J1061" s="11"/>
      <c r="K1061" s="11"/>
      <c r="L1061" s="11"/>
      <c r="M1061" s="11"/>
      <c r="N1061" s="11"/>
      <c r="O1061" s="11"/>
      <c r="P1061" s="11"/>
      <c r="Q1061" s="11"/>
      <c r="R1061" s="11"/>
      <c r="S1061" s="11"/>
      <c r="T1061" s="11"/>
      <c r="U1061" s="11"/>
      <c r="V1061" s="11"/>
      <c r="W1061" s="11"/>
      <c r="X1061" s="11"/>
      <c r="Y1061" s="11"/>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c r="BC1061" s="11"/>
      <c r="BD1061" s="11"/>
      <c r="BE1061" s="11"/>
      <c r="BF1061" s="11"/>
      <c r="BG1061" s="11"/>
      <c r="BH1061" s="11"/>
      <c r="BI1061" s="11"/>
      <c r="BJ1061" s="11"/>
      <c r="BK1061" s="11"/>
      <c r="BL1061" s="11"/>
      <c r="BM1061" s="11"/>
      <c r="BN1061" s="11"/>
      <c r="BO1061" s="11"/>
      <c r="BP1061" s="11"/>
      <c r="BQ1061" s="11"/>
      <c r="BR1061" s="11"/>
      <c r="BS1061" s="11"/>
      <c r="BT1061" s="11"/>
    </row>
    <row r="1062" spans="1:72" hidden="1">
      <c r="A1062" s="880" t="str">
        <f>CONCATENATE(Admin!$C$57," ",Admin!$F$57)</f>
        <v xml:space="preserve">17 </v>
      </c>
      <c r="B1062" s="881" t="e">
        <f>VLOOKUP($A$1043,'P17'!$A$10:$E$59,5, FALSE)</f>
        <v>#N/A</v>
      </c>
      <c r="C1062" s="639">
        <f t="shared" si="48"/>
        <v>1</v>
      </c>
      <c r="D1062" s="640">
        <f t="shared" si="49"/>
        <v>0</v>
      </c>
      <c r="E1062" s="640">
        <f>IF(Admin!$J$57="Yes",0,1)</f>
        <v>1</v>
      </c>
      <c r="F1062" s="640">
        <f t="shared" si="50"/>
        <v>2</v>
      </c>
      <c r="G1062" s="641" t="s">
        <v>303</v>
      </c>
      <c r="H1062" s="11"/>
      <c r="I1062" s="11"/>
      <c r="J1062" s="11"/>
      <c r="K1062" s="11"/>
      <c r="L1062" s="11"/>
      <c r="M1062" s="11"/>
      <c r="N1062" s="11"/>
      <c r="O1062" s="11"/>
      <c r="P1062" s="11"/>
      <c r="Q1062" s="11"/>
      <c r="R1062" s="11"/>
      <c r="S1062" s="11"/>
      <c r="T1062" s="11"/>
      <c r="U1062" s="11"/>
      <c r="V1062" s="11"/>
      <c r="W1062" s="11"/>
      <c r="X1062" s="11"/>
      <c r="Y1062" s="11"/>
      <c r="Z1062" s="11"/>
      <c r="AA1062" s="11"/>
      <c r="AB1062" s="11"/>
      <c r="AC1062" s="11"/>
      <c r="AD1062" s="11"/>
      <c r="AE1062" s="11"/>
      <c r="AF1062" s="11"/>
      <c r="AG1062" s="11"/>
      <c r="AH1062" s="11"/>
      <c r="AI1062" s="11"/>
      <c r="AJ1062" s="11"/>
      <c r="AK1062" s="11"/>
      <c r="AL1062" s="11"/>
      <c r="AM1062" s="11"/>
      <c r="AN1062" s="11"/>
      <c r="AO1062" s="11"/>
      <c r="AP1062" s="11"/>
      <c r="AQ1062" s="11"/>
      <c r="AR1062" s="11"/>
      <c r="AS1062" s="11"/>
      <c r="AT1062" s="11"/>
      <c r="AU1062" s="11"/>
      <c r="AV1062" s="11"/>
      <c r="AW1062" s="11"/>
      <c r="AX1062" s="11"/>
      <c r="AY1062" s="11"/>
      <c r="AZ1062" s="11"/>
      <c r="BA1062" s="11"/>
      <c r="BB1062" s="11"/>
      <c r="BC1062" s="11"/>
      <c r="BD1062" s="11"/>
      <c r="BE1062" s="11"/>
      <c r="BF1062" s="11"/>
      <c r="BG1062" s="11"/>
      <c r="BH1062" s="11"/>
      <c r="BI1062" s="11"/>
      <c r="BJ1062" s="11"/>
      <c r="BK1062" s="11"/>
      <c r="BL1062" s="11"/>
      <c r="BM1062" s="11"/>
      <c r="BN1062" s="11"/>
      <c r="BO1062" s="11"/>
      <c r="BP1062" s="11"/>
      <c r="BQ1062" s="11"/>
      <c r="BR1062" s="11"/>
      <c r="BS1062" s="11"/>
      <c r="BT1062" s="11"/>
    </row>
    <row r="1063" spans="1:72" hidden="1">
      <c r="A1063" s="880" t="str">
        <f>CONCATENATE(Admin!$C$58," ",Admin!$F$58)</f>
        <v xml:space="preserve">18 </v>
      </c>
      <c r="B1063" s="881" t="e">
        <f>VLOOKUP($A$1043,'P18'!$A$10:$E$59,5, FALSE)</f>
        <v>#N/A</v>
      </c>
      <c r="C1063" s="639">
        <f t="shared" si="48"/>
        <v>1</v>
      </c>
      <c r="D1063" s="640">
        <f t="shared" si="49"/>
        <v>0</v>
      </c>
      <c r="E1063" s="640">
        <f>IF(Admin!$J$58="Yes",0,1)</f>
        <v>1</v>
      </c>
      <c r="F1063" s="640">
        <f t="shared" si="50"/>
        <v>2</v>
      </c>
      <c r="G1063" s="641" t="s">
        <v>303</v>
      </c>
      <c r="H1063" s="11"/>
      <c r="I1063" s="11"/>
      <c r="J1063" s="11"/>
      <c r="K1063" s="11"/>
      <c r="L1063" s="11"/>
      <c r="M1063" s="11"/>
      <c r="N1063" s="11"/>
      <c r="O1063" s="11"/>
      <c r="P1063" s="11"/>
      <c r="Q1063" s="11"/>
      <c r="R1063" s="11"/>
      <c r="S1063" s="11"/>
      <c r="T1063" s="11"/>
      <c r="U1063" s="11"/>
      <c r="V1063" s="11"/>
      <c r="W1063" s="11"/>
      <c r="X1063" s="11"/>
      <c r="Y1063" s="11"/>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c r="BC1063" s="11"/>
      <c r="BD1063" s="11"/>
      <c r="BE1063" s="11"/>
      <c r="BF1063" s="11"/>
      <c r="BG1063" s="11"/>
      <c r="BH1063" s="11"/>
      <c r="BI1063" s="11"/>
      <c r="BJ1063" s="11"/>
      <c r="BK1063" s="11"/>
      <c r="BL1063" s="11"/>
      <c r="BM1063" s="11"/>
      <c r="BN1063" s="11"/>
      <c r="BO1063" s="11"/>
      <c r="BP1063" s="11"/>
      <c r="BQ1063" s="11"/>
      <c r="BR1063" s="11"/>
      <c r="BS1063" s="11"/>
      <c r="BT1063" s="11"/>
    </row>
    <row r="1064" spans="1:72" hidden="1">
      <c r="A1064" s="880" t="str">
        <f>CONCATENATE(Admin!$C$59," ",Admin!$F$59)</f>
        <v xml:space="preserve">19 </v>
      </c>
      <c r="B1064" s="881" t="e">
        <f>VLOOKUP($A$1043,'P19'!$A$10:$E$59,5, FALSE)</f>
        <v>#N/A</v>
      </c>
      <c r="C1064" s="639">
        <f t="shared" si="48"/>
        <v>1</v>
      </c>
      <c r="D1064" s="640">
        <f t="shared" si="49"/>
        <v>0</v>
      </c>
      <c r="E1064" s="640">
        <f>IF(Admin!$J$59="Yes",0,1)</f>
        <v>1</v>
      </c>
      <c r="F1064" s="640">
        <f t="shared" si="50"/>
        <v>2</v>
      </c>
      <c r="G1064" s="641" t="s">
        <v>303</v>
      </c>
      <c r="H1064" s="11"/>
      <c r="I1064" s="11"/>
      <c r="J1064" s="11"/>
      <c r="K1064" s="11"/>
      <c r="L1064" s="11"/>
      <c r="M1064" s="11"/>
      <c r="N1064" s="11"/>
      <c r="O1064" s="11"/>
      <c r="P1064" s="11"/>
      <c r="Q1064" s="11"/>
      <c r="R1064" s="11"/>
      <c r="S1064" s="11"/>
      <c r="T1064" s="11"/>
      <c r="U1064" s="11"/>
      <c r="V1064" s="11"/>
      <c r="W1064" s="11"/>
      <c r="X1064" s="11"/>
      <c r="Y1064" s="11"/>
      <c r="Z1064" s="11"/>
      <c r="AA1064" s="11"/>
      <c r="AB1064" s="11"/>
      <c r="AC1064" s="11"/>
      <c r="AD1064" s="11"/>
      <c r="AE1064" s="11"/>
      <c r="AF1064" s="11"/>
      <c r="AG1064" s="11"/>
      <c r="AH1064" s="11"/>
      <c r="AI1064" s="11"/>
      <c r="AJ1064" s="11"/>
      <c r="AK1064" s="11"/>
      <c r="AL1064" s="11"/>
      <c r="AM1064" s="11"/>
      <c r="AN1064" s="11"/>
      <c r="AO1064" s="11"/>
      <c r="AP1064" s="11"/>
      <c r="AQ1064" s="11"/>
      <c r="AR1064" s="11"/>
      <c r="AS1064" s="11"/>
      <c r="AT1064" s="11"/>
      <c r="AU1064" s="11"/>
      <c r="AV1064" s="11"/>
      <c r="AW1064" s="11"/>
      <c r="AX1064" s="11"/>
      <c r="AY1064" s="11"/>
      <c r="AZ1064" s="11"/>
      <c r="BA1064" s="11"/>
      <c r="BB1064" s="11"/>
      <c r="BC1064" s="11"/>
      <c r="BD1064" s="11"/>
      <c r="BE1064" s="11"/>
      <c r="BF1064" s="11"/>
      <c r="BG1064" s="11"/>
      <c r="BH1064" s="11"/>
      <c r="BI1064" s="11"/>
      <c r="BJ1064" s="11"/>
      <c r="BK1064" s="11"/>
      <c r="BL1064" s="11"/>
      <c r="BM1064" s="11"/>
      <c r="BN1064" s="11"/>
      <c r="BO1064" s="11"/>
      <c r="BP1064" s="11"/>
      <c r="BQ1064" s="11"/>
      <c r="BR1064" s="11"/>
      <c r="BS1064" s="11"/>
      <c r="BT1064" s="11"/>
    </row>
    <row r="1065" spans="1:72" hidden="1">
      <c r="A1065" s="880" t="str">
        <f>CONCATENATE(Admin!$C$60," ",Admin!$F$60)</f>
        <v xml:space="preserve">20 </v>
      </c>
      <c r="B1065" s="881" t="e">
        <f>VLOOKUP($A$1043,'P20'!$A$10:$E$59,5, FALSE)</f>
        <v>#N/A</v>
      </c>
      <c r="C1065" s="639">
        <f t="shared" si="48"/>
        <v>1</v>
      </c>
      <c r="D1065" s="640">
        <f t="shared" si="49"/>
        <v>0</v>
      </c>
      <c r="E1065" s="640">
        <f>IF(Admin!$J$60="Yes",0,1)</f>
        <v>1</v>
      </c>
      <c r="F1065" s="640">
        <f t="shared" si="50"/>
        <v>2</v>
      </c>
      <c r="G1065" s="641" t="s">
        <v>303</v>
      </c>
      <c r="H1065" s="11"/>
      <c r="I1065" s="11"/>
      <c r="J1065" s="11"/>
      <c r="K1065" s="11"/>
      <c r="L1065" s="11"/>
      <c r="M1065" s="11"/>
      <c r="N1065" s="11"/>
      <c r="O1065" s="11"/>
      <c r="P1065" s="11"/>
      <c r="Q1065" s="11"/>
      <c r="R1065" s="11"/>
      <c r="S1065" s="11"/>
      <c r="T1065" s="11"/>
      <c r="U1065" s="11"/>
      <c r="V1065" s="11"/>
      <c r="W1065" s="11"/>
      <c r="X1065" s="11"/>
      <c r="Y1065" s="11"/>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c r="BC1065" s="11"/>
      <c r="BD1065" s="11"/>
      <c r="BE1065" s="11"/>
      <c r="BF1065" s="11"/>
      <c r="BG1065" s="11"/>
      <c r="BH1065" s="11"/>
      <c r="BI1065" s="11"/>
      <c r="BJ1065" s="11"/>
      <c r="BK1065" s="11"/>
      <c r="BL1065" s="11"/>
      <c r="BM1065" s="11"/>
      <c r="BN1065" s="11"/>
      <c r="BO1065" s="11"/>
      <c r="BP1065" s="11"/>
      <c r="BQ1065" s="11"/>
      <c r="BR1065" s="11"/>
      <c r="BS1065" s="11"/>
      <c r="BT1065" s="11"/>
    </row>
    <row r="1066" spans="1:72" hidden="1">
      <c r="A1066" s="878">
        <f>Tasks!B115</f>
        <v>47</v>
      </c>
      <c r="B1066" s="879">
        <f>Tasks!C115</f>
        <v>0</v>
      </c>
      <c r="C1066" s="639">
        <f t="shared" si="48"/>
        <v>0</v>
      </c>
      <c r="D1066" s="640">
        <f t="shared" si="49"/>
        <v>1</v>
      </c>
      <c r="E1066" s="640" t="s">
        <v>100</v>
      </c>
      <c r="F1066" s="640">
        <f t="shared" si="50"/>
        <v>1</v>
      </c>
      <c r="G1066" s="641" t="s">
        <v>303</v>
      </c>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c r="AM1066" s="11"/>
      <c r="AN1066" s="11"/>
      <c r="AO1066" s="11"/>
      <c r="AP1066" s="11"/>
      <c r="AQ1066" s="11"/>
      <c r="AR1066" s="11"/>
      <c r="AS1066" s="11"/>
      <c r="AT1066" s="11"/>
      <c r="AU1066" s="11"/>
      <c r="AV1066" s="11"/>
      <c r="AW1066" s="11"/>
      <c r="AX1066" s="11"/>
      <c r="AY1066" s="11"/>
      <c r="AZ1066" s="11"/>
      <c r="BA1066" s="11"/>
      <c r="BB1066" s="11"/>
      <c r="BC1066" s="11"/>
      <c r="BD1066" s="11"/>
      <c r="BE1066" s="11"/>
      <c r="BF1066" s="11"/>
      <c r="BG1066" s="11"/>
      <c r="BH1066" s="11"/>
      <c r="BI1066" s="11"/>
      <c r="BJ1066" s="11"/>
      <c r="BK1066" s="11"/>
      <c r="BL1066" s="11"/>
      <c r="BM1066" s="11"/>
      <c r="BN1066" s="11"/>
      <c r="BO1066" s="11"/>
      <c r="BP1066" s="11"/>
      <c r="BQ1066" s="11"/>
      <c r="BR1066" s="11"/>
      <c r="BS1066" s="11"/>
      <c r="BT1066" s="11"/>
    </row>
    <row r="1067" spans="1:72" hidden="1">
      <c r="A1067" s="880" t="str">
        <f>CONCATENATE("P1"," ",Admin!$F$39)</f>
        <v xml:space="preserve">P1 </v>
      </c>
      <c r="B1067" s="881" t="e">
        <f>VLOOKUP($A$1066,Pilot1!$A$10:$E$59,5, FALSE)</f>
        <v>#N/A</v>
      </c>
      <c r="C1067" s="639">
        <f t="shared" si="48"/>
        <v>1</v>
      </c>
      <c r="D1067" s="640">
        <f t="shared" si="49"/>
        <v>0</v>
      </c>
      <c r="E1067" s="640">
        <f>IF(Admin!$J$39="Yes",0,1)</f>
        <v>1</v>
      </c>
      <c r="F1067" s="640">
        <f t="shared" si="50"/>
        <v>2</v>
      </c>
      <c r="G1067" s="641" t="s">
        <v>303</v>
      </c>
      <c r="H1067" s="11"/>
      <c r="I1067" s="11"/>
      <c r="J1067" s="11"/>
      <c r="K1067" s="11"/>
      <c r="L1067" s="11"/>
      <c r="M1067" s="11"/>
      <c r="N1067" s="11"/>
      <c r="O1067" s="11"/>
      <c r="P1067" s="11"/>
      <c r="Q1067" s="11"/>
      <c r="R1067" s="11"/>
      <c r="S1067" s="11"/>
      <c r="T1067" s="11"/>
      <c r="U1067" s="11"/>
      <c r="V1067" s="11"/>
      <c r="W1067" s="11"/>
      <c r="X1067" s="11"/>
      <c r="Y1067" s="11"/>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c r="BC1067" s="11"/>
      <c r="BD1067" s="11"/>
      <c r="BE1067" s="11"/>
      <c r="BF1067" s="11"/>
      <c r="BG1067" s="11"/>
      <c r="BH1067" s="11"/>
      <c r="BI1067" s="11"/>
      <c r="BJ1067" s="11"/>
      <c r="BK1067" s="11"/>
      <c r="BL1067" s="11"/>
      <c r="BM1067" s="11"/>
      <c r="BN1067" s="11"/>
      <c r="BO1067" s="11"/>
      <c r="BP1067" s="11"/>
      <c r="BQ1067" s="11"/>
      <c r="BR1067" s="11"/>
      <c r="BS1067" s="11"/>
      <c r="BT1067" s="11"/>
    </row>
    <row r="1068" spans="1:72" ht="27" hidden="1">
      <c r="A1068" s="880" t="str">
        <f>CONCATENATE("P2"," ",Admin!$F$40)</f>
        <v>P2 &lt;enter name&gt;</v>
      </c>
      <c r="B1068" s="881" t="e">
        <f>VLOOKUP($A$1066,Pilot2!$A$10:$E$59,5, FALSE)</f>
        <v>#N/A</v>
      </c>
      <c r="C1068" s="639">
        <f t="shared" si="48"/>
        <v>1</v>
      </c>
      <c r="D1068" s="640">
        <f t="shared" si="49"/>
        <v>0</v>
      </c>
      <c r="E1068" s="640">
        <f>IF(Admin!$J$40="Yes",0,1)</f>
        <v>1</v>
      </c>
      <c r="F1068" s="640">
        <f t="shared" si="50"/>
        <v>2</v>
      </c>
      <c r="G1068" s="641" t="s">
        <v>303</v>
      </c>
      <c r="H1068" s="11"/>
      <c r="I1068" s="11"/>
      <c r="J1068" s="11"/>
      <c r="K1068" s="11"/>
      <c r="L1068" s="11"/>
      <c r="M1068" s="11"/>
      <c r="N1068" s="11"/>
      <c r="O1068" s="11"/>
      <c r="P1068" s="11"/>
      <c r="Q1068" s="11"/>
      <c r="R1068" s="11"/>
      <c r="S1068" s="11"/>
      <c r="T1068" s="11"/>
      <c r="U1068" s="11"/>
      <c r="V1068" s="11"/>
      <c r="W1068" s="11"/>
      <c r="X1068" s="11"/>
      <c r="Y1068" s="11"/>
      <c r="Z1068" s="11"/>
      <c r="AA1068" s="11"/>
      <c r="AB1068" s="11"/>
      <c r="AC1068" s="11"/>
      <c r="AD1068" s="11"/>
      <c r="AE1068" s="11"/>
      <c r="AF1068" s="11"/>
      <c r="AG1068" s="11"/>
      <c r="AH1068" s="11"/>
      <c r="AI1068" s="11"/>
      <c r="AJ1068" s="11"/>
      <c r="AK1068" s="11"/>
      <c r="AL1068" s="11"/>
      <c r="AM1068" s="11"/>
      <c r="AN1068" s="11"/>
      <c r="AO1068" s="11"/>
      <c r="AP1068" s="11"/>
      <c r="AQ1068" s="11"/>
      <c r="AR1068" s="11"/>
      <c r="AS1068" s="11"/>
      <c r="AT1068" s="11"/>
      <c r="AU1068" s="11"/>
      <c r="AV1068" s="11"/>
      <c r="AW1068" s="11"/>
      <c r="AX1068" s="11"/>
      <c r="AY1068" s="11"/>
      <c r="AZ1068" s="11"/>
      <c r="BA1068" s="11"/>
      <c r="BB1068" s="11"/>
      <c r="BC1068" s="11"/>
      <c r="BD1068" s="11"/>
      <c r="BE1068" s="11"/>
      <c r="BF1068" s="11"/>
      <c r="BG1068" s="11"/>
      <c r="BH1068" s="11"/>
      <c r="BI1068" s="11"/>
      <c r="BJ1068" s="11"/>
      <c r="BK1068" s="11"/>
      <c r="BL1068" s="11"/>
      <c r="BM1068" s="11"/>
      <c r="BN1068" s="11"/>
      <c r="BO1068" s="11"/>
      <c r="BP1068" s="11"/>
      <c r="BQ1068" s="11"/>
      <c r="BR1068" s="11"/>
      <c r="BS1068" s="11"/>
      <c r="BT1068" s="11"/>
    </row>
    <row r="1069" spans="1:72" ht="27" hidden="1">
      <c r="A1069" s="880" t="str">
        <f>CONCATENATE(Admin!$C$41," ",Admin!$F$41)</f>
        <v>1 Mevis Dsilva</v>
      </c>
      <c r="B1069" s="881" t="e">
        <f>VLOOKUP($A$1066,'P1'!$A$10:$E$59,5, FALSE)</f>
        <v>#N/A</v>
      </c>
      <c r="C1069" s="639">
        <f t="shared" si="48"/>
        <v>1</v>
      </c>
      <c r="D1069" s="640">
        <f t="shared" si="49"/>
        <v>0</v>
      </c>
      <c r="E1069" s="640">
        <f>IF(Admin!$J$41="Yes",0,1)</f>
        <v>0</v>
      </c>
      <c r="F1069" s="640">
        <f t="shared" si="50"/>
        <v>1</v>
      </c>
      <c r="G1069" s="641" t="s">
        <v>303</v>
      </c>
      <c r="H1069" s="11"/>
      <c r="I1069" s="11"/>
      <c r="J1069" s="11"/>
      <c r="K1069" s="11"/>
      <c r="L1069" s="11"/>
      <c r="M1069" s="11"/>
      <c r="N1069" s="11"/>
      <c r="O1069" s="11"/>
      <c r="P1069" s="11"/>
      <c r="Q1069" s="11"/>
      <c r="R1069" s="11"/>
      <c r="S1069" s="11"/>
      <c r="T1069" s="11"/>
      <c r="U1069" s="11"/>
      <c r="V1069" s="11"/>
      <c r="W1069" s="11"/>
      <c r="X1069" s="11"/>
      <c r="Y1069" s="11"/>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c r="BC1069" s="11"/>
      <c r="BD1069" s="11"/>
      <c r="BE1069" s="11"/>
      <c r="BF1069" s="11"/>
      <c r="BG1069" s="11"/>
      <c r="BH1069" s="11"/>
      <c r="BI1069" s="11"/>
      <c r="BJ1069" s="11"/>
      <c r="BK1069" s="11"/>
      <c r="BL1069" s="11"/>
      <c r="BM1069" s="11"/>
      <c r="BN1069" s="11"/>
      <c r="BO1069" s="11"/>
      <c r="BP1069" s="11"/>
      <c r="BQ1069" s="11"/>
      <c r="BR1069" s="11"/>
      <c r="BS1069" s="11"/>
      <c r="BT1069" s="11"/>
    </row>
    <row r="1070" spans="1:72" ht="27" hidden="1">
      <c r="A1070" s="880" t="str">
        <f>CONCATENATE(Admin!$C$42," ",Admin!$F$42)</f>
        <v>2 Boris Gluscevic</v>
      </c>
      <c r="B1070" s="881" t="e">
        <f>VLOOKUP($A$1066,'P2'!$A$10:$E$59,5, FALSE)</f>
        <v>#N/A</v>
      </c>
      <c r="C1070" s="639">
        <f t="shared" si="48"/>
        <v>1</v>
      </c>
      <c r="D1070" s="640">
        <f t="shared" si="49"/>
        <v>0</v>
      </c>
      <c r="E1070" s="640">
        <f>IF(Admin!$J$42="Yes",0,1)</f>
        <v>0</v>
      </c>
      <c r="F1070" s="640">
        <f t="shared" si="50"/>
        <v>1</v>
      </c>
      <c r="G1070" s="641" t="s">
        <v>303</v>
      </c>
      <c r="H1070" s="11"/>
      <c r="I1070" s="11"/>
      <c r="J1070" s="11"/>
      <c r="K1070" s="11"/>
      <c r="L1070" s="11"/>
      <c r="M1070" s="11"/>
      <c r="N1070" s="11"/>
      <c r="O1070" s="11"/>
      <c r="P1070" s="11"/>
      <c r="Q1070" s="11"/>
      <c r="R1070" s="11"/>
      <c r="S1070" s="11"/>
      <c r="T1070" s="11"/>
      <c r="U1070" s="11"/>
      <c r="V1070" s="11"/>
      <c r="W1070" s="11"/>
      <c r="X1070" s="11"/>
      <c r="Y1070" s="11"/>
      <c r="Z1070" s="11"/>
      <c r="AA1070" s="11"/>
      <c r="AB1070" s="11"/>
      <c r="AC1070" s="11"/>
      <c r="AD1070" s="11"/>
      <c r="AE1070" s="11"/>
      <c r="AF1070" s="11"/>
      <c r="AG1070" s="11"/>
      <c r="AH1070" s="11"/>
      <c r="AI1070" s="11"/>
      <c r="AJ1070" s="11"/>
      <c r="AK1070" s="11"/>
      <c r="AL1070" s="11"/>
      <c r="AM1070" s="11"/>
      <c r="AN1070" s="11"/>
      <c r="AO1070" s="11"/>
      <c r="AP1070" s="11"/>
      <c r="AQ1070" s="11"/>
      <c r="AR1070" s="11"/>
      <c r="AS1070" s="11"/>
      <c r="AT1070" s="11"/>
      <c r="AU1070" s="11"/>
      <c r="AV1070" s="11"/>
      <c r="AW1070" s="11"/>
      <c r="AX1070" s="11"/>
      <c r="AY1070" s="11"/>
      <c r="AZ1070" s="11"/>
      <c r="BA1070" s="11"/>
      <c r="BB1070" s="11"/>
      <c r="BC1070" s="11"/>
      <c r="BD1070" s="11"/>
      <c r="BE1070" s="11"/>
      <c r="BF1070" s="11"/>
      <c r="BG1070" s="11"/>
      <c r="BH1070" s="11"/>
      <c r="BI1070" s="11"/>
      <c r="BJ1070" s="11"/>
      <c r="BK1070" s="11"/>
      <c r="BL1070" s="11"/>
      <c r="BM1070" s="11"/>
      <c r="BN1070" s="11"/>
      <c r="BO1070" s="11"/>
      <c r="BP1070" s="11"/>
      <c r="BQ1070" s="11"/>
      <c r="BR1070" s="11"/>
      <c r="BS1070" s="11"/>
      <c r="BT1070" s="11"/>
    </row>
    <row r="1071" spans="1:72" ht="27" hidden="1">
      <c r="A1071" s="880" t="str">
        <f>CONCATENATE(Admin!$C$43," ",Admin!$F$43)</f>
        <v>3 Foram Jasani</v>
      </c>
      <c r="B1071" s="881" t="e">
        <f>VLOOKUP($A$1066,'P3'!$A$10:$E$59,5, FALSE)</f>
        <v>#N/A</v>
      </c>
      <c r="C1071" s="639">
        <f t="shared" si="48"/>
        <v>1</v>
      </c>
      <c r="D1071" s="640">
        <f t="shared" si="49"/>
        <v>0</v>
      </c>
      <c r="E1071" s="640">
        <f>IF(Admin!$J$43="Yes",0,1)</f>
        <v>0</v>
      </c>
      <c r="F1071" s="640">
        <f t="shared" si="50"/>
        <v>1</v>
      </c>
      <c r="G1071" s="641" t="s">
        <v>303</v>
      </c>
      <c r="H1071" s="11"/>
      <c r="I1071" s="11"/>
      <c r="J1071" s="11"/>
      <c r="K1071" s="11"/>
      <c r="L1071" s="11"/>
      <c r="M1071" s="11"/>
      <c r="N1071" s="11"/>
      <c r="O1071" s="11"/>
      <c r="P1071" s="11"/>
      <c r="Q1071" s="11"/>
      <c r="R1071" s="11"/>
      <c r="S1071" s="11"/>
      <c r="T1071" s="11"/>
      <c r="U1071" s="11"/>
      <c r="V1071" s="11"/>
      <c r="W1071" s="11"/>
      <c r="X1071" s="11"/>
      <c r="Y1071" s="11"/>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c r="BC1071" s="11"/>
      <c r="BD1071" s="11"/>
      <c r="BE1071" s="11"/>
      <c r="BF1071" s="11"/>
      <c r="BG1071" s="11"/>
      <c r="BH1071" s="11"/>
      <c r="BI1071" s="11"/>
      <c r="BJ1071" s="11"/>
      <c r="BK1071" s="11"/>
      <c r="BL1071" s="11"/>
      <c r="BM1071" s="11"/>
      <c r="BN1071" s="11"/>
      <c r="BO1071" s="11"/>
      <c r="BP1071" s="11"/>
      <c r="BQ1071" s="11"/>
      <c r="BR1071" s="11"/>
      <c r="BS1071" s="11"/>
      <c r="BT1071" s="11"/>
    </row>
    <row r="1072" spans="1:72" ht="27" hidden="1">
      <c r="A1072" s="880" t="str">
        <f>CONCATENATE(Admin!$C$44," ",Admin!$F$44)</f>
        <v>4 Anupam Jagtap</v>
      </c>
      <c r="B1072" s="881" t="e">
        <f>VLOOKUP($A$1066,'P4'!$A$10:$E$59,5, FALSE)</f>
        <v>#N/A</v>
      </c>
      <c r="C1072" s="639">
        <f t="shared" si="48"/>
        <v>1</v>
      </c>
      <c r="D1072" s="640">
        <f t="shared" si="49"/>
        <v>0</v>
      </c>
      <c r="E1072" s="640">
        <f>IF(Admin!$J$44="Yes",0,1)</f>
        <v>0</v>
      </c>
      <c r="F1072" s="640">
        <f t="shared" si="50"/>
        <v>1</v>
      </c>
      <c r="G1072" s="641" t="s">
        <v>303</v>
      </c>
      <c r="H1072" s="11"/>
      <c r="I1072" s="11"/>
      <c r="J1072" s="11"/>
      <c r="K1072" s="11"/>
      <c r="L1072" s="11"/>
      <c r="M1072" s="11"/>
      <c r="N1072" s="11"/>
      <c r="O1072" s="11"/>
      <c r="P1072" s="11"/>
      <c r="Q1072" s="11"/>
      <c r="R1072" s="11"/>
      <c r="S1072" s="11"/>
      <c r="T1072" s="11"/>
      <c r="U1072" s="11"/>
      <c r="V1072" s="11"/>
      <c r="W1072" s="11"/>
      <c r="X1072" s="11"/>
      <c r="Y1072" s="11"/>
      <c r="Z1072" s="11"/>
      <c r="AA1072" s="11"/>
      <c r="AB1072" s="11"/>
      <c r="AC1072" s="11"/>
      <c r="AD1072" s="11"/>
      <c r="AE1072" s="11"/>
      <c r="AF1072" s="11"/>
      <c r="AG1072" s="11"/>
      <c r="AH1072" s="11"/>
      <c r="AI1072" s="11"/>
      <c r="AJ1072" s="11"/>
      <c r="AK1072" s="11"/>
      <c r="AL1072" s="11"/>
      <c r="AM1072" s="11"/>
      <c r="AN1072" s="11"/>
      <c r="AO1072" s="11"/>
      <c r="AP1072" s="11"/>
      <c r="AQ1072" s="11"/>
      <c r="AR1072" s="11"/>
      <c r="AS1072" s="11"/>
      <c r="AT1072" s="11"/>
      <c r="AU1072" s="11"/>
      <c r="AV1072" s="11"/>
      <c r="AW1072" s="11"/>
      <c r="AX1072" s="11"/>
      <c r="AY1072" s="11"/>
      <c r="AZ1072" s="11"/>
      <c r="BA1072" s="11"/>
      <c r="BB1072" s="11"/>
      <c r="BC1072" s="11"/>
      <c r="BD1072" s="11"/>
      <c r="BE1072" s="11"/>
      <c r="BF1072" s="11"/>
      <c r="BG1072" s="11"/>
      <c r="BH1072" s="11"/>
      <c r="BI1072" s="11"/>
      <c r="BJ1072" s="11"/>
      <c r="BK1072" s="11"/>
      <c r="BL1072" s="11"/>
      <c r="BM1072" s="11"/>
      <c r="BN1072" s="11"/>
      <c r="BO1072" s="11"/>
      <c r="BP1072" s="11"/>
      <c r="BQ1072" s="11"/>
      <c r="BR1072" s="11"/>
      <c r="BS1072" s="11"/>
      <c r="BT1072" s="11"/>
    </row>
    <row r="1073" spans="1:72" ht="27" hidden="1">
      <c r="A1073" s="880" t="str">
        <f>CONCATENATE(Admin!$C$45," ",Admin!$F$45)</f>
        <v>5 Rohan Avachat</v>
      </c>
      <c r="B1073" s="881" t="e">
        <f>VLOOKUP($A$1066,'P5'!$A$10:$E$59,5, FALSE)</f>
        <v>#N/A</v>
      </c>
      <c r="C1073" s="639">
        <f t="shared" si="48"/>
        <v>1</v>
      </c>
      <c r="D1073" s="640">
        <f t="shared" si="49"/>
        <v>0</v>
      </c>
      <c r="E1073" s="640">
        <f>IF(Admin!$J$45="Yes",0,1)</f>
        <v>0</v>
      </c>
      <c r="F1073" s="640">
        <f t="shared" si="50"/>
        <v>1</v>
      </c>
      <c r="G1073" s="641" t="s">
        <v>303</v>
      </c>
      <c r="H1073" s="11"/>
      <c r="I1073" s="11"/>
      <c r="J1073" s="11"/>
      <c r="K1073" s="11"/>
      <c r="L1073" s="11"/>
      <c r="M1073" s="11"/>
      <c r="N1073" s="11"/>
      <c r="O1073" s="11"/>
      <c r="P1073" s="11"/>
      <c r="Q1073" s="11"/>
      <c r="R1073" s="11"/>
      <c r="S1073" s="11"/>
      <c r="T1073" s="11"/>
      <c r="U1073" s="11"/>
      <c r="V1073" s="11"/>
      <c r="W1073" s="11"/>
      <c r="X1073" s="11"/>
      <c r="Y1073" s="11"/>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c r="BC1073" s="11"/>
      <c r="BD1073" s="11"/>
      <c r="BE1073" s="11"/>
      <c r="BF1073" s="11"/>
      <c r="BG1073" s="11"/>
      <c r="BH1073" s="11"/>
      <c r="BI1073" s="11"/>
      <c r="BJ1073" s="11"/>
      <c r="BK1073" s="11"/>
      <c r="BL1073" s="11"/>
      <c r="BM1073" s="11"/>
      <c r="BN1073" s="11"/>
      <c r="BO1073" s="11"/>
      <c r="BP1073" s="11"/>
      <c r="BQ1073" s="11"/>
      <c r="BR1073" s="11"/>
      <c r="BS1073" s="11"/>
      <c r="BT1073" s="11"/>
    </row>
    <row r="1074" spans="1:72" hidden="1">
      <c r="A1074" s="880" t="str">
        <f>CONCATENATE(Admin!$C$46," ",Admin!$F$46)</f>
        <v xml:space="preserve">6 </v>
      </c>
      <c r="B1074" s="881" t="e">
        <f>VLOOKUP($A$1066,'P6'!$A$10:$E$59,5, FALSE)</f>
        <v>#N/A</v>
      </c>
      <c r="C1074" s="639">
        <f t="shared" si="48"/>
        <v>1</v>
      </c>
      <c r="D1074" s="640">
        <f t="shared" si="49"/>
        <v>0</v>
      </c>
      <c r="E1074" s="640">
        <f>IF(Admin!$J$46="Yes",0,1)</f>
        <v>1</v>
      </c>
      <c r="F1074" s="640">
        <f t="shared" si="50"/>
        <v>2</v>
      </c>
      <c r="G1074" s="641" t="s">
        <v>303</v>
      </c>
      <c r="H1074" s="11"/>
      <c r="I1074" s="11"/>
      <c r="J1074" s="11"/>
      <c r="K1074" s="11"/>
      <c r="L1074" s="11"/>
      <c r="M1074" s="11"/>
      <c r="N1074" s="11"/>
      <c r="O1074" s="11"/>
      <c r="P1074" s="11"/>
      <c r="Q1074" s="11"/>
      <c r="R1074" s="11"/>
      <c r="S1074" s="11"/>
      <c r="T1074" s="11"/>
      <c r="U1074" s="11"/>
      <c r="V1074" s="11"/>
      <c r="W1074" s="11"/>
      <c r="X1074" s="11"/>
      <c r="Y1074" s="11"/>
      <c r="Z1074" s="11"/>
      <c r="AA1074" s="11"/>
      <c r="AB1074" s="11"/>
      <c r="AC1074" s="11"/>
      <c r="AD1074" s="11"/>
      <c r="AE1074" s="11"/>
      <c r="AF1074" s="11"/>
      <c r="AG1074" s="11"/>
      <c r="AH1074" s="11"/>
      <c r="AI1074" s="11"/>
      <c r="AJ1074" s="11"/>
      <c r="AK1074" s="11"/>
      <c r="AL1074" s="11"/>
      <c r="AM1074" s="11"/>
      <c r="AN1074" s="11"/>
      <c r="AO1074" s="11"/>
      <c r="AP1074" s="11"/>
      <c r="AQ1074" s="11"/>
      <c r="AR1074" s="11"/>
      <c r="AS1074" s="11"/>
      <c r="AT1074" s="11"/>
      <c r="AU1074" s="11"/>
      <c r="AV1074" s="11"/>
      <c r="AW1074" s="11"/>
      <c r="AX1074" s="11"/>
      <c r="AY1074" s="11"/>
      <c r="AZ1074" s="11"/>
      <c r="BA1074" s="11"/>
      <c r="BB1074" s="11"/>
      <c r="BC1074" s="11"/>
      <c r="BD1074" s="11"/>
      <c r="BE1074" s="11"/>
      <c r="BF1074" s="11"/>
      <c r="BG1074" s="11"/>
      <c r="BH1074" s="11"/>
      <c r="BI1074" s="11"/>
      <c r="BJ1074" s="11"/>
      <c r="BK1074" s="11"/>
      <c r="BL1074" s="11"/>
      <c r="BM1074" s="11"/>
      <c r="BN1074" s="11"/>
      <c r="BO1074" s="11"/>
      <c r="BP1074" s="11"/>
      <c r="BQ1074" s="11"/>
      <c r="BR1074" s="11"/>
      <c r="BS1074" s="11"/>
      <c r="BT1074" s="11"/>
    </row>
    <row r="1075" spans="1:72" hidden="1">
      <c r="A1075" s="880" t="str">
        <f>CONCATENATE(Admin!$C$47," ",Admin!$F$47)</f>
        <v xml:space="preserve">7 </v>
      </c>
      <c r="B1075" s="881" t="e">
        <f>VLOOKUP($A$1066,'P7'!$A$10:$E$59,5, FALSE)</f>
        <v>#N/A</v>
      </c>
      <c r="C1075" s="639">
        <f t="shared" si="48"/>
        <v>1</v>
      </c>
      <c r="D1075" s="640">
        <f t="shared" si="49"/>
        <v>0</v>
      </c>
      <c r="E1075" s="640">
        <f>IF(Admin!$J$47="Yes",0,1)</f>
        <v>1</v>
      </c>
      <c r="F1075" s="640">
        <f t="shared" si="50"/>
        <v>2</v>
      </c>
      <c r="G1075" s="641" t="s">
        <v>303</v>
      </c>
      <c r="H1075" s="11"/>
      <c r="I1075" s="11"/>
      <c r="J1075" s="11"/>
      <c r="K1075" s="11"/>
      <c r="L1075" s="11"/>
      <c r="M1075" s="11"/>
      <c r="N1075" s="11"/>
      <c r="O1075" s="11"/>
      <c r="P1075" s="11"/>
      <c r="Q1075" s="11"/>
      <c r="R1075" s="11"/>
      <c r="S1075" s="11"/>
      <c r="T1075" s="11"/>
      <c r="U1075" s="11"/>
      <c r="V1075" s="11"/>
      <c r="W1075" s="11"/>
      <c r="X1075" s="11"/>
      <c r="Y1075" s="11"/>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c r="BC1075" s="11"/>
      <c r="BD1075" s="11"/>
      <c r="BE1075" s="11"/>
      <c r="BF1075" s="11"/>
      <c r="BG1075" s="11"/>
      <c r="BH1075" s="11"/>
      <c r="BI1075" s="11"/>
      <c r="BJ1075" s="11"/>
      <c r="BK1075" s="11"/>
      <c r="BL1075" s="11"/>
      <c r="BM1075" s="11"/>
      <c r="BN1075" s="11"/>
      <c r="BO1075" s="11"/>
      <c r="BP1075" s="11"/>
      <c r="BQ1075" s="11"/>
      <c r="BR1075" s="11"/>
      <c r="BS1075" s="11"/>
      <c r="BT1075" s="11"/>
    </row>
    <row r="1076" spans="1:72" hidden="1">
      <c r="A1076" s="880" t="str">
        <f>CONCATENATE(Admin!$C$48," ",Admin!$F$48)</f>
        <v xml:space="preserve">8 </v>
      </c>
      <c r="B1076" s="881" t="e">
        <f>VLOOKUP($A$1066,'P8'!$A$10:$E$59,5, FALSE)</f>
        <v>#N/A</v>
      </c>
      <c r="C1076" s="639">
        <f t="shared" si="48"/>
        <v>1</v>
      </c>
      <c r="D1076" s="640">
        <f t="shared" si="49"/>
        <v>0</v>
      </c>
      <c r="E1076" s="640">
        <f>IF(Admin!$J$48="Yes",0,1)</f>
        <v>1</v>
      </c>
      <c r="F1076" s="640">
        <f t="shared" si="50"/>
        <v>2</v>
      </c>
      <c r="G1076" s="641" t="s">
        <v>303</v>
      </c>
      <c r="H1076" s="11"/>
      <c r="I1076" s="11"/>
      <c r="J1076" s="11"/>
      <c r="K1076" s="11"/>
      <c r="L1076" s="11"/>
      <c r="M1076" s="11"/>
      <c r="N1076" s="11"/>
      <c r="O1076" s="11"/>
      <c r="P1076" s="11"/>
      <c r="Q1076" s="11"/>
      <c r="R1076" s="11"/>
      <c r="S1076" s="11"/>
      <c r="T1076" s="11"/>
      <c r="U1076" s="11"/>
      <c r="V1076" s="11"/>
      <c r="W1076" s="11"/>
      <c r="X1076" s="11"/>
      <c r="Y1076" s="11"/>
      <c r="Z1076" s="11"/>
      <c r="AA1076" s="11"/>
      <c r="AB1076" s="11"/>
      <c r="AC1076" s="11"/>
      <c r="AD1076" s="11"/>
      <c r="AE1076" s="11"/>
      <c r="AF1076" s="11"/>
      <c r="AG1076" s="11"/>
      <c r="AH1076" s="11"/>
      <c r="AI1076" s="11"/>
      <c r="AJ1076" s="11"/>
      <c r="AK1076" s="11"/>
      <c r="AL1076" s="11"/>
      <c r="AM1076" s="11"/>
      <c r="AN1076" s="11"/>
      <c r="AO1076" s="11"/>
      <c r="AP1076" s="11"/>
      <c r="AQ1076" s="11"/>
      <c r="AR1076" s="11"/>
      <c r="AS1076" s="11"/>
      <c r="AT1076" s="11"/>
      <c r="AU1076" s="11"/>
      <c r="AV1076" s="11"/>
      <c r="AW1076" s="11"/>
      <c r="AX1076" s="11"/>
      <c r="AY1076" s="11"/>
      <c r="AZ1076" s="11"/>
      <c r="BA1076" s="11"/>
      <c r="BB1076" s="11"/>
      <c r="BC1076" s="11"/>
      <c r="BD1076" s="11"/>
      <c r="BE1076" s="11"/>
      <c r="BF1076" s="11"/>
      <c r="BG1076" s="11"/>
      <c r="BH1076" s="11"/>
      <c r="BI1076" s="11"/>
      <c r="BJ1076" s="11"/>
      <c r="BK1076" s="11"/>
      <c r="BL1076" s="11"/>
      <c r="BM1076" s="11"/>
      <c r="BN1076" s="11"/>
      <c r="BO1076" s="11"/>
      <c r="BP1076" s="11"/>
      <c r="BQ1076" s="11"/>
      <c r="BR1076" s="11"/>
      <c r="BS1076" s="11"/>
      <c r="BT1076" s="11"/>
    </row>
    <row r="1077" spans="1:72" hidden="1">
      <c r="A1077" s="880" t="str">
        <f>CONCATENATE(Admin!$C$49," ",Admin!$F$49)</f>
        <v xml:space="preserve">9 </v>
      </c>
      <c r="B1077" s="881" t="e">
        <f>VLOOKUP($A$1066,'P9'!$A$10:$E$59,5, FALSE)</f>
        <v>#N/A</v>
      </c>
      <c r="C1077" s="639">
        <f t="shared" si="48"/>
        <v>1</v>
      </c>
      <c r="D1077" s="640">
        <f t="shared" si="49"/>
        <v>0</v>
      </c>
      <c r="E1077" s="640">
        <f>IF(Admin!$J$49="Yes",0,1)</f>
        <v>1</v>
      </c>
      <c r="F1077" s="640">
        <f t="shared" si="50"/>
        <v>2</v>
      </c>
      <c r="G1077" s="641" t="s">
        <v>303</v>
      </c>
      <c r="H1077" s="11"/>
      <c r="I1077" s="11"/>
      <c r="J1077" s="11"/>
      <c r="K1077" s="11"/>
      <c r="L1077" s="11"/>
      <c r="M1077" s="11"/>
      <c r="N1077" s="11"/>
      <c r="O1077" s="11"/>
      <c r="P1077" s="11"/>
      <c r="Q1077" s="11"/>
      <c r="R1077" s="11"/>
      <c r="S1077" s="11"/>
      <c r="T1077" s="11"/>
      <c r="U1077" s="11"/>
      <c r="V1077" s="11"/>
      <c r="W1077" s="11"/>
      <c r="X1077" s="11"/>
      <c r="Y1077" s="11"/>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c r="BC1077" s="11"/>
      <c r="BD1077" s="11"/>
      <c r="BE1077" s="11"/>
      <c r="BF1077" s="11"/>
      <c r="BG1077" s="11"/>
      <c r="BH1077" s="11"/>
      <c r="BI1077" s="11"/>
      <c r="BJ1077" s="11"/>
      <c r="BK1077" s="11"/>
      <c r="BL1077" s="11"/>
      <c r="BM1077" s="11"/>
      <c r="BN1077" s="11"/>
      <c r="BO1077" s="11"/>
      <c r="BP1077" s="11"/>
      <c r="BQ1077" s="11"/>
      <c r="BR1077" s="11"/>
      <c r="BS1077" s="11"/>
      <c r="BT1077" s="11"/>
    </row>
    <row r="1078" spans="1:72" hidden="1">
      <c r="A1078" s="880" t="str">
        <f>CONCATENATE(Admin!$C$50," ",Admin!$F$50)</f>
        <v xml:space="preserve">10 </v>
      </c>
      <c r="B1078" s="881" t="e">
        <f>VLOOKUP($A$1066,'P10'!$A$10:$E$59,5, FALSE)</f>
        <v>#N/A</v>
      </c>
      <c r="C1078" s="639">
        <f t="shared" si="48"/>
        <v>1</v>
      </c>
      <c r="D1078" s="640">
        <f t="shared" si="49"/>
        <v>0</v>
      </c>
      <c r="E1078" s="640">
        <f>IF(Admin!$J$50="Yes",0,1)</f>
        <v>1</v>
      </c>
      <c r="F1078" s="640">
        <f t="shared" si="50"/>
        <v>2</v>
      </c>
      <c r="G1078" s="641" t="s">
        <v>303</v>
      </c>
      <c r="H1078" s="11"/>
      <c r="I1078" s="11"/>
      <c r="J1078" s="11"/>
      <c r="K1078" s="11"/>
      <c r="L1078" s="11"/>
      <c r="M1078" s="11"/>
      <c r="N1078" s="11"/>
      <c r="O1078" s="11"/>
      <c r="P1078" s="11"/>
      <c r="Q1078" s="11"/>
      <c r="R1078" s="11"/>
      <c r="S1078" s="11"/>
      <c r="T1078" s="11"/>
      <c r="U1078" s="11"/>
      <c r="V1078" s="11"/>
      <c r="W1078" s="11"/>
      <c r="X1078" s="11"/>
      <c r="Y1078" s="11"/>
      <c r="Z1078" s="11"/>
      <c r="AA1078" s="11"/>
      <c r="AB1078" s="11"/>
      <c r="AC1078" s="11"/>
      <c r="AD1078" s="11"/>
      <c r="AE1078" s="11"/>
      <c r="AF1078" s="11"/>
      <c r="AG1078" s="11"/>
      <c r="AH1078" s="11"/>
      <c r="AI1078" s="11"/>
      <c r="AJ1078" s="11"/>
      <c r="AK1078" s="11"/>
      <c r="AL1078" s="11"/>
      <c r="AM1078" s="11"/>
      <c r="AN1078" s="11"/>
      <c r="AO1078" s="11"/>
      <c r="AP1078" s="11"/>
      <c r="AQ1078" s="11"/>
      <c r="AR1078" s="11"/>
      <c r="AS1078" s="11"/>
      <c r="AT1078" s="11"/>
      <c r="AU1078" s="11"/>
      <c r="AV1078" s="11"/>
      <c r="AW1078" s="11"/>
      <c r="AX1078" s="11"/>
      <c r="AY1078" s="11"/>
      <c r="AZ1078" s="11"/>
      <c r="BA1078" s="11"/>
      <c r="BB1078" s="11"/>
      <c r="BC1078" s="11"/>
      <c r="BD1078" s="11"/>
      <c r="BE1078" s="11"/>
      <c r="BF1078" s="11"/>
      <c r="BG1078" s="11"/>
      <c r="BH1078" s="11"/>
      <c r="BI1078" s="11"/>
      <c r="BJ1078" s="11"/>
      <c r="BK1078" s="11"/>
      <c r="BL1078" s="11"/>
      <c r="BM1078" s="11"/>
      <c r="BN1078" s="11"/>
      <c r="BO1078" s="11"/>
      <c r="BP1078" s="11"/>
      <c r="BQ1078" s="11"/>
      <c r="BR1078" s="11"/>
      <c r="BS1078" s="11"/>
      <c r="BT1078" s="11"/>
    </row>
    <row r="1079" spans="1:72" hidden="1">
      <c r="A1079" s="880" t="str">
        <f>CONCATENATE(Admin!$C$51," ",Admin!$F$51)</f>
        <v xml:space="preserve">11 </v>
      </c>
      <c r="B1079" s="881" t="e">
        <f>VLOOKUP($A$1066,'P11'!$A$10:$E$59,5, FALSE)</f>
        <v>#N/A</v>
      </c>
      <c r="C1079" s="639">
        <f t="shared" si="48"/>
        <v>1</v>
      </c>
      <c r="D1079" s="640">
        <f t="shared" si="49"/>
        <v>0</v>
      </c>
      <c r="E1079" s="640">
        <f>IF(Admin!$J$51="Yes",0,1)</f>
        <v>1</v>
      </c>
      <c r="F1079" s="640">
        <f t="shared" si="50"/>
        <v>2</v>
      </c>
      <c r="G1079" s="641" t="s">
        <v>303</v>
      </c>
      <c r="H1079" s="11"/>
      <c r="I1079" s="11"/>
      <c r="J1079" s="11"/>
      <c r="K1079" s="11"/>
      <c r="L1079" s="11"/>
      <c r="M1079" s="11"/>
      <c r="N1079" s="11"/>
      <c r="O1079" s="11"/>
      <c r="P1079" s="11"/>
      <c r="Q1079" s="11"/>
      <c r="R1079" s="11"/>
      <c r="S1079" s="11"/>
      <c r="T1079" s="11"/>
      <c r="U1079" s="11"/>
      <c r="V1079" s="11"/>
      <c r="W1079" s="11"/>
      <c r="X1079" s="11"/>
      <c r="Y1079" s="11"/>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c r="BC1079" s="11"/>
      <c r="BD1079" s="11"/>
      <c r="BE1079" s="11"/>
      <c r="BF1079" s="11"/>
      <c r="BG1079" s="11"/>
      <c r="BH1079" s="11"/>
      <c r="BI1079" s="11"/>
      <c r="BJ1079" s="11"/>
      <c r="BK1079" s="11"/>
      <c r="BL1079" s="11"/>
      <c r="BM1079" s="11"/>
      <c r="BN1079" s="11"/>
      <c r="BO1079" s="11"/>
      <c r="BP1079" s="11"/>
      <c r="BQ1079" s="11"/>
      <c r="BR1079" s="11"/>
      <c r="BS1079" s="11"/>
      <c r="BT1079" s="11"/>
    </row>
    <row r="1080" spans="1:72" hidden="1">
      <c r="A1080" s="880" t="str">
        <f>CONCATENATE(Admin!$C$52," ",Admin!$F$52)</f>
        <v xml:space="preserve">12 </v>
      </c>
      <c r="B1080" s="881" t="e">
        <f>VLOOKUP($A$1066,'P12'!$A$10:$E$59,5, FALSE)</f>
        <v>#N/A</v>
      </c>
      <c r="C1080" s="639">
        <f t="shared" si="48"/>
        <v>1</v>
      </c>
      <c r="D1080" s="640">
        <f t="shared" si="49"/>
        <v>0</v>
      </c>
      <c r="E1080" s="640">
        <f>IF(Admin!$J$52="Yes",0,1)</f>
        <v>1</v>
      </c>
      <c r="F1080" s="640">
        <f t="shared" si="50"/>
        <v>2</v>
      </c>
      <c r="G1080" s="641" t="s">
        <v>303</v>
      </c>
      <c r="H1080" s="11"/>
      <c r="I1080" s="11"/>
      <c r="J1080" s="11"/>
      <c r="K1080" s="11"/>
      <c r="L1080" s="11"/>
      <c r="M1080" s="11"/>
      <c r="N1080" s="11"/>
      <c r="O1080" s="11"/>
      <c r="P1080" s="11"/>
      <c r="Q1080" s="11"/>
      <c r="R1080" s="11"/>
      <c r="S1080" s="11"/>
      <c r="T1080" s="11"/>
      <c r="U1080" s="11"/>
      <c r="V1080" s="11"/>
      <c r="W1080" s="11"/>
      <c r="X1080" s="11"/>
      <c r="Y1080" s="11"/>
      <c r="Z1080" s="11"/>
      <c r="AA1080" s="11"/>
      <c r="AB1080" s="11"/>
      <c r="AC1080" s="11"/>
      <c r="AD1080" s="11"/>
      <c r="AE1080" s="11"/>
      <c r="AF1080" s="11"/>
      <c r="AG1080" s="11"/>
      <c r="AH1080" s="11"/>
      <c r="AI1080" s="11"/>
      <c r="AJ1080" s="11"/>
      <c r="AK1080" s="11"/>
      <c r="AL1080" s="11"/>
      <c r="AM1080" s="11"/>
      <c r="AN1080" s="11"/>
      <c r="AO1080" s="11"/>
      <c r="AP1080" s="11"/>
      <c r="AQ1080" s="11"/>
      <c r="AR1080" s="11"/>
      <c r="AS1080" s="11"/>
      <c r="AT1080" s="11"/>
      <c r="AU1080" s="11"/>
      <c r="AV1080" s="11"/>
      <c r="AW1080" s="11"/>
      <c r="AX1080" s="11"/>
      <c r="AY1080" s="11"/>
      <c r="AZ1080" s="11"/>
      <c r="BA1080" s="11"/>
      <c r="BB1080" s="11"/>
      <c r="BC1080" s="11"/>
      <c r="BD1080" s="11"/>
      <c r="BE1080" s="11"/>
      <c r="BF1080" s="11"/>
      <c r="BG1080" s="11"/>
      <c r="BH1080" s="11"/>
      <c r="BI1080" s="11"/>
      <c r="BJ1080" s="11"/>
      <c r="BK1080" s="11"/>
      <c r="BL1080" s="11"/>
      <c r="BM1080" s="11"/>
      <c r="BN1080" s="11"/>
      <c r="BO1080" s="11"/>
      <c r="BP1080" s="11"/>
      <c r="BQ1080" s="11"/>
      <c r="BR1080" s="11"/>
      <c r="BS1080" s="11"/>
      <c r="BT1080" s="11"/>
    </row>
    <row r="1081" spans="1:72" hidden="1">
      <c r="A1081" s="880" t="str">
        <f>CONCATENATE(Admin!$C$53," ",Admin!$F$53)</f>
        <v xml:space="preserve">13 </v>
      </c>
      <c r="B1081" s="881" t="e">
        <f>VLOOKUP($A$1066,'P13'!$A$10:$E$59,5, FALSE)</f>
        <v>#N/A</v>
      </c>
      <c r="C1081" s="639">
        <f t="shared" si="48"/>
        <v>1</v>
      </c>
      <c r="D1081" s="640">
        <f t="shared" si="49"/>
        <v>0</v>
      </c>
      <c r="E1081" s="640">
        <f>IF(Admin!$J$53="Yes",0,1)</f>
        <v>1</v>
      </c>
      <c r="F1081" s="640">
        <f t="shared" si="50"/>
        <v>2</v>
      </c>
      <c r="G1081" s="641" t="s">
        <v>303</v>
      </c>
      <c r="H1081" s="11"/>
      <c r="I1081" s="11"/>
      <c r="J1081" s="11"/>
      <c r="K1081" s="11"/>
      <c r="L1081" s="11"/>
      <c r="M1081" s="11"/>
      <c r="N1081" s="11"/>
      <c r="O1081" s="11"/>
      <c r="P1081" s="11"/>
      <c r="Q1081" s="11"/>
      <c r="R1081" s="11"/>
      <c r="S1081" s="11"/>
      <c r="T1081" s="11"/>
      <c r="U1081" s="11"/>
      <c r="V1081" s="11"/>
      <c r="W1081" s="11"/>
      <c r="X1081" s="11"/>
      <c r="Y1081" s="11"/>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c r="BC1081" s="11"/>
      <c r="BD1081" s="11"/>
      <c r="BE1081" s="11"/>
      <c r="BF1081" s="11"/>
      <c r="BG1081" s="11"/>
      <c r="BH1081" s="11"/>
      <c r="BI1081" s="11"/>
      <c r="BJ1081" s="11"/>
      <c r="BK1081" s="11"/>
      <c r="BL1081" s="11"/>
      <c r="BM1081" s="11"/>
      <c r="BN1081" s="11"/>
      <c r="BO1081" s="11"/>
      <c r="BP1081" s="11"/>
      <c r="BQ1081" s="11"/>
      <c r="BR1081" s="11"/>
      <c r="BS1081" s="11"/>
      <c r="BT1081" s="11"/>
    </row>
    <row r="1082" spans="1:72" hidden="1">
      <c r="A1082" s="880" t="str">
        <f>CONCATENATE(Admin!$C$54," ",Admin!$F$54)</f>
        <v xml:space="preserve">14 </v>
      </c>
      <c r="B1082" s="881" t="e">
        <f>VLOOKUP($A$1066,'P14'!$A$10:$E$59,5, FALSE)</f>
        <v>#N/A</v>
      </c>
      <c r="C1082" s="639">
        <f t="shared" si="48"/>
        <v>1</v>
      </c>
      <c r="D1082" s="640">
        <f t="shared" si="49"/>
        <v>0</v>
      </c>
      <c r="E1082" s="640">
        <f>IF(Admin!$J$54="Yes",0,1)</f>
        <v>1</v>
      </c>
      <c r="F1082" s="640">
        <f t="shared" si="50"/>
        <v>2</v>
      </c>
      <c r="G1082" s="641" t="s">
        <v>303</v>
      </c>
      <c r="H1082" s="11"/>
      <c r="I1082" s="11"/>
      <c r="J1082" s="11"/>
      <c r="K1082" s="11"/>
      <c r="L1082" s="11"/>
      <c r="M1082" s="11"/>
      <c r="N1082" s="11"/>
      <c r="O1082" s="11"/>
      <c r="P1082" s="11"/>
      <c r="Q1082" s="11"/>
      <c r="R1082" s="11"/>
      <c r="S1082" s="11"/>
      <c r="T1082" s="11"/>
      <c r="U1082" s="11"/>
      <c r="V1082" s="11"/>
      <c r="W1082" s="11"/>
      <c r="X1082" s="11"/>
      <c r="Y1082" s="11"/>
      <c r="Z1082" s="11"/>
      <c r="AA1082" s="11"/>
      <c r="AB1082" s="11"/>
      <c r="AC1082" s="11"/>
      <c r="AD1082" s="11"/>
      <c r="AE1082" s="11"/>
      <c r="AF1082" s="11"/>
      <c r="AG1082" s="11"/>
      <c r="AH1082" s="11"/>
      <c r="AI1082" s="11"/>
      <c r="AJ1082" s="11"/>
      <c r="AK1082" s="11"/>
      <c r="AL1082" s="11"/>
      <c r="AM1082" s="11"/>
      <c r="AN1082" s="11"/>
      <c r="AO1082" s="11"/>
      <c r="AP1082" s="11"/>
      <c r="AQ1082" s="11"/>
      <c r="AR1082" s="11"/>
      <c r="AS1082" s="11"/>
      <c r="AT1082" s="11"/>
      <c r="AU1082" s="11"/>
      <c r="AV1082" s="11"/>
      <c r="AW1082" s="11"/>
      <c r="AX1082" s="11"/>
      <c r="AY1082" s="11"/>
      <c r="AZ1082" s="11"/>
      <c r="BA1082" s="11"/>
      <c r="BB1082" s="11"/>
      <c r="BC1082" s="11"/>
      <c r="BD1082" s="11"/>
      <c r="BE1082" s="11"/>
      <c r="BF1082" s="11"/>
      <c r="BG1082" s="11"/>
      <c r="BH1082" s="11"/>
      <c r="BI1082" s="11"/>
      <c r="BJ1082" s="11"/>
      <c r="BK1082" s="11"/>
      <c r="BL1082" s="11"/>
      <c r="BM1082" s="11"/>
      <c r="BN1082" s="11"/>
      <c r="BO1082" s="11"/>
      <c r="BP1082" s="11"/>
      <c r="BQ1082" s="11"/>
      <c r="BR1082" s="11"/>
      <c r="BS1082" s="11"/>
      <c r="BT1082" s="11"/>
    </row>
    <row r="1083" spans="1:72" hidden="1">
      <c r="A1083" s="880" t="str">
        <f>CONCATENATE(Admin!$C$55," ",Admin!$F$55)</f>
        <v xml:space="preserve">15 </v>
      </c>
      <c r="B1083" s="881" t="e">
        <f>VLOOKUP($A$1066,'P15'!$A$10:$E$59,5, FALSE)</f>
        <v>#N/A</v>
      </c>
      <c r="C1083" s="639">
        <f t="shared" si="48"/>
        <v>1</v>
      </c>
      <c r="D1083" s="640">
        <f t="shared" si="49"/>
        <v>0</v>
      </c>
      <c r="E1083" s="640">
        <f>IF(Admin!$J$55="Yes",0,1)</f>
        <v>1</v>
      </c>
      <c r="F1083" s="640">
        <f t="shared" si="50"/>
        <v>2</v>
      </c>
      <c r="G1083" s="641" t="s">
        <v>303</v>
      </c>
      <c r="H1083" s="11"/>
      <c r="I1083" s="11"/>
      <c r="J1083" s="11"/>
      <c r="K1083" s="11"/>
      <c r="L1083" s="11"/>
      <c r="M1083" s="11"/>
      <c r="N1083" s="11"/>
      <c r="O1083" s="11"/>
      <c r="P1083" s="11"/>
      <c r="Q1083" s="11"/>
      <c r="R1083" s="11"/>
      <c r="S1083" s="11"/>
      <c r="T1083" s="11"/>
      <c r="U1083" s="11"/>
      <c r="V1083" s="11"/>
      <c r="W1083" s="11"/>
      <c r="X1083" s="11"/>
      <c r="Y1083" s="11"/>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c r="BC1083" s="11"/>
      <c r="BD1083" s="11"/>
      <c r="BE1083" s="11"/>
      <c r="BF1083" s="11"/>
      <c r="BG1083" s="11"/>
      <c r="BH1083" s="11"/>
      <c r="BI1083" s="11"/>
      <c r="BJ1083" s="11"/>
      <c r="BK1083" s="11"/>
      <c r="BL1083" s="11"/>
      <c r="BM1083" s="11"/>
      <c r="BN1083" s="11"/>
      <c r="BO1083" s="11"/>
      <c r="BP1083" s="11"/>
      <c r="BQ1083" s="11"/>
      <c r="BR1083" s="11"/>
      <c r="BS1083" s="11"/>
      <c r="BT1083" s="11"/>
    </row>
    <row r="1084" spans="1:72" hidden="1">
      <c r="A1084" s="880" t="str">
        <f>CONCATENATE(Admin!$C$56," ",Admin!$F$56)</f>
        <v xml:space="preserve">16 </v>
      </c>
      <c r="B1084" s="881" t="e">
        <f>VLOOKUP($A$1066,'P16'!$A$10:$E$59,5, FALSE)</f>
        <v>#N/A</v>
      </c>
      <c r="C1084" s="639">
        <f t="shared" si="48"/>
        <v>1</v>
      </c>
      <c r="D1084" s="640">
        <f t="shared" si="49"/>
        <v>0</v>
      </c>
      <c r="E1084" s="640">
        <f>IF(Admin!$J$56="Yes",0,1)</f>
        <v>1</v>
      </c>
      <c r="F1084" s="640">
        <f t="shared" si="50"/>
        <v>2</v>
      </c>
      <c r="G1084" s="641" t="s">
        <v>303</v>
      </c>
      <c r="H1084" s="11"/>
      <c r="I1084" s="11"/>
      <c r="J1084" s="11"/>
      <c r="K1084" s="11"/>
      <c r="L1084" s="11"/>
      <c r="M1084" s="11"/>
      <c r="N1084" s="11"/>
      <c r="O1084" s="11"/>
      <c r="P1084" s="11"/>
      <c r="Q1084" s="11"/>
      <c r="R1084" s="11"/>
      <c r="S1084" s="11"/>
      <c r="T1084" s="11"/>
      <c r="U1084" s="11"/>
      <c r="V1084" s="11"/>
      <c r="W1084" s="11"/>
      <c r="X1084" s="11"/>
      <c r="Y1084" s="11"/>
      <c r="Z1084" s="11"/>
      <c r="AA1084" s="11"/>
      <c r="AB1084" s="11"/>
      <c r="AC1084" s="11"/>
      <c r="AD1084" s="11"/>
      <c r="AE1084" s="11"/>
      <c r="AF1084" s="11"/>
      <c r="AG1084" s="11"/>
      <c r="AH1084" s="11"/>
      <c r="AI1084" s="11"/>
      <c r="AJ1084" s="11"/>
      <c r="AK1084" s="11"/>
      <c r="AL1084" s="11"/>
      <c r="AM1084" s="11"/>
      <c r="AN1084" s="11"/>
      <c r="AO1084" s="11"/>
      <c r="AP1084" s="11"/>
      <c r="AQ1084" s="11"/>
      <c r="AR1084" s="11"/>
      <c r="AS1084" s="11"/>
      <c r="AT1084" s="11"/>
      <c r="AU1084" s="11"/>
      <c r="AV1084" s="11"/>
      <c r="AW1084" s="11"/>
      <c r="AX1084" s="11"/>
      <c r="AY1084" s="11"/>
      <c r="AZ1084" s="11"/>
      <c r="BA1084" s="11"/>
      <c r="BB1084" s="11"/>
      <c r="BC1084" s="11"/>
      <c r="BD1084" s="11"/>
      <c r="BE1084" s="11"/>
      <c r="BF1084" s="11"/>
      <c r="BG1084" s="11"/>
      <c r="BH1084" s="11"/>
      <c r="BI1084" s="11"/>
      <c r="BJ1084" s="11"/>
      <c r="BK1084" s="11"/>
      <c r="BL1084" s="11"/>
      <c r="BM1084" s="11"/>
      <c r="BN1084" s="11"/>
      <c r="BO1084" s="11"/>
      <c r="BP1084" s="11"/>
      <c r="BQ1084" s="11"/>
      <c r="BR1084" s="11"/>
      <c r="BS1084" s="11"/>
      <c r="BT1084" s="11"/>
    </row>
    <row r="1085" spans="1:72" hidden="1">
      <c r="A1085" s="880" t="str">
        <f>CONCATENATE(Admin!$C$57," ",Admin!$F$57)</f>
        <v xml:space="preserve">17 </v>
      </c>
      <c r="B1085" s="881" t="e">
        <f>VLOOKUP($A$1066,'P17'!$A$10:$E$59,5, FALSE)</f>
        <v>#N/A</v>
      </c>
      <c r="C1085" s="639">
        <f t="shared" si="48"/>
        <v>1</v>
      </c>
      <c r="D1085" s="640">
        <f t="shared" si="49"/>
        <v>0</v>
      </c>
      <c r="E1085" s="640">
        <f>IF(Admin!$J$57="Yes",0,1)</f>
        <v>1</v>
      </c>
      <c r="F1085" s="640">
        <f t="shared" si="50"/>
        <v>2</v>
      </c>
      <c r="G1085" s="641" t="s">
        <v>303</v>
      </c>
      <c r="H1085" s="11"/>
      <c r="I1085" s="11"/>
      <c r="J1085" s="11"/>
      <c r="K1085" s="11"/>
      <c r="L1085" s="11"/>
      <c r="M1085" s="11"/>
      <c r="N1085" s="11"/>
      <c r="O1085" s="11"/>
      <c r="P1085" s="11"/>
      <c r="Q1085" s="11"/>
      <c r="R1085" s="11"/>
      <c r="S1085" s="11"/>
      <c r="T1085" s="11"/>
      <c r="U1085" s="11"/>
      <c r="V1085" s="11"/>
      <c r="W1085" s="11"/>
      <c r="X1085" s="11"/>
      <c r="Y1085" s="11"/>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c r="BC1085" s="11"/>
      <c r="BD1085" s="11"/>
      <c r="BE1085" s="11"/>
      <c r="BF1085" s="11"/>
      <c r="BG1085" s="11"/>
      <c r="BH1085" s="11"/>
      <c r="BI1085" s="11"/>
      <c r="BJ1085" s="11"/>
      <c r="BK1085" s="11"/>
      <c r="BL1085" s="11"/>
      <c r="BM1085" s="11"/>
      <c r="BN1085" s="11"/>
      <c r="BO1085" s="11"/>
      <c r="BP1085" s="11"/>
      <c r="BQ1085" s="11"/>
      <c r="BR1085" s="11"/>
      <c r="BS1085" s="11"/>
      <c r="BT1085" s="11"/>
    </row>
    <row r="1086" spans="1:72" hidden="1">
      <c r="A1086" s="880" t="str">
        <f>CONCATENATE(Admin!$C$58," ",Admin!$F$58)</f>
        <v xml:space="preserve">18 </v>
      </c>
      <c r="B1086" s="881" t="e">
        <f>VLOOKUP($A$1066,'P18'!$A$10:$E$59,5, FALSE)</f>
        <v>#N/A</v>
      </c>
      <c r="C1086" s="639">
        <f t="shared" si="48"/>
        <v>1</v>
      </c>
      <c r="D1086" s="640">
        <f t="shared" si="49"/>
        <v>0</v>
      </c>
      <c r="E1086" s="640">
        <f>IF(Admin!$J$58="Yes",0,1)</f>
        <v>1</v>
      </c>
      <c r="F1086" s="640">
        <f t="shared" si="50"/>
        <v>2</v>
      </c>
      <c r="G1086" s="641" t="s">
        <v>303</v>
      </c>
      <c r="H1086" s="11"/>
      <c r="I1086" s="11"/>
      <c r="J1086" s="11"/>
      <c r="K1086" s="11"/>
      <c r="L1086" s="11"/>
      <c r="M1086" s="11"/>
      <c r="N1086" s="11"/>
      <c r="O1086" s="11"/>
      <c r="P1086" s="11"/>
      <c r="Q1086" s="11"/>
      <c r="R1086" s="11"/>
      <c r="S1086" s="11"/>
      <c r="T1086" s="11"/>
      <c r="U1086" s="11"/>
      <c r="V1086" s="11"/>
      <c r="W1086" s="11"/>
      <c r="X1086" s="11"/>
      <c r="Y1086" s="11"/>
      <c r="Z1086" s="11"/>
      <c r="AA1086" s="11"/>
      <c r="AB1086" s="11"/>
      <c r="AC1086" s="11"/>
      <c r="AD1086" s="11"/>
      <c r="AE1086" s="11"/>
      <c r="AF1086" s="11"/>
      <c r="AG1086" s="11"/>
      <c r="AH1086" s="11"/>
      <c r="AI1086" s="11"/>
      <c r="AJ1086" s="11"/>
      <c r="AK1086" s="11"/>
      <c r="AL1086" s="11"/>
      <c r="AM1086" s="11"/>
      <c r="AN1086" s="11"/>
      <c r="AO1086" s="11"/>
      <c r="AP1086" s="11"/>
      <c r="AQ1086" s="11"/>
      <c r="AR1086" s="11"/>
      <c r="AS1086" s="11"/>
      <c r="AT1086" s="11"/>
      <c r="AU1086" s="11"/>
      <c r="AV1086" s="11"/>
      <c r="AW1086" s="11"/>
      <c r="AX1086" s="11"/>
      <c r="AY1086" s="11"/>
      <c r="AZ1086" s="11"/>
      <c r="BA1086" s="11"/>
      <c r="BB1086" s="11"/>
      <c r="BC1086" s="11"/>
      <c r="BD1086" s="11"/>
      <c r="BE1086" s="11"/>
      <c r="BF1086" s="11"/>
      <c r="BG1086" s="11"/>
      <c r="BH1086" s="11"/>
      <c r="BI1086" s="11"/>
      <c r="BJ1086" s="11"/>
      <c r="BK1086" s="11"/>
      <c r="BL1086" s="11"/>
      <c r="BM1086" s="11"/>
      <c r="BN1086" s="11"/>
      <c r="BO1086" s="11"/>
      <c r="BP1086" s="11"/>
      <c r="BQ1086" s="11"/>
      <c r="BR1086" s="11"/>
      <c r="BS1086" s="11"/>
      <c r="BT1086" s="11"/>
    </row>
    <row r="1087" spans="1:72" hidden="1">
      <c r="A1087" s="880" t="str">
        <f>CONCATENATE(Admin!$C$59," ",Admin!$F$59)</f>
        <v xml:space="preserve">19 </v>
      </c>
      <c r="B1087" s="881" t="e">
        <f>VLOOKUP($A$1066,'P19'!$A$10:$E$59,5, FALSE)</f>
        <v>#N/A</v>
      </c>
      <c r="C1087" s="639">
        <f t="shared" si="48"/>
        <v>1</v>
      </c>
      <c r="D1087" s="640">
        <f t="shared" si="49"/>
        <v>0</v>
      </c>
      <c r="E1087" s="640">
        <f>IF(Admin!$J$59="Yes",0,1)</f>
        <v>1</v>
      </c>
      <c r="F1087" s="640">
        <f t="shared" si="50"/>
        <v>2</v>
      </c>
      <c r="G1087" s="641" t="s">
        <v>303</v>
      </c>
      <c r="H1087" s="11"/>
      <c r="I1087" s="11"/>
      <c r="J1087" s="11"/>
      <c r="K1087" s="11"/>
      <c r="L1087" s="11"/>
      <c r="M1087" s="11"/>
      <c r="N1087" s="11"/>
      <c r="O1087" s="11"/>
      <c r="P1087" s="11"/>
      <c r="Q1087" s="11"/>
      <c r="R1087" s="11"/>
      <c r="S1087" s="11"/>
      <c r="T1087" s="11"/>
      <c r="U1087" s="11"/>
      <c r="V1087" s="11"/>
      <c r="W1087" s="11"/>
      <c r="X1087" s="11"/>
      <c r="Y1087" s="11"/>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c r="BC1087" s="11"/>
      <c r="BD1087" s="11"/>
      <c r="BE1087" s="11"/>
      <c r="BF1087" s="11"/>
      <c r="BG1087" s="11"/>
      <c r="BH1087" s="11"/>
      <c r="BI1087" s="11"/>
      <c r="BJ1087" s="11"/>
      <c r="BK1087" s="11"/>
      <c r="BL1087" s="11"/>
      <c r="BM1087" s="11"/>
      <c r="BN1087" s="11"/>
      <c r="BO1087" s="11"/>
      <c r="BP1087" s="11"/>
      <c r="BQ1087" s="11"/>
      <c r="BR1087" s="11"/>
      <c r="BS1087" s="11"/>
      <c r="BT1087" s="11"/>
    </row>
    <row r="1088" spans="1:72" hidden="1">
      <c r="A1088" s="880" t="str">
        <f>CONCATENATE(Admin!$C$60," ",Admin!$F$60)</f>
        <v xml:space="preserve">20 </v>
      </c>
      <c r="B1088" s="881" t="e">
        <f>VLOOKUP($A$1066,'P20'!$A$10:$E$59,5, FALSE)</f>
        <v>#N/A</v>
      </c>
      <c r="C1088" s="639">
        <f t="shared" si="48"/>
        <v>1</v>
      </c>
      <c r="D1088" s="640">
        <f t="shared" si="49"/>
        <v>0</v>
      </c>
      <c r="E1088" s="640">
        <f>IF(Admin!$J$60="Yes",0,1)</f>
        <v>1</v>
      </c>
      <c r="F1088" s="640">
        <f t="shared" si="50"/>
        <v>2</v>
      </c>
      <c r="G1088" s="641" t="s">
        <v>303</v>
      </c>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c r="AM1088" s="11"/>
      <c r="AN1088" s="11"/>
      <c r="AO1088" s="11"/>
      <c r="AP1088" s="11"/>
      <c r="AQ1088" s="11"/>
      <c r="AR1088" s="11"/>
      <c r="AS1088" s="11"/>
      <c r="AT1088" s="11"/>
      <c r="AU1088" s="11"/>
      <c r="AV1088" s="11"/>
      <c r="AW1088" s="11"/>
      <c r="AX1088" s="11"/>
      <c r="AY1088" s="11"/>
      <c r="AZ1088" s="11"/>
      <c r="BA1088" s="11"/>
      <c r="BB1088" s="11"/>
      <c r="BC1088" s="11"/>
      <c r="BD1088" s="11"/>
      <c r="BE1088" s="11"/>
      <c r="BF1088" s="11"/>
      <c r="BG1088" s="11"/>
      <c r="BH1088" s="11"/>
      <c r="BI1088" s="11"/>
      <c r="BJ1088" s="11"/>
      <c r="BK1088" s="11"/>
      <c r="BL1088" s="11"/>
      <c r="BM1088" s="11"/>
      <c r="BN1088" s="11"/>
      <c r="BO1088" s="11"/>
      <c r="BP1088" s="11"/>
      <c r="BQ1088" s="11"/>
      <c r="BR1088" s="11"/>
      <c r="BS1088" s="11"/>
      <c r="BT1088" s="11"/>
    </row>
    <row r="1089" spans="1:72" hidden="1">
      <c r="A1089" s="878">
        <f>Tasks!B116</f>
        <v>48</v>
      </c>
      <c r="B1089" s="879">
        <f>Tasks!C116</f>
        <v>0</v>
      </c>
      <c r="C1089" s="639">
        <f t="shared" si="48"/>
        <v>0</v>
      </c>
      <c r="D1089" s="640">
        <f t="shared" si="49"/>
        <v>1</v>
      </c>
      <c r="E1089" s="640" t="s">
        <v>100</v>
      </c>
      <c r="F1089" s="640">
        <f t="shared" si="50"/>
        <v>1</v>
      </c>
      <c r="G1089" s="641" t="s">
        <v>303</v>
      </c>
      <c r="H1089" s="11"/>
      <c r="I1089" s="11"/>
      <c r="J1089" s="11"/>
      <c r="K1089" s="11"/>
      <c r="L1089" s="11"/>
      <c r="M1089" s="11"/>
      <c r="N1089" s="11"/>
      <c r="O1089" s="11"/>
      <c r="P1089" s="11"/>
      <c r="Q1089" s="11"/>
      <c r="R1089" s="11"/>
      <c r="S1089" s="11"/>
      <c r="T1089" s="11"/>
      <c r="U1089" s="11"/>
      <c r="V1089" s="11"/>
      <c r="W1089" s="11"/>
      <c r="X1089" s="11"/>
      <c r="Y1089" s="11"/>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c r="BC1089" s="11"/>
      <c r="BD1089" s="11"/>
      <c r="BE1089" s="11"/>
      <c r="BF1089" s="11"/>
      <c r="BG1089" s="11"/>
      <c r="BH1089" s="11"/>
      <c r="BI1089" s="11"/>
      <c r="BJ1089" s="11"/>
      <c r="BK1089" s="11"/>
      <c r="BL1089" s="11"/>
      <c r="BM1089" s="11"/>
      <c r="BN1089" s="11"/>
      <c r="BO1089" s="11"/>
      <c r="BP1089" s="11"/>
      <c r="BQ1089" s="11"/>
      <c r="BR1089" s="11"/>
      <c r="BS1089" s="11"/>
      <c r="BT1089" s="11"/>
    </row>
    <row r="1090" spans="1:72" hidden="1">
      <c r="A1090" s="880" t="str">
        <f>CONCATENATE("P1"," ",Admin!$F$39)</f>
        <v xml:space="preserve">P1 </v>
      </c>
      <c r="B1090" s="881" t="e">
        <f>VLOOKUP($A$1089,Pilot1!$A$10:$E$59,5, FALSE)</f>
        <v>#N/A</v>
      </c>
      <c r="C1090" s="639">
        <f t="shared" si="48"/>
        <v>1</v>
      </c>
      <c r="D1090" s="640">
        <f t="shared" si="49"/>
        <v>0</v>
      </c>
      <c r="E1090" s="640">
        <f>IF(Admin!$J$39="Yes",0,1)</f>
        <v>1</v>
      </c>
      <c r="F1090" s="640">
        <f t="shared" si="50"/>
        <v>2</v>
      </c>
      <c r="G1090" s="641" t="s">
        <v>303</v>
      </c>
      <c r="H1090" s="11"/>
      <c r="I1090" s="11"/>
      <c r="J1090" s="11"/>
      <c r="K1090" s="11"/>
      <c r="L1090" s="11"/>
      <c r="M1090" s="11"/>
      <c r="N1090" s="11"/>
      <c r="O1090" s="11"/>
      <c r="P1090" s="11"/>
      <c r="Q1090" s="11"/>
      <c r="R1090" s="11"/>
      <c r="S1090" s="11"/>
      <c r="T1090" s="11"/>
      <c r="U1090" s="11"/>
      <c r="V1090" s="11"/>
      <c r="W1090" s="11"/>
      <c r="X1090" s="11"/>
      <c r="Y1090" s="11"/>
      <c r="Z1090" s="11"/>
      <c r="AA1090" s="11"/>
      <c r="AB1090" s="11"/>
      <c r="AC1090" s="11"/>
      <c r="AD1090" s="11"/>
      <c r="AE1090" s="11"/>
      <c r="AF1090" s="11"/>
      <c r="AG1090" s="11"/>
      <c r="AH1090" s="11"/>
      <c r="AI1090" s="11"/>
      <c r="AJ1090" s="11"/>
      <c r="AK1090" s="11"/>
      <c r="AL1090" s="11"/>
      <c r="AM1090" s="11"/>
      <c r="AN1090" s="11"/>
      <c r="AO1090" s="11"/>
      <c r="AP1090" s="11"/>
      <c r="AQ1090" s="11"/>
      <c r="AR1090" s="11"/>
      <c r="AS1090" s="11"/>
      <c r="AT1090" s="11"/>
      <c r="AU1090" s="11"/>
      <c r="AV1090" s="11"/>
      <c r="AW1090" s="11"/>
      <c r="AX1090" s="11"/>
      <c r="AY1090" s="11"/>
      <c r="AZ1090" s="11"/>
      <c r="BA1090" s="11"/>
      <c r="BB1090" s="11"/>
      <c r="BC1090" s="11"/>
      <c r="BD1090" s="11"/>
      <c r="BE1090" s="11"/>
      <c r="BF1090" s="11"/>
      <c r="BG1090" s="11"/>
      <c r="BH1090" s="11"/>
      <c r="BI1090" s="11"/>
      <c r="BJ1090" s="11"/>
      <c r="BK1090" s="11"/>
      <c r="BL1090" s="11"/>
      <c r="BM1090" s="11"/>
      <c r="BN1090" s="11"/>
      <c r="BO1090" s="11"/>
      <c r="BP1090" s="11"/>
      <c r="BQ1090" s="11"/>
      <c r="BR1090" s="11"/>
      <c r="BS1090" s="11"/>
      <c r="BT1090" s="11"/>
    </row>
    <row r="1091" spans="1:72" ht="27" hidden="1">
      <c r="A1091" s="880" t="str">
        <f>CONCATENATE("P2"," ",Admin!$F$40)</f>
        <v>P2 &lt;enter name&gt;</v>
      </c>
      <c r="B1091" s="881" t="e">
        <f>VLOOKUP($A$1089,Pilot2!$A$10:$E$59,5, FALSE)</f>
        <v>#N/A</v>
      </c>
      <c r="C1091" s="639">
        <f t="shared" si="48"/>
        <v>1</v>
      </c>
      <c r="D1091" s="640">
        <f t="shared" si="49"/>
        <v>0</v>
      </c>
      <c r="E1091" s="640">
        <f>IF(Admin!$J$40="Yes",0,1)</f>
        <v>1</v>
      </c>
      <c r="F1091" s="640">
        <f t="shared" si="50"/>
        <v>2</v>
      </c>
      <c r="G1091" s="641" t="s">
        <v>303</v>
      </c>
      <c r="H1091" s="11"/>
      <c r="I1091" s="11"/>
      <c r="J1091" s="11"/>
      <c r="K1091" s="11"/>
      <c r="L1091" s="11"/>
      <c r="M1091" s="11"/>
      <c r="N1091" s="11"/>
      <c r="O1091" s="11"/>
      <c r="P1091" s="11"/>
      <c r="Q1091" s="11"/>
      <c r="R1091" s="11"/>
      <c r="S1091" s="11"/>
      <c r="T1091" s="11"/>
      <c r="U1091" s="11"/>
      <c r="V1091" s="11"/>
      <c r="W1091" s="11"/>
      <c r="X1091" s="11"/>
      <c r="Y1091" s="11"/>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c r="BC1091" s="11"/>
      <c r="BD1091" s="11"/>
      <c r="BE1091" s="11"/>
      <c r="BF1091" s="11"/>
      <c r="BG1091" s="11"/>
      <c r="BH1091" s="11"/>
      <c r="BI1091" s="11"/>
      <c r="BJ1091" s="11"/>
      <c r="BK1091" s="11"/>
      <c r="BL1091" s="11"/>
      <c r="BM1091" s="11"/>
      <c r="BN1091" s="11"/>
      <c r="BO1091" s="11"/>
      <c r="BP1091" s="11"/>
      <c r="BQ1091" s="11"/>
      <c r="BR1091" s="11"/>
      <c r="BS1091" s="11"/>
      <c r="BT1091" s="11"/>
    </row>
    <row r="1092" spans="1:72" ht="27" hidden="1">
      <c r="A1092" s="880" t="str">
        <f>CONCATENATE(Admin!$C$41," ",Admin!$F$41)</f>
        <v>1 Mevis Dsilva</v>
      </c>
      <c r="B1092" s="881" t="e">
        <f>VLOOKUP($A$1089,'P1'!$A$10:$E$59,5, FALSE)</f>
        <v>#N/A</v>
      </c>
      <c r="C1092" s="639">
        <f t="shared" si="48"/>
        <v>1</v>
      </c>
      <c r="D1092" s="640">
        <f t="shared" si="49"/>
        <v>0</v>
      </c>
      <c r="E1092" s="640">
        <f>IF(Admin!$J$41="Yes",0,1)</f>
        <v>0</v>
      </c>
      <c r="F1092" s="640">
        <f t="shared" si="50"/>
        <v>1</v>
      </c>
      <c r="G1092" s="641" t="s">
        <v>303</v>
      </c>
      <c r="H1092" s="11"/>
      <c r="I1092" s="11"/>
      <c r="J1092" s="11"/>
      <c r="K1092" s="11"/>
      <c r="L1092" s="11"/>
      <c r="M1092" s="11"/>
      <c r="N1092" s="11"/>
      <c r="O1092" s="11"/>
      <c r="P1092" s="11"/>
      <c r="Q1092" s="11"/>
      <c r="R1092" s="11"/>
      <c r="S1092" s="11"/>
      <c r="T1092" s="11"/>
      <c r="U1092" s="11"/>
      <c r="V1092" s="11"/>
      <c r="W1092" s="11"/>
      <c r="X1092" s="11"/>
      <c r="Y1092" s="11"/>
      <c r="Z1092" s="11"/>
      <c r="AA1092" s="11"/>
      <c r="AB1092" s="11"/>
      <c r="AC1092" s="11"/>
      <c r="AD1092" s="11"/>
      <c r="AE1092" s="11"/>
      <c r="AF1092" s="11"/>
      <c r="AG1092" s="11"/>
      <c r="AH1092" s="11"/>
      <c r="AI1092" s="11"/>
      <c r="AJ1092" s="11"/>
      <c r="AK1092" s="11"/>
      <c r="AL1092" s="11"/>
      <c r="AM1092" s="11"/>
      <c r="AN1092" s="11"/>
      <c r="AO1092" s="11"/>
      <c r="AP1092" s="11"/>
      <c r="AQ1092" s="11"/>
      <c r="AR1092" s="11"/>
      <c r="AS1092" s="11"/>
      <c r="AT1092" s="11"/>
      <c r="AU1092" s="11"/>
      <c r="AV1092" s="11"/>
      <c r="AW1092" s="11"/>
      <c r="AX1092" s="11"/>
      <c r="AY1092" s="11"/>
      <c r="AZ1092" s="11"/>
      <c r="BA1092" s="11"/>
      <c r="BB1092" s="11"/>
      <c r="BC1092" s="11"/>
      <c r="BD1092" s="11"/>
      <c r="BE1092" s="11"/>
      <c r="BF1092" s="11"/>
      <c r="BG1092" s="11"/>
      <c r="BH1092" s="11"/>
      <c r="BI1092" s="11"/>
      <c r="BJ1092" s="11"/>
      <c r="BK1092" s="11"/>
      <c r="BL1092" s="11"/>
      <c r="BM1092" s="11"/>
      <c r="BN1092" s="11"/>
      <c r="BO1092" s="11"/>
      <c r="BP1092" s="11"/>
      <c r="BQ1092" s="11"/>
      <c r="BR1092" s="11"/>
      <c r="BS1092" s="11"/>
      <c r="BT1092" s="11"/>
    </row>
    <row r="1093" spans="1:72" ht="27" hidden="1">
      <c r="A1093" s="880" t="str">
        <f>CONCATENATE(Admin!$C$42," ",Admin!$F$42)</f>
        <v>2 Boris Gluscevic</v>
      </c>
      <c r="B1093" s="881" t="e">
        <f>VLOOKUP($A$1089,'P2'!$A$10:$E$59,5, FALSE)</f>
        <v>#N/A</v>
      </c>
      <c r="C1093" s="639">
        <f t="shared" si="48"/>
        <v>1</v>
      </c>
      <c r="D1093" s="640">
        <f t="shared" si="49"/>
        <v>0</v>
      </c>
      <c r="E1093" s="640">
        <f>IF(Admin!$J$42="Yes",0,1)</f>
        <v>0</v>
      </c>
      <c r="F1093" s="640">
        <f t="shared" si="50"/>
        <v>1</v>
      </c>
      <c r="G1093" s="641" t="s">
        <v>303</v>
      </c>
      <c r="H1093" s="11"/>
      <c r="I1093" s="11"/>
      <c r="J1093" s="11"/>
      <c r="K1093" s="11"/>
      <c r="L1093" s="11"/>
      <c r="M1093" s="11"/>
      <c r="N1093" s="11"/>
      <c r="O1093" s="11"/>
      <c r="P1093" s="11"/>
      <c r="Q1093" s="11"/>
      <c r="R1093" s="11"/>
      <c r="S1093" s="11"/>
      <c r="T1093" s="11"/>
      <c r="U1093" s="11"/>
      <c r="V1093" s="11"/>
      <c r="W1093" s="11"/>
      <c r="X1093" s="11"/>
      <c r="Y1093" s="11"/>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c r="BC1093" s="11"/>
      <c r="BD1093" s="11"/>
      <c r="BE1093" s="11"/>
      <c r="BF1093" s="11"/>
      <c r="BG1093" s="11"/>
      <c r="BH1093" s="11"/>
      <c r="BI1093" s="11"/>
      <c r="BJ1093" s="11"/>
      <c r="BK1093" s="11"/>
      <c r="BL1093" s="11"/>
      <c r="BM1093" s="11"/>
      <c r="BN1093" s="11"/>
      <c r="BO1093" s="11"/>
      <c r="BP1093" s="11"/>
      <c r="BQ1093" s="11"/>
      <c r="BR1093" s="11"/>
      <c r="BS1093" s="11"/>
      <c r="BT1093" s="11"/>
    </row>
    <row r="1094" spans="1:72" ht="27" hidden="1">
      <c r="A1094" s="880" t="str">
        <f>CONCATENATE(Admin!$C$43," ",Admin!$F$43)</f>
        <v>3 Foram Jasani</v>
      </c>
      <c r="B1094" s="881" t="e">
        <f>VLOOKUP($A$1089,'P3'!$A$10:$E$59,5, FALSE)</f>
        <v>#N/A</v>
      </c>
      <c r="C1094" s="639">
        <f t="shared" si="48"/>
        <v>1</v>
      </c>
      <c r="D1094" s="640">
        <f t="shared" si="49"/>
        <v>0</v>
      </c>
      <c r="E1094" s="640">
        <f>IF(Admin!$J$43="Yes",0,1)</f>
        <v>0</v>
      </c>
      <c r="F1094" s="640">
        <f t="shared" si="50"/>
        <v>1</v>
      </c>
      <c r="G1094" s="641" t="s">
        <v>303</v>
      </c>
      <c r="H1094" s="11"/>
      <c r="I1094" s="11"/>
      <c r="J1094" s="11"/>
      <c r="K1094" s="11"/>
      <c r="L1094" s="11"/>
      <c r="M1094" s="11"/>
      <c r="N1094" s="11"/>
      <c r="O1094" s="11"/>
      <c r="P1094" s="11"/>
      <c r="Q1094" s="11"/>
      <c r="R1094" s="11"/>
      <c r="S1094" s="11"/>
      <c r="T1094" s="11"/>
      <c r="U1094" s="11"/>
      <c r="V1094" s="11"/>
      <c r="W1094" s="11"/>
      <c r="X1094" s="11"/>
      <c r="Y1094" s="11"/>
      <c r="Z1094" s="11"/>
      <c r="AA1094" s="11"/>
      <c r="AB1094" s="11"/>
      <c r="AC1094" s="11"/>
      <c r="AD1094" s="11"/>
      <c r="AE1094" s="11"/>
      <c r="AF1094" s="11"/>
      <c r="AG1094" s="11"/>
      <c r="AH1094" s="11"/>
      <c r="AI1094" s="11"/>
      <c r="AJ1094" s="11"/>
      <c r="AK1094" s="11"/>
      <c r="AL1094" s="11"/>
      <c r="AM1094" s="11"/>
      <c r="AN1094" s="11"/>
      <c r="AO1094" s="11"/>
      <c r="AP1094" s="11"/>
      <c r="AQ1094" s="11"/>
      <c r="AR1094" s="11"/>
      <c r="AS1094" s="11"/>
      <c r="AT1094" s="11"/>
      <c r="AU1094" s="11"/>
      <c r="AV1094" s="11"/>
      <c r="AW1094" s="11"/>
      <c r="AX1094" s="11"/>
      <c r="AY1094" s="11"/>
      <c r="AZ1094" s="11"/>
      <c r="BA1094" s="11"/>
      <c r="BB1094" s="11"/>
      <c r="BC1094" s="11"/>
      <c r="BD1094" s="11"/>
      <c r="BE1094" s="11"/>
      <c r="BF1094" s="11"/>
      <c r="BG1094" s="11"/>
      <c r="BH1094" s="11"/>
      <c r="BI1094" s="11"/>
      <c r="BJ1094" s="11"/>
      <c r="BK1094" s="11"/>
      <c r="BL1094" s="11"/>
      <c r="BM1094" s="11"/>
      <c r="BN1094" s="11"/>
      <c r="BO1094" s="11"/>
      <c r="BP1094" s="11"/>
      <c r="BQ1094" s="11"/>
      <c r="BR1094" s="11"/>
      <c r="BS1094" s="11"/>
      <c r="BT1094" s="11"/>
    </row>
    <row r="1095" spans="1:72" ht="27" hidden="1">
      <c r="A1095" s="880" t="str">
        <f>CONCATENATE(Admin!$C$44," ",Admin!$F$44)</f>
        <v>4 Anupam Jagtap</v>
      </c>
      <c r="B1095" s="881" t="e">
        <f>VLOOKUP($A$1089,'P4'!$A$10:$E$59,5, FALSE)</f>
        <v>#N/A</v>
      </c>
      <c r="C1095" s="639">
        <f t="shared" si="48"/>
        <v>1</v>
      </c>
      <c r="D1095" s="640">
        <f t="shared" si="49"/>
        <v>0</v>
      </c>
      <c r="E1095" s="640">
        <f>IF(Admin!$J$44="Yes",0,1)</f>
        <v>0</v>
      </c>
      <c r="F1095" s="640">
        <f t="shared" si="50"/>
        <v>1</v>
      </c>
      <c r="G1095" s="641" t="s">
        <v>303</v>
      </c>
      <c r="H1095" s="11"/>
      <c r="I1095" s="11"/>
      <c r="J1095" s="11"/>
      <c r="K1095" s="11"/>
      <c r="L1095" s="11"/>
      <c r="M1095" s="11"/>
      <c r="N1095" s="11"/>
      <c r="O1095" s="11"/>
      <c r="P1095" s="11"/>
      <c r="Q1095" s="11"/>
      <c r="R1095" s="11"/>
      <c r="S1095" s="11"/>
      <c r="T1095" s="11"/>
      <c r="U1095" s="11"/>
      <c r="V1095" s="11"/>
      <c r="W1095" s="11"/>
      <c r="X1095" s="11"/>
      <c r="Y1095" s="11"/>
      <c r="Z1095" s="11"/>
      <c r="AA1095" s="11"/>
      <c r="AB1095" s="11"/>
      <c r="AC1095" s="11"/>
      <c r="AD1095" s="11"/>
      <c r="AE1095" s="11"/>
      <c r="AF1095" s="11"/>
      <c r="AG1095" s="11"/>
      <c r="AH1095" s="11"/>
      <c r="AI1095" s="11"/>
      <c r="AJ1095" s="11"/>
      <c r="AK1095" s="11"/>
      <c r="AL1095" s="11"/>
      <c r="AM1095" s="11"/>
      <c r="AN1095" s="11"/>
      <c r="AO1095" s="11"/>
      <c r="AP1095" s="11"/>
      <c r="AQ1095" s="11"/>
      <c r="AR1095" s="11"/>
      <c r="AS1095" s="11"/>
      <c r="AT1095" s="11"/>
      <c r="AU1095" s="11"/>
      <c r="AV1095" s="11"/>
      <c r="AW1095" s="11"/>
      <c r="AX1095" s="11"/>
      <c r="AY1095" s="11"/>
      <c r="AZ1095" s="11"/>
      <c r="BA1095" s="11"/>
      <c r="BB1095" s="11"/>
      <c r="BC1095" s="11"/>
      <c r="BD1095" s="11"/>
      <c r="BE1095" s="11"/>
      <c r="BF1095" s="11"/>
      <c r="BG1095" s="11"/>
      <c r="BH1095" s="11"/>
      <c r="BI1095" s="11"/>
      <c r="BJ1095" s="11"/>
      <c r="BK1095" s="11"/>
      <c r="BL1095" s="11"/>
      <c r="BM1095" s="11"/>
      <c r="BN1095" s="11"/>
      <c r="BO1095" s="11"/>
      <c r="BP1095" s="11"/>
      <c r="BQ1095" s="11"/>
      <c r="BR1095" s="11"/>
      <c r="BS1095" s="11"/>
      <c r="BT1095" s="11"/>
    </row>
    <row r="1096" spans="1:72" ht="27" hidden="1">
      <c r="A1096" s="880" t="str">
        <f>CONCATENATE(Admin!$C$45," ",Admin!$F$45)</f>
        <v>5 Rohan Avachat</v>
      </c>
      <c r="B1096" s="881" t="e">
        <f>VLOOKUP($A$1089,'P5'!$A$10:$E$59,5, FALSE)</f>
        <v>#N/A</v>
      </c>
      <c r="C1096" s="639">
        <f t="shared" ref="C1096:C1157" si="51">IF(ISERROR(B1096),1,0)</f>
        <v>1</v>
      </c>
      <c r="D1096" s="640">
        <f t="shared" ref="D1096:D1157" si="52">IF(ISNUMBER(B1096),1,0)</f>
        <v>0</v>
      </c>
      <c r="E1096" s="640">
        <f>IF(Admin!$J$45="Yes",0,1)</f>
        <v>0</v>
      </c>
      <c r="F1096" s="640">
        <f t="shared" ref="F1096:F1157" si="53">SUM(C1096:E1096)</f>
        <v>1</v>
      </c>
      <c r="G1096" s="641" t="s">
        <v>303</v>
      </c>
      <c r="H1096" s="11"/>
      <c r="I1096" s="11"/>
      <c r="J1096" s="11"/>
      <c r="K1096" s="11"/>
      <c r="L1096" s="11"/>
      <c r="M1096" s="11"/>
      <c r="N1096" s="11"/>
      <c r="O1096" s="11"/>
      <c r="P1096" s="11"/>
      <c r="Q1096" s="11"/>
      <c r="R1096" s="11"/>
      <c r="S1096" s="11"/>
      <c r="T1096" s="11"/>
      <c r="U1096" s="11"/>
      <c r="V1096" s="11"/>
      <c r="W1096" s="11"/>
      <c r="X1096" s="11"/>
      <c r="Y1096" s="11"/>
      <c r="Z1096" s="11"/>
      <c r="AA1096" s="11"/>
      <c r="AB1096" s="11"/>
      <c r="AC1096" s="11"/>
      <c r="AD1096" s="11"/>
      <c r="AE1096" s="11"/>
      <c r="AF1096" s="11"/>
      <c r="AG1096" s="11"/>
      <c r="AH1096" s="11"/>
      <c r="AI1096" s="11"/>
      <c r="AJ1096" s="11"/>
      <c r="AK1096" s="11"/>
      <c r="AL1096" s="11"/>
      <c r="AM1096" s="11"/>
      <c r="AN1096" s="11"/>
      <c r="AO1096" s="11"/>
      <c r="AP1096" s="11"/>
      <c r="AQ1096" s="11"/>
      <c r="AR1096" s="11"/>
      <c r="AS1096" s="11"/>
      <c r="AT1096" s="11"/>
      <c r="AU1096" s="11"/>
      <c r="AV1096" s="11"/>
      <c r="AW1096" s="11"/>
      <c r="AX1096" s="11"/>
      <c r="AY1096" s="11"/>
      <c r="AZ1096" s="11"/>
      <c r="BA1096" s="11"/>
      <c r="BB1096" s="11"/>
      <c r="BC1096" s="11"/>
      <c r="BD1096" s="11"/>
      <c r="BE1096" s="11"/>
      <c r="BF1096" s="11"/>
      <c r="BG1096" s="11"/>
      <c r="BH1096" s="11"/>
      <c r="BI1096" s="11"/>
      <c r="BJ1096" s="11"/>
      <c r="BK1096" s="11"/>
      <c r="BL1096" s="11"/>
      <c r="BM1096" s="11"/>
      <c r="BN1096" s="11"/>
      <c r="BO1096" s="11"/>
      <c r="BP1096" s="11"/>
      <c r="BQ1096" s="11"/>
      <c r="BR1096" s="11"/>
      <c r="BS1096" s="11"/>
      <c r="BT1096" s="11"/>
    </row>
    <row r="1097" spans="1:72" hidden="1">
      <c r="A1097" s="880" t="str">
        <f>CONCATENATE(Admin!$C$46," ",Admin!$F$46)</f>
        <v xml:space="preserve">6 </v>
      </c>
      <c r="B1097" s="881" t="e">
        <f>VLOOKUP($A$1089,'P6'!$A$10:$E$59,5, FALSE)</f>
        <v>#N/A</v>
      </c>
      <c r="C1097" s="639">
        <f t="shared" si="51"/>
        <v>1</v>
      </c>
      <c r="D1097" s="640">
        <f t="shared" si="52"/>
        <v>0</v>
      </c>
      <c r="E1097" s="640">
        <f>IF(Admin!$J$46="Yes",0,1)</f>
        <v>1</v>
      </c>
      <c r="F1097" s="640">
        <f t="shared" si="53"/>
        <v>2</v>
      </c>
      <c r="G1097" s="641" t="s">
        <v>303</v>
      </c>
      <c r="H1097" s="11"/>
      <c r="I1097" s="11"/>
      <c r="J1097" s="11"/>
      <c r="K1097" s="11"/>
      <c r="L1097" s="11"/>
      <c r="M1097" s="11"/>
      <c r="N1097" s="11"/>
      <c r="O1097" s="11"/>
      <c r="P1097" s="11"/>
      <c r="Q1097" s="11"/>
      <c r="R1097" s="11"/>
      <c r="S1097" s="11"/>
      <c r="T1097" s="11"/>
      <c r="U1097" s="11"/>
      <c r="V1097" s="11"/>
      <c r="W1097" s="11"/>
      <c r="X1097" s="11"/>
      <c r="Y1097" s="11"/>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c r="BC1097" s="11"/>
      <c r="BD1097" s="11"/>
      <c r="BE1097" s="11"/>
      <c r="BF1097" s="11"/>
      <c r="BG1097" s="11"/>
      <c r="BH1097" s="11"/>
      <c r="BI1097" s="11"/>
      <c r="BJ1097" s="11"/>
      <c r="BK1097" s="11"/>
      <c r="BL1097" s="11"/>
      <c r="BM1097" s="11"/>
      <c r="BN1097" s="11"/>
      <c r="BO1097" s="11"/>
      <c r="BP1097" s="11"/>
      <c r="BQ1097" s="11"/>
      <c r="BR1097" s="11"/>
      <c r="BS1097" s="11"/>
      <c r="BT1097" s="11"/>
    </row>
    <row r="1098" spans="1:72" hidden="1">
      <c r="A1098" s="880" t="str">
        <f>CONCATENATE(Admin!$C$47," ",Admin!$F$47)</f>
        <v xml:space="preserve">7 </v>
      </c>
      <c r="B1098" s="881" t="e">
        <f>VLOOKUP($A$1089,'P7'!$A$10:$E$59,5, FALSE)</f>
        <v>#N/A</v>
      </c>
      <c r="C1098" s="639">
        <f t="shared" si="51"/>
        <v>1</v>
      </c>
      <c r="D1098" s="640">
        <f t="shared" si="52"/>
        <v>0</v>
      </c>
      <c r="E1098" s="640">
        <f>IF(Admin!$J$47="Yes",0,1)</f>
        <v>1</v>
      </c>
      <c r="F1098" s="640">
        <f t="shared" si="53"/>
        <v>2</v>
      </c>
      <c r="G1098" s="641" t="s">
        <v>303</v>
      </c>
      <c r="H1098" s="11"/>
      <c r="I1098" s="11"/>
      <c r="J1098" s="11"/>
      <c r="K1098" s="11"/>
      <c r="L1098" s="11"/>
      <c r="M1098" s="11"/>
      <c r="N1098" s="11"/>
      <c r="O1098" s="11"/>
      <c r="P1098" s="11"/>
      <c r="Q1098" s="11"/>
      <c r="R1098" s="11"/>
      <c r="S1098" s="11"/>
      <c r="T1098" s="11"/>
      <c r="U1098" s="11"/>
      <c r="V1098" s="11"/>
      <c r="W1098" s="11"/>
      <c r="X1098" s="11"/>
      <c r="Y1098" s="11"/>
      <c r="Z1098" s="11"/>
      <c r="AA1098" s="11"/>
      <c r="AB1098" s="11"/>
      <c r="AC1098" s="11"/>
      <c r="AD1098" s="11"/>
      <c r="AE1098" s="11"/>
      <c r="AF1098" s="11"/>
      <c r="AG1098" s="11"/>
      <c r="AH1098" s="11"/>
      <c r="AI1098" s="11"/>
      <c r="AJ1098" s="11"/>
      <c r="AK1098" s="11"/>
      <c r="AL1098" s="11"/>
      <c r="AM1098" s="11"/>
      <c r="AN1098" s="11"/>
      <c r="AO1098" s="11"/>
      <c r="AP1098" s="11"/>
      <c r="AQ1098" s="11"/>
      <c r="AR1098" s="11"/>
      <c r="AS1098" s="11"/>
      <c r="AT1098" s="11"/>
      <c r="AU1098" s="11"/>
      <c r="AV1098" s="11"/>
      <c r="AW1098" s="11"/>
      <c r="AX1098" s="11"/>
      <c r="AY1098" s="11"/>
      <c r="AZ1098" s="11"/>
      <c r="BA1098" s="11"/>
      <c r="BB1098" s="11"/>
      <c r="BC1098" s="11"/>
      <c r="BD1098" s="11"/>
      <c r="BE1098" s="11"/>
      <c r="BF1098" s="11"/>
      <c r="BG1098" s="11"/>
      <c r="BH1098" s="11"/>
      <c r="BI1098" s="11"/>
      <c r="BJ1098" s="11"/>
      <c r="BK1098" s="11"/>
      <c r="BL1098" s="11"/>
      <c r="BM1098" s="11"/>
      <c r="BN1098" s="11"/>
      <c r="BO1098" s="11"/>
      <c r="BP1098" s="11"/>
      <c r="BQ1098" s="11"/>
      <c r="BR1098" s="11"/>
      <c r="BS1098" s="11"/>
      <c r="BT1098" s="11"/>
    </row>
    <row r="1099" spans="1:72" hidden="1">
      <c r="A1099" s="880" t="str">
        <f>CONCATENATE(Admin!$C$48," ",Admin!$F$48)</f>
        <v xml:space="preserve">8 </v>
      </c>
      <c r="B1099" s="881" t="e">
        <f>VLOOKUP($A$1089,'P8'!$A$10:$E$59,5, FALSE)</f>
        <v>#N/A</v>
      </c>
      <c r="C1099" s="639">
        <f t="shared" si="51"/>
        <v>1</v>
      </c>
      <c r="D1099" s="640">
        <f t="shared" si="52"/>
        <v>0</v>
      </c>
      <c r="E1099" s="640">
        <f>IF(Admin!$J$48="Yes",0,1)</f>
        <v>1</v>
      </c>
      <c r="F1099" s="640">
        <f t="shared" si="53"/>
        <v>2</v>
      </c>
      <c r="G1099" s="641" t="s">
        <v>303</v>
      </c>
      <c r="H1099" s="11"/>
      <c r="I1099" s="11"/>
      <c r="J1099" s="11"/>
      <c r="K1099" s="11"/>
      <c r="L1099" s="11"/>
      <c r="M1099" s="11"/>
      <c r="N1099" s="11"/>
      <c r="O1099" s="11"/>
      <c r="P1099" s="11"/>
      <c r="Q1099" s="11"/>
      <c r="R1099" s="11"/>
      <c r="S1099" s="11"/>
      <c r="T1099" s="11"/>
      <c r="U1099" s="11"/>
      <c r="V1099" s="11"/>
      <c r="W1099" s="11"/>
      <c r="X1099" s="11"/>
      <c r="Y1099" s="11"/>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c r="BC1099" s="11"/>
      <c r="BD1099" s="11"/>
      <c r="BE1099" s="11"/>
      <c r="BF1099" s="11"/>
      <c r="BG1099" s="11"/>
      <c r="BH1099" s="11"/>
      <c r="BI1099" s="11"/>
      <c r="BJ1099" s="11"/>
      <c r="BK1099" s="11"/>
      <c r="BL1099" s="11"/>
      <c r="BM1099" s="11"/>
      <c r="BN1099" s="11"/>
      <c r="BO1099" s="11"/>
      <c r="BP1099" s="11"/>
      <c r="BQ1099" s="11"/>
      <c r="BR1099" s="11"/>
      <c r="BS1099" s="11"/>
      <c r="BT1099" s="11"/>
    </row>
    <row r="1100" spans="1:72" hidden="1">
      <c r="A1100" s="880" t="str">
        <f>CONCATENATE(Admin!$C$49," ",Admin!$F$49)</f>
        <v xml:space="preserve">9 </v>
      </c>
      <c r="B1100" s="881" t="e">
        <f>VLOOKUP($A$1089,'P9'!$A$10:$E$59,5, FALSE)</f>
        <v>#N/A</v>
      </c>
      <c r="C1100" s="639">
        <f t="shared" si="51"/>
        <v>1</v>
      </c>
      <c r="D1100" s="640">
        <f t="shared" si="52"/>
        <v>0</v>
      </c>
      <c r="E1100" s="640">
        <f>IF(Admin!$J$49="Yes",0,1)</f>
        <v>1</v>
      </c>
      <c r="F1100" s="640">
        <f t="shared" si="53"/>
        <v>2</v>
      </c>
      <c r="G1100" s="641" t="s">
        <v>303</v>
      </c>
      <c r="H1100" s="11"/>
      <c r="I1100" s="11"/>
      <c r="J1100" s="11"/>
      <c r="K1100" s="11"/>
      <c r="L1100" s="11"/>
      <c r="M1100" s="11"/>
      <c r="N1100" s="11"/>
      <c r="O1100" s="11"/>
      <c r="P1100" s="11"/>
      <c r="Q1100" s="11"/>
      <c r="R1100" s="11"/>
      <c r="S1100" s="11"/>
      <c r="T1100" s="11"/>
      <c r="U1100" s="11"/>
      <c r="V1100" s="11"/>
      <c r="W1100" s="11"/>
      <c r="X1100" s="11"/>
      <c r="Y1100" s="11"/>
      <c r="Z1100" s="11"/>
      <c r="AA1100" s="11"/>
      <c r="AB1100" s="11"/>
      <c r="AC1100" s="11"/>
      <c r="AD1100" s="11"/>
      <c r="AE1100" s="11"/>
      <c r="AF1100" s="11"/>
      <c r="AG1100" s="11"/>
      <c r="AH1100" s="11"/>
      <c r="AI1100" s="11"/>
      <c r="AJ1100" s="11"/>
      <c r="AK1100" s="11"/>
      <c r="AL1100" s="11"/>
      <c r="AM1100" s="11"/>
      <c r="AN1100" s="11"/>
      <c r="AO1100" s="11"/>
      <c r="AP1100" s="11"/>
      <c r="AQ1100" s="11"/>
      <c r="AR1100" s="11"/>
      <c r="AS1100" s="11"/>
      <c r="AT1100" s="11"/>
      <c r="AU1100" s="11"/>
      <c r="AV1100" s="11"/>
      <c r="AW1100" s="11"/>
      <c r="AX1100" s="11"/>
      <c r="AY1100" s="11"/>
      <c r="AZ1100" s="11"/>
      <c r="BA1100" s="11"/>
      <c r="BB1100" s="11"/>
      <c r="BC1100" s="11"/>
      <c r="BD1100" s="11"/>
      <c r="BE1100" s="11"/>
      <c r="BF1100" s="11"/>
      <c r="BG1100" s="11"/>
      <c r="BH1100" s="11"/>
      <c r="BI1100" s="11"/>
      <c r="BJ1100" s="11"/>
      <c r="BK1100" s="11"/>
      <c r="BL1100" s="11"/>
      <c r="BM1100" s="11"/>
      <c r="BN1100" s="11"/>
      <c r="BO1100" s="11"/>
      <c r="BP1100" s="11"/>
      <c r="BQ1100" s="11"/>
      <c r="BR1100" s="11"/>
      <c r="BS1100" s="11"/>
      <c r="BT1100" s="11"/>
    </row>
    <row r="1101" spans="1:72" hidden="1">
      <c r="A1101" s="880" t="str">
        <f>CONCATENATE(Admin!$C$50," ",Admin!$F$50)</f>
        <v xml:space="preserve">10 </v>
      </c>
      <c r="B1101" s="881" t="e">
        <f>VLOOKUP($A$1089,'P10'!$A$10:$E$59,5, FALSE)</f>
        <v>#N/A</v>
      </c>
      <c r="C1101" s="639">
        <f t="shared" si="51"/>
        <v>1</v>
      </c>
      <c r="D1101" s="640">
        <f t="shared" si="52"/>
        <v>0</v>
      </c>
      <c r="E1101" s="640">
        <f>IF(Admin!$J$50="Yes",0,1)</f>
        <v>1</v>
      </c>
      <c r="F1101" s="640">
        <f t="shared" si="53"/>
        <v>2</v>
      </c>
      <c r="G1101" s="641" t="s">
        <v>303</v>
      </c>
      <c r="H1101" s="11"/>
      <c r="I1101" s="11"/>
      <c r="J1101" s="11"/>
      <c r="K1101" s="11"/>
      <c r="L1101" s="11"/>
      <c r="M1101" s="11"/>
      <c r="N1101" s="11"/>
      <c r="O1101" s="11"/>
      <c r="P1101" s="11"/>
      <c r="Q1101" s="11"/>
      <c r="R1101" s="11"/>
      <c r="S1101" s="11"/>
      <c r="T1101" s="11"/>
      <c r="U1101" s="11"/>
      <c r="V1101" s="11"/>
      <c r="W1101" s="11"/>
      <c r="X1101" s="11"/>
      <c r="Y1101" s="11"/>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c r="BC1101" s="11"/>
      <c r="BD1101" s="11"/>
      <c r="BE1101" s="11"/>
      <c r="BF1101" s="11"/>
      <c r="BG1101" s="11"/>
      <c r="BH1101" s="11"/>
      <c r="BI1101" s="11"/>
      <c r="BJ1101" s="11"/>
      <c r="BK1101" s="11"/>
      <c r="BL1101" s="11"/>
      <c r="BM1101" s="11"/>
      <c r="BN1101" s="11"/>
      <c r="BO1101" s="11"/>
      <c r="BP1101" s="11"/>
      <c r="BQ1101" s="11"/>
      <c r="BR1101" s="11"/>
      <c r="BS1101" s="11"/>
      <c r="BT1101" s="11"/>
    </row>
    <row r="1102" spans="1:72" hidden="1">
      <c r="A1102" s="880" t="str">
        <f>CONCATENATE(Admin!$C$51," ",Admin!$F$51)</f>
        <v xml:space="preserve">11 </v>
      </c>
      <c r="B1102" s="881" t="e">
        <f>VLOOKUP($A$1089,'P11'!$A$10:$E$59,5, FALSE)</f>
        <v>#N/A</v>
      </c>
      <c r="C1102" s="639">
        <f t="shared" si="51"/>
        <v>1</v>
      </c>
      <c r="D1102" s="640">
        <f t="shared" si="52"/>
        <v>0</v>
      </c>
      <c r="E1102" s="640">
        <f>IF(Admin!$J$51="Yes",0,1)</f>
        <v>1</v>
      </c>
      <c r="F1102" s="640">
        <f t="shared" si="53"/>
        <v>2</v>
      </c>
      <c r="G1102" s="641" t="s">
        <v>303</v>
      </c>
      <c r="H1102" s="11"/>
      <c r="I1102" s="11"/>
      <c r="J1102" s="11"/>
      <c r="K1102" s="11"/>
      <c r="L1102" s="11"/>
      <c r="M1102" s="11"/>
      <c r="N1102" s="11"/>
      <c r="O1102" s="11"/>
      <c r="P1102" s="11"/>
      <c r="Q1102" s="11"/>
      <c r="R1102" s="11"/>
      <c r="S1102" s="11"/>
      <c r="T1102" s="11"/>
      <c r="U1102" s="11"/>
      <c r="V1102" s="11"/>
      <c r="W1102" s="11"/>
      <c r="X1102" s="11"/>
      <c r="Y1102" s="11"/>
      <c r="Z1102" s="11"/>
      <c r="AA1102" s="11"/>
      <c r="AB1102" s="11"/>
      <c r="AC1102" s="11"/>
      <c r="AD1102" s="11"/>
      <c r="AE1102" s="11"/>
      <c r="AF1102" s="11"/>
      <c r="AG1102" s="11"/>
      <c r="AH1102" s="11"/>
      <c r="AI1102" s="11"/>
      <c r="AJ1102" s="11"/>
      <c r="AK1102" s="11"/>
      <c r="AL1102" s="11"/>
      <c r="AM1102" s="11"/>
      <c r="AN1102" s="11"/>
      <c r="AO1102" s="11"/>
      <c r="AP1102" s="11"/>
      <c r="AQ1102" s="11"/>
      <c r="AR1102" s="11"/>
      <c r="AS1102" s="11"/>
      <c r="AT1102" s="11"/>
      <c r="AU1102" s="11"/>
      <c r="AV1102" s="11"/>
      <c r="AW1102" s="11"/>
      <c r="AX1102" s="11"/>
      <c r="AY1102" s="11"/>
      <c r="AZ1102" s="11"/>
      <c r="BA1102" s="11"/>
      <c r="BB1102" s="11"/>
      <c r="BC1102" s="11"/>
      <c r="BD1102" s="11"/>
      <c r="BE1102" s="11"/>
      <c r="BF1102" s="11"/>
      <c r="BG1102" s="11"/>
      <c r="BH1102" s="11"/>
      <c r="BI1102" s="11"/>
      <c r="BJ1102" s="11"/>
      <c r="BK1102" s="11"/>
      <c r="BL1102" s="11"/>
      <c r="BM1102" s="11"/>
      <c r="BN1102" s="11"/>
      <c r="BO1102" s="11"/>
      <c r="BP1102" s="11"/>
      <c r="BQ1102" s="11"/>
      <c r="BR1102" s="11"/>
      <c r="BS1102" s="11"/>
      <c r="BT1102" s="11"/>
    </row>
    <row r="1103" spans="1:72" hidden="1">
      <c r="A1103" s="880" t="str">
        <f>CONCATENATE(Admin!$C$52," ",Admin!$F$52)</f>
        <v xml:space="preserve">12 </v>
      </c>
      <c r="B1103" s="881" t="e">
        <f>VLOOKUP($A$1089,'P12'!$A$10:$E$59,5, FALSE)</f>
        <v>#N/A</v>
      </c>
      <c r="C1103" s="639">
        <f t="shared" si="51"/>
        <v>1</v>
      </c>
      <c r="D1103" s="640">
        <f t="shared" si="52"/>
        <v>0</v>
      </c>
      <c r="E1103" s="640">
        <f>IF(Admin!$J$52="Yes",0,1)</f>
        <v>1</v>
      </c>
      <c r="F1103" s="640">
        <f t="shared" si="53"/>
        <v>2</v>
      </c>
      <c r="G1103" s="641" t="s">
        <v>303</v>
      </c>
      <c r="H1103" s="11"/>
      <c r="I1103" s="11"/>
      <c r="J1103" s="11"/>
      <c r="K1103" s="11"/>
      <c r="L1103" s="11"/>
      <c r="M1103" s="11"/>
      <c r="N1103" s="11"/>
      <c r="O1103" s="11"/>
      <c r="P1103" s="11"/>
      <c r="Q1103" s="11"/>
      <c r="R1103" s="11"/>
      <c r="S1103" s="11"/>
      <c r="T1103" s="11"/>
      <c r="U1103" s="11"/>
      <c r="V1103" s="11"/>
      <c r="W1103" s="11"/>
      <c r="X1103" s="11"/>
      <c r="Y1103" s="11"/>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c r="BC1103" s="11"/>
      <c r="BD1103" s="11"/>
      <c r="BE1103" s="11"/>
      <c r="BF1103" s="11"/>
      <c r="BG1103" s="11"/>
      <c r="BH1103" s="11"/>
      <c r="BI1103" s="11"/>
      <c r="BJ1103" s="11"/>
      <c r="BK1103" s="11"/>
      <c r="BL1103" s="11"/>
      <c r="BM1103" s="11"/>
      <c r="BN1103" s="11"/>
      <c r="BO1103" s="11"/>
      <c r="BP1103" s="11"/>
      <c r="BQ1103" s="11"/>
      <c r="BR1103" s="11"/>
      <c r="BS1103" s="11"/>
      <c r="BT1103" s="11"/>
    </row>
    <row r="1104" spans="1:72" hidden="1">
      <c r="A1104" s="880" t="str">
        <f>CONCATENATE(Admin!$C$53," ",Admin!$F$53)</f>
        <v xml:space="preserve">13 </v>
      </c>
      <c r="B1104" s="881" t="e">
        <f>VLOOKUP($A$1089,'P13'!$A$10:$E$59,5, FALSE)</f>
        <v>#N/A</v>
      </c>
      <c r="C1104" s="639">
        <f t="shared" si="51"/>
        <v>1</v>
      </c>
      <c r="D1104" s="640">
        <f t="shared" si="52"/>
        <v>0</v>
      </c>
      <c r="E1104" s="640">
        <f>IF(Admin!$J$53="Yes",0,1)</f>
        <v>1</v>
      </c>
      <c r="F1104" s="640">
        <f t="shared" si="53"/>
        <v>2</v>
      </c>
      <c r="G1104" s="641" t="s">
        <v>303</v>
      </c>
      <c r="H1104" s="11"/>
      <c r="I1104" s="11"/>
      <c r="J1104" s="11"/>
      <c r="K1104" s="11"/>
      <c r="L1104" s="11"/>
      <c r="M1104" s="11"/>
      <c r="N1104" s="11"/>
      <c r="O1104" s="11"/>
      <c r="P1104" s="11"/>
      <c r="Q1104" s="11"/>
      <c r="R1104" s="11"/>
      <c r="S1104" s="11"/>
      <c r="T1104" s="11"/>
      <c r="U1104" s="11"/>
      <c r="V1104" s="11"/>
      <c r="W1104" s="11"/>
      <c r="X1104" s="11"/>
      <c r="Y1104" s="11"/>
      <c r="Z1104" s="11"/>
      <c r="AA1104" s="11"/>
      <c r="AB1104" s="11"/>
      <c r="AC1104" s="11"/>
      <c r="AD1104" s="11"/>
      <c r="AE1104" s="11"/>
      <c r="AF1104" s="11"/>
      <c r="AG1104" s="11"/>
      <c r="AH1104" s="11"/>
      <c r="AI1104" s="11"/>
      <c r="AJ1104" s="11"/>
      <c r="AK1104" s="11"/>
      <c r="AL1104" s="11"/>
      <c r="AM1104" s="11"/>
      <c r="AN1104" s="11"/>
      <c r="AO1104" s="11"/>
      <c r="AP1104" s="11"/>
      <c r="AQ1104" s="11"/>
      <c r="AR1104" s="11"/>
      <c r="AS1104" s="11"/>
      <c r="AT1104" s="11"/>
      <c r="AU1104" s="11"/>
      <c r="AV1104" s="11"/>
      <c r="AW1104" s="11"/>
      <c r="AX1104" s="11"/>
      <c r="AY1104" s="11"/>
      <c r="AZ1104" s="11"/>
      <c r="BA1104" s="11"/>
      <c r="BB1104" s="11"/>
      <c r="BC1104" s="11"/>
      <c r="BD1104" s="11"/>
      <c r="BE1104" s="11"/>
      <c r="BF1104" s="11"/>
      <c r="BG1104" s="11"/>
      <c r="BH1104" s="11"/>
      <c r="BI1104" s="11"/>
      <c r="BJ1104" s="11"/>
      <c r="BK1104" s="11"/>
      <c r="BL1104" s="11"/>
      <c r="BM1104" s="11"/>
      <c r="BN1104" s="11"/>
      <c r="BO1104" s="11"/>
      <c r="BP1104" s="11"/>
      <c r="BQ1104" s="11"/>
      <c r="BR1104" s="11"/>
      <c r="BS1104" s="11"/>
      <c r="BT1104" s="11"/>
    </row>
    <row r="1105" spans="1:72" hidden="1">
      <c r="A1105" s="880" t="str">
        <f>CONCATENATE(Admin!$C$54," ",Admin!$F$54)</f>
        <v xml:space="preserve">14 </v>
      </c>
      <c r="B1105" s="881" t="e">
        <f>VLOOKUP($A$1089,'P14'!$A$10:$E$59,5, FALSE)</f>
        <v>#N/A</v>
      </c>
      <c r="C1105" s="639">
        <f t="shared" si="51"/>
        <v>1</v>
      </c>
      <c r="D1105" s="640">
        <f t="shared" si="52"/>
        <v>0</v>
      </c>
      <c r="E1105" s="640">
        <f>IF(Admin!$J$54="Yes",0,1)</f>
        <v>1</v>
      </c>
      <c r="F1105" s="640">
        <f t="shared" si="53"/>
        <v>2</v>
      </c>
      <c r="G1105" s="641" t="s">
        <v>303</v>
      </c>
      <c r="H1105" s="11"/>
      <c r="I1105" s="11"/>
      <c r="J1105" s="11"/>
      <c r="K1105" s="11"/>
      <c r="L1105" s="11"/>
      <c r="M1105" s="11"/>
      <c r="N1105" s="11"/>
      <c r="O1105" s="11"/>
      <c r="P1105" s="11"/>
      <c r="Q1105" s="11"/>
      <c r="R1105" s="11"/>
      <c r="S1105" s="11"/>
      <c r="T1105" s="11"/>
      <c r="U1105" s="11"/>
      <c r="V1105" s="11"/>
      <c r="W1105" s="11"/>
      <c r="X1105" s="11"/>
      <c r="Y1105" s="11"/>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c r="BC1105" s="11"/>
      <c r="BD1105" s="11"/>
      <c r="BE1105" s="11"/>
      <c r="BF1105" s="11"/>
      <c r="BG1105" s="11"/>
      <c r="BH1105" s="11"/>
      <c r="BI1105" s="11"/>
      <c r="BJ1105" s="11"/>
      <c r="BK1105" s="11"/>
      <c r="BL1105" s="11"/>
      <c r="BM1105" s="11"/>
      <c r="BN1105" s="11"/>
      <c r="BO1105" s="11"/>
      <c r="BP1105" s="11"/>
      <c r="BQ1105" s="11"/>
      <c r="BR1105" s="11"/>
      <c r="BS1105" s="11"/>
      <c r="BT1105" s="11"/>
    </row>
    <row r="1106" spans="1:72" hidden="1">
      <c r="A1106" s="880" t="str">
        <f>CONCATENATE(Admin!$C$55," ",Admin!$F$55)</f>
        <v xml:space="preserve">15 </v>
      </c>
      <c r="B1106" s="881" t="e">
        <f>VLOOKUP($A$1089,'P15'!$A$10:$E$59,5, FALSE)</f>
        <v>#N/A</v>
      </c>
      <c r="C1106" s="639">
        <f t="shared" si="51"/>
        <v>1</v>
      </c>
      <c r="D1106" s="640">
        <f t="shared" si="52"/>
        <v>0</v>
      </c>
      <c r="E1106" s="640">
        <f>IF(Admin!$J$55="Yes",0,1)</f>
        <v>1</v>
      </c>
      <c r="F1106" s="640">
        <f t="shared" si="53"/>
        <v>2</v>
      </c>
      <c r="G1106" s="641" t="s">
        <v>303</v>
      </c>
      <c r="H1106" s="11"/>
      <c r="I1106" s="11"/>
      <c r="J1106" s="11"/>
      <c r="K1106" s="11"/>
      <c r="L1106" s="11"/>
      <c r="M1106" s="11"/>
      <c r="N1106" s="11"/>
      <c r="O1106" s="11"/>
      <c r="P1106" s="11"/>
      <c r="Q1106" s="11"/>
      <c r="R1106" s="11"/>
      <c r="S1106" s="11"/>
      <c r="T1106" s="11"/>
      <c r="U1106" s="11"/>
      <c r="V1106" s="11"/>
      <c r="W1106" s="11"/>
      <c r="X1106" s="11"/>
      <c r="Y1106" s="11"/>
      <c r="Z1106" s="11"/>
      <c r="AA1106" s="11"/>
      <c r="AB1106" s="11"/>
      <c r="AC1106" s="11"/>
      <c r="AD1106" s="11"/>
      <c r="AE1106" s="11"/>
      <c r="AF1106" s="11"/>
      <c r="AG1106" s="11"/>
      <c r="AH1106" s="11"/>
      <c r="AI1106" s="11"/>
      <c r="AJ1106" s="11"/>
      <c r="AK1106" s="11"/>
      <c r="AL1106" s="11"/>
      <c r="AM1106" s="11"/>
      <c r="AN1106" s="11"/>
      <c r="AO1106" s="11"/>
      <c r="AP1106" s="11"/>
      <c r="AQ1106" s="11"/>
      <c r="AR1106" s="11"/>
      <c r="AS1106" s="11"/>
      <c r="AT1106" s="11"/>
      <c r="AU1106" s="11"/>
      <c r="AV1106" s="11"/>
      <c r="AW1106" s="11"/>
      <c r="AX1106" s="11"/>
      <c r="AY1106" s="11"/>
      <c r="AZ1106" s="11"/>
      <c r="BA1106" s="11"/>
      <c r="BB1106" s="11"/>
      <c r="BC1106" s="11"/>
      <c r="BD1106" s="11"/>
      <c r="BE1106" s="11"/>
      <c r="BF1106" s="11"/>
      <c r="BG1106" s="11"/>
      <c r="BH1106" s="11"/>
      <c r="BI1106" s="11"/>
      <c r="BJ1106" s="11"/>
      <c r="BK1106" s="11"/>
      <c r="BL1106" s="11"/>
      <c r="BM1106" s="11"/>
      <c r="BN1106" s="11"/>
      <c r="BO1106" s="11"/>
      <c r="BP1106" s="11"/>
      <c r="BQ1106" s="11"/>
      <c r="BR1106" s="11"/>
      <c r="BS1106" s="11"/>
      <c r="BT1106" s="11"/>
    </row>
    <row r="1107" spans="1:72" hidden="1">
      <c r="A1107" s="880" t="str">
        <f>CONCATENATE(Admin!$C$56," ",Admin!$F$56)</f>
        <v xml:space="preserve">16 </v>
      </c>
      <c r="B1107" s="881" t="e">
        <f>VLOOKUP($A$1089,'P16'!$A$10:$E$59,5, FALSE)</f>
        <v>#N/A</v>
      </c>
      <c r="C1107" s="639">
        <f t="shared" si="51"/>
        <v>1</v>
      </c>
      <c r="D1107" s="640">
        <f t="shared" si="52"/>
        <v>0</v>
      </c>
      <c r="E1107" s="640">
        <f>IF(Admin!$J$56="Yes",0,1)</f>
        <v>1</v>
      </c>
      <c r="F1107" s="640">
        <f t="shared" si="53"/>
        <v>2</v>
      </c>
      <c r="G1107" s="641" t="s">
        <v>303</v>
      </c>
      <c r="H1107" s="11"/>
      <c r="I1107" s="11"/>
      <c r="J1107" s="11"/>
      <c r="K1107" s="11"/>
      <c r="L1107" s="11"/>
      <c r="M1107" s="11"/>
      <c r="N1107" s="11"/>
      <c r="O1107" s="11"/>
      <c r="P1107" s="11"/>
      <c r="Q1107" s="11"/>
      <c r="R1107" s="11"/>
      <c r="S1107" s="11"/>
      <c r="T1107" s="11"/>
      <c r="U1107" s="11"/>
      <c r="V1107" s="11"/>
      <c r="W1107" s="11"/>
      <c r="X1107" s="11"/>
      <c r="Y1107" s="11"/>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c r="BC1107" s="11"/>
      <c r="BD1107" s="11"/>
      <c r="BE1107" s="11"/>
      <c r="BF1107" s="11"/>
      <c r="BG1107" s="11"/>
      <c r="BH1107" s="11"/>
      <c r="BI1107" s="11"/>
      <c r="BJ1107" s="11"/>
      <c r="BK1107" s="11"/>
      <c r="BL1107" s="11"/>
      <c r="BM1107" s="11"/>
      <c r="BN1107" s="11"/>
      <c r="BO1107" s="11"/>
      <c r="BP1107" s="11"/>
      <c r="BQ1107" s="11"/>
      <c r="BR1107" s="11"/>
      <c r="BS1107" s="11"/>
      <c r="BT1107" s="11"/>
    </row>
    <row r="1108" spans="1:72" hidden="1">
      <c r="A1108" s="880" t="str">
        <f>CONCATENATE(Admin!$C$57," ",Admin!$F$57)</f>
        <v xml:space="preserve">17 </v>
      </c>
      <c r="B1108" s="881" t="e">
        <f>VLOOKUP($A$1089,'P17'!$A$10:$E$59,5, FALSE)</f>
        <v>#N/A</v>
      </c>
      <c r="C1108" s="639">
        <f t="shared" si="51"/>
        <v>1</v>
      </c>
      <c r="D1108" s="640">
        <f t="shared" si="52"/>
        <v>0</v>
      </c>
      <c r="E1108" s="640">
        <f>IF(Admin!$J$57="Yes",0,1)</f>
        <v>1</v>
      </c>
      <c r="F1108" s="640">
        <f t="shared" si="53"/>
        <v>2</v>
      </c>
      <c r="G1108" s="641" t="s">
        <v>303</v>
      </c>
      <c r="H1108" s="11"/>
      <c r="I1108" s="11"/>
      <c r="J1108" s="11"/>
      <c r="K1108" s="11"/>
      <c r="L1108" s="11"/>
      <c r="M1108" s="11"/>
      <c r="N1108" s="11"/>
      <c r="O1108" s="11"/>
      <c r="P1108" s="11"/>
      <c r="Q1108" s="11"/>
      <c r="R1108" s="11"/>
      <c r="S1108" s="11"/>
      <c r="T1108" s="11"/>
      <c r="U1108" s="11"/>
      <c r="V1108" s="11"/>
      <c r="W1108" s="11"/>
      <c r="X1108" s="11"/>
      <c r="Y1108" s="11"/>
      <c r="Z1108" s="11"/>
      <c r="AA1108" s="11"/>
      <c r="AB1108" s="11"/>
      <c r="AC1108" s="11"/>
      <c r="AD1108" s="11"/>
      <c r="AE1108" s="11"/>
      <c r="AF1108" s="11"/>
      <c r="AG1108" s="11"/>
      <c r="AH1108" s="11"/>
      <c r="AI1108" s="11"/>
      <c r="AJ1108" s="11"/>
      <c r="AK1108" s="11"/>
      <c r="AL1108" s="11"/>
      <c r="AM1108" s="11"/>
      <c r="AN1108" s="11"/>
      <c r="AO1108" s="11"/>
      <c r="AP1108" s="11"/>
      <c r="AQ1108" s="11"/>
      <c r="AR1108" s="11"/>
      <c r="AS1108" s="11"/>
      <c r="AT1108" s="11"/>
      <c r="AU1108" s="11"/>
      <c r="AV1108" s="11"/>
      <c r="AW1108" s="11"/>
      <c r="AX1108" s="11"/>
      <c r="AY1108" s="11"/>
      <c r="AZ1108" s="11"/>
      <c r="BA1108" s="11"/>
      <c r="BB1108" s="11"/>
      <c r="BC1108" s="11"/>
      <c r="BD1108" s="11"/>
      <c r="BE1108" s="11"/>
      <c r="BF1108" s="11"/>
      <c r="BG1108" s="11"/>
      <c r="BH1108" s="11"/>
      <c r="BI1108" s="11"/>
      <c r="BJ1108" s="11"/>
      <c r="BK1108" s="11"/>
      <c r="BL1108" s="11"/>
      <c r="BM1108" s="11"/>
      <c r="BN1108" s="11"/>
      <c r="BO1108" s="11"/>
      <c r="BP1108" s="11"/>
      <c r="BQ1108" s="11"/>
      <c r="BR1108" s="11"/>
      <c r="BS1108" s="11"/>
      <c r="BT1108" s="11"/>
    </row>
    <row r="1109" spans="1:72" hidden="1">
      <c r="A1109" s="880" t="str">
        <f>CONCATENATE(Admin!$C$58," ",Admin!$F$58)</f>
        <v xml:space="preserve">18 </v>
      </c>
      <c r="B1109" s="881" t="e">
        <f>VLOOKUP($A$1089,'P18'!$A$10:$E$59,5, FALSE)</f>
        <v>#N/A</v>
      </c>
      <c r="C1109" s="639">
        <f t="shared" si="51"/>
        <v>1</v>
      </c>
      <c r="D1109" s="640">
        <f t="shared" si="52"/>
        <v>0</v>
      </c>
      <c r="E1109" s="640">
        <f>IF(Admin!$J$58="Yes",0,1)</f>
        <v>1</v>
      </c>
      <c r="F1109" s="640">
        <f t="shared" si="53"/>
        <v>2</v>
      </c>
      <c r="G1109" s="641" t="s">
        <v>303</v>
      </c>
      <c r="H1109" s="11"/>
      <c r="I1109" s="11"/>
      <c r="J1109" s="11"/>
      <c r="K1109" s="11"/>
      <c r="L1109" s="11"/>
      <c r="M1109" s="11"/>
      <c r="N1109" s="11"/>
      <c r="O1109" s="11"/>
      <c r="P1109" s="11"/>
      <c r="Q1109" s="11"/>
      <c r="R1109" s="11"/>
      <c r="S1109" s="11"/>
      <c r="T1109" s="11"/>
      <c r="U1109" s="11"/>
      <c r="V1109" s="11"/>
      <c r="W1109" s="11"/>
      <c r="X1109" s="11"/>
      <c r="Y1109" s="11"/>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c r="BC1109" s="11"/>
      <c r="BD1109" s="11"/>
      <c r="BE1109" s="11"/>
      <c r="BF1109" s="11"/>
      <c r="BG1109" s="11"/>
      <c r="BH1109" s="11"/>
      <c r="BI1109" s="11"/>
      <c r="BJ1109" s="11"/>
      <c r="BK1109" s="11"/>
      <c r="BL1109" s="11"/>
      <c r="BM1109" s="11"/>
      <c r="BN1109" s="11"/>
      <c r="BO1109" s="11"/>
      <c r="BP1109" s="11"/>
      <c r="BQ1109" s="11"/>
      <c r="BR1109" s="11"/>
      <c r="BS1109" s="11"/>
      <c r="BT1109" s="11"/>
    </row>
    <row r="1110" spans="1:72" hidden="1">
      <c r="A1110" s="880" t="str">
        <f>CONCATENATE(Admin!$C$59," ",Admin!$F$59)</f>
        <v xml:space="preserve">19 </v>
      </c>
      <c r="B1110" s="881" t="e">
        <f>VLOOKUP($A$1089,'P19'!$A$10:$E$59,5, FALSE)</f>
        <v>#N/A</v>
      </c>
      <c r="C1110" s="639">
        <f t="shared" si="51"/>
        <v>1</v>
      </c>
      <c r="D1110" s="640">
        <f t="shared" si="52"/>
        <v>0</v>
      </c>
      <c r="E1110" s="640">
        <f>IF(Admin!$J$59="Yes",0,1)</f>
        <v>1</v>
      </c>
      <c r="F1110" s="640">
        <f t="shared" si="53"/>
        <v>2</v>
      </c>
      <c r="G1110" s="641" t="s">
        <v>303</v>
      </c>
      <c r="H1110" s="11"/>
      <c r="I1110" s="11"/>
      <c r="J1110" s="11"/>
      <c r="K1110" s="11"/>
      <c r="L1110" s="11"/>
      <c r="M1110" s="11"/>
      <c r="N1110" s="11"/>
      <c r="O1110" s="11"/>
      <c r="P1110" s="11"/>
      <c r="Q1110" s="11"/>
      <c r="R1110" s="11"/>
      <c r="S1110" s="11"/>
      <c r="T1110" s="11"/>
      <c r="U1110" s="11"/>
      <c r="V1110" s="11"/>
      <c r="W1110" s="11"/>
      <c r="X1110" s="11"/>
      <c r="Y1110" s="11"/>
      <c r="Z1110" s="11"/>
      <c r="AA1110" s="11"/>
      <c r="AB1110" s="11"/>
      <c r="AC1110" s="11"/>
      <c r="AD1110" s="11"/>
      <c r="AE1110" s="11"/>
      <c r="AF1110" s="11"/>
      <c r="AG1110" s="11"/>
      <c r="AH1110" s="11"/>
      <c r="AI1110" s="11"/>
      <c r="AJ1110" s="11"/>
      <c r="AK1110" s="11"/>
      <c r="AL1110" s="11"/>
      <c r="AM1110" s="11"/>
      <c r="AN1110" s="11"/>
      <c r="AO1110" s="11"/>
      <c r="AP1110" s="11"/>
      <c r="AQ1110" s="11"/>
      <c r="AR1110" s="11"/>
      <c r="AS1110" s="11"/>
      <c r="AT1110" s="11"/>
      <c r="AU1110" s="11"/>
      <c r="AV1110" s="11"/>
      <c r="AW1110" s="11"/>
      <c r="AX1110" s="11"/>
      <c r="AY1110" s="11"/>
      <c r="AZ1110" s="11"/>
      <c r="BA1110" s="11"/>
      <c r="BB1110" s="11"/>
      <c r="BC1110" s="11"/>
      <c r="BD1110" s="11"/>
      <c r="BE1110" s="11"/>
      <c r="BF1110" s="11"/>
      <c r="BG1110" s="11"/>
      <c r="BH1110" s="11"/>
      <c r="BI1110" s="11"/>
      <c r="BJ1110" s="11"/>
      <c r="BK1110" s="11"/>
      <c r="BL1110" s="11"/>
      <c r="BM1110" s="11"/>
      <c r="BN1110" s="11"/>
      <c r="BO1110" s="11"/>
      <c r="BP1110" s="11"/>
      <c r="BQ1110" s="11"/>
      <c r="BR1110" s="11"/>
      <c r="BS1110" s="11"/>
      <c r="BT1110" s="11"/>
    </row>
    <row r="1111" spans="1:72" hidden="1">
      <c r="A1111" s="880" t="str">
        <f>CONCATENATE(Admin!$C$60," ",Admin!$F$60)</f>
        <v xml:space="preserve">20 </v>
      </c>
      <c r="B1111" s="881" t="e">
        <f>VLOOKUP($A$1089,'P20'!$A$10:$E$59,5, FALSE)</f>
        <v>#N/A</v>
      </c>
      <c r="C1111" s="639">
        <f t="shared" si="51"/>
        <v>1</v>
      </c>
      <c r="D1111" s="640">
        <f t="shared" si="52"/>
        <v>0</v>
      </c>
      <c r="E1111" s="640">
        <f>IF(Admin!$J$60="Yes",0,1)</f>
        <v>1</v>
      </c>
      <c r="F1111" s="640">
        <f t="shared" si="53"/>
        <v>2</v>
      </c>
      <c r="G1111" s="641" t="s">
        <v>303</v>
      </c>
      <c r="H1111" s="11"/>
      <c r="I1111" s="11"/>
      <c r="J1111" s="11"/>
      <c r="K1111" s="11"/>
      <c r="L1111" s="11"/>
      <c r="M1111" s="11"/>
      <c r="N1111" s="11"/>
      <c r="O1111" s="11"/>
      <c r="P1111" s="11"/>
      <c r="Q1111" s="11"/>
      <c r="R1111" s="11"/>
      <c r="S1111" s="11"/>
      <c r="T1111" s="11"/>
      <c r="U1111" s="11"/>
      <c r="V1111" s="11"/>
      <c r="W1111" s="11"/>
      <c r="X1111" s="11"/>
      <c r="Y1111" s="11"/>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c r="BC1111" s="11"/>
      <c r="BD1111" s="11"/>
      <c r="BE1111" s="11"/>
      <c r="BF1111" s="11"/>
      <c r="BG1111" s="11"/>
      <c r="BH1111" s="11"/>
      <c r="BI1111" s="11"/>
      <c r="BJ1111" s="11"/>
      <c r="BK1111" s="11"/>
      <c r="BL1111" s="11"/>
      <c r="BM1111" s="11"/>
      <c r="BN1111" s="11"/>
      <c r="BO1111" s="11"/>
      <c r="BP1111" s="11"/>
      <c r="BQ1111" s="11"/>
      <c r="BR1111" s="11"/>
      <c r="BS1111" s="11"/>
      <c r="BT1111" s="11"/>
    </row>
    <row r="1112" spans="1:72" hidden="1">
      <c r="A1112" s="878">
        <f>Tasks!B117</f>
        <v>49</v>
      </c>
      <c r="B1112" s="879">
        <f>Tasks!C117</f>
        <v>0</v>
      </c>
      <c r="C1112" s="639">
        <f t="shared" si="51"/>
        <v>0</v>
      </c>
      <c r="D1112" s="640">
        <f t="shared" si="52"/>
        <v>1</v>
      </c>
      <c r="E1112" s="640" t="s">
        <v>100</v>
      </c>
      <c r="F1112" s="640">
        <f t="shared" si="53"/>
        <v>1</v>
      </c>
      <c r="G1112" s="641" t="s">
        <v>303</v>
      </c>
      <c r="H1112" s="11"/>
      <c r="I1112" s="11"/>
      <c r="J1112" s="11"/>
      <c r="K1112" s="11"/>
      <c r="L1112" s="11"/>
      <c r="M1112" s="11"/>
      <c r="N1112" s="11"/>
      <c r="O1112" s="11"/>
      <c r="P1112" s="11"/>
      <c r="Q1112" s="11"/>
      <c r="R1112" s="11"/>
      <c r="S1112" s="11"/>
      <c r="T1112" s="11"/>
      <c r="U1112" s="11"/>
      <c r="V1112" s="11"/>
      <c r="W1112" s="11"/>
      <c r="X1112" s="11"/>
      <c r="Y1112" s="11"/>
      <c r="Z1112" s="11"/>
      <c r="AA1112" s="11"/>
      <c r="AB1112" s="11"/>
      <c r="AC1112" s="11"/>
      <c r="AD1112" s="11"/>
      <c r="AE1112" s="11"/>
      <c r="AF1112" s="11"/>
      <c r="AG1112" s="11"/>
      <c r="AH1112" s="11"/>
      <c r="AI1112" s="11"/>
      <c r="AJ1112" s="11"/>
      <c r="AK1112" s="11"/>
      <c r="AL1112" s="11"/>
      <c r="AM1112" s="11"/>
      <c r="AN1112" s="11"/>
      <c r="AO1112" s="11"/>
      <c r="AP1112" s="11"/>
      <c r="AQ1112" s="11"/>
      <c r="AR1112" s="11"/>
      <c r="AS1112" s="11"/>
      <c r="AT1112" s="11"/>
      <c r="AU1112" s="11"/>
      <c r="AV1112" s="11"/>
      <c r="AW1112" s="11"/>
      <c r="AX1112" s="11"/>
      <c r="AY1112" s="11"/>
      <c r="AZ1112" s="11"/>
      <c r="BA1112" s="11"/>
      <c r="BB1112" s="11"/>
      <c r="BC1112" s="11"/>
      <c r="BD1112" s="11"/>
      <c r="BE1112" s="11"/>
      <c r="BF1112" s="11"/>
      <c r="BG1112" s="11"/>
      <c r="BH1112" s="11"/>
      <c r="BI1112" s="11"/>
      <c r="BJ1112" s="11"/>
      <c r="BK1112" s="11"/>
      <c r="BL1112" s="11"/>
      <c r="BM1112" s="11"/>
      <c r="BN1112" s="11"/>
      <c r="BO1112" s="11"/>
      <c r="BP1112" s="11"/>
      <c r="BQ1112" s="11"/>
      <c r="BR1112" s="11"/>
      <c r="BS1112" s="11"/>
      <c r="BT1112" s="11"/>
    </row>
    <row r="1113" spans="1:72" hidden="1">
      <c r="A1113" s="880" t="str">
        <f>CONCATENATE("P1"," ",Admin!$F$39)</f>
        <v xml:space="preserve">P1 </v>
      </c>
      <c r="B1113" s="881" t="e">
        <f>VLOOKUP($A$1112,Pilot1!$A$10:$E$59,5, FALSE)</f>
        <v>#N/A</v>
      </c>
      <c r="C1113" s="639">
        <f t="shared" si="51"/>
        <v>1</v>
      </c>
      <c r="D1113" s="640">
        <f t="shared" si="52"/>
        <v>0</v>
      </c>
      <c r="E1113" s="640">
        <f>IF(Admin!$J$39="Yes",0,1)</f>
        <v>1</v>
      </c>
      <c r="F1113" s="640">
        <f t="shared" si="53"/>
        <v>2</v>
      </c>
      <c r="G1113" s="641" t="s">
        <v>303</v>
      </c>
      <c r="H1113" s="11"/>
      <c r="I1113" s="11"/>
      <c r="J1113" s="11"/>
      <c r="K1113" s="11"/>
      <c r="L1113" s="11"/>
      <c r="M1113" s="11"/>
      <c r="N1113" s="11"/>
      <c r="O1113" s="11"/>
      <c r="P1113" s="11"/>
      <c r="Q1113" s="11"/>
      <c r="R1113" s="11"/>
      <c r="S1113" s="11"/>
      <c r="T1113" s="11"/>
      <c r="U1113" s="11"/>
      <c r="V1113" s="11"/>
      <c r="W1113" s="11"/>
      <c r="X1113" s="11"/>
      <c r="Y1113" s="11"/>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c r="BC1113" s="11"/>
      <c r="BD1113" s="11"/>
      <c r="BE1113" s="11"/>
      <c r="BF1113" s="11"/>
      <c r="BG1113" s="11"/>
      <c r="BH1113" s="11"/>
      <c r="BI1113" s="11"/>
      <c r="BJ1113" s="11"/>
      <c r="BK1113" s="11"/>
      <c r="BL1113" s="11"/>
      <c r="BM1113" s="11"/>
      <c r="BN1113" s="11"/>
      <c r="BO1113" s="11"/>
      <c r="BP1113" s="11"/>
      <c r="BQ1113" s="11"/>
      <c r="BR1113" s="11"/>
      <c r="BS1113" s="11"/>
      <c r="BT1113" s="11"/>
    </row>
    <row r="1114" spans="1:72" ht="27" hidden="1">
      <c r="A1114" s="880" t="str">
        <f>CONCATENATE("P2"," ",Admin!$F$40)</f>
        <v>P2 &lt;enter name&gt;</v>
      </c>
      <c r="B1114" s="881" t="e">
        <f>VLOOKUP($A$1112,Pilot2!$A$10:$E$59,5, FALSE)</f>
        <v>#N/A</v>
      </c>
      <c r="C1114" s="639">
        <f t="shared" si="51"/>
        <v>1</v>
      </c>
      <c r="D1114" s="640">
        <f t="shared" si="52"/>
        <v>0</v>
      </c>
      <c r="E1114" s="640">
        <f>IF(Admin!$J$40="Yes",0,1)</f>
        <v>1</v>
      </c>
      <c r="F1114" s="640">
        <f t="shared" si="53"/>
        <v>2</v>
      </c>
      <c r="G1114" s="641" t="s">
        <v>303</v>
      </c>
      <c r="H1114" s="11"/>
      <c r="I1114" s="11"/>
      <c r="J1114" s="11"/>
      <c r="K1114" s="11"/>
      <c r="L1114" s="11"/>
      <c r="M1114" s="11"/>
      <c r="N1114" s="11"/>
      <c r="O1114" s="11"/>
      <c r="P1114" s="11"/>
      <c r="Q1114" s="11"/>
      <c r="R1114" s="11"/>
      <c r="S1114" s="11"/>
      <c r="T1114" s="11"/>
      <c r="U1114" s="11"/>
      <c r="V1114" s="11"/>
      <c r="W1114" s="11"/>
      <c r="X1114" s="11"/>
      <c r="Y1114" s="11"/>
      <c r="Z1114" s="11"/>
      <c r="AA1114" s="11"/>
      <c r="AB1114" s="11"/>
      <c r="AC1114" s="11"/>
      <c r="AD1114" s="11"/>
      <c r="AE1114" s="11"/>
      <c r="AF1114" s="11"/>
      <c r="AG1114" s="11"/>
      <c r="AH1114" s="11"/>
      <c r="AI1114" s="11"/>
      <c r="AJ1114" s="11"/>
      <c r="AK1114" s="11"/>
      <c r="AL1114" s="11"/>
      <c r="AM1114" s="11"/>
      <c r="AN1114" s="11"/>
      <c r="AO1114" s="11"/>
      <c r="AP1114" s="11"/>
      <c r="AQ1114" s="11"/>
      <c r="AR1114" s="11"/>
      <c r="AS1114" s="11"/>
      <c r="AT1114" s="11"/>
      <c r="AU1114" s="11"/>
      <c r="AV1114" s="11"/>
      <c r="AW1114" s="11"/>
      <c r="AX1114" s="11"/>
      <c r="AY1114" s="11"/>
      <c r="AZ1114" s="11"/>
      <c r="BA1114" s="11"/>
      <c r="BB1114" s="11"/>
      <c r="BC1114" s="11"/>
      <c r="BD1114" s="11"/>
      <c r="BE1114" s="11"/>
      <c r="BF1114" s="11"/>
      <c r="BG1114" s="11"/>
      <c r="BH1114" s="11"/>
      <c r="BI1114" s="11"/>
      <c r="BJ1114" s="11"/>
      <c r="BK1114" s="11"/>
      <c r="BL1114" s="11"/>
      <c r="BM1114" s="11"/>
      <c r="BN1114" s="11"/>
      <c r="BO1114" s="11"/>
      <c r="BP1114" s="11"/>
      <c r="BQ1114" s="11"/>
      <c r="BR1114" s="11"/>
      <c r="BS1114" s="11"/>
      <c r="BT1114" s="11"/>
    </row>
    <row r="1115" spans="1:72" ht="27" hidden="1">
      <c r="A1115" s="880" t="str">
        <f>CONCATENATE(Admin!$C$41," ",Admin!$F$41)</f>
        <v>1 Mevis Dsilva</v>
      </c>
      <c r="B1115" s="881" t="e">
        <f>VLOOKUP($A$1112,'P1'!$A$10:$E$59,5, FALSE)</f>
        <v>#N/A</v>
      </c>
      <c r="C1115" s="639">
        <f t="shared" si="51"/>
        <v>1</v>
      </c>
      <c r="D1115" s="640">
        <f t="shared" si="52"/>
        <v>0</v>
      </c>
      <c r="E1115" s="640">
        <f>IF(Admin!$J$41="Yes",0,1)</f>
        <v>0</v>
      </c>
      <c r="F1115" s="640">
        <f t="shared" si="53"/>
        <v>1</v>
      </c>
      <c r="G1115" s="641" t="s">
        <v>303</v>
      </c>
      <c r="H1115" s="11"/>
      <c r="I1115" s="11"/>
      <c r="J1115" s="11"/>
      <c r="K1115" s="11"/>
      <c r="L1115" s="11"/>
      <c r="M1115" s="11"/>
      <c r="N1115" s="11"/>
      <c r="O1115" s="11"/>
      <c r="P1115" s="11"/>
      <c r="Q1115" s="11"/>
      <c r="R1115" s="11"/>
      <c r="S1115" s="11"/>
      <c r="T1115" s="11"/>
      <c r="U1115" s="11"/>
      <c r="V1115" s="11"/>
      <c r="W1115" s="11"/>
      <c r="X1115" s="11"/>
      <c r="Y1115" s="11"/>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c r="BC1115" s="11"/>
      <c r="BD1115" s="11"/>
      <c r="BE1115" s="11"/>
      <c r="BF1115" s="11"/>
      <c r="BG1115" s="11"/>
      <c r="BH1115" s="11"/>
      <c r="BI1115" s="11"/>
      <c r="BJ1115" s="11"/>
      <c r="BK1115" s="11"/>
      <c r="BL1115" s="11"/>
      <c r="BM1115" s="11"/>
      <c r="BN1115" s="11"/>
      <c r="BO1115" s="11"/>
      <c r="BP1115" s="11"/>
      <c r="BQ1115" s="11"/>
      <c r="BR1115" s="11"/>
      <c r="BS1115" s="11"/>
      <c r="BT1115" s="11"/>
    </row>
    <row r="1116" spans="1:72" ht="27" hidden="1">
      <c r="A1116" s="880" t="str">
        <f>CONCATENATE(Admin!$C$42," ",Admin!$F$42)</f>
        <v>2 Boris Gluscevic</v>
      </c>
      <c r="B1116" s="881" t="e">
        <f>VLOOKUP($A$1112,'P2'!$A$10:$E$59,5, FALSE)</f>
        <v>#N/A</v>
      </c>
      <c r="C1116" s="639">
        <f t="shared" si="51"/>
        <v>1</v>
      </c>
      <c r="D1116" s="640">
        <f t="shared" si="52"/>
        <v>0</v>
      </c>
      <c r="E1116" s="640">
        <f>IF(Admin!$J$42="Yes",0,1)</f>
        <v>0</v>
      </c>
      <c r="F1116" s="640">
        <f t="shared" si="53"/>
        <v>1</v>
      </c>
      <c r="G1116" s="641" t="s">
        <v>303</v>
      </c>
      <c r="H1116" s="11"/>
      <c r="I1116" s="11"/>
      <c r="J1116" s="11"/>
      <c r="K1116" s="11"/>
      <c r="L1116" s="11"/>
      <c r="M1116" s="11"/>
      <c r="N1116" s="11"/>
      <c r="O1116" s="11"/>
      <c r="P1116" s="11"/>
      <c r="Q1116" s="11"/>
      <c r="R1116" s="11"/>
      <c r="S1116" s="11"/>
      <c r="T1116" s="11"/>
      <c r="U1116" s="11"/>
      <c r="V1116" s="11"/>
      <c r="W1116" s="11"/>
      <c r="X1116" s="11"/>
      <c r="Y1116" s="11"/>
      <c r="Z1116" s="11"/>
      <c r="AA1116" s="11"/>
      <c r="AB1116" s="11"/>
      <c r="AC1116" s="11"/>
      <c r="AD1116" s="11"/>
      <c r="AE1116" s="11"/>
      <c r="AF1116" s="11"/>
      <c r="AG1116" s="11"/>
      <c r="AH1116" s="11"/>
      <c r="AI1116" s="11"/>
      <c r="AJ1116" s="11"/>
      <c r="AK1116" s="11"/>
      <c r="AL1116" s="11"/>
      <c r="AM1116" s="11"/>
      <c r="AN1116" s="11"/>
      <c r="AO1116" s="11"/>
      <c r="AP1116" s="11"/>
      <c r="AQ1116" s="11"/>
      <c r="AR1116" s="11"/>
      <c r="AS1116" s="11"/>
      <c r="AT1116" s="11"/>
      <c r="AU1116" s="11"/>
      <c r="AV1116" s="11"/>
      <c r="AW1116" s="11"/>
      <c r="AX1116" s="11"/>
      <c r="AY1116" s="11"/>
      <c r="AZ1116" s="11"/>
      <c r="BA1116" s="11"/>
      <c r="BB1116" s="11"/>
      <c r="BC1116" s="11"/>
      <c r="BD1116" s="11"/>
      <c r="BE1116" s="11"/>
      <c r="BF1116" s="11"/>
      <c r="BG1116" s="11"/>
      <c r="BH1116" s="11"/>
      <c r="BI1116" s="11"/>
      <c r="BJ1116" s="11"/>
      <c r="BK1116" s="11"/>
      <c r="BL1116" s="11"/>
      <c r="BM1116" s="11"/>
      <c r="BN1116" s="11"/>
      <c r="BO1116" s="11"/>
      <c r="BP1116" s="11"/>
      <c r="BQ1116" s="11"/>
      <c r="BR1116" s="11"/>
      <c r="BS1116" s="11"/>
      <c r="BT1116" s="11"/>
    </row>
    <row r="1117" spans="1:72" ht="27" hidden="1">
      <c r="A1117" s="880" t="str">
        <f>CONCATENATE(Admin!$C$43," ",Admin!$F$43)</f>
        <v>3 Foram Jasani</v>
      </c>
      <c r="B1117" s="881" t="e">
        <f>VLOOKUP($A$1112,'P3'!$A$10:$E$59,5, FALSE)</f>
        <v>#N/A</v>
      </c>
      <c r="C1117" s="639">
        <f t="shared" si="51"/>
        <v>1</v>
      </c>
      <c r="D1117" s="640">
        <f t="shared" si="52"/>
        <v>0</v>
      </c>
      <c r="E1117" s="640">
        <f>IF(Admin!$J$43="Yes",0,1)</f>
        <v>0</v>
      </c>
      <c r="F1117" s="640">
        <f t="shared" si="53"/>
        <v>1</v>
      </c>
      <c r="G1117" s="641" t="s">
        <v>303</v>
      </c>
      <c r="H1117" s="11"/>
      <c r="I1117" s="11"/>
      <c r="J1117" s="11"/>
      <c r="K1117" s="11"/>
      <c r="L1117" s="11"/>
      <c r="M1117" s="11"/>
      <c r="N1117" s="11"/>
      <c r="O1117" s="11"/>
      <c r="P1117" s="11"/>
      <c r="Q1117" s="11"/>
      <c r="R1117" s="11"/>
      <c r="S1117" s="11"/>
      <c r="T1117" s="11"/>
      <c r="U1117" s="11"/>
      <c r="V1117" s="11"/>
      <c r="W1117" s="11"/>
      <c r="X1117" s="11"/>
      <c r="Y1117" s="11"/>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c r="BC1117" s="11"/>
      <c r="BD1117" s="11"/>
      <c r="BE1117" s="11"/>
      <c r="BF1117" s="11"/>
      <c r="BG1117" s="11"/>
      <c r="BH1117" s="11"/>
      <c r="BI1117" s="11"/>
      <c r="BJ1117" s="11"/>
      <c r="BK1117" s="11"/>
      <c r="BL1117" s="11"/>
      <c r="BM1117" s="11"/>
      <c r="BN1117" s="11"/>
      <c r="BO1117" s="11"/>
      <c r="BP1117" s="11"/>
      <c r="BQ1117" s="11"/>
      <c r="BR1117" s="11"/>
      <c r="BS1117" s="11"/>
      <c r="BT1117" s="11"/>
    </row>
    <row r="1118" spans="1:72" ht="27" hidden="1">
      <c r="A1118" s="880" t="str">
        <f>CONCATENATE(Admin!$C$44," ",Admin!$F$44)</f>
        <v>4 Anupam Jagtap</v>
      </c>
      <c r="B1118" s="881" t="e">
        <f>VLOOKUP($A$1112,'P4'!$A$10:$E$59,5, FALSE)</f>
        <v>#N/A</v>
      </c>
      <c r="C1118" s="639">
        <f t="shared" si="51"/>
        <v>1</v>
      </c>
      <c r="D1118" s="640">
        <f t="shared" si="52"/>
        <v>0</v>
      </c>
      <c r="E1118" s="640">
        <f>IF(Admin!$J$44="Yes",0,1)</f>
        <v>0</v>
      </c>
      <c r="F1118" s="640">
        <f t="shared" si="53"/>
        <v>1</v>
      </c>
      <c r="G1118" s="641" t="s">
        <v>303</v>
      </c>
      <c r="H1118" s="11"/>
      <c r="I1118" s="11"/>
      <c r="J1118" s="11"/>
      <c r="K1118" s="11"/>
      <c r="L1118" s="11"/>
      <c r="M1118" s="11"/>
      <c r="N1118" s="11"/>
      <c r="O1118" s="11"/>
      <c r="P1118" s="11"/>
      <c r="Q1118" s="11"/>
      <c r="R1118" s="11"/>
      <c r="S1118" s="11"/>
      <c r="T1118" s="11"/>
      <c r="U1118" s="11"/>
      <c r="V1118" s="11"/>
      <c r="W1118" s="11"/>
      <c r="X1118" s="11"/>
      <c r="Y1118" s="11"/>
      <c r="Z1118" s="11"/>
      <c r="AA1118" s="11"/>
      <c r="AB1118" s="11"/>
      <c r="AC1118" s="11"/>
      <c r="AD1118" s="11"/>
      <c r="AE1118" s="11"/>
      <c r="AF1118" s="11"/>
      <c r="AG1118" s="11"/>
      <c r="AH1118" s="11"/>
      <c r="AI1118" s="11"/>
      <c r="AJ1118" s="11"/>
      <c r="AK1118" s="11"/>
      <c r="AL1118" s="11"/>
      <c r="AM1118" s="11"/>
      <c r="AN1118" s="11"/>
      <c r="AO1118" s="11"/>
      <c r="AP1118" s="11"/>
      <c r="AQ1118" s="11"/>
      <c r="AR1118" s="11"/>
      <c r="AS1118" s="11"/>
      <c r="AT1118" s="11"/>
      <c r="AU1118" s="11"/>
      <c r="AV1118" s="11"/>
      <c r="AW1118" s="11"/>
      <c r="AX1118" s="11"/>
      <c r="AY1118" s="11"/>
      <c r="AZ1118" s="11"/>
      <c r="BA1118" s="11"/>
      <c r="BB1118" s="11"/>
      <c r="BC1118" s="11"/>
      <c r="BD1118" s="11"/>
      <c r="BE1118" s="11"/>
      <c r="BF1118" s="11"/>
      <c r="BG1118" s="11"/>
      <c r="BH1118" s="11"/>
      <c r="BI1118" s="11"/>
      <c r="BJ1118" s="11"/>
      <c r="BK1118" s="11"/>
      <c r="BL1118" s="11"/>
      <c r="BM1118" s="11"/>
      <c r="BN1118" s="11"/>
      <c r="BO1118" s="11"/>
      <c r="BP1118" s="11"/>
      <c r="BQ1118" s="11"/>
      <c r="BR1118" s="11"/>
      <c r="BS1118" s="11"/>
      <c r="BT1118" s="11"/>
    </row>
    <row r="1119" spans="1:72" ht="27" hidden="1">
      <c r="A1119" s="880" t="str">
        <f>CONCATENATE(Admin!$C$45," ",Admin!$F$45)</f>
        <v>5 Rohan Avachat</v>
      </c>
      <c r="B1119" s="881" t="e">
        <f>VLOOKUP($A$1112,'P5'!$A$10:$E$59,5, FALSE)</f>
        <v>#N/A</v>
      </c>
      <c r="C1119" s="639">
        <f t="shared" si="51"/>
        <v>1</v>
      </c>
      <c r="D1119" s="640">
        <f t="shared" si="52"/>
        <v>0</v>
      </c>
      <c r="E1119" s="640">
        <f>IF(Admin!$J$45="Yes",0,1)</f>
        <v>0</v>
      </c>
      <c r="F1119" s="640">
        <f t="shared" si="53"/>
        <v>1</v>
      </c>
      <c r="G1119" s="641" t="s">
        <v>303</v>
      </c>
      <c r="H1119" s="11"/>
      <c r="I1119" s="11"/>
      <c r="J1119" s="11"/>
      <c r="K1119" s="11"/>
      <c r="L1119" s="11"/>
      <c r="M1119" s="11"/>
      <c r="N1119" s="11"/>
      <c r="O1119" s="11"/>
      <c r="P1119" s="11"/>
      <c r="Q1119" s="11"/>
      <c r="R1119" s="11"/>
      <c r="S1119" s="11"/>
      <c r="T1119" s="11"/>
      <c r="U1119" s="11"/>
      <c r="V1119" s="11"/>
      <c r="W1119" s="11"/>
      <c r="X1119" s="11"/>
      <c r="Y1119" s="11"/>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c r="BC1119" s="11"/>
      <c r="BD1119" s="11"/>
      <c r="BE1119" s="11"/>
      <c r="BF1119" s="11"/>
      <c r="BG1119" s="11"/>
      <c r="BH1119" s="11"/>
      <c r="BI1119" s="11"/>
      <c r="BJ1119" s="11"/>
      <c r="BK1119" s="11"/>
      <c r="BL1119" s="11"/>
      <c r="BM1119" s="11"/>
      <c r="BN1119" s="11"/>
      <c r="BO1119" s="11"/>
      <c r="BP1119" s="11"/>
      <c r="BQ1119" s="11"/>
      <c r="BR1119" s="11"/>
      <c r="BS1119" s="11"/>
      <c r="BT1119" s="11"/>
    </row>
    <row r="1120" spans="1:72" hidden="1">
      <c r="A1120" s="880" t="str">
        <f>CONCATENATE(Admin!$C$46," ",Admin!$F$46)</f>
        <v xml:space="preserve">6 </v>
      </c>
      <c r="B1120" s="881" t="e">
        <f>VLOOKUP($A$1112,'P6'!$A$10:$E$59,5, FALSE)</f>
        <v>#N/A</v>
      </c>
      <c r="C1120" s="639">
        <f t="shared" si="51"/>
        <v>1</v>
      </c>
      <c r="D1120" s="640">
        <f t="shared" si="52"/>
        <v>0</v>
      </c>
      <c r="E1120" s="640">
        <f>IF(Admin!$J$46="Yes",0,1)</f>
        <v>1</v>
      </c>
      <c r="F1120" s="640">
        <f t="shared" si="53"/>
        <v>2</v>
      </c>
      <c r="G1120" s="641" t="s">
        <v>303</v>
      </c>
      <c r="H1120" s="11"/>
      <c r="I1120" s="11"/>
      <c r="J1120" s="11"/>
      <c r="K1120" s="11"/>
      <c r="L1120" s="11"/>
      <c r="M1120" s="11"/>
      <c r="N1120" s="11"/>
      <c r="O1120" s="11"/>
      <c r="P1120" s="11"/>
      <c r="Q1120" s="11"/>
      <c r="R1120" s="11"/>
      <c r="S1120" s="11"/>
      <c r="T1120" s="11"/>
      <c r="U1120" s="11"/>
      <c r="V1120" s="11"/>
      <c r="W1120" s="11"/>
      <c r="X1120" s="11"/>
      <c r="Y1120" s="11"/>
      <c r="Z1120" s="11"/>
      <c r="AA1120" s="11"/>
      <c r="AB1120" s="11"/>
      <c r="AC1120" s="11"/>
      <c r="AD1120" s="11"/>
      <c r="AE1120" s="11"/>
      <c r="AF1120" s="11"/>
      <c r="AG1120" s="11"/>
      <c r="AH1120" s="11"/>
      <c r="AI1120" s="11"/>
      <c r="AJ1120" s="11"/>
      <c r="AK1120" s="11"/>
      <c r="AL1120" s="11"/>
      <c r="AM1120" s="11"/>
      <c r="AN1120" s="11"/>
      <c r="AO1120" s="11"/>
      <c r="AP1120" s="11"/>
      <c r="AQ1120" s="11"/>
      <c r="AR1120" s="11"/>
      <c r="AS1120" s="11"/>
      <c r="AT1120" s="11"/>
      <c r="AU1120" s="11"/>
      <c r="AV1120" s="11"/>
      <c r="AW1120" s="11"/>
      <c r="AX1120" s="11"/>
      <c r="AY1120" s="11"/>
      <c r="AZ1120" s="11"/>
      <c r="BA1120" s="11"/>
      <c r="BB1120" s="11"/>
      <c r="BC1120" s="11"/>
      <c r="BD1120" s="11"/>
      <c r="BE1120" s="11"/>
      <c r="BF1120" s="11"/>
      <c r="BG1120" s="11"/>
      <c r="BH1120" s="11"/>
      <c r="BI1120" s="11"/>
      <c r="BJ1120" s="11"/>
      <c r="BK1120" s="11"/>
      <c r="BL1120" s="11"/>
      <c r="BM1120" s="11"/>
      <c r="BN1120" s="11"/>
      <c r="BO1120" s="11"/>
      <c r="BP1120" s="11"/>
      <c r="BQ1120" s="11"/>
      <c r="BR1120" s="11"/>
      <c r="BS1120" s="11"/>
      <c r="BT1120" s="11"/>
    </row>
    <row r="1121" spans="1:72" hidden="1">
      <c r="A1121" s="880" t="str">
        <f>CONCATENATE(Admin!$C$47," ",Admin!$F$47)</f>
        <v xml:space="preserve">7 </v>
      </c>
      <c r="B1121" s="881" t="e">
        <f>VLOOKUP($A$1112,'P7'!$A$10:$E$59,5, FALSE)</f>
        <v>#N/A</v>
      </c>
      <c r="C1121" s="639">
        <f t="shared" si="51"/>
        <v>1</v>
      </c>
      <c r="D1121" s="640">
        <f t="shared" si="52"/>
        <v>0</v>
      </c>
      <c r="E1121" s="640">
        <f>IF(Admin!$J$47="Yes",0,1)</f>
        <v>1</v>
      </c>
      <c r="F1121" s="640">
        <f t="shared" si="53"/>
        <v>2</v>
      </c>
      <c r="G1121" s="641" t="s">
        <v>303</v>
      </c>
      <c r="H1121" s="11"/>
      <c r="I1121" s="11"/>
      <c r="J1121" s="11"/>
      <c r="K1121" s="11"/>
      <c r="L1121" s="11"/>
      <c r="M1121" s="11"/>
      <c r="N1121" s="11"/>
      <c r="O1121" s="11"/>
      <c r="P1121" s="11"/>
      <c r="Q1121" s="11"/>
      <c r="R1121" s="11"/>
      <c r="S1121" s="11"/>
      <c r="T1121" s="11"/>
      <c r="U1121" s="11"/>
      <c r="V1121" s="11"/>
      <c r="W1121" s="11"/>
      <c r="X1121" s="11"/>
      <c r="Y1121" s="11"/>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c r="BC1121" s="11"/>
      <c r="BD1121" s="11"/>
      <c r="BE1121" s="11"/>
      <c r="BF1121" s="11"/>
      <c r="BG1121" s="11"/>
      <c r="BH1121" s="11"/>
      <c r="BI1121" s="11"/>
      <c r="BJ1121" s="11"/>
      <c r="BK1121" s="11"/>
      <c r="BL1121" s="11"/>
      <c r="BM1121" s="11"/>
      <c r="BN1121" s="11"/>
      <c r="BO1121" s="11"/>
      <c r="BP1121" s="11"/>
      <c r="BQ1121" s="11"/>
      <c r="BR1121" s="11"/>
      <c r="BS1121" s="11"/>
      <c r="BT1121" s="11"/>
    </row>
    <row r="1122" spans="1:72" hidden="1">
      <c r="A1122" s="880" t="str">
        <f>CONCATENATE(Admin!$C$48," ",Admin!$F$48)</f>
        <v xml:space="preserve">8 </v>
      </c>
      <c r="B1122" s="881" t="e">
        <f>VLOOKUP($A$1112,'P8'!$A$10:$E$59,5, FALSE)</f>
        <v>#N/A</v>
      </c>
      <c r="C1122" s="639">
        <f t="shared" si="51"/>
        <v>1</v>
      </c>
      <c r="D1122" s="640">
        <f t="shared" si="52"/>
        <v>0</v>
      </c>
      <c r="E1122" s="640">
        <f>IF(Admin!$J$48="Yes",0,1)</f>
        <v>1</v>
      </c>
      <c r="F1122" s="640">
        <f t="shared" si="53"/>
        <v>2</v>
      </c>
      <c r="G1122" s="641" t="s">
        <v>303</v>
      </c>
      <c r="H1122" s="11"/>
      <c r="I1122" s="11"/>
      <c r="J1122" s="11"/>
      <c r="K1122" s="11"/>
      <c r="L1122" s="11"/>
      <c r="M1122" s="11"/>
      <c r="N1122" s="11"/>
      <c r="O1122" s="11"/>
      <c r="P1122" s="11"/>
      <c r="Q1122" s="11"/>
      <c r="R1122" s="11"/>
      <c r="S1122" s="11"/>
      <c r="T1122" s="11"/>
      <c r="U1122" s="11"/>
      <c r="V1122" s="11"/>
      <c r="W1122" s="11"/>
      <c r="X1122" s="11"/>
      <c r="Y1122" s="11"/>
      <c r="Z1122" s="11"/>
      <c r="AA1122" s="11"/>
      <c r="AB1122" s="11"/>
      <c r="AC1122" s="11"/>
      <c r="AD1122" s="11"/>
      <c r="AE1122" s="11"/>
      <c r="AF1122" s="11"/>
      <c r="AG1122" s="11"/>
      <c r="AH1122" s="11"/>
      <c r="AI1122" s="11"/>
      <c r="AJ1122" s="11"/>
      <c r="AK1122" s="11"/>
      <c r="AL1122" s="11"/>
      <c r="AM1122" s="11"/>
      <c r="AN1122" s="11"/>
      <c r="AO1122" s="11"/>
      <c r="AP1122" s="11"/>
      <c r="AQ1122" s="11"/>
      <c r="AR1122" s="11"/>
      <c r="AS1122" s="11"/>
      <c r="AT1122" s="11"/>
      <c r="AU1122" s="11"/>
      <c r="AV1122" s="11"/>
      <c r="AW1122" s="11"/>
      <c r="AX1122" s="11"/>
      <c r="AY1122" s="11"/>
      <c r="AZ1122" s="11"/>
      <c r="BA1122" s="11"/>
      <c r="BB1122" s="11"/>
      <c r="BC1122" s="11"/>
      <c r="BD1122" s="11"/>
      <c r="BE1122" s="11"/>
      <c r="BF1122" s="11"/>
      <c r="BG1122" s="11"/>
      <c r="BH1122" s="11"/>
      <c r="BI1122" s="11"/>
      <c r="BJ1122" s="11"/>
      <c r="BK1122" s="11"/>
      <c r="BL1122" s="11"/>
      <c r="BM1122" s="11"/>
      <c r="BN1122" s="11"/>
      <c r="BO1122" s="11"/>
      <c r="BP1122" s="11"/>
      <c r="BQ1122" s="11"/>
      <c r="BR1122" s="11"/>
      <c r="BS1122" s="11"/>
      <c r="BT1122" s="11"/>
    </row>
    <row r="1123" spans="1:72" hidden="1">
      <c r="A1123" s="880" t="str">
        <f>CONCATENATE(Admin!$C$49," ",Admin!$F$49)</f>
        <v xml:space="preserve">9 </v>
      </c>
      <c r="B1123" s="881" t="e">
        <f>VLOOKUP($A$1112,'P9'!$A$10:$E$59,5, FALSE)</f>
        <v>#N/A</v>
      </c>
      <c r="C1123" s="639">
        <f t="shared" si="51"/>
        <v>1</v>
      </c>
      <c r="D1123" s="640">
        <f t="shared" si="52"/>
        <v>0</v>
      </c>
      <c r="E1123" s="640">
        <f>IF(Admin!$J$49="Yes",0,1)</f>
        <v>1</v>
      </c>
      <c r="F1123" s="640">
        <f t="shared" si="53"/>
        <v>2</v>
      </c>
      <c r="G1123" s="641" t="s">
        <v>303</v>
      </c>
      <c r="H1123" s="11"/>
      <c r="I1123" s="11"/>
      <c r="J1123" s="11"/>
      <c r="K1123" s="11"/>
      <c r="L1123" s="11"/>
      <c r="M1123" s="11"/>
      <c r="N1123" s="11"/>
      <c r="O1123" s="11"/>
      <c r="P1123" s="11"/>
      <c r="Q1123" s="11"/>
      <c r="R1123" s="11"/>
      <c r="S1123" s="11"/>
      <c r="T1123" s="11"/>
      <c r="U1123" s="11"/>
      <c r="V1123" s="11"/>
      <c r="W1123" s="11"/>
      <c r="X1123" s="11"/>
      <c r="Y1123" s="11"/>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c r="BC1123" s="11"/>
      <c r="BD1123" s="11"/>
      <c r="BE1123" s="11"/>
      <c r="BF1123" s="11"/>
      <c r="BG1123" s="11"/>
      <c r="BH1123" s="11"/>
      <c r="BI1123" s="11"/>
      <c r="BJ1123" s="11"/>
      <c r="BK1123" s="11"/>
      <c r="BL1123" s="11"/>
      <c r="BM1123" s="11"/>
      <c r="BN1123" s="11"/>
      <c r="BO1123" s="11"/>
      <c r="BP1123" s="11"/>
      <c r="BQ1123" s="11"/>
      <c r="BR1123" s="11"/>
      <c r="BS1123" s="11"/>
      <c r="BT1123" s="11"/>
    </row>
    <row r="1124" spans="1:72" hidden="1">
      <c r="A1124" s="880" t="str">
        <f>CONCATENATE(Admin!$C$50," ",Admin!$F$50)</f>
        <v xml:space="preserve">10 </v>
      </c>
      <c r="B1124" s="881" t="e">
        <f>VLOOKUP($A$1112,'P10'!$A$10:$E$59,5, FALSE)</f>
        <v>#N/A</v>
      </c>
      <c r="C1124" s="639">
        <f t="shared" si="51"/>
        <v>1</v>
      </c>
      <c r="D1124" s="640">
        <f t="shared" si="52"/>
        <v>0</v>
      </c>
      <c r="E1124" s="640">
        <f>IF(Admin!$J$50="Yes",0,1)</f>
        <v>1</v>
      </c>
      <c r="F1124" s="640">
        <f t="shared" si="53"/>
        <v>2</v>
      </c>
      <c r="G1124" s="641" t="s">
        <v>303</v>
      </c>
      <c r="H1124" s="11"/>
      <c r="I1124" s="11"/>
      <c r="J1124" s="11"/>
      <c r="K1124" s="11"/>
      <c r="L1124" s="11"/>
      <c r="M1124" s="11"/>
      <c r="N1124" s="11"/>
      <c r="O1124" s="11"/>
      <c r="P1124" s="11"/>
      <c r="Q1124" s="11"/>
      <c r="R1124" s="11"/>
      <c r="S1124" s="11"/>
      <c r="T1124" s="11"/>
      <c r="U1124" s="11"/>
      <c r="V1124" s="11"/>
      <c r="W1124" s="11"/>
      <c r="X1124" s="11"/>
      <c r="Y1124" s="11"/>
      <c r="Z1124" s="11"/>
      <c r="AA1124" s="11"/>
      <c r="AB1124" s="11"/>
      <c r="AC1124" s="11"/>
      <c r="AD1124" s="11"/>
      <c r="AE1124" s="11"/>
      <c r="AF1124" s="11"/>
      <c r="AG1124" s="11"/>
      <c r="AH1124" s="11"/>
      <c r="AI1124" s="11"/>
      <c r="AJ1124" s="11"/>
      <c r="AK1124" s="11"/>
      <c r="AL1124" s="11"/>
      <c r="AM1124" s="11"/>
      <c r="AN1124" s="11"/>
      <c r="AO1124" s="11"/>
      <c r="AP1124" s="11"/>
      <c r="AQ1124" s="11"/>
      <c r="AR1124" s="11"/>
      <c r="AS1124" s="11"/>
      <c r="AT1124" s="11"/>
      <c r="AU1124" s="11"/>
      <c r="AV1124" s="11"/>
      <c r="AW1124" s="11"/>
      <c r="AX1124" s="11"/>
      <c r="AY1124" s="11"/>
      <c r="AZ1124" s="11"/>
      <c r="BA1124" s="11"/>
      <c r="BB1124" s="11"/>
      <c r="BC1124" s="11"/>
      <c r="BD1124" s="11"/>
      <c r="BE1124" s="11"/>
      <c r="BF1124" s="11"/>
      <c r="BG1124" s="11"/>
      <c r="BH1124" s="11"/>
      <c r="BI1124" s="11"/>
      <c r="BJ1124" s="11"/>
      <c r="BK1124" s="11"/>
      <c r="BL1124" s="11"/>
      <c r="BM1124" s="11"/>
      <c r="BN1124" s="11"/>
      <c r="BO1124" s="11"/>
      <c r="BP1124" s="11"/>
      <c r="BQ1124" s="11"/>
      <c r="BR1124" s="11"/>
      <c r="BS1124" s="11"/>
      <c r="BT1124" s="11"/>
    </row>
    <row r="1125" spans="1:72" hidden="1">
      <c r="A1125" s="880" t="str">
        <f>CONCATENATE(Admin!$C$51," ",Admin!$F$51)</f>
        <v xml:space="preserve">11 </v>
      </c>
      <c r="B1125" s="881" t="e">
        <f>VLOOKUP($A$1112,'P11'!$A$10:$E$59,5, FALSE)</f>
        <v>#N/A</v>
      </c>
      <c r="C1125" s="639">
        <f t="shared" si="51"/>
        <v>1</v>
      </c>
      <c r="D1125" s="640">
        <f t="shared" si="52"/>
        <v>0</v>
      </c>
      <c r="E1125" s="640">
        <f>IF(Admin!$J$51="Yes",0,1)</f>
        <v>1</v>
      </c>
      <c r="F1125" s="640">
        <f t="shared" si="53"/>
        <v>2</v>
      </c>
      <c r="G1125" s="641" t="s">
        <v>303</v>
      </c>
      <c r="H1125" s="11"/>
      <c r="I1125" s="11"/>
      <c r="J1125" s="11"/>
      <c r="K1125" s="11"/>
      <c r="L1125" s="11"/>
      <c r="M1125" s="11"/>
      <c r="N1125" s="11"/>
      <c r="O1125" s="11"/>
      <c r="P1125" s="11"/>
      <c r="Q1125" s="11"/>
      <c r="R1125" s="11"/>
      <c r="S1125" s="11"/>
      <c r="T1125" s="11"/>
      <c r="U1125" s="11"/>
      <c r="V1125" s="11"/>
      <c r="W1125" s="11"/>
      <c r="X1125" s="11"/>
      <c r="Y1125" s="11"/>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c r="BC1125" s="11"/>
      <c r="BD1125" s="11"/>
      <c r="BE1125" s="11"/>
      <c r="BF1125" s="11"/>
      <c r="BG1125" s="11"/>
      <c r="BH1125" s="11"/>
      <c r="BI1125" s="11"/>
      <c r="BJ1125" s="11"/>
      <c r="BK1125" s="11"/>
      <c r="BL1125" s="11"/>
      <c r="BM1125" s="11"/>
      <c r="BN1125" s="11"/>
      <c r="BO1125" s="11"/>
      <c r="BP1125" s="11"/>
      <c r="BQ1125" s="11"/>
      <c r="BR1125" s="11"/>
      <c r="BS1125" s="11"/>
      <c r="BT1125" s="11"/>
    </row>
    <row r="1126" spans="1:72" hidden="1">
      <c r="A1126" s="880" t="str">
        <f>CONCATENATE(Admin!$C$52," ",Admin!$F$52)</f>
        <v xml:space="preserve">12 </v>
      </c>
      <c r="B1126" s="881" t="e">
        <f>VLOOKUP($A$1112,'P12'!$A$10:$E$59,5, FALSE)</f>
        <v>#N/A</v>
      </c>
      <c r="C1126" s="639">
        <f t="shared" si="51"/>
        <v>1</v>
      </c>
      <c r="D1126" s="640">
        <f t="shared" si="52"/>
        <v>0</v>
      </c>
      <c r="E1126" s="640">
        <f>IF(Admin!$J$52="Yes",0,1)</f>
        <v>1</v>
      </c>
      <c r="F1126" s="640">
        <f t="shared" si="53"/>
        <v>2</v>
      </c>
      <c r="G1126" s="641" t="s">
        <v>303</v>
      </c>
      <c r="H1126" s="11"/>
      <c r="I1126" s="11"/>
      <c r="J1126" s="11"/>
      <c r="K1126" s="11"/>
      <c r="L1126" s="11"/>
      <c r="M1126" s="11"/>
      <c r="N1126" s="11"/>
      <c r="O1126" s="11"/>
      <c r="P1126" s="11"/>
      <c r="Q1126" s="11"/>
      <c r="R1126" s="11"/>
      <c r="S1126" s="11"/>
      <c r="T1126" s="11"/>
      <c r="U1126" s="11"/>
      <c r="V1126" s="11"/>
      <c r="W1126" s="11"/>
      <c r="X1126" s="11"/>
      <c r="Y1126" s="11"/>
      <c r="Z1126" s="11"/>
      <c r="AA1126" s="11"/>
      <c r="AB1126" s="11"/>
      <c r="AC1126" s="11"/>
      <c r="AD1126" s="11"/>
      <c r="AE1126" s="11"/>
      <c r="AF1126" s="11"/>
      <c r="AG1126" s="11"/>
      <c r="AH1126" s="11"/>
      <c r="AI1126" s="11"/>
      <c r="AJ1126" s="11"/>
      <c r="AK1126" s="11"/>
      <c r="AL1126" s="11"/>
      <c r="AM1126" s="11"/>
      <c r="AN1126" s="11"/>
      <c r="AO1126" s="11"/>
      <c r="AP1126" s="11"/>
      <c r="AQ1126" s="11"/>
      <c r="AR1126" s="11"/>
      <c r="AS1126" s="11"/>
      <c r="AT1126" s="11"/>
      <c r="AU1126" s="11"/>
      <c r="AV1126" s="11"/>
      <c r="AW1126" s="11"/>
      <c r="AX1126" s="11"/>
      <c r="AY1126" s="11"/>
      <c r="AZ1126" s="11"/>
      <c r="BA1126" s="11"/>
      <c r="BB1126" s="11"/>
      <c r="BC1126" s="11"/>
      <c r="BD1126" s="11"/>
      <c r="BE1126" s="11"/>
      <c r="BF1126" s="11"/>
      <c r="BG1126" s="11"/>
      <c r="BH1126" s="11"/>
      <c r="BI1126" s="11"/>
      <c r="BJ1126" s="11"/>
      <c r="BK1126" s="11"/>
      <c r="BL1126" s="11"/>
      <c r="BM1126" s="11"/>
      <c r="BN1126" s="11"/>
      <c r="BO1126" s="11"/>
      <c r="BP1126" s="11"/>
      <c r="BQ1126" s="11"/>
      <c r="BR1126" s="11"/>
      <c r="BS1126" s="11"/>
      <c r="BT1126" s="11"/>
    </row>
    <row r="1127" spans="1:72" hidden="1">
      <c r="A1127" s="880" t="str">
        <f>CONCATENATE(Admin!$C$53," ",Admin!$F$53)</f>
        <v xml:space="preserve">13 </v>
      </c>
      <c r="B1127" s="881" t="e">
        <f>VLOOKUP($A$1112,'P13'!$A$10:$E$59,5, FALSE)</f>
        <v>#N/A</v>
      </c>
      <c r="C1127" s="639">
        <f t="shared" si="51"/>
        <v>1</v>
      </c>
      <c r="D1127" s="640">
        <f t="shared" si="52"/>
        <v>0</v>
      </c>
      <c r="E1127" s="640">
        <f>IF(Admin!$J$53="Yes",0,1)</f>
        <v>1</v>
      </c>
      <c r="F1127" s="640">
        <f t="shared" si="53"/>
        <v>2</v>
      </c>
      <c r="G1127" s="641" t="s">
        <v>303</v>
      </c>
      <c r="H1127" s="11"/>
      <c r="I1127" s="11"/>
      <c r="J1127" s="11"/>
      <c r="K1127" s="11"/>
      <c r="L1127" s="11"/>
      <c r="M1127" s="11"/>
      <c r="N1127" s="11"/>
      <c r="O1127" s="11"/>
      <c r="P1127" s="11"/>
      <c r="Q1127" s="11"/>
      <c r="R1127" s="11"/>
      <c r="S1127" s="11"/>
      <c r="T1127" s="11"/>
      <c r="U1127" s="11"/>
      <c r="V1127" s="11"/>
      <c r="W1127" s="11"/>
      <c r="X1127" s="11"/>
      <c r="Y1127" s="11"/>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c r="BC1127" s="11"/>
      <c r="BD1127" s="11"/>
      <c r="BE1127" s="11"/>
      <c r="BF1127" s="11"/>
      <c r="BG1127" s="11"/>
      <c r="BH1127" s="11"/>
      <c r="BI1127" s="11"/>
      <c r="BJ1127" s="11"/>
      <c r="BK1127" s="11"/>
      <c r="BL1127" s="11"/>
      <c r="BM1127" s="11"/>
      <c r="BN1127" s="11"/>
      <c r="BO1127" s="11"/>
      <c r="BP1127" s="11"/>
      <c r="BQ1127" s="11"/>
      <c r="BR1127" s="11"/>
      <c r="BS1127" s="11"/>
      <c r="BT1127" s="11"/>
    </row>
    <row r="1128" spans="1:72" hidden="1">
      <c r="A1128" s="880" t="str">
        <f>CONCATENATE(Admin!$C$54," ",Admin!$F$54)</f>
        <v xml:space="preserve">14 </v>
      </c>
      <c r="B1128" s="881" t="e">
        <f>VLOOKUP($A$1112,'P14'!$A$10:$E$59,5, FALSE)</f>
        <v>#N/A</v>
      </c>
      <c r="C1128" s="639">
        <f t="shared" si="51"/>
        <v>1</v>
      </c>
      <c r="D1128" s="640">
        <f t="shared" si="52"/>
        <v>0</v>
      </c>
      <c r="E1128" s="640">
        <f>IF(Admin!$J$54="Yes",0,1)</f>
        <v>1</v>
      </c>
      <c r="F1128" s="640">
        <f t="shared" si="53"/>
        <v>2</v>
      </c>
      <c r="G1128" s="641" t="s">
        <v>303</v>
      </c>
      <c r="H1128" s="11"/>
      <c r="I1128" s="11"/>
      <c r="J1128" s="11"/>
      <c r="K1128" s="11"/>
      <c r="L1128" s="11"/>
      <c r="M1128" s="11"/>
      <c r="N1128" s="11"/>
      <c r="O1128" s="11"/>
      <c r="P1128" s="11"/>
      <c r="Q1128" s="11"/>
      <c r="R1128" s="11"/>
      <c r="S1128" s="11"/>
      <c r="T1128" s="11"/>
      <c r="U1128" s="11"/>
      <c r="V1128" s="11"/>
      <c r="W1128" s="11"/>
      <c r="X1128" s="11"/>
      <c r="Y1128" s="11"/>
      <c r="Z1128" s="11"/>
      <c r="AA1128" s="11"/>
      <c r="AB1128" s="11"/>
      <c r="AC1128" s="11"/>
      <c r="AD1128" s="11"/>
      <c r="AE1128" s="11"/>
      <c r="AF1128" s="11"/>
      <c r="AG1128" s="11"/>
      <c r="AH1128" s="11"/>
      <c r="AI1128" s="11"/>
      <c r="AJ1128" s="11"/>
      <c r="AK1128" s="11"/>
      <c r="AL1128" s="11"/>
      <c r="AM1128" s="11"/>
      <c r="AN1128" s="11"/>
      <c r="AO1128" s="11"/>
      <c r="AP1128" s="11"/>
      <c r="AQ1128" s="11"/>
      <c r="AR1128" s="11"/>
      <c r="AS1128" s="11"/>
      <c r="AT1128" s="11"/>
      <c r="AU1128" s="11"/>
      <c r="AV1128" s="11"/>
      <c r="AW1128" s="11"/>
      <c r="AX1128" s="11"/>
      <c r="AY1128" s="11"/>
      <c r="AZ1128" s="11"/>
      <c r="BA1128" s="11"/>
      <c r="BB1128" s="11"/>
      <c r="BC1128" s="11"/>
      <c r="BD1128" s="11"/>
      <c r="BE1128" s="11"/>
      <c r="BF1128" s="11"/>
      <c r="BG1128" s="11"/>
      <c r="BH1128" s="11"/>
      <c r="BI1128" s="11"/>
      <c r="BJ1128" s="11"/>
      <c r="BK1128" s="11"/>
      <c r="BL1128" s="11"/>
      <c r="BM1128" s="11"/>
      <c r="BN1128" s="11"/>
      <c r="BO1128" s="11"/>
      <c r="BP1128" s="11"/>
      <c r="BQ1128" s="11"/>
      <c r="BR1128" s="11"/>
      <c r="BS1128" s="11"/>
      <c r="BT1128" s="11"/>
    </row>
    <row r="1129" spans="1:72" hidden="1">
      <c r="A1129" s="880" t="str">
        <f>CONCATENATE(Admin!$C$55," ",Admin!$F$55)</f>
        <v xml:space="preserve">15 </v>
      </c>
      <c r="B1129" s="881" t="e">
        <f>VLOOKUP($A$1112,'P15'!$A$10:$E$59,5, FALSE)</f>
        <v>#N/A</v>
      </c>
      <c r="C1129" s="639">
        <f t="shared" si="51"/>
        <v>1</v>
      </c>
      <c r="D1129" s="640">
        <f t="shared" si="52"/>
        <v>0</v>
      </c>
      <c r="E1129" s="640">
        <f>IF(Admin!$J$55="Yes",0,1)</f>
        <v>1</v>
      </c>
      <c r="F1129" s="640">
        <f t="shared" si="53"/>
        <v>2</v>
      </c>
      <c r="G1129" s="641" t="s">
        <v>303</v>
      </c>
      <c r="H1129" s="11"/>
      <c r="I1129" s="11"/>
      <c r="J1129" s="11"/>
      <c r="K1129" s="11"/>
      <c r="L1129" s="11"/>
      <c r="M1129" s="11"/>
      <c r="N1129" s="11"/>
      <c r="O1129" s="11"/>
      <c r="P1129" s="11"/>
      <c r="Q1129" s="11"/>
      <c r="R1129" s="11"/>
      <c r="S1129" s="11"/>
      <c r="T1129" s="11"/>
      <c r="U1129" s="11"/>
      <c r="V1129" s="11"/>
      <c r="W1129" s="11"/>
      <c r="X1129" s="11"/>
      <c r="Y1129" s="11"/>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c r="BC1129" s="11"/>
      <c r="BD1129" s="11"/>
      <c r="BE1129" s="11"/>
      <c r="BF1129" s="11"/>
      <c r="BG1129" s="11"/>
      <c r="BH1129" s="11"/>
      <c r="BI1129" s="11"/>
      <c r="BJ1129" s="11"/>
      <c r="BK1129" s="11"/>
      <c r="BL1129" s="11"/>
      <c r="BM1129" s="11"/>
      <c r="BN1129" s="11"/>
      <c r="BO1129" s="11"/>
      <c r="BP1129" s="11"/>
      <c r="BQ1129" s="11"/>
      <c r="BR1129" s="11"/>
      <c r="BS1129" s="11"/>
      <c r="BT1129" s="11"/>
    </row>
    <row r="1130" spans="1:72" hidden="1">
      <c r="A1130" s="880" t="str">
        <f>CONCATENATE(Admin!$C$56," ",Admin!$F$56)</f>
        <v xml:space="preserve">16 </v>
      </c>
      <c r="B1130" s="881" t="e">
        <f>VLOOKUP($A$1112,'P16'!$A$10:$E$59,5, FALSE)</f>
        <v>#N/A</v>
      </c>
      <c r="C1130" s="639">
        <f t="shared" si="51"/>
        <v>1</v>
      </c>
      <c r="D1130" s="640">
        <f t="shared" si="52"/>
        <v>0</v>
      </c>
      <c r="E1130" s="640">
        <f>IF(Admin!$J$56="Yes",0,1)</f>
        <v>1</v>
      </c>
      <c r="F1130" s="640">
        <f t="shared" si="53"/>
        <v>2</v>
      </c>
      <c r="G1130" s="641" t="s">
        <v>303</v>
      </c>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c r="AM1130" s="11"/>
      <c r="AN1130" s="11"/>
      <c r="AO1130" s="11"/>
      <c r="AP1130" s="11"/>
      <c r="AQ1130" s="11"/>
      <c r="AR1130" s="11"/>
      <c r="AS1130" s="11"/>
      <c r="AT1130" s="11"/>
      <c r="AU1130" s="11"/>
      <c r="AV1130" s="11"/>
      <c r="AW1130" s="11"/>
      <c r="AX1130" s="11"/>
      <c r="AY1130" s="11"/>
      <c r="AZ1130" s="11"/>
      <c r="BA1130" s="11"/>
      <c r="BB1130" s="11"/>
      <c r="BC1130" s="11"/>
      <c r="BD1130" s="11"/>
      <c r="BE1130" s="11"/>
      <c r="BF1130" s="11"/>
      <c r="BG1130" s="11"/>
      <c r="BH1130" s="11"/>
      <c r="BI1130" s="11"/>
      <c r="BJ1130" s="11"/>
      <c r="BK1130" s="11"/>
      <c r="BL1130" s="11"/>
      <c r="BM1130" s="11"/>
      <c r="BN1130" s="11"/>
      <c r="BO1130" s="11"/>
      <c r="BP1130" s="11"/>
      <c r="BQ1130" s="11"/>
      <c r="BR1130" s="11"/>
      <c r="BS1130" s="11"/>
      <c r="BT1130" s="11"/>
    </row>
    <row r="1131" spans="1:72" hidden="1">
      <c r="A1131" s="880" t="str">
        <f>CONCATENATE(Admin!$C$57," ",Admin!$F$57)</f>
        <v xml:space="preserve">17 </v>
      </c>
      <c r="B1131" s="881" t="e">
        <f>VLOOKUP($A$1112,'P17'!$A$10:$E$59,5, FALSE)</f>
        <v>#N/A</v>
      </c>
      <c r="C1131" s="639">
        <f t="shared" si="51"/>
        <v>1</v>
      </c>
      <c r="D1131" s="640">
        <f t="shared" si="52"/>
        <v>0</v>
      </c>
      <c r="E1131" s="640">
        <f>IF(Admin!$J$57="Yes",0,1)</f>
        <v>1</v>
      </c>
      <c r="F1131" s="640">
        <f t="shared" si="53"/>
        <v>2</v>
      </c>
      <c r="G1131" s="641" t="s">
        <v>303</v>
      </c>
      <c r="H1131" s="11"/>
      <c r="I1131" s="11"/>
      <c r="J1131" s="11"/>
      <c r="K1131" s="11"/>
      <c r="L1131" s="11"/>
      <c r="M1131" s="11"/>
      <c r="N1131" s="11"/>
      <c r="O1131" s="11"/>
      <c r="P1131" s="11"/>
      <c r="Q1131" s="11"/>
      <c r="R1131" s="11"/>
      <c r="S1131" s="11"/>
      <c r="T1131" s="11"/>
      <c r="U1131" s="11"/>
      <c r="V1131" s="11"/>
      <c r="W1131" s="11"/>
      <c r="X1131" s="11"/>
      <c r="Y1131" s="11"/>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c r="BC1131" s="11"/>
      <c r="BD1131" s="11"/>
      <c r="BE1131" s="11"/>
      <c r="BF1131" s="11"/>
      <c r="BG1131" s="11"/>
      <c r="BH1131" s="11"/>
      <c r="BI1131" s="11"/>
      <c r="BJ1131" s="11"/>
      <c r="BK1131" s="11"/>
      <c r="BL1131" s="11"/>
      <c r="BM1131" s="11"/>
      <c r="BN1131" s="11"/>
      <c r="BO1131" s="11"/>
      <c r="BP1131" s="11"/>
      <c r="BQ1131" s="11"/>
      <c r="BR1131" s="11"/>
      <c r="BS1131" s="11"/>
      <c r="BT1131" s="11"/>
    </row>
    <row r="1132" spans="1:72" hidden="1">
      <c r="A1132" s="880" t="str">
        <f>CONCATENATE(Admin!$C$58," ",Admin!$F$58)</f>
        <v xml:space="preserve">18 </v>
      </c>
      <c r="B1132" s="881" t="e">
        <f>VLOOKUP($A$1112,'P18'!$A$10:$E$59,5, FALSE)</f>
        <v>#N/A</v>
      </c>
      <c r="C1132" s="639">
        <f t="shared" si="51"/>
        <v>1</v>
      </c>
      <c r="D1132" s="640">
        <f t="shared" si="52"/>
        <v>0</v>
      </c>
      <c r="E1132" s="640">
        <f>IF(Admin!$J$58="Yes",0,1)</f>
        <v>1</v>
      </c>
      <c r="F1132" s="640">
        <f t="shared" si="53"/>
        <v>2</v>
      </c>
      <c r="G1132" s="641" t="s">
        <v>303</v>
      </c>
      <c r="H1132" s="11"/>
      <c r="I1132" s="11"/>
      <c r="J1132" s="11"/>
      <c r="K1132" s="11"/>
      <c r="L1132" s="11"/>
      <c r="M1132" s="11"/>
      <c r="N1132" s="11"/>
      <c r="O1132" s="11"/>
      <c r="P1132" s="11"/>
      <c r="Q1132" s="11"/>
      <c r="R1132" s="11"/>
      <c r="S1132" s="11"/>
      <c r="T1132" s="11"/>
      <c r="U1132" s="11"/>
      <c r="V1132" s="11"/>
      <c r="W1132" s="11"/>
      <c r="X1132" s="11"/>
      <c r="Y1132" s="11"/>
      <c r="Z1132" s="11"/>
      <c r="AA1132" s="11"/>
      <c r="AB1132" s="11"/>
      <c r="AC1132" s="11"/>
      <c r="AD1132" s="11"/>
      <c r="AE1132" s="11"/>
      <c r="AF1132" s="11"/>
      <c r="AG1132" s="11"/>
      <c r="AH1132" s="11"/>
      <c r="AI1132" s="11"/>
      <c r="AJ1132" s="11"/>
      <c r="AK1132" s="11"/>
      <c r="AL1132" s="11"/>
      <c r="AM1132" s="11"/>
      <c r="AN1132" s="11"/>
      <c r="AO1132" s="11"/>
      <c r="AP1132" s="11"/>
      <c r="AQ1132" s="11"/>
      <c r="AR1132" s="11"/>
      <c r="AS1132" s="11"/>
      <c r="AT1132" s="11"/>
      <c r="AU1132" s="11"/>
      <c r="AV1132" s="11"/>
      <c r="AW1132" s="11"/>
      <c r="AX1132" s="11"/>
      <c r="AY1132" s="11"/>
      <c r="AZ1132" s="11"/>
      <c r="BA1132" s="11"/>
      <c r="BB1132" s="11"/>
      <c r="BC1132" s="11"/>
      <c r="BD1132" s="11"/>
      <c r="BE1132" s="11"/>
      <c r="BF1132" s="11"/>
      <c r="BG1132" s="11"/>
      <c r="BH1132" s="11"/>
      <c r="BI1132" s="11"/>
      <c r="BJ1132" s="11"/>
      <c r="BK1132" s="11"/>
      <c r="BL1132" s="11"/>
      <c r="BM1132" s="11"/>
      <c r="BN1132" s="11"/>
      <c r="BO1132" s="11"/>
      <c r="BP1132" s="11"/>
      <c r="BQ1132" s="11"/>
      <c r="BR1132" s="11"/>
      <c r="BS1132" s="11"/>
      <c r="BT1132" s="11"/>
    </row>
    <row r="1133" spans="1:72" hidden="1">
      <c r="A1133" s="880" t="str">
        <f>CONCATENATE(Admin!$C$59," ",Admin!$F$59)</f>
        <v xml:space="preserve">19 </v>
      </c>
      <c r="B1133" s="881" t="e">
        <f>VLOOKUP($A$1112,'P19'!$A$10:$E$59,5, FALSE)</f>
        <v>#N/A</v>
      </c>
      <c r="C1133" s="639">
        <f t="shared" si="51"/>
        <v>1</v>
      </c>
      <c r="D1133" s="640">
        <f t="shared" si="52"/>
        <v>0</v>
      </c>
      <c r="E1133" s="640">
        <f>IF(Admin!$J$59="Yes",0,1)</f>
        <v>1</v>
      </c>
      <c r="F1133" s="640">
        <f t="shared" si="53"/>
        <v>2</v>
      </c>
      <c r="G1133" s="641" t="s">
        <v>303</v>
      </c>
      <c r="H1133" s="11"/>
      <c r="I1133" s="11"/>
      <c r="J1133" s="11"/>
      <c r="K1133" s="11"/>
      <c r="L1133" s="11"/>
      <c r="M1133" s="11"/>
      <c r="N1133" s="11"/>
      <c r="O1133" s="11"/>
      <c r="P1133" s="11"/>
      <c r="Q1133" s="11"/>
      <c r="R1133" s="11"/>
      <c r="S1133" s="11"/>
      <c r="T1133" s="11"/>
      <c r="U1133" s="11"/>
      <c r="V1133" s="11"/>
      <c r="W1133" s="11"/>
      <c r="X1133" s="11"/>
      <c r="Y1133" s="11"/>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c r="BC1133" s="11"/>
      <c r="BD1133" s="11"/>
      <c r="BE1133" s="11"/>
      <c r="BF1133" s="11"/>
      <c r="BG1133" s="11"/>
      <c r="BH1133" s="11"/>
      <c r="BI1133" s="11"/>
      <c r="BJ1133" s="11"/>
      <c r="BK1133" s="11"/>
      <c r="BL1133" s="11"/>
      <c r="BM1133" s="11"/>
      <c r="BN1133" s="11"/>
      <c r="BO1133" s="11"/>
      <c r="BP1133" s="11"/>
      <c r="BQ1133" s="11"/>
      <c r="BR1133" s="11"/>
      <c r="BS1133" s="11"/>
      <c r="BT1133" s="11"/>
    </row>
    <row r="1134" spans="1:72" hidden="1">
      <c r="A1134" s="880" t="str">
        <f>CONCATENATE(Admin!$C$60," ",Admin!$F$60)</f>
        <v xml:space="preserve">20 </v>
      </c>
      <c r="B1134" s="881" t="e">
        <f>VLOOKUP($A$1112,'P20'!$A$10:$E$59,5, FALSE)</f>
        <v>#N/A</v>
      </c>
      <c r="C1134" s="639">
        <f t="shared" si="51"/>
        <v>1</v>
      </c>
      <c r="D1134" s="640">
        <f t="shared" si="52"/>
        <v>0</v>
      </c>
      <c r="E1134" s="640">
        <f>IF(Admin!$J$60="Yes",0,1)</f>
        <v>1</v>
      </c>
      <c r="F1134" s="640">
        <f t="shared" si="53"/>
        <v>2</v>
      </c>
      <c r="G1134" s="641" t="s">
        <v>303</v>
      </c>
      <c r="H1134" s="11"/>
      <c r="I1134" s="11"/>
      <c r="J1134" s="11"/>
      <c r="K1134" s="11"/>
      <c r="L1134" s="11"/>
      <c r="M1134" s="11"/>
      <c r="N1134" s="11"/>
      <c r="O1134" s="11"/>
      <c r="P1134" s="11"/>
      <c r="Q1134" s="11"/>
      <c r="R1134" s="11"/>
      <c r="S1134" s="11"/>
      <c r="T1134" s="11"/>
      <c r="U1134" s="11"/>
      <c r="V1134" s="11"/>
      <c r="W1134" s="11"/>
      <c r="X1134" s="11"/>
      <c r="Y1134" s="11"/>
      <c r="Z1134" s="11"/>
      <c r="AA1134" s="11"/>
      <c r="AB1134" s="11"/>
      <c r="AC1134" s="11"/>
      <c r="AD1134" s="11"/>
      <c r="AE1134" s="11"/>
      <c r="AF1134" s="11"/>
      <c r="AG1134" s="11"/>
      <c r="AH1134" s="11"/>
      <c r="AI1134" s="11"/>
      <c r="AJ1134" s="11"/>
      <c r="AK1134" s="11"/>
      <c r="AL1134" s="11"/>
      <c r="AM1134" s="11"/>
      <c r="AN1134" s="11"/>
      <c r="AO1134" s="11"/>
      <c r="AP1134" s="11"/>
      <c r="AQ1134" s="11"/>
      <c r="AR1134" s="11"/>
      <c r="AS1134" s="11"/>
      <c r="AT1134" s="11"/>
      <c r="AU1134" s="11"/>
      <c r="AV1134" s="11"/>
      <c r="AW1134" s="11"/>
      <c r="AX1134" s="11"/>
      <c r="AY1134" s="11"/>
      <c r="AZ1134" s="11"/>
      <c r="BA1134" s="11"/>
      <c r="BB1134" s="11"/>
      <c r="BC1134" s="11"/>
      <c r="BD1134" s="11"/>
      <c r="BE1134" s="11"/>
      <c r="BF1134" s="11"/>
      <c r="BG1134" s="11"/>
      <c r="BH1134" s="11"/>
      <c r="BI1134" s="11"/>
      <c r="BJ1134" s="11"/>
      <c r="BK1134" s="11"/>
      <c r="BL1134" s="11"/>
      <c r="BM1134" s="11"/>
      <c r="BN1134" s="11"/>
      <c r="BO1134" s="11"/>
      <c r="BP1134" s="11"/>
      <c r="BQ1134" s="11"/>
      <c r="BR1134" s="11"/>
      <c r="BS1134" s="11"/>
      <c r="BT1134" s="11"/>
    </row>
    <row r="1135" spans="1:72" hidden="1">
      <c r="A1135" s="878">
        <f>Tasks!B118</f>
        <v>50</v>
      </c>
      <c r="B1135" s="879">
        <f>Tasks!C118</f>
        <v>0</v>
      </c>
      <c r="C1135" s="639">
        <f t="shared" si="51"/>
        <v>0</v>
      </c>
      <c r="D1135" s="640">
        <f t="shared" si="52"/>
        <v>1</v>
      </c>
      <c r="E1135" s="640" t="s">
        <v>100</v>
      </c>
      <c r="F1135" s="640">
        <f t="shared" si="53"/>
        <v>1</v>
      </c>
      <c r="G1135" s="641" t="s">
        <v>303</v>
      </c>
      <c r="H1135" s="11"/>
      <c r="I1135" s="11"/>
      <c r="J1135" s="11"/>
      <c r="K1135" s="11"/>
      <c r="L1135" s="11"/>
      <c r="M1135" s="11"/>
      <c r="N1135" s="11"/>
      <c r="O1135" s="11"/>
      <c r="P1135" s="11"/>
      <c r="Q1135" s="11"/>
      <c r="R1135" s="11"/>
      <c r="S1135" s="11"/>
      <c r="T1135" s="11"/>
      <c r="U1135" s="11"/>
      <c r="V1135" s="11"/>
      <c r="W1135" s="11"/>
      <c r="X1135" s="11"/>
      <c r="Y1135" s="11"/>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c r="BC1135" s="11"/>
      <c r="BD1135" s="11"/>
      <c r="BE1135" s="11"/>
      <c r="BF1135" s="11"/>
      <c r="BG1135" s="11"/>
      <c r="BH1135" s="11"/>
      <c r="BI1135" s="11"/>
      <c r="BJ1135" s="11"/>
      <c r="BK1135" s="11"/>
      <c r="BL1135" s="11"/>
      <c r="BM1135" s="11"/>
      <c r="BN1135" s="11"/>
      <c r="BO1135" s="11"/>
      <c r="BP1135" s="11"/>
      <c r="BQ1135" s="11"/>
      <c r="BR1135" s="11"/>
      <c r="BS1135" s="11"/>
      <c r="BT1135" s="11"/>
    </row>
    <row r="1136" spans="1:72" hidden="1">
      <c r="A1136" s="880" t="str">
        <f>CONCATENATE("P1"," ",Admin!$F$39)</f>
        <v xml:space="preserve">P1 </v>
      </c>
      <c r="B1136" s="881" t="e">
        <f>VLOOKUP($A$1135,Pilot1!$A$10:$E$59,5, FALSE)</f>
        <v>#N/A</v>
      </c>
      <c r="C1136" s="639">
        <f t="shared" si="51"/>
        <v>1</v>
      </c>
      <c r="D1136" s="640">
        <f t="shared" si="52"/>
        <v>0</v>
      </c>
      <c r="E1136" s="641">
        <f>IF(Admin!$J$39="Yes",0,1)</f>
        <v>1</v>
      </c>
      <c r="F1136" s="641">
        <f t="shared" si="53"/>
        <v>2</v>
      </c>
      <c r="G1136" s="641" t="s">
        <v>303</v>
      </c>
      <c r="H1136" s="11"/>
      <c r="I1136" s="11"/>
      <c r="J1136" s="11"/>
      <c r="K1136" s="11"/>
      <c r="L1136" s="11"/>
      <c r="M1136" s="11"/>
      <c r="N1136" s="11"/>
      <c r="O1136" s="11"/>
      <c r="P1136" s="11"/>
      <c r="Q1136" s="11"/>
      <c r="R1136" s="11"/>
      <c r="S1136" s="11"/>
      <c r="T1136" s="11"/>
      <c r="U1136" s="11"/>
      <c r="V1136" s="11"/>
      <c r="W1136" s="11"/>
      <c r="X1136" s="11"/>
      <c r="Y1136" s="11"/>
      <c r="Z1136" s="11"/>
      <c r="AA1136" s="11"/>
      <c r="AB1136" s="11"/>
      <c r="AC1136" s="11"/>
      <c r="AD1136" s="11"/>
      <c r="AE1136" s="11"/>
      <c r="AF1136" s="11"/>
      <c r="AG1136" s="11"/>
      <c r="AH1136" s="11"/>
      <c r="AI1136" s="11"/>
      <c r="AJ1136" s="11"/>
      <c r="AK1136" s="11"/>
      <c r="AL1136" s="11"/>
      <c r="AM1136" s="11"/>
      <c r="AN1136" s="11"/>
      <c r="AO1136" s="11"/>
      <c r="AP1136" s="11"/>
      <c r="AQ1136" s="11"/>
      <c r="AR1136" s="11"/>
      <c r="AS1136" s="11"/>
      <c r="AT1136" s="11"/>
      <c r="AU1136" s="11"/>
      <c r="AV1136" s="11"/>
      <c r="AW1136" s="11"/>
      <c r="AX1136" s="11"/>
      <c r="AY1136" s="11"/>
      <c r="AZ1136" s="11"/>
      <c r="BA1136" s="11"/>
      <c r="BB1136" s="11"/>
      <c r="BC1136" s="11"/>
      <c r="BD1136" s="11"/>
      <c r="BE1136" s="11"/>
      <c r="BF1136" s="11"/>
      <c r="BG1136" s="11"/>
      <c r="BH1136" s="11"/>
      <c r="BI1136" s="11"/>
      <c r="BJ1136" s="11"/>
      <c r="BK1136" s="11"/>
      <c r="BL1136" s="11"/>
      <c r="BM1136" s="11"/>
      <c r="BN1136" s="11"/>
      <c r="BO1136" s="11"/>
      <c r="BP1136" s="11"/>
      <c r="BQ1136" s="11"/>
      <c r="BR1136" s="11"/>
      <c r="BS1136" s="11"/>
      <c r="BT1136" s="11"/>
    </row>
    <row r="1137" spans="1:72" ht="27" hidden="1">
      <c r="A1137" s="880" t="str">
        <f>CONCATENATE("P2"," ",Admin!$F$40)</f>
        <v>P2 &lt;enter name&gt;</v>
      </c>
      <c r="B1137" s="881" t="e">
        <f>VLOOKUP($A$1135,Pilot2!$A$10:$E$59,5, FALSE)</f>
        <v>#N/A</v>
      </c>
      <c r="C1137" s="639">
        <f t="shared" si="51"/>
        <v>1</v>
      </c>
      <c r="D1137" s="640">
        <f t="shared" si="52"/>
        <v>0</v>
      </c>
      <c r="E1137" s="641">
        <f>IF(Admin!$J$39="Yes",0,1)</f>
        <v>1</v>
      </c>
      <c r="F1137" s="641">
        <f t="shared" si="53"/>
        <v>2</v>
      </c>
      <c r="G1137" s="641" t="s">
        <v>303</v>
      </c>
      <c r="H1137" s="11"/>
      <c r="I1137" s="11"/>
      <c r="J1137" s="11"/>
      <c r="K1137" s="11"/>
      <c r="L1137" s="11"/>
      <c r="M1137" s="11"/>
      <c r="N1137" s="11"/>
      <c r="O1137" s="11"/>
      <c r="P1137" s="11"/>
      <c r="Q1137" s="11"/>
      <c r="R1137" s="11"/>
      <c r="S1137" s="11"/>
      <c r="T1137" s="11"/>
      <c r="U1137" s="11"/>
      <c r="V1137" s="11"/>
      <c r="W1137" s="11"/>
      <c r="X1137" s="11"/>
      <c r="Y1137" s="11"/>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c r="BC1137" s="11"/>
      <c r="BD1137" s="11"/>
      <c r="BE1137" s="11"/>
      <c r="BF1137" s="11"/>
      <c r="BG1137" s="11"/>
      <c r="BH1137" s="11"/>
      <c r="BI1137" s="11"/>
      <c r="BJ1137" s="11"/>
      <c r="BK1137" s="11"/>
      <c r="BL1137" s="11"/>
      <c r="BM1137" s="11"/>
      <c r="BN1137" s="11"/>
      <c r="BO1137" s="11"/>
      <c r="BP1137" s="11"/>
      <c r="BQ1137" s="11"/>
      <c r="BR1137" s="11"/>
      <c r="BS1137" s="11"/>
      <c r="BT1137" s="11"/>
    </row>
    <row r="1138" spans="1:72" ht="27" hidden="1">
      <c r="A1138" s="880" t="str">
        <f>CONCATENATE(Admin!$C$41," ",Admin!$F$41)</f>
        <v>1 Mevis Dsilva</v>
      </c>
      <c r="B1138" s="881" t="e">
        <f>VLOOKUP($A$1135,'P1'!$A$10:$E$59,5, FALSE)</f>
        <v>#N/A</v>
      </c>
      <c r="C1138" s="639">
        <f t="shared" si="51"/>
        <v>1</v>
      </c>
      <c r="D1138" s="640">
        <f t="shared" si="52"/>
        <v>0</v>
      </c>
      <c r="E1138" s="641">
        <f>IF(Admin!$J$39="Yes",0,1)</f>
        <v>1</v>
      </c>
      <c r="F1138" s="641">
        <f t="shared" si="53"/>
        <v>2</v>
      </c>
      <c r="G1138" s="641" t="s">
        <v>303</v>
      </c>
      <c r="H1138" s="11"/>
      <c r="I1138" s="11"/>
      <c r="J1138" s="11"/>
      <c r="K1138" s="11"/>
      <c r="L1138" s="11"/>
      <c r="M1138" s="11"/>
      <c r="N1138" s="11"/>
      <c r="O1138" s="11"/>
      <c r="P1138" s="11"/>
      <c r="Q1138" s="11"/>
      <c r="R1138" s="11"/>
      <c r="S1138" s="11"/>
      <c r="T1138" s="11"/>
      <c r="U1138" s="11"/>
      <c r="V1138" s="11"/>
      <c r="W1138" s="11"/>
      <c r="X1138" s="11"/>
      <c r="Y1138" s="11"/>
      <c r="Z1138" s="11"/>
      <c r="AA1138" s="11"/>
      <c r="AB1138" s="11"/>
      <c r="AC1138" s="11"/>
      <c r="AD1138" s="11"/>
      <c r="AE1138" s="11"/>
      <c r="AF1138" s="11"/>
      <c r="AG1138" s="11"/>
      <c r="AH1138" s="11"/>
      <c r="AI1138" s="11"/>
      <c r="AJ1138" s="11"/>
      <c r="AK1138" s="11"/>
      <c r="AL1138" s="11"/>
      <c r="AM1138" s="11"/>
      <c r="AN1138" s="11"/>
      <c r="AO1138" s="11"/>
      <c r="AP1138" s="11"/>
      <c r="AQ1138" s="11"/>
      <c r="AR1138" s="11"/>
      <c r="AS1138" s="11"/>
      <c r="AT1138" s="11"/>
      <c r="AU1138" s="11"/>
      <c r="AV1138" s="11"/>
      <c r="AW1138" s="11"/>
      <c r="AX1138" s="11"/>
      <c r="AY1138" s="11"/>
      <c r="AZ1138" s="11"/>
      <c r="BA1138" s="11"/>
      <c r="BB1138" s="11"/>
      <c r="BC1138" s="11"/>
      <c r="BD1138" s="11"/>
      <c r="BE1138" s="11"/>
      <c r="BF1138" s="11"/>
      <c r="BG1138" s="11"/>
      <c r="BH1138" s="11"/>
      <c r="BI1138" s="11"/>
      <c r="BJ1138" s="11"/>
      <c r="BK1138" s="11"/>
      <c r="BL1138" s="11"/>
      <c r="BM1138" s="11"/>
      <c r="BN1138" s="11"/>
      <c r="BO1138" s="11"/>
      <c r="BP1138" s="11"/>
      <c r="BQ1138" s="11"/>
      <c r="BR1138" s="11"/>
      <c r="BS1138" s="11"/>
      <c r="BT1138" s="11"/>
    </row>
    <row r="1139" spans="1:72" ht="27" hidden="1">
      <c r="A1139" s="880" t="str">
        <f>CONCATENATE(Admin!$C$42," ",Admin!$F$42)</f>
        <v>2 Boris Gluscevic</v>
      </c>
      <c r="B1139" s="881" t="e">
        <f>VLOOKUP($A$1135,'P2'!$A$10:$E$59,5, FALSE)</f>
        <v>#N/A</v>
      </c>
      <c r="C1139" s="639">
        <f t="shared" si="51"/>
        <v>1</v>
      </c>
      <c r="D1139" s="640">
        <f t="shared" si="52"/>
        <v>0</v>
      </c>
      <c r="E1139" s="641">
        <f>IF(Admin!$J$39="Yes",0,1)</f>
        <v>1</v>
      </c>
      <c r="F1139" s="641">
        <f t="shared" si="53"/>
        <v>2</v>
      </c>
      <c r="G1139" s="641" t="s">
        <v>303</v>
      </c>
      <c r="H1139" s="11"/>
      <c r="I1139" s="11"/>
      <c r="J1139" s="11"/>
      <c r="K1139" s="11"/>
      <c r="L1139" s="11"/>
      <c r="M1139" s="11"/>
      <c r="N1139" s="11"/>
      <c r="O1139" s="11"/>
      <c r="P1139" s="11"/>
      <c r="Q1139" s="11"/>
      <c r="R1139" s="11"/>
      <c r="S1139" s="11"/>
      <c r="T1139" s="11"/>
      <c r="U1139" s="11"/>
      <c r="V1139" s="11"/>
      <c r="W1139" s="11"/>
      <c r="X1139" s="11"/>
      <c r="Y1139" s="11"/>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c r="BC1139" s="11"/>
      <c r="BD1139" s="11"/>
      <c r="BE1139" s="11"/>
      <c r="BF1139" s="11"/>
      <c r="BG1139" s="11"/>
      <c r="BH1139" s="11"/>
      <c r="BI1139" s="11"/>
      <c r="BJ1139" s="11"/>
      <c r="BK1139" s="11"/>
      <c r="BL1139" s="11"/>
      <c r="BM1139" s="11"/>
      <c r="BN1139" s="11"/>
      <c r="BO1139" s="11"/>
      <c r="BP1139" s="11"/>
      <c r="BQ1139" s="11"/>
      <c r="BR1139" s="11"/>
      <c r="BS1139" s="11"/>
      <c r="BT1139" s="11"/>
    </row>
    <row r="1140" spans="1:72" ht="27" hidden="1">
      <c r="A1140" s="880" t="str">
        <f>CONCATENATE(Admin!$C$43," ",Admin!$F$43)</f>
        <v>3 Foram Jasani</v>
      </c>
      <c r="B1140" s="881" t="e">
        <f>VLOOKUP($A$1135,'P3'!$A$10:$E$59,5, FALSE)</f>
        <v>#N/A</v>
      </c>
      <c r="C1140" s="639">
        <f t="shared" si="51"/>
        <v>1</v>
      </c>
      <c r="D1140" s="640">
        <f t="shared" si="52"/>
        <v>0</v>
      </c>
      <c r="E1140" s="641">
        <f>IF(Admin!$J$39="Yes",0,1)</f>
        <v>1</v>
      </c>
      <c r="F1140" s="641">
        <f t="shared" si="53"/>
        <v>2</v>
      </c>
      <c r="G1140" s="641" t="s">
        <v>303</v>
      </c>
      <c r="H1140" s="11"/>
      <c r="I1140" s="11"/>
      <c r="J1140" s="11"/>
      <c r="K1140" s="11"/>
      <c r="L1140" s="11"/>
      <c r="M1140" s="11"/>
      <c r="N1140" s="11"/>
      <c r="O1140" s="11"/>
      <c r="P1140" s="11"/>
      <c r="Q1140" s="11"/>
      <c r="R1140" s="11"/>
      <c r="S1140" s="11"/>
      <c r="T1140" s="11"/>
      <c r="U1140" s="11"/>
      <c r="V1140" s="11"/>
      <c r="W1140" s="11"/>
      <c r="X1140" s="11"/>
      <c r="Y1140" s="11"/>
      <c r="Z1140" s="11"/>
      <c r="AA1140" s="11"/>
      <c r="AB1140" s="11"/>
      <c r="AC1140" s="11"/>
      <c r="AD1140" s="11"/>
      <c r="AE1140" s="11"/>
      <c r="AF1140" s="11"/>
      <c r="AG1140" s="11"/>
      <c r="AH1140" s="11"/>
      <c r="AI1140" s="11"/>
      <c r="AJ1140" s="11"/>
      <c r="AK1140" s="11"/>
      <c r="AL1140" s="11"/>
      <c r="AM1140" s="11"/>
      <c r="AN1140" s="11"/>
      <c r="AO1140" s="11"/>
      <c r="AP1140" s="11"/>
      <c r="AQ1140" s="11"/>
      <c r="AR1140" s="11"/>
      <c r="AS1140" s="11"/>
      <c r="AT1140" s="11"/>
      <c r="AU1140" s="11"/>
      <c r="AV1140" s="11"/>
      <c r="AW1140" s="11"/>
      <c r="AX1140" s="11"/>
      <c r="AY1140" s="11"/>
      <c r="AZ1140" s="11"/>
      <c r="BA1140" s="11"/>
      <c r="BB1140" s="11"/>
      <c r="BC1140" s="11"/>
      <c r="BD1140" s="11"/>
      <c r="BE1140" s="11"/>
      <c r="BF1140" s="11"/>
      <c r="BG1140" s="11"/>
      <c r="BH1140" s="11"/>
      <c r="BI1140" s="11"/>
      <c r="BJ1140" s="11"/>
      <c r="BK1140" s="11"/>
      <c r="BL1140" s="11"/>
      <c r="BM1140" s="11"/>
      <c r="BN1140" s="11"/>
      <c r="BO1140" s="11"/>
      <c r="BP1140" s="11"/>
      <c r="BQ1140" s="11"/>
      <c r="BR1140" s="11"/>
      <c r="BS1140" s="11"/>
      <c r="BT1140" s="11"/>
    </row>
    <row r="1141" spans="1:72" ht="27" hidden="1">
      <c r="A1141" s="880" t="str">
        <f>CONCATENATE(Admin!$C$44," ",Admin!$F$44)</f>
        <v>4 Anupam Jagtap</v>
      </c>
      <c r="B1141" s="881" t="e">
        <f>VLOOKUP($A$1135,'P4'!$A$10:$E$59,5, FALSE)</f>
        <v>#N/A</v>
      </c>
      <c r="C1141" s="639">
        <f t="shared" si="51"/>
        <v>1</v>
      </c>
      <c r="D1141" s="640">
        <f t="shared" si="52"/>
        <v>0</v>
      </c>
      <c r="E1141" s="641">
        <f>IF(Admin!$J$39="Yes",0,1)</f>
        <v>1</v>
      </c>
      <c r="F1141" s="641">
        <f t="shared" si="53"/>
        <v>2</v>
      </c>
      <c r="G1141" s="641" t="s">
        <v>303</v>
      </c>
      <c r="H1141" s="11"/>
      <c r="I1141" s="11"/>
      <c r="J1141" s="11"/>
      <c r="K1141" s="11"/>
      <c r="L1141" s="11"/>
      <c r="M1141" s="11"/>
      <c r="N1141" s="11"/>
      <c r="O1141" s="11"/>
      <c r="P1141" s="11"/>
      <c r="Q1141" s="11"/>
      <c r="R1141" s="11"/>
      <c r="S1141" s="11"/>
      <c r="T1141" s="11"/>
      <c r="U1141" s="11"/>
      <c r="V1141" s="11"/>
      <c r="W1141" s="11"/>
      <c r="X1141" s="11"/>
      <c r="Y1141" s="11"/>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c r="BC1141" s="11"/>
      <c r="BD1141" s="11"/>
      <c r="BE1141" s="11"/>
      <c r="BF1141" s="11"/>
      <c r="BG1141" s="11"/>
      <c r="BH1141" s="11"/>
      <c r="BI1141" s="11"/>
      <c r="BJ1141" s="11"/>
      <c r="BK1141" s="11"/>
      <c r="BL1141" s="11"/>
      <c r="BM1141" s="11"/>
      <c r="BN1141" s="11"/>
      <c r="BO1141" s="11"/>
      <c r="BP1141" s="11"/>
      <c r="BQ1141" s="11"/>
      <c r="BR1141" s="11"/>
      <c r="BS1141" s="11"/>
      <c r="BT1141" s="11"/>
    </row>
    <row r="1142" spans="1:72" ht="27" hidden="1">
      <c r="A1142" s="880" t="str">
        <f>CONCATENATE(Admin!$C$45," ",Admin!$F$45)</f>
        <v>5 Rohan Avachat</v>
      </c>
      <c r="B1142" s="881" t="e">
        <f>VLOOKUP($A$1135,'P5'!$A$10:$E$59,5, FALSE)</f>
        <v>#N/A</v>
      </c>
      <c r="C1142" s="639">
        <f t="shared" si="51"/>
        <v>1</v>
      </c>
      <c r="D1142" s="640">
        <f t="shared" si="52"/>
        <v>0</v>
      </c>
      <c r="E1142" s="641">
        <f>IF(Admin!$J$39="Yes",0,1)</f>
        <v>1</v>
      </c>
      <c r="F1142" s="641">
        <f t="shared" si="53"/>
        <v>2</v>
      </c>
      <c r="G1142" s="641" t="s">
        <v>303</v>
      </c>
      <c r="H1142" s="11"/>
      <c r="I1142" s="11"/>
      <c r="J1142" s="11"/>
      <c r="K1142" s="11"/>
      <c r="L1142" s="11"/>
      <c r="M1142" s="11"/>
      <c r="N1142" s="11"/>
      <c r="O1142" s="11"/>
      <c r="P1142" s="11"/>
      <c r="Q1142" s="11"/>
      <c r="R1142" s="11"/>
      <c r="S1142" s="11"/>
      <c r="T1142" s="11"/>
      <c r="U1142" s="11"/>
      <c r="V1142" s="11"/>
      <c r="W1142" s="11"/>
      <c r="X1142" s="11"/>
      <c r="Y1142" s="11"/>
      <c r="Z1142" s="11"/>
      <c r="AA1142" s="11"/>
      <c r="AB1142" s="11"/>
      <c r="AC1142" s="11"/>
      <c r="AD1142" s="11"/>
      <c r="AE1142" s="11"/>
      <c r="AF1142" s="11"/>
      <c r="AG1142" s="11"/>
      <c r="AH1142" s="11"/>
      <c r="AI1142" s="11"/>
      <c r="AJ1142" s="11"/>
      <c r="AK1142" s="11"/>
      <c r="AL1142" s="11"/>
      <c r="AM1142" s="11"/>
      <c r="AN1142" s="11"/>
      <c r="AO1142" s="11"/>
      <c r="AP1142" s="11"/>
      <c r="AQ1142" s="11"/>
      <c r="AR1142" s="11"/>
      <c r="AS1142" s="11"/>
      <c r="AT1142" s="11"/>
      <c r="AU1142" s="11"/>
      <c r="AV1142" s="11"/>
      <c r="AW1142" s="11"/>
      <c r="AX1142" s="11"/>
      <c r="AY1142" s="11"/>
      <c r="AZ1142" s="11"/>
      <c r="BA1142" s="11"/>
      <c r="BB1142" s="11"/>
      <c r="BC1142" s="11"/>
      <c r="BD1142" s="11"/>
      <c r="BE1142" s="11"/>
      <c r="BF1142" s="11"/>
      <c r="BG1142" s="11"/>
      <c r="BH1142" s="11"/>
      <c r="BI1142" s="11"/>
      <c r="BJ1142" s="11"/>
      <c r="BK1142" s="11"/>
      <c r="BL1142" s="11"/>
      <c r="BM1142" s="11"/>
      <c r="BN1142" s="11"/>
      <c r="BO1142" s="11"/>
      <c r="BP1142" s="11"/>
      <c r="BQ1142" s="11"/>
      <c r="BR1142" s="11"/>
      <c r="BS1142" s="11"/>
      <c r="BT1142" s="11"/>
    </row>
    <row r="1143" spans="1:72" hidden="1">
      <c r="A1143" s="880" t="str">
        <f>CONCATENATE(Admin!$C$46," ",Admin!$F$46)</f>
        <v xml:space="preserve">6 </v>
      </c>
      <c r="B1143" s="881" t="e">
        <f>VLOOKUP($A$1135,'P6'!$A$10:$E$59,5, FALSE)</f>
        <v>#N/A</v>
      </c>
      <c r="C1143" s="639">
        <f t="shared" si="51"/>
        <v>1</v>
      </c>
      <c r="D1143" s="640">
        <f t="shared" si="52"/>
        <v>0</v>
      </c>
      <c r="E1143" s="641">
        <f>IF(Admin!$J$39="Yes",0,1)</f>
        <v>1</v>
      </c>
      <c r="F1143" s="641">
        <f t="shared" si="53"/>
        <v>2</v>
      </c>
      <c r="G1143" s="641" t="s">
        <v>303</v>
      </c>
      <c r="H1143" s="11"/>
      <c r="I1143" s="11"/>
      <c r="J1143" s="11"/>
      <c r="K1143" s="11"/>
      <c r="L1143" s="11"/>
      <c r="M1143" s="11"/>
      <c r="N1143" s="11"/>
      <c r="O1143" s="11"/>
      <c r="P1143" s="11"/>
      <c r="Q1143" s="11"/>
      <c r="R1143" s="11"/>
      <c r="S1143" s="11"/>
      <c r="T1143" s="11"/>
      <c r="U1143" s="11"/>
      <c r="V1143" s="11"/>
      <c r="W1143" s="11"/>
      <c r="X1143" s="11"/>
      <c r="Y1143" s="11"/>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c r="BC1143" s="11"/>
      <c r="BD1143" s="11"/>
      <c r="BE1143" s="11"/>
      <c r="BF1143" s="11"/>
      <c r="BG1143" s="11"/>
      <c r="BH1143" s="11"/>
      <c r="BI1143" s="11"/>
      <c r="BJ1143" s="11"/>
      <c r="BK1143" s="11"/>
      <c r="BL1143" s="11"/>
      <c r="BM1143" s="11"/>
      <c r="BN1143" s="11"/>
      <c r="BO1143" s="11"/>
      <c r="BP1143" s="11"/>
      <c r="BQ1143" s="11"/>
      <c r="BR1143" s="11"/>
      <c r="BS1143" s="11"/>
      <c r="BT1143" s="11"/>
    </row>
    <row r="1144" spans="1:72" hidden="1">
      <c r="A1144" s="880" t="str">
        <f>CONCATENATE(Admin!$C$47," ",Admin!$F$47)</f>
        <v xml:space="preserve">7 </v>
      </c>
      <c r="B1144" s="881" t="e">
        <f>VLOOKUP($A$1135,'P7'!$A$10:$E$59,5, FALSE)</f>
        <v>#N/A</v>
      </c>
      <c r="C1144" s="639">
        <f t="shared" si="51"/>
        <v>1</v>
      </c>
      <c r="D1144" s="640">
        <f t="shared" si="52"/>
        <v>0</v>
      </c>
      <c r="E1144" s="641">
        <f>IF(Admin!$J$39="Yes",0,1)</f>
        <v>1</v>
      </c>
      <c r="F1144" s="641">
        <f t="shared" si="53"/>
        <v>2</v>
      </c>
      <c r="G1144" s="641" t="s">
        <v>303</v>
      </c>
      <c r="H1144" s="11"/>
      <c r="I1144" s="11"/>
      <c r="J1144" s="11"/>
      <c r="K1144" s="11"/>
      <c r="L1144" s="11"/>
      <c r="M1144" s="11"/>
      <c r="N1144" s="11"/>
      <c r="O1144" s="11"/>
      <c r="P1144" s="11"/>
      <c r="Q1144" s="11"/>
      <c r="R1144" s="11"/>
      <c r="S1144" s="11"/>
      <c r="T1144" s="11"/>
      <c r="U1144" s="11"/>
      <c r="V1144" s="11"/>
      <c r="W1144" s="11"/>
      <c r="X1144" s="11"/>
      <c r="Y1144" s="11"/>
      <c r="Z1144" s="11"/>
      <c r="AA1144" s="11"/>
      <c r="AB1144" s="11"/>
      <c r="AC1144" s="11"/>
      <c r="AD1144" s="11"/>
      <c r="AE1144" s="11"/>
      <c r="AF1144" s="11"/>
      <c r="AG1144" s="11"/>
      <c r="AH1144" s="11"/>
      <c r="AI1144" s="11"/>
      <c r="AJ1144" s="11"/>
      <c r="AK1144" s="11"/>
      <c r="AL1144" s="11"/>
      <c r="AM1144" s="11"/>
      <c r="AN1144" s="11"/>
      <c r="AO1144" s="11"/>
      <c r="AP1144" s="11"/>
      <c r="AQ1144" s="11"/>
      <c r="AR1144" s="11"/>
      <c r="AS1144" s="11"/>
      <c r="AT1144" s="11"/>
      <c r="AU1144" s="11"/>
      <c r="AV1144" s="11"/>
      <c r="AW1144" s="11"/>
      <c r="AX1144" s="11"/>
      <c r="AY1144" s="11"/>
      <c r="AZ1144" s="11"/>
      <c r="BA1144" s="11"/>
      <c r="BB1144" s="11"/>
      <c r="BC1144" s="11"/>
      <c r="BD1144" s="11"/>
      <c r="BE1144" s="11"/>
      <c r="BF1144" s="11"/>
      <c r="BG1144" s="11"/>
      <c r="BH1144" s="11"/>
      <c r="BI1144" s="11"/>
      <c r="BJ1144" s="11"/>
      <c r="BK1144" s="11"/>
      <c r="BL1144" s="11"/>
      <c r="BM1144" s="11"/>
      <c r="BN1144" s="11"/>
      <c r="BO1144" s="11"/>
      <c r="BP1144" s="11"/>
      <c r="BQ1144" s="11"/>
      <c r="BR1144" s="11"/>
      <c r="BS1144" s="11"/>
      <c r="BT1144" s="11"/>
    </row>
    <row r="1145" spans="1:72" hidden="1">
      <c r="A1145" s="880" t="str">
        <f>CONCATENATE(Admin!$C$48," ",Admin!$F$48)</f>
        <v xml:space="preserve">8 </v>
      </c>
      <c r="B1145" s="881" t="e">
        <f>VLOOKUP($A$1135,'P8'!$A$10:$E$59,5, FALSE)</f>
        <v>#N/A</v>
      </c>
      <c r="C1145" s="639">
        <f t="shared" si="51"/>
        <v>1</v>
      </c>
      <c r="D1145" s="640">
        <f t="shared" si="52"/>
        <v>0</v>
      </c>
      <c r="E1145" s="641">
        <f>IF(Admin!$J$39="Yes",0,1)</f>
        <v>1</v>
      </c>
      <c r="F1145" s="641">
        <f t="shared" si="53"/>
        <v>2</v>
      </c>
      <c r="G1145" s="641" t="s">
        <v>303</v>
      </c>
      <c r="H1145" s="11"/>
      <c r="I1145" s="11"/>
      <c r="J1145" s="11"/>
      <c r="K1145" s="11"/>
      <c r="L1145" s="11"/>
      <c r="M1145" s="11"/>
      <c r="N1145" s="11"/>
      <c r="O1145" s="11"/>
      <c r="P1145" s="11"/>
      <c r="Q1145" s="11"/>
      <c r="R1145" s="11"/>
      <c r="S1145" s="11"/>
      <c r="T1145" s="11"/>
      <c r="U1145" s="11"/>
      <c r="V1145" s="11"/>
      <c r="W1145" s="11"/>
      <c r="X1145" s="11"/>
      <c r="Y1145" s="11"/>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c r="BC1145" s="11"/>
      <c r="BD1145" s="11"/>
      <c r="BE1145" s="11"/>
      <c r="BF1145" s="11"/>
      <c r="BG1145" s="11"/>
      <c r="BH1145" s="11"/>
      <c r="BI1145" s="11"/>
      <c r="BJ1145" s="11"/>
      <c r="BK1145" s="11"/>
      <c r="BL1145" s="11"/>
      <c r="BM1145" s="11"/>
      <c r="BN1145" s="11"/>
      <c r="BO1145" s="11"/>
      <c r="BP1145" s="11"/>
      <c r="BQ1145" s="11"/>
      <c r="BR1145" s="11"/>
      <c r="BS1145" s="11"/>
      <c r="BT1145" s="11"/>
    </row>
    <row r="1146" spans="1:72" hidden="1">
      <c r="A1146" s="880" t="str">
        <f>CONCATENATE(Admin!$C$49," ",Admin!$F$49)</f>
        <v xml:space="preserve">9 </v>
      </c>
      <c r="B1146" s="881" t="e">
        <f>VLOOKUP($A$1135,'P9'!$A$10:$E$59,5, FALSE)</f>
        <v>#N/A</v>
      </c>
      <c r="C1146" s="639">
        <f t="shared" si="51"/>
        <v>1</v>
      </c>
      <c r="D1146" s="640">
        <f t="shared" si="52"/>
        <v>0</v>
      </c>
      <c r="E1146" s="641">
        <f>IF(Admin!$J$39="Yes",0,1)</f>
        <v>1</v>
      </c>
      <c r="F1146" s="641">
        <f t="shared" si="53"/>
        <v>2</v>
      </c>
      <c r="G1146" s="641" t="s">
        <v>303</v>
      </c>
      <c r="H1146" s="11"/>
      <c r="I1146" s="11"/>
      <c r="J1146" s="11"/>
      <c r="K1146" s="11"/>
      <c r="L1146" s="11"/>
      <c r="M1146" s="11"/>
      <c r="N1146" s="11"/>
      <c r="O1146" s="11"/>
      <c r="P1146" s="11"/>
      <c r="Q1146" s="11"/>
      <c r="R1146" s="11"/>
      <c r="S1146" s="11"/>
      <c r="T1146" s="11"/>
      <c r="U1146" s="11"/>
      <c r="V1146" s="11"/>
      <c r="W1146" s="11"/>
      <c r="X1146" s="11"/>
      <c r="Y1146" s="11"/>
      <c r="Z1146" s="11"/>
      <c r="AA1146" s="11"/>
      <c r="AB1146" s="11"/>
      <c r="AC1146" s="11"/>
      <c r="AD1146" s="11"/>
      <c r="AE1146" s="11"/>
      <c r="AF1146" s="11"/>
      <c r="AG1146" s="11"/>
      <c r="AH1146" s="11"/>
      <c r="AI1146" s="11"/>
      <c r="AJ1146" s="11"/>
      <c r="AK1146" s="11"/>
      <c r="AL1146" s="11"/>
      <c r="AM1146" s="11"/>
      <c r="AN1146" s="11"/>
      <c r="AO1146" s="11"/>
      <c r="AP1146" s="11"/>
      <c r="AQ1146" s="11"/>
      <c r="AR1146" s="11"/>
      <c r="AS1146" s="11"/>
      <c r="AT1146" s="11"/>
      <c r="AU1146" s="11"/>
      <c r="AV1146" s="11"/>
      <c r="AW1146" s="11"/>
      <c r="AX1146" s="11"/>
      <c r="AY1146" s="11"/>
      <c r="AZ1146" s="11"/>
      <c r="BA1146" s="11"/>
      <c r="BB1146" s="11"/>
      <c r="BC1146" s="11"/>
      <c r="BD1146" s="11"/>
      <c r="BE1146" s="11"/>
      <c r="BF1146" s="11"/>
      <c r="BG1146" s="11"/>
      <c r="BH1146" s="11"/>
      <c r="BI1146" s="11"/>
      <c r="BJ1146" s="11"/>
      <c r="BK1146" s="11"/>
      <c r="BL1146" s="11"/>
      <c r="BM1146" s="11"/>
      <c r="BN1146" s="11"/>
      <c r="BO1146" s="11"/>
      <c r="BP1146" s="11"/>
      <c r="BQ1146" s="11"/>
      <c r="BR1146" s="11"/>
      <c r="BS1146" s="11"/>
      <c r="BT1146" s="11"/>
    </row>
    <row r="1147" spans="1:72" hidden="1">
      <c r="A1147" s="880" t="str">
        <f>CONCATENATE(Admin!$C$50," ",Admin!$F$50)</f>
        <v xml:space="preserve">10 </v>
      </c>
      <c r="B1147" s="881" t="e">
        <f>VLOOKUP($A$1135,'P10'!$A$10:$E$59,5, FALSE)</f>
        <v>#N/A</v>
      </c>
      <c r="C1147" s="639">
        <f t="shared" si="51"/>
        <v>1</v>
      </c>
      <c r="D1147" s="640">
        <f t="shared" si="52"/>
        <v>0</v>
      </c>
      <c r="E1147" s="641">
        <f>IF(Admin!$J$39="Yes",0,1)</f>
        <v>1</v>
      </c>
      <c r="F1147" s="641">
        <f t="shared" si="53"/>
        <v>2</v>
      </c>
      <c r="G1147" s="641" t="s">
        <v>303</v>
      </c>
      <c r="H1147" s="11"/>
      <c r="I1147" s="11"/>
      <c r="J1147" s="11"/>
      <c r="K1147" s="11"/>
      <c r="L1147" s="11"/>
      <c r="M1147" s="11"/>
      <c r="N1147" s="11"/>
      <c r="O1147" s="11"/>
      <c r="P1147" s="11"/>
      <c r="Q1147" s="11"/>
      <c r="R1147" s="11"/>
      <c r="S1147" s="11"/>
      <c r="T1147" s="11"/>
      <c r="U1147" s="11"/>
      <c r="V1147" s="11"/>
      <c r="W1147" s="11"/>
      <c r="X1147" s="11"/>
      <c r="Y1147" s="11"/>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c r="BC1147" s="11"/>
      <c r="BD1147" s="11"/>
      <c r="BE1147" s="11"/>
      <c r="BF1147" s="11"/>
      <c r="BG1147" s="11"/>
      <c r="BH1147" s="11"/>
      <c r="BI1147" s="11"/>
      <c r="BJ1147" s="11"/>
      <c r="BK1147" s="11"/>
      <c r="BL1147" s="11"/>
      <c r="BM1147" s="11"/>
      <c r="BN1147" s="11"/>
      <c r="BO1147" s="11"/>
      <c r="BP1147" s="11"/>
      <c r="BQ1147" s="11"/>
      <c r="BR1147" s="11"/>
      <c r="BS1147" s="11"/>
      <c r="BT1147" s="11"/>
    </row>
    <row r="1148" spans="1:72" hidden="1">
      <c r="A1148" s="880" t="str">
        <f>CONCATENATE(Admin!$C$51," ",Admin!$F$51)</f>
        <v xml:space="preserve">11 </v>
      </c>
      <c r="B1148" s="881" t="e">
        <f>VLOOKUP($A$1135,'P11'!$A$10:$E$59,5, FALSE)</f>
        <v>#N/A</v>
      </c>
      <c r="C1148" s="639">
        <f t="shared" si="51"/>
        <v>1</v>
      </c>
      <c r="D1148" s="640">
        <f t="shared" si="52"/>
        <v>0</v>
      </c>
      <c r="E1148" s="641">
        <f>IF(Admin!$J$39="Yes",0,1)</f>
        <v>1</v>
      </c>
      <c r="F1148" s="641">
        <f t="shared" si="53"/>
        <v>2</v>
      </c>
      <c r="G1148" s="641" t="s">
        <v>303</v>
      </c>
      <c r="H1148" s="11"/>
      <c r="I1148" s="11"/>
      <c r="J1148" s="11"/>
      <c r="K1148" s="11"/>
      <c r="L1148" s="11"/>
      <c r="M1148" s="11"/>
      <c r="N1148" s="11"/>
      <c r="O1148" s="11"/>
      <c r="P1148" s="11"/>
      <c r="Q1148" s="11"/>
      <c r="R1148" s="11"/>
      <c r="S1148" s="11"/>
      <c r="T1148" s="11"/>
      <c r="U1148" s="11"/>
      <c r="V1148" s="11"/>
      <c r="W1148" s="11"/>
      <c r="X1148" s="11"/>
      <c r="Y1148" s="11"/>
      <c r="Z1148" s="11"/>
      <c r="AA1148" s="11"/>
      <c r="AB1148" s="11"/>
      <c r="AC1148" s="11"/>
      <c r="AD1148" s="11"/>
      <c r="AE1148" s="11"/>
      <c r="AF1148" s="11"/>
      <c r="AG1148" s="11"/>
      <c r="AH1148" s="11"/>
      <c r="AI1148" s="11"/>
      <c r="AJ1148" s="11"/>
      <c r="AK1148" s="11"/>
      <c r="AL1148" s="11"/>
      <c r="AM1148" s="11"/>
      <c r="AN1148" s="11"/>
      <c r="AO1148" s="11"/>
      <c r="AP1148" s="11"/>
      <c r="AQ1148" s="11"/>
      <c r="AR1148" s="11"/>
      <c r="AS1148" s="11"/>
      <c r="AT1148" s="11"/>
      <c r="AU1148" s="11"/>
      <c r="AV1148" s="11"/>
      <c r="AW1148" s="11"/>
      <c r="AX1148" s="11"/>
      <c r="AY1148" s="11"/>
      <c r="AZ1148" s="11"/>
      <c r="BA1148" s="11"/>
      <c r="BB1148" s="11"/>
      <c r="BC1148" s="11"/>
      <c r="BD1148" s="11"/>
      <c r="BE1148" s="11"/>
      <c r="BF1148" s="11"/>
      <c r="BG1148" s="11"/>
      <c r="BH1148" s="11"/>
      <c r="BI1148" s="11"/>
      <c r="BJ1148" s="11"/>
      <c r="BK1148" s="11"/>
      <c r="BL1148" s="11"/>
      <c r="BM1148" s="11"/>
      <c r="BN1148" s="11"/>
      <c r="BO1148" s="11"/>
      <c r="BP1148" s="11"/>
      <c r="BQ1148" s="11"/>
      <c r="BR1148" s="11"/>
      <c r="BS1148" s="11"/>
      <c r="BT1148" s="11"/>
    </row>
    <row r="1149" spans="1:72" hidden="1">
      <c r="A1149" s="880" t="str">
        <f>CONCATENATE(Admin!$C$52," ",Admin!$F$52)</f>
        <v xml:space="preserve">12 </v>
      </c>
      <c r="B1149" s="881" t="e">
        <f>VLOOKUP($A$1135,'P12'!$A$10:$E$59,5, FALSE)</f>
        <v>#N/A</v>
      </c>
      <c r="C1149" s="639">
        <f t="shared" si="51"/>
        <v>1</v>
      </c>
      <c r="D1149" s="640">
        <f t="shared" si="52"/>
        <v>0</v>
      </c>
      <c r="E1149" s="641">
        <f>IF(Admin!$J$39="Yes",0,1)</f>
        <v>1</v>
      </c>
      <c r="F1149" s="641">
        <f t="shared" si="53"/>
        <v>2</v>
      </c>
      <c r="G1149" s="641" t="s">
        <v>303</v>
      </c>
      <c r="H1149" s="11"/>
      <c r="I1149" s="11"/>
      <c r="J1149" s="11"/>
      <c r="K1149" s="11"/>
      <c r="L1149" s="11"/>
      <c r="M1149" s="11"/>
      <c r="N1149" s="11"/>
      <c r="O1149" s="11"/>
      <c r="P1149" s="11"/>
      <c r="Q1149" s="11"/>
      <c r="R1149" s="11"/>
      <c r="S1149" s="11"/>
      <c r="T1149" s="11"/>
      <c r="U1149" s="11"/>
      <c r="V1149" s="11"/>
      <c r="W1149" s="11"/>
      <c r="X1149" s="11"/>
      <c r="Y1149" s="11"/>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c r="BC1149" s="11"/>
      <c r="BD1149" s="11"/>
      <c r="BE1149" s="11"/>
      <c r="BF1149" s="11"/>
      <c r="BG1149" s="11"/>
      <c r="BH1149" s="11"/>
      <c r="BI1149" s="11"/>
      <c r="BJ1149" s="11"/>
      <c r="BK1149" s="11"/>
      <c r="BL1149" s="11"/>
      <c r="BM1149" s="11"/>
      <c r="BN1149" s="11"/>
      <c r="BO1149" s="11"/>
      <c r="BP1149" s="11"/>
      <c r="BQ1149" s="11"/>
      <c r="BR1149" s="11"/>
      <c r="BS1149" s="11"/>
      <c r="BT1149" s="11"/>
    </row>
    <row r="1150" spans="1:72" hidden="1">
      <c r="A1150" s="880" t="str">
        <f>CONCATENATE(Admin!$C$53," ",Admin!$F$53)</f>
        <v xml:space="preserve">13 </v>
      </c>
      <c r="B1150" s="881" t="e">
        <f>VLOOKUP($A$1135,'P13'!$A$10:$E$59,5, FALSE)</f>
        <v>#N/A</v>
      </c>
      <c r="C1150" s="639">
        <f t="shared" si="51"/>
        <v>1</v>
      </c>
      <c r="D1150" s="640">
        <f t="shared" si="52"/>
        <v>0</v>
      </c>
      <c r="E1150" s="641">
        <f>IF(Admin!$J$39="Yes",0,1)</f>
        <v>1</v>
      </c>
      <c r="F1150" s="641">
        <f t="shared" si="53"/>
        <v>2</v>
      </c>
      <c r="G1150" s="641" t="s">
        <v>303</v>
      </c>
      <c r="H1150" s="11"/>
      <c r="I1150" s="11"/>
      <c r="J1150" s="11"/>
      <c r="K1150" s="11"/>
      <c r="L1150" s="11"/>
      <c r="M1150" s="11"/>
      <c r="N1150" s="11"/>
      <c r="O1150" s="11"/>
      <c r="P1150" s="11"/>
      <c r="Q1150" s="11"/>
      <c r="R1150" s="11"/>
      <c r="S1150" s="11"/>
      <c r="T1150" s="11"/>
      <c r="U1150" s="11"/>
      <c r="V1150" s="11"/>
      <c r="W1150" s="11"/>
      <c r="X1150" s="11"/>
      <c r="Y1150" s="11"/>
      <c r="Z1150" s="11"/>
      <c r="AA1150" s="11"/>
      <c r="AB1150" s="11"/>
      <c r="AC1150" s="11"/>
      <c r="AD1150" s="11"/>
      <c r="AE1150" s="11"/>
      <c r="AF1150" s="11"/>
      <c r="AG1150" s="11"/>
      <c r="AH1150" s="11"/>
      <c r="AI1150" s="11"/>
      <c r="AJ1150" s="11"/>
      <c r="AK1150" s="11"/>
      <c r="AL1150" s="11"/>
      <c r="AM1150" s="11"/>
      <c r="AN1150" s="11"/>
      <c r="AO1150" s="11"/>
      <c r="AP1150" s="11"/>
      <c r="AQ1150" s="11"/>
      <c r="AR1150" s="11"/>
      <c r="AS1150" s="11"/>
      <c r="AT1150" s="11"/>
      <c r="AU1150" s="11"/>
      <c r="AV1150" s="11"/>
      <c r="AW1150" s="11"/>
      <c r="AX1150" s="11"/>
      <c r="AY1150" s="11"/>
      <c r="AZ1150" s="11"/>
      <c r="BA1150" s="11"/>
      <c r="BB1150" s="11"/>
      <c r="BC1150" s="11"/>
      <c r="BD1150" s="11"/>
      <c r="BE1150" s="11"/>
      <c r="BF1150" s="11"/>
      <c r="BG1150" s="11"/>
      <c r="BH1150" s="11"/>
      <c r="BI1150" s="11"/>
      <c r="BJ1150" s="11"/>
      <c r="BK1150" s="11"/>
      <c r="BL1150" s="11"/>
      <c r="BM1150" s="11"/>
      <c r="BN1150" s="11"/>
      <c r="BO1150" s="11"/>
      <c r="BP1150" s="11"/>
      <c r="BQ1150" s="11"/>
      <c r="BR1150" s="11"/>
      <c r="BS1150" s="11"/>
      <c r="BT1150" s="11"/>
    </row>
    <row r="1151" spans="1:72" hidden="1">
      <c r="A1151" s="880" t="str">
        <f>CONCATENATE(Admin!$C$54," ",Admin!$F$54)</f>
        <v xml:space="preserve">14 </v>
      </c>
      <c r="B1151" s="881" t="e">
        <f>VLOOKUP($A$1135,'P14'!$A$10:$E$59,5, FALSE)</f>
        <v>#N/A</v>
      </c>
      <c r="C1151" s="639">
        <f t="shared" si="51"/>
        <v>1</v>
      </c>
      <c r="D1151" s="640">
        <f t="shared" si="52"/>
        <v>0</v>
      </c>
      <c r="E1151" s="641">
        <f>IF(Admin!$J$39="Yes",0,1)</f>
        <v>1</v>
      </c>
      <c r="F1151" s="641">
        <f t="shared" si="53"/>
        <v>2</v>
      </c>
      <c r="G1151" s="641" t="s">
        <v>303</v>
      </c>
      <c r="H1151" s="11"/>
      <c r="I1151" s="11"/>
      <c r="J1151" s="11"/>
      <c r="K1151" s="11"/>
      <c r="L1151" s="11"/>
      <c r="M1151" s="11"/>
      <c r="N1151" s="11"/>
      <c r="O1151" s="11"/>
      <c r="P1151" s="11"/>
      <c r="Q1151" s="11"/>
      <c r="R1151" s="11"/>
      <c r="S1151" s="11"/>
      <c r="T1151" s="11"/>
      <c r="U1151" s="11"/>
      <c r="V1151" s="11"/>
      <c r="W1151" s="11"/>
      <c r="X1151" s="11"/>
      <c r="Y1151" s="11"/>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c r="BC1151" s="11"/>
      <c r="BD1151" s="11"/>
      <c r="BE1151" s="11"/>
      <c r="BF1151" s="11"/>
      <c r="BG1151" s="11"/>
      <c r="BH1151" s="11"/>
      <c r="BI1151" s="11"/>
      <c r="BJ1151" s="11"/>
      <c r="BK1151" s="11"/>
      <c r="BL1151" s="11"/>
      <c r="BM1151" s="11"/>
      <c r="BN1151" s="11"/>
      <c r="BO1151" s="11"/>
      <c r="BP1151" s="11"/>
      <c r="BQ1151" s="11"/>
      <c r="BR1151" s="11"/>
      <c r="BS1151" s="11"/>
      <c r="BT1151" s="11"/>
    </row>
    <row r="1152" spans="1:72" hidden="1">
      <c r="A1152" s="880" t="str">
        <f>CONCATENATE(Admin!$C$55," ",Admin!$F$55)</f>
        <v xml:space="preserve">15 </v>
      </c>
      <c r="B1152" s="881" t="e">
        <f>VLOOKUP($A$1135,'P15'!$A$10:$E$59,5, FALSE)</f>
        <v>#N/A</v>
      </c>
      <c r="C1152" s="639">
        <f t="shared" si="51"/>
        <v>1</v>
      </c>
      <c r="D1152" s="640">
        <f t="shared" si="52"/>
        <v>0</v>
      </c>
      <c r="E1152" s="641">
        <f>IF(Admin!$J$39="Yes",0,1)</f>
        <v>1</v>
      </c>
      <c r="F1152" s="641">
        <f t="shared" si="53"/>
        <v>2</v>
      </c>
      <c r="G1152" s="641" t="s">
        <v>303</v>
      </c>
      <c r="H1152" s="11"/>
      <c r="I1152" s="11"/>
      <c r="J1152" s="11"/>
      <c r="K1152" s="11"/>
      <c r="L1152" s="11"/>
      <c r="M1152" s="11"/>
      <c r="N1152" s="11"/>
      <c r="O1152" s="11"/>
      <c r="P1152" s="11"/>
      <c r="Q1152" s="11"/>
      <c r="R1152" s="11"/>
      <c r="S1152" s="11"/>
      <c r="T1152" s="11"/>
      <c r="U1152" s="11"/>
      <c r="V1152" s="11"/>
      <c r="W1152" s="11"/>
      <c r="X1152" s="11"/>
      <c r="Y1152" s="11"/>
      <c r="Z1152" s="11"/>
      <c r="AA1152" s="11"/>
      <c r="AB1152" s="11"/>
      <c r="AC1152" s="11"/>
      <c r="AD1152" s="11"/>
      <c r="AE1152" s="11"/>
      <c r="AF1152" s="11"/>
      <c r="AG1152" s="11"/>
      <c r="AH1152" s="11"/>
      <c r="AI1152" s="11"/>
      <c r="AJ1152" s="11"/>
      <c r="AK1152" s="11"/>
      <c r="AL1152" s="11"/>
      <c r="AM1152" s="11"/>
      <c r="AN1152" s="11"/>
      <c r="AO1152" s="11"/>
      <c r="AP1152" s="11"/>
      <c r="AQ1152" s="11"/>
      <c r="AR1152" s="11"/>
      <c r="AS1152" s="11"/>
      <c r="AT1152" s="11"/>
      <c r="AU1152" s="11"/>
      <c r="AV1152" s="11"/>
      <c r="AW1152" s="11"/>
      <c r="AX1152" s="11"/>
      <c r="AY1152" s="11"/>
      <c r="AZ1152" s="11"/>
      <c r="BA1152" s="11"/>
      <c r="BB1152" s="11"/>
      <c r="BC1152" s="11"/>
      <c r="BD1152" s="11"/>
      <c r="BE1152" s="11"/>
      <c r="BF1152" s="11"/>
      <c r="BG1152" s="11"/>
      <c r="BH1152" s="11"/>
      <c r="BI1152" s="11"/>
      <c r="BJ1152" s="11"/>
      <c r="BK1152" s="11"/>
      <c r="BL1152" s="11"/>
      <c r="BM1152" s="11"/>
      <c r="BN1152" s="11"/>
      <c r="BO1152" s="11"/>
      <c r="BP1152" s="11"/>
      <c r="BQ1152" s="11"/>
      <c r="BR1152" s="11"/>
      <c r="BS1152" s="11"/>
      <c r="BT1152" s="11"/>
    </row>
    <row r="1153" spans="1:72" hidden="1">
      <c r="A1153" s="880" t="str">
        <f>CONCATENATE(Admin!$C$56," ",Admin!$F$56)</f>
        <v xml:space="preserve">16 </v>
      </c>
      <c r="B1153" s="881" t="e">
        <f>VLOOKUP($A$1135,'P16'!$A$10:$E$59,5, FALSE)</f>
        <v>#N/A</v>
      </c>
      <c r="C1153" s="639">
        <f t="shared" si="51"/>
        <v>1</v>
      </c>
      <c r="D1153" s="640">
        <f t="shared" si="52"/>
        <v>0</v>
      </c>
      <c r="E1153" s="641">
        <f>IF(Admin!$J$39="Yes",0,1)</f>
        <v>1</v>
      </c>
      <c r="F1153" s="641">
        <f t="shared" si="53"/>
        <v>2</v>
      </c>
      <c r="G1153" s="641" t="s">
        <v>303</v>
      </c>
      <c r="H1153" s="11"/>
      <c r="I1153" s="11"/>
      <c r="J1153" s="11"/>
      <c r="K1153" s="11"/>
      <c r="L1153" s="11"/>
      <c r="M1153" s="11"/>
      <c r="N1153" s="11"/>
      <c r="O1153" s="11"/>
      <c r="P1153" s="11"/>
      <c r="Q1153" s="11"/>
      <c r="R1153" s="11"/>
      <c r="S1153" s="11"/>
      <c r="T1153" s="11"/>
      <c r="U1153" s="11"/>
      <c r="V1153" s="11"/>
      <c r="W1153" s="11"/>
      <c r="X1153" s="11"/>
      <c r="Y1153" s="11"/>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c r="BC1153" s="11"/>
      <c r="BD1153" s="11"/>
      <c r="BE1153" s="11"/>
      <c r="BF1153" s="11"/>
      <c r="BG1153" s="11"/>
      <c r="BH1153" s="11"/>
      <c r="BI1153" s="11"/>
      <c r="BJ1153" s="11"/>
      <c r="BK1153" s="11"/>
      <c r="BL1153" s="11"/>
      <c r="BM1153" s="11"/>
      <c r="BN1153" s="11"/>
      <c r="BO1153" s="11"/>
      <c r="BP1153" s="11"/>
      <c r="BQ1153" s="11"/>
      <c r="BR1153" s="11"/>
      <c r="BS1153" s="11"/>
      <c r="BT1153" s="11"/>
    </row>
    <row r="1154" spans="1:72" hidden="1">
      <c r="A1154" s="880" t="str">
        <f>CONCATENATE(Admin!$C$57," ",Admin!$F$57)</f>
        <v xml:space="preserve">17 </v>
      </c>
      <c r="B1154" s="881" t="e">
        <f>VLOOKUP($A$1135,'P17'!$A$10:$E$59,5, FALSE)</f>
        <v>#N/A</v>
      </c>
      <c r="C1154" s="639">
        <f t="shared" si="51"/>
        <v>1</v>
      </c>
      <c r="D1154" s="640">
        <f t="shared" si="52"/>
        <v>0</v>
      </c>
      <c r="E1154" s="641">
        <f>IF(Admin!$J$39="Yes",0,1)</f>
        <v>1</v>
      </c>
      <c r="F1154" s="641">
        <f t="shared" si="53"/>
        <v>2</v>
      </c>
      <c r="G1154" s="641" t="s">
        <v>303</v>
      </c>
      <c r="H1154" s="11"/>
      <c r="I1154" s="11"/>
      <c r="J1154" s="11"/>
      <c r="K1154" s="11"/>
      <c r="L1154" s="11"/>
      <c r="M1154" s="11"/>
      <c r="N1154" s="11"/>
      <c r="O1154" s="11"/>
      <c r="P1154" s="11"/>
      <c r="Q1154" s="11"/>
      <c r="R1154" s="11"/>
      <c r="S1154" s="11"/>
      <c r="T1154" s="11"/>
      <c r="U1154" s="11"/>
      <c r="V1154" s="11"/>
      <c r="W1154" s="11"/>
      <c r="X1154" s="11"/>
      <c r="Y1154" s="11"/>
      <c r="Z1154" s="11"/>
      <c r="AA1154" s="11"/>
      <c r="AB1154" s="11"/>
      <c r="AC1154" s="11"/>
      <c r="AD1154" s="11"/>
      <c r="AE1154" s="11"/>
      <c r="AF1154" s="11"/>
      <c r="AG1154" s="11"/>
      <c r="AH1154" s="11"/>
      <c r="AI1154" s="11"/>
      <c r="AJ1154" s="11"/>
      <c r="AK1154" s="11"/>
      <c r="AL1154" s="11"/>
      <c r="AM1154" s="11"/>
      <c r="AN1154" s="11"/>
      <c r="AO1154" s="11"/>
      <c r="AP1154" s="11"/>
      <c r="AQ1154" s="11"/>
      <c r="AR1154" s="11"/>
      <c r="AS1154" s="11"/>
      <c r="AT1154" s="11"/>
      <c r="AU1154" s="11"/>
      <c r="AV1154" s="11"/>
      <c r="AW1154" s="11"/>
      <c r="AX1154" s="11"/>
      <c r="AY1154" s="11"/>
      <c r="AZ1154" s="11"/>
      <c r="BA1154" s="11"/>
      <c r="BB1154" s="11"/>
      <c r="BC1154" s="11"/>
      <c r="BD1154" s="11"/>
      <c r="BE1154" s="11"/>
      <c r="BF1154" s="11"/>
      <c r="BG1154" s="11"/>
      <c r="BH1154" s="11"/>
      <c r="BI1154" s="11"/>
      <c r="BJ1154" s="11"/>
      <c r="BK1154" s="11"/>
      <c r="BL1154" s="11"/>
      <c r="BM1154" s="11"/>
      <c r="BN1154" s="11"/>
      <c r="BO1154" s="11"/>
      <c r="BP1154" s="11"/>
      <c r="BQ1154" s="11"/>
      <c r="BR1154" s="11"/>
      <c r="BS1154" s="11"/>
      <c r="BT1154" s="11"/>
    </row>
    <row r="1155" spans="1:72" hidden="1">
      <c r="A1155" s="880" t="str">
        <f>CONCATENATE(Admin!$C$58," ",Admin!$F$58)</f>
        <v xml:space="preserve">18 </v>
      </c>
      <c r="B1155" s="881" t="e">
        <f>VLOOKUP($A$1135,'P18'!$A$10:$E$59,5, FALSE)</f>
        <v>#N/A</v>
      </c>
      <c r="C1155" s="639">
        <f t="shared" si="51"/>
        <v>1</v>
      </c>
      <c r="D1155" s="640">
        <f t="shared" si="52"/>
        <v>0</v>
      </c>
      <c r="E1155" s="641">
        <f>IF(Admin!$J$39="Yes",0,1)</f>
        <v>1</v>
      </c>
      <c r="F1155" s="641">
        <f t="shared" si="53"/>
        <v>2</v>
      </c>
      <c r="G1155" s="641" t="s">
        <v>303</v>
      </c>
      <c r="H1155" s="11"/>
      <c r="I1155" s="11"/>
      <c r="J1155" s="11"/>
      <c r="K1155" s="11"/>
      <c r="L1155" s="11"/>
      <c r="M1155" s="11"/>
      <c r="N1155" s="11"/>
      <c r="O1155" s="11"/>
      <c r="P1155" s="11"/>
      <c r="Q1155" s="11"/>
      <c r="R1155" s="11"/>
      <c r="S1155" s="11"/>
      <c r="T1155" s="11"/>
      <c r="U1155" s="11"/>
      <c r="V1155" s="11"/>
      <c r="W1155" s="11"/>
      <c r="X1155" s="11"/>
      <c r="Y1155" s="11"/>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c r="BC1155" s="11"/>
      <c r="BD1155" s="11"/>
      <c r="BE1155" s="11"/>
      <c r="BF1155" s="11"/>
      <c r="BG1155" s="11"/>
      <c r="BH1155" s="11"/>
      <c r="BI1155" s="11"/>
      <c r="BJ1155" s="11"/>
      <c r="BK1155" s="11"/>
      <c r="BL1155" s="11"/>
      <c r="BM1155" s="11"/>
      <c r="BN1155" s="11"/>
      <c r="BO1155" s="11"/>
      <c r="BP1155" s="11"/>
      <c r="BQ1155" s="11"/>
      <c r="BR1155" s="11"/>
      <c r="BS1155" s="11"/>
      <c r="BT1155" s="11"/>
    </row>
    <row r="1156" spans="1:72" hidden="1">
      <c r="A1156" s="880" t="str">
        <f>CONCATENATE(Admin!$C$59," ",Admin!$F$59)</f>
        <v xml:space="preserve">19 </v>
      </c>
      <c r="B1156" s="881" t="e">
        <f>VLOOKUP($A$1135,'P19'!$A$10:$E$59,5, FALSE)</f>
        <v>#N/A</v>
      </c>
      <c r="C1156" s="639">
        <f t="shared" si="51"/>
        <v>1</v>
      </c>
      <c r="D1156" s="640">
        <f t="shared" si="52"/>
        <v>0</v>
      </c>
      <c r="E1156" s="641">
        <f>IF(Admin!$J$39="Yes",0,1)</f>
        <v>1</v>
      </c>
      <c r="F1156" s="641">
        <f t="shared" si="53"/>
        <v>2</v>
      </c>
      <c r="G1156" s="641" t="s">
        <v>303</v>
      </c>
      <c r="H1156" s="11"/>
      <c r="I1156" s="11"/>
      <c r="J1156" s="11"/>
      <c r="K1156" s="11"/>
      <c r="L1156" s="11"/>
      <c r="M1156" s="11"/>
      <c r="N1156" s="11"/>
      <c r="O1156" s="11"/>
      <c r="P1156" s="11"/>
      <c r="Q1156" s="11"/>
      <c r="R1156" s="11"/>
      <c r="S1156" s="11"/>
      <c r="T1156" s="11"/>
      <c r="U1156" s="11"/>
      <c r="V1156" s="11"/>
      <c r="W1156" s="11"/>
      <c r="X1156" s="11"/>
      <c r="Y1156" s="11"/>
      <c r="Z1156" s="11"/>
      <c r="AA1156" s="11"/>
      <c r="AB1156" s="11"/>
      <c r="AC1156" s="11"/>
      <c r="AD1156" s="11"/>
      <c r="AE1156" s="11"/>
      <c r="AF1156" s="11"/>
      <c r="AG1156" s="11"/>
      <c r="AH1156" s="11"/>
      <c r="AI1156" s="11"/>
      <c r="AJ1156" s="11"/>
      <c r="AK1156" s="11"/>
      <c r="AL1156" s="11"/>
      <c r="AM1156" s="11"/>
      <c r="AN1156" s="11"/>
      <c r="AO1156" s="11"/>
      <c r="AP1156" s="11"/>
      <c r="AQ1156" s="11"/>
      <c r="AR1156" s="11"/>
      <c r="AS1156" s="11"/>
      <c r="AT1156" s="11"/>
      <c r="AU1156" s="11"/>
      <c r="AV1156" s="11"/>
      <c r="AW1156" s="11"/>
      <c r="AX1156" s="11"/>
      <c r="AY1156" s="11"/>
      <c r="AZ1156" s="11"/>
      <c r="BA1156" s="11"/>
      <c r="BB1156" s="11"/>
      <c r="BC1156" s="11"/>
      <c r="BD1156" s="11"/>
      <c r="BE1156" s="11"/>
      <c r="BF1156" s="11"/>
      <c r="BG1156" s="11"/>
      <c r="BH1156" s="11"/>
      <c r="BI1156" s="11"/>
      <c r="BJ1156" s="11"/>
      <c r="BK1156" s="11"/>
      <c r="BL1156" s="11"/>
      <c r="BM1156" s="11"/>
      <c r="BN1156" s="11"/>
      <c r="BO1156" s="11"/>
      <c r="BP1156" s="11"/>
      <c r="BQ1156" s="11"/>
      <c r="BR1156" s="11"/>
      <c r="BS1156" s="11"/>
      <c r="BT1156" s="11"/>
    </row>
    <row r="1157" spans="1:72" hidden="1">
      <c r="A1157" s="880" t="str">
        <f>CONCATENATE(Admin!$C$60," ",Admin!$F$60)</f>
        <v xml:space="preserve">20 </v>
      </c>
      <c r="B1157" s="881" t="e">
        <f>VLOOKUP($A$1135,'P20'!$A$10:$E$59,5, FALSE)</f>
        <v>#N/A</v>
      </c>
      <c r="C1157" s="639">
        <f t="shared" si="51"/>
        <v>1</v>
      </c>
      <c r="D1157" s="640">
        <f t="shared" si="52"/>
        <v>0</v>
      </c>
      <c r="E1157" s="641">
        <f>IF(Admin!$J$39="Yes",0,1)</f>
        <v>1</v>
      </c>
      <c r="F1157" s="641">
        <f t="shared" si="53"/>
        <v>2</v>
      </c>
      <c r="G1157" s="641" t="s">
        <v>303</v>
      </c>
      <c r="H1157" s="11"/>
      <c r="I1157" s="11"/>
      <c r="J1157" s="11"/>
      <c r="K1157" s="11"/>
      <c r="L1157" s="11"/>
      <c r="M1157" s="11"/>
      <c r="N1157" s="11"/>
      <c r="O1157" s="11"/>
      <c r="P1157" s="11"/>
      <c r="Q1157" s="11"/>
      <c r="R1157" s="11"/>
      <c r="S1157" s="11"/>
      <c r="T1157" s="11"/>
      <c r="U1157" s="11"/>
      <c r="V1157" s="11"/>
      <c r="W1157" s="11"/>
      <c r="X1157" s="11"/>
      <c r="Y1157" s="11"/>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c r="BC1157" s="11"/>
      <c r="BD1157" s="11"/>
      <c r="BE1157" s="11"/>
      <c r="BF1157" s="11"/>
      <c r="BG1157" s="11"/>
      <c r="BH1157" s="11"/>
      <c r="BI1157" s="11"/>
      <c r="BJ1157" s="11"/>
      <c r="BK1157" s="11"/>
      <c r="BL1157" s="11"/>
      <c r="BM1157" s="11"/>
      <c r="BN1157" s="11"/>
      <c r="BO1157" s="11"/>
      <c r="BP1157" s="11"/>
      <c r="BQ1157" s="11"/>
      <c r="BR1157" s="11"/>
      <c r="BS1157" s="11"/>
      <c r="BT1157" s="11"/>
    </row>
    <row r="1158" spans="1:72">
      <c r="A1158" s="190"/>
      <c r="B1158" s="642"/>
      <c r="D1158" s="641"/>
      <c r="E1158" s="641"/>
      <c r="F1158" s="641"/>
      <c r="G1158" s="641"/>
      <c r="H1158" s="11"/>
      <c r="I1158" s="11"/>
      <c r="J1158" s="11"/>
      <c r="K1158" s="11"/>
      <c r="L1158" s="11"/>
      <c r="M1158" s="11"/>
      <c r="N1158" s="11"/>
      <c r="O1158" s="11"/>
      <c r="P1158" s="11"/>
      <c r="Q1158" s="11"/>
      <c r="R1158" s="11"/>
      <c r="S1158" s="11"/>
      <c r="T1158" s="11"/>
      <c r="U1158" s="11"/>
      <c r="V1158" s="11"/>
      <c r="W1158" s="11"/>
      <c r="X1158" s="11"/>
      <c r="Y1158" s="11"/>
      <c r="Z1158" s="11"/>
      <c r="AA1158" s="11"/>
      <c r="AB1158" s="11"/>
      <c r="AC1158" s="11"/>
      <c r="AD1158" s="11"/>
      <c r="AE1158" s="11"/>
      <c r="AF1158" s="11"/>
      <c r="AG1158" s="11"/>
      <c r="AH1158" s="11"/>
      <c r="AI1158" s="11"/>
      <c r="AJ1158" s="11"/>
      <c r="AK1158" s="11"/>
      <c r="AL1158" s="11"/>
      <c r="AM1158" s="11"/>
      <c r="AN1158" s="11"/>
      <c r="AO1158" s="11"/>
      <c r="AP1158" s="11"/>
      <c r="AQ1158" s="11"/>
      <c r="AR1158" s="11"/>
      <c r="AS1158" s="11"/>
      <c r="AT1158" s="11"/>
      <c r="AU1158" s="11"/>
      <c r="AV1158" s="11"/>
      <c r="AW1158" s="11"/>
      <c r="AX1158" s="11"/>
      <c r="AY1158" s="11"/>
      <c r="AZ1158" s="11"/>
      <c r="BA1158" s="11"/>
      <c r="BB1158" s="11"/>
      <c r="BC1158" s="11"/>
      <c r="BD1158" s="11"/>
      <c r="BE1158" s="11"/>
      <c r="BF1158" s="11"/>
      <c r="BG1158" s="11"/>
      <c r="BH1158" s="11"/>
      <c r="BI1158" s="11"/>
      <c r="BJ1158" s="11"/>
      <c r="BK1158" s="11"/>
      <c r="BL1158" s="11"/>
      <c r="BM1158" s="11"/>
      <c r="BN1158" s="11"/>
      <c r="BO1158" s="11"/>
      <c r="BP1158" s="11"/>
      <c r="BQ1158" s="11"/>
      <c r="BR1158" s="11"/>
      <c r="BS1158" s="11"/>
      <c r="BT1158" s="11"/>
    </row>
    <row r="1159" spans="1:72">
      <c r="A1159" s="190"/>
      <c r="B1159" s="642"/>
      <c r="D1159" s="641"/>
      <c r="E1159" s="641"/>
      <c r="F1159" s="641"/>
      <c r="G1159" s="641"/>
      <c r="H1159" s="11"/>
      <c r="I1159" s="11"/>
      <c r="J1159" s="11"/>
      <c r="K1159" s="11"/>
      <c r="L1159" s="11"/>
      <c r="M1159" s="11"/>
      <c r="N1159" s="11"/>
      <c r="O1159" s="11"/>
      <c r="P1159" s="11"/>
      <c r="Q1159" s="11"/>
      <c r="R1159" s="11"/>
      <c r="S1159" s="11"/>
      <c r="T1159" s="11"/>
      <c r="U1159" s="11"/>
      <c r="V1159" s="11"/>
      <c r="W1159" s="11"/>
      <c r="X1159" s="11"/>
      <c r="Y1159" s="11"/>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c r="BC1159" s="11"/>
      <c r="BD1159" s="11"/>
      <c r="BE1159" s="11"/>
      <c r="BF1159" s="11"/>
      <c r="BG1159" s="11"/>
      <c r="BH1159" s="11"/>
      <c r="BI1159" s="11"/>
      <c r="BJ1159" s="11"/>
      <c r="BK1159" s="11"/>
      <c r="BL1159" s="11"/>
      <c r="BM1159" s="11"/>
      <c r="BN1159" s="11"/>
      <c r="BO1159" s="11"/>
      <c r="BP1159" s="11"/>
      <c r="BQ1159" s="11"/>
      <c r="BR1159" s="11"/>
      <c r="BS1159" s="11"/>
      <c r="BT1159" s="11"/>
    </row>
    <row r="1160" spans="1:72">
      <c r="A1160" s="190"/>
      <c r="B1160" s="644"/>
      <c r="C1160" s="645"/>
      <c r="D1160" s="641"/>
      <c r="E1160" s="641"/>
      <c r="F1160" s="641"/>
      <c r="G1160" s="641"/>
      <c r="H1160" s="11"/>
      <c r="I1160" s="11"/>
      <c r="J1160" s="11"/>
      <c r="K1160" s="11"/>
      <c r="L1160" s="11"/>
      <c r="M1160" s="11"/>
      <c r="N1160" s="11"/>
      <c r="O1160" s="11"/>
      <c r="P1160" s="11"/>
      <c r="Q1160" s="11"/>
      <c r="R1160" s="11"/>
      <c r="S1160" s="11"/>
      <c r="T1160" s="11"/>
      <c r="U1160" s="11"/>
      <c r="V1160" s="11"/>
      <c r="W1160" s="11"/>
      <c r="X1160" s="11"/>
      <c r="Y1160" s="11"/>
      <c r="Z1160" s="11"/>
      <c r="AA1160" s="11"/>
      <c r="AB1160" s="11"/>
      <c r="AC1160" s="11"/>
      <c r="AD1160" s="11"/>
      <c r="AE1160" s="11"/>
      <c r="AF1160" s="11"/>
      <c r="AG1160" s="11"/>
      <c r="AH1160" s="11"/>
      <c r="AI1160" s="11"/>
      <c r="AJ1160" s="11"/>
      <c r="AK1160" s="11"/>
      <c r="AL1160" s="11"/>
      <c r="AM1160" s="11"/>
      <c r="AN1160" s="11"/>
      <c r="AO1160" s="11"/>
      <c r="AP1160" s="11"/>
      <c r="AQ1160" s="11"/>
      <c r="AR1160" s="11"/>
      <c r="AS1160" s="11"/>
      <c r="AT1160" s="11"/>
      <c r="AU1160" s="11"/>
      <c r="AV1160" s="11"/>
      <c r="AW1160" s="11"/>
      <c r="AX1160" s="11"/>
      <c r="AY1160" s="11"/>
      <c r="AZ1160" s="11"/>
      <c r="BA1160" s="11"/>
      <c r="BB1160" s="11"/>
      <c r="BC1160" s="11"/>
      <c r="BD1160" s="11"/>
      <c r="BE1160" s="11"/>
      <c r="BF1160" s="11"/>
      <c r="BG1160" s="11"/>
      <c r="BH1160" s="11"/>
      <c r="BI1160" s="11"/>
      <c r="BJ1160" s="11"/>
      <c r="BK1160" s="11"/>
      <c r="BL1160" s="11"/>
      <c r="BM1160" s="11"/>
      <c r="BN1160" s="11"/>
      <c r="BO1160" s="11"/>
      <c r="BP1160" s="11"/>
      <c r="BQ1160" s="11"/>
      <c r="BR1160" s="11"/>
      <c r="BS1160" s="11"/>
      <c r="BT1160" s="11"/>
    </row>
    <row r="1161" spans="1:72">
      <c r="A1161" s="190"/>
      <c r="B1161" s="642"/>
      <c r="D1161" s="641"/>
      <c r="E1161" s="641"/>
      <c r="F1161" s="641"/>
      <c r="G1161" s="641"/>
      <c r="H1161" s="11"/>
      <c r="I1161" s="11"/>
      <c r="J1161" s="11"/>
      <c r="K1161" s="11"/>
      <c r="L1161" s="11"/>
      <c r="M1161" s="11"/>
      <c r="N1161" s="11"/>
      <c r="O1161" s="11"/>
      <c r="P1161" s="11"/>
      <c r="Q1161" s="11"/>
      <c r="R1161" s="11"/>
      <c r="S1161" s="11"/>
      <c r="T1161" s="11"/>
      <c r="U1161" s="11"/>
      <c r="V1161" s="11"/>
      <c r="W1161" s="11"/>
      <c r="X1161" s="11"/>
      <c r="Y1161" s="11"/>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c r="BC1161" s="11"/>
      <c r="BD1161" s="11"/>
      <c r="BE1161" s="11"/>
      <c r="BF1161" s="11"/>
      <c r="BG1161" s="11"/>
      <c r="BH1161" s="11"/>
      <c r="BI1161" s="11"/>
      <c r="BJ1161" s="11"/>
      <c r="BK1161" s="11"/>
      <c r="BL1161" s="11"/>
      <c r="BM1161" s="11"/>
      <c r="BN1161" s="11"/>
      <c r="BO1161" s="11"/>
      <c r="BP1161" s="11"/>
      <c r="BQ1161" s="11"/>
      <c r="BR1161" s="11"/>
      <c r="BS1161" s="11"/>
      <c r="BT1161" s="11"/>
    </row>
    <row r="1162" spans="1:72">
      <c r="A1162" s="190"/>
      <c r="B1162" s="642"/>
      <c r="D1162" s="641"/>
      <c r="E1162" s="641"/>
      <c r="F1162" s="641"/>
      <c r="G1162" s="641"/>
      <c r="H1162" s="11"/>
      <c r="I1162" s="11"/>
      <c r="J1162" s="11"/>
      <c r="K1162" s="11"/>
      <c r="L1162" s="11"/>
      <c r="M1162" s="11"/>
      <c r="N1162" s="11"/>
      <c r="O1162" s="11"/>
      <c r="P1162" s="11"/>
      <c r="Q1162" s="11"/>
      <c r="R1162" s="11"/>
      <c r="S1162" s="11"/>
      <c r="T1162" s="11"/>
      <c r="U1162" s="11"/>
      <c r="V1162" s="11"/>
      <c r="W1162" s="11"/>
      <c r="X1162" s="11"/>
      <c r="Y1162" s="11"/>
      <c r="Z1162" s="11"/>
      <c r="AA1162" s="11"/>
      <c r="AB1162" s="11"/>
      <c r="AC1162" s="11"/>
      <c r="AD1162" s="11"/>
      <c r="AE1162" s="11"/>
      <c r="AF1162" s="11"/>
      <c r="AG1162" s="11"/>
      <c r="AH1162" s="11"/>
      <c r="AI1162" s="11"/>
      <c r="AJ1162" s="11"/>
      <c r="AK1162" s="11"/>
      <c r="AL1162" s="11"/>
      <c r="AM1162" s="11"/>
      <c r="AN1162" s="11"/>
      <c r="AO1162" s="11"/>
      <c r="AP1162" s="11"/>
      <c r="AQ1162" s="11"/>
      <c r="AR1162" s="11"/>
      <c r="AS1162" s="11"/>
      <c r="AT1162" s="11"/>
      <c r="AU1162" s="11"/>
      <c r="AV1162" s="11"/>
      <c r="AW1162" s="11"/>
      <c r="AX1162" s="11"/>
      <c r="AY1162" s="11"/>
      <c r="AZ1162" s="11"/>
      <c r="BA1162" s="11"/>
      <c r="BB1162" s="11"/>
      <c r="BC1162" s="11"/>
      <c r="BD1162" s="11"/>
      <c r="BE1162" s="11"/>
      <c r="BF1162" s="11"/>
      <c r="BG1162" s="11"/>
      <c r="BH1162" s="11"/>
      <c r="BI1162" s="11"/>
      <c r="BJ1162" s="11"/>
      <c r="BK1162" s="11"/>
      <c r="BL1162" s="11"/>
      <c r="BM1162" s="11"/>
      <c r="BN1162" s="11"/>
      <c r="BO1162" s="11"/>
      <c r="BP1162" s="11"/>
      <c r="BQ1162" s="11"/>
      <c r="BR1162" s="11"/>
      <c r="BS1162" s="11"/>
      <c r="BT1162" s="11"/>
    </row>
    <row r="1163" spans="1:72">
      <c r="A1163" s="190"/>
      <c r="B1163" s="642"/>
      <c r="D1163" s="641"/>
      <c r="E1163" s="641"/>
      <c r="F1163" s="641"/>
      <c r="G1163" s="641"/>
      <c r="H1163" s="11"/>
      <c r="I1163" s="11"/>
      <c r="J1163" s="11"/>
      <c r="K1163" s="11"/>
      <c r="L1163" s="11"/>
      <c r="M1163" s="11"/>
      <c r="N1163" s="11"/>
      <c r="O1163" s="11"/>
      <c r="P1163" s="11"/>
      <c r="Q1163" s="11"/>
      <c r="R1163" s="11"/>
      <c r="S1163" s="11"/>
      <c r="T1163" s="11"/>
      <c r="U1163" s="11"/>
      <c r="V1163" s="11"/>
      <c r="W1163" s="11"/>
      <c r="X1163" s="11"/>
      <c r="Y1163" s="11"/>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c r="BC1163" s="11"/>
      <c r="BD1163" s="11"/>
      <c r="BE1163" s="11"/>
      <c r="BF1163" s="11"/>
      <c r="BG1163" s="11"/>
      <c r="BH1163" s="11"/>
      <c r="BI1163" s="11"/>
      <c r="BJ1163" s="11"/>
      <c r="BK1163" s="11"/>
      <c r="BL1163" s="11"/>
      <c r="BM1163" s="11"/>
      <c r="BN1163" s="11"/>
      <c r="BO1163" s="11"/>
      <c r="BP1163" s="11"/>
      <c r="BQ1163" s="11"/>
      <c r="BR1163" s="11"/>
      <c r="BS1163" s="11"/>
      <c r="BT1163" s="11"/>
    </row>
    <row r="1164" spans="1:72">
      <c r="A1164" s="190"/>
      <c r="B1164" s="642"/>
      <c r="D1164" s="641"/>
      <c r="E1164" s="641"/>
      <c r="F1164" s="641"/>
      <c r="G1164" s="641"/>
      <c r="H1164" s="11"/>
      <c r="I1164" s="11"/>
      <c r="J1164" s="11"/>
      <c r="K1164" s="11"/>
      <c r="L1164" s="11"/>
      <c r="M1164" s="11"/>
      <c r="N1164" s="11"/>
      <c r="O1164" s="11"/>
      <c r="P1164" s="11"/>
      <c r="Q1164" s="11"/>
      <c r="R1164" s="11"/>
      <c r="S1164" s="11"/>
      <c r="T1164" s="11"/>
      <c r="U1164" s="11"/>
      <c r="V1164" s="11"/>
      <c r="W1164" s="11"/>
      <c r="X1164" s="11"/>
      <c r="Y1164" s="11"/>
      <c r="Z1164" s="11"/>
      <c r="AA1164" s="11"/>
      <c r="AB1164" s="11"/>
      <c r="AC1164" s="11"/>
      <c r="AD1164" s="11"/>
      <c r="AE1164" s="11"/>
      <c r="AF1164" s="11"/>
      <c r="AG1164" s="11"/>
      <c r="AH1164" s="11"/>
      <c r="AI1164" s="11"/>
      <c r="AJ1164" s="11"/>
      <c r="AK1164" s="11"/>
      <c r="AL1164" s="11"/>
      <c r="AM1164" s="11"/>
      <c r="AN1164" s="11"/>
      <c r="AO1164" s="11"/>
      <c r="AP1164" s="11"/>
      <c r="AQ1164" s="11"/>
      <c r="AR1164" s="11"/>
      <c r="AS1164" s="11"/>
      <c r="AT1164" s="11"/>
      <c r="AU1164" s="11"/>
      <c r="AV1164" s="11"/>
      <c r="AW1164" s="11"/>
      <c r="AX1164" s="11"/>
      <c r="AY1164" s="11"/>
      <c r="AZ1164" s="11"/>
      <c r="BA1164" s="11"/>
      <c r="BB1164" s="11"/>
      <c r="BC1164" s="11"/>
      <c r="BD1164" s="11"/>
      <c r="BE1164" s="11"/>
      <c r="BF1164" s="11"/>
      <c r="BG1164" s="11"/>
      <c r="BH1164" s="11"/>
      <c r="BI1164" s="11"/>
      <c r="BJ1164" s="11"/>
      <c r="BK1164" s="11"/>
      <c r="BL1164" s="11"/>
      <c r="BM1164" s="11"/>
      <c r="BN1164" s="11"/>
      <c r="BO1164" s="11"/>
      <c r="BP1164" s="11"/>
      <c r="BQ1164" s="11"/>
      <c r="BR1164" s="11"/>
      <c r="BS1164" s="11"/>
      <c r="BT1164" s="11"/>
    </row>
    <row r="1165" spans="1:72">
      <c r="A1165" s="190"/>
      <c r="B1165" s="642"/>
      <c r="D1165" s="641"/>
      <c r="E1165" s="641"/>
      <c r="F1165" s="641"/>
      <c r="G1165" s="641"/>
      <c r="H1165" s="11"/>
      <c r="I1165" s="11"/>
      <c r="J1165" s="11"/>
      <c r="K1165" s="11"/>
      <c r="L1165" s="11"/>
      <c r="M1165" s="11"/>
      <c r="N1165" s="11"/>
      <c r="O1165" s="11"/>
      <c r="P1165" s="11"/>
      <c r="Q1165" s="11"/>
      <c r="R1165" s="11"/>
      <c r="S1165" s="11"/>
      <c r="T1165" s="11"/>
      <c r="U1165" s="11"/>
      <c r="V1165" s="11"/>
      <c r="W1165" s="11"/>
      <c r="X1165" s="11"/>
      <c r="Y1165" s="11"/>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c r="BC1165" s="11"/>
      <c r="BD1165" s="11"/>
      <c r="BE1165" s="11"/>
      <c r="BF1165" s="11"/>
      <c r="BG1165" s="11"/>
      <c r="BH1165" s="11"/>
      <c r="BI1165" s="11"/>
      <c r="BJ1165" s="11"/>
      <c r="BK1165" s="11"/>
      <c r="BL1165" s="11"/>
      <c r="BM1165" s="11"/>
      <c r="BN1165" s="11"/>
      <c r="BO1165" s="11"/>
      <c r="BP1165" s="11"/>
      <c r="BQ1165" s="11"/>
      <c r="BR1165" s="11"/>
      <c r="BS1165" s="11"/>
      <c r="BT1165" s="11"/>
    </row>
    <row r="1166" spans="1:72">
      <c r="A1166" s="190"/>
      <c r="B1166" s="642"/>
      <c r="D1166" s="641"/>
      <c r="E1166" s="641"/>
      <c r="F1166" s="641"/>
      <c r="G1166" s="641"/>
      <c r="H1166" s="11"/>
      <c r="I1166" s="11"/>
      <c r="J1166" s="11"/>
      <c r="K1166" s="11"/>
      <c r="L1166" s="11"/>
      <c r="M1166" s="11"/>
      <c r="N1166" s="11"/>
      <c r="O1166" s="11"/>
      <c r="P1166" s="11"/>
      <c r="Q1166" s="11"/>
      <c r="R1166" s="11"/>
      <c r="S1166" s="11"/>
      <c r="T1166" s="11"/>
      <c r="U1166" s="11"/>
      <c r="V1166" s="11"/>
      <c r="W1166" s="11"/>
      <c r="X1166" s="11"/>
      <c r="Y1166" s="11"/>
      <c r="Z1166" s="11"/>
      <c r="AA1166" s="11"/>
      <c r="AB1166" s="11"/>
      <c r="AC1166" s="11"/>
      <c r="AD1166" s="11"/>
      <c r="AE1166" s="11"/>
      <c r="AF1166" s="11"/>
      <c r="AG1166" s="11"/>
      <c r="AH1166" s="11"/>
      <c r="AI1166" s="11"/>
      <c r="AJ1166" s="11"/>
      <c r="AK1166" s="11"/>
      <c r="AL1166" s="11"/>
      <c r="AM1166" s="11"/>
      <c r="AN1166" s="11"/>
      <c r="AO1166" s="11"/>
      <c r="AP1166" s="11"/>
      <c r="AQ1166" s="11"/>
      <c r="AR1166" s="11"/>
      <c r="AS1166" s="11"/>
      <c r="AT1166" s="11"/>
      <c r="AU1166" s="11"/>
      <c r="AV1166" s="11"/>
      <c r="AW1166" s="11"/>
      <c r="AX1166" s="11"/>
      <c r="AY1166" s="11"/>
      <c r="AZ1166" s="11"/>
      <c r="BA1166" s="11"/>
      <c r="BB1166" s="11"/>
      <c r="BC1166" s="11"/>
      <c r="BD1166" s="11"/>
      <c r="BE1166" s="11"/>
      <c r="BF1166" s="11"/>
      <c r="BG1166" s="11"/>
      <c r="BH1166" s="11"/>
      <c r="BI1166" s="11"/>
      <c r="BJ1166" s="11"/>
      <c r="BK1166" s="11"/>
      <c r="BL1166" s="11"/>
      <c r="BM1166" s="11"/>
      <c r="BN1166" s="11"/>
      <c r="BO1166" s="11"/>
      <c r="BP1166" s="11"/>
      <c r="BQ1166" s="11"/>
      <c r="BR1166" s="11"/>
      <c r="BS1166" s="11"/>
      <c r="BT1166" s="11"/>
    </row>
    <row r="1167" spans="1:72">
      <c r="A1167" s="190"/>
      <c r="B1167" s="642"/>
      <c r="D1167" s="641"/>
      <c r="E1167" s="641"/>
      <c r="F1167" s="641"/>
      <c r="G1167" s="641"/>
      <c r="H1167" s="11"/>
      <c r="I1167" s="11"/>
      <c r="J1167" s="11"/>
      <c r="K1167" s="11"/>
      <c r="L1167" s="11"/>
      <c r="M1167" s="11"/>
      <c r="N1167" s="11"/>
      <c r="O1167" s="11"/>
      <c r="P1167" s="11"/>
      <c r="Q1167" s="11"/>
      <c r="R1167" s="11"/>
      <c r="S1167" s="11"/>
      <c r="T1167" s="11"/>
      <c r="U1167" s="11"/>
      <c r="V1167" s="11"/>
      <c r="W1167" s="11"/>
      <c r="X1167" s="11"/>
      <c r="Y1167" s="11"/>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c r="BC1167" s="11"/>
      <c r="BD1167" s="11"/>
      <c r="BE1167" s="11"/>
      <c r="BF1167" s="11"/>
      <c r="BG1167" s="11"/>
      <c r="BH1167" s="11"/>
      <c r="BI1167" s="11"/>
      <c r="BJ1167" s="11"/>
      <c r="BK1167" s="11"/>
      <c r="BL1167" s="11"/>
      <c r="BM1167" s="11"/>
      <c r="BN1167" s="11"/>
      <c r="BO1167" s="11"/>
      <c r="BP1167" s="11"/>
      <c r="BQ1167" s="11"/>
      <c r="BR1167" s="11"/>
      <c r="BS1167" s="11"/>
      <c r="BT1167" s="11"/>
    </row>
    <row r="1168" spans="1:72">
      <c r="A1168" s="190"/>
      <c r="B1168" s="642"/>
      <c r="D1168" s="641"/>
      <c r="E1168" s="641"/>
      <c r="F1168" s="641"/>
      <c r="G1168" s="641"/>
      <c r="H1168" s="11"/>
      <c r="I1168" s="11"/>
      <c r="J1168" s="11"/>
      <c r="K1168" s="11"/>
      <c r="L1168" s="11"/>
      <c r="M1168" s="11"/>
      <c r="N1168" s="11"/>
      <c r="O1168" s="11"/>
      <c r="P1168" s="11"/>
      <c r="Q1168" s="11"/>
      <c r="R1168" s="11"/>
      <c r="S1168" s="11"/>
      <c r="T1168" s="11"/>
      <c r="U1168" s="11"/>
      <c r="V1168" s="11"/>
      <c r="W1168" s="11"/>
      <c r="X1168" s="11"/>
      <c r="Y1168" s="11"/>
      <c r="Z1168" s="11"/>
      <c r="AA1168" s="11"/>
      <c r="AB1168" s="11"/>
      <c r="AC1168" s="11"/>
      <c r="AD1168" s="11"/>
      <c r="AE1168" s="11"/>
      <c r="AF1168" s="11"/>
      <c r="AG1168" s="11"/>
      <c r="AH1168" s="11"/>
      <c r="AI1168" s="11"/>
      <c r="AJ1168" s="11"/>
      <c r="AK1168" s="11"/>
      <c r="AL1168" s="11"/>
      <c r="AM1168" s="11"/>
      <c r="AN1168" s="11"/>
      <c r="AO1168" s="11"/>
      <c r="AP1168" s="11"/>
      <c r="AQ1168" s="11"/>
      <c r="AR1168" s="11"/>
      <c r="AS1168" s="11"/>
      <c r="AT1168" s="11"/>
      <c r="AU1168" s="11"/>
      <c r="AV1168" s="11"/>
      <c r="AW1168" s="11"/>
      <c r="AX1168" s="11"/>
      <c r="AY1168" s="11"/>
      <c r="AZ1168" s="11"/>
      <c r="BA1168" s="11"/>
      <c r="BB1168" s="11"/>
      <c r="BC1168" s="11"/>
      <c r="BD1168" s="11"/>
      <c r="BE1168" s="11"/>
      <c r="BF1168" s="11"/>
      <c r="BG1168" s="11"/>
      <c r="BH1168" s="11"/>
      <c r="BI1168" s="11"/>
      <c r="BJ1168" s="11"/>
      <c r="BK1168" s="11"/>
      <c r="BL1168" s="11"/>
      <c r="BM1168" s="11"/>
      <c r="BN1168" s="11"/>
      <c r="BO1168" s="11"/>
      <c r="BP1168" s="11"/>
      <c r="BQ1168" s="11"/>
      <c r="BR1168" s="11"/>
      <c r="BS1168" s="11"/>
      <c r="BT1168" s="11"/>
    </row>
    <row r="1169" spans="1:72">
      <c r="A1169" s="190"/>
      <c r="B1169" s="642"/>
      <c r="D1169" s="641"/>
      <c r="E1169" s="641"/>
      <c r="F1169" s="641"/>
      <c r="G1169" s="641"/>
      <c r="H1169" s="11"/>
      <c r="I1169" s="11"/>
      <c r="J1169" s="11"/>
      <c r="K1169" s="11"/>
      <c r="L1169" s="11"/>
      <c r="M1169" s="11"/>
      <c r="N1169" s="11"/>
      <c r="O1169" s="11"/>
      <c r="P1169" s="11"/>
      <c r="Q1169" s="11"/>
      <c r="R1169" s="11"/>
      <c r="S1169" s="11"/>
      <c r="T1169" s="11"/>
      <c r="U1169" s="11"/>
      <c r="V1169" s="11"/>
      <c r="W1169" s="11"/>
      <c r="X1169" s="11"/>
      <c r="Y1169" s="11"/>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c r="BC1169" s="11"/>
      <c r="BD1169" s="11"/>
      <c r="BE1169" s="11"/>
      <c r="BF1169" s="11"/>
      <c r="BG1169" s="11"/>
      <c r="BH1169" s="11"/>
      <c r="BI1169" s="11"/>
      <c r="BJ1169" s="11"/>
      <c r="BK1169" s="11"/>
      <c r="BL1169" s="11"/>
      <c r="BM1169" s="11"/>
      <c r="BN1169" s="11"/>
      <c r="BO1169" s="11"/>
      <c r="BP1169" s="11"/>
      <c r="BQ1169" s="11"/>
      <c r="BR1169" s="11"/>
      <c r="BS1169" s="11"/>
      <c r="BT1169" s="11"/>
    </row>
    <row r="1170" spans="1:72">
      <c r="A1170" s="190"/>
      <c r="B1170" s="642"/>
      <c r="D1170" s="641"/>
      <c r="E1170" s="641"/>
      <c r="F1170" s="641"/>
      <c r="G1170" s="641"/>
      <c r="H1170" s="11"/>
      <c r="I1170" s="11"/>
      <c r="J1170" s="11"/>
      <c r="K1170" s="11"/>
      <c r="L1170" s="11"/>
      <c r="M1170" s="11"/>
      <c r="N1170" s="11"/>
      <c r="O1170" s="11"/>
      <c r="P1170" s="11"/>
      <c r="Q1170" s="11"/>
      <c r="R1170" s="11"/>
      <c r="S1170" s="11"/>
      <c r="T1170" s="11"/>
      <c r="U1170" s="11"/>
      <c r="V1170" s="11"/>
      <c r="W1170" s="11"/>
      <c r="X1170" s="11"/>
      <c r="Y1170" s="11"/>
      <c r="Z1170" s="11"/>
      <c r="AA1170" s="11"/>
      <c r="AB1170" s="11"/>
      <c r="AC1170" s="11"/>
      <c r="AD1170" s="11"/>
      <c r="AE1170" s="11"/>
      <c r="AF1170" s="11"/>
      <c r="AG1170" s="11"/>
      <c r="AH1170" s="11"/>
      <c r="AI1170" s="11"/>
      <c r="AJ1170" s="11"/>
      <c r="AK1170" s="11"/>
      <c r="AL1170" s="11"/>
      <c r="AM1170" s="11"/>
      <c r="AN1170" s="11"/>
      <c r="AO1170" s="11"/>
      <c r="AP1170" s="11"/>
      <c r="AQ1170" s="11"/>
      <c r="AR1170" s="11"/>
      <c r="AS1170" s="11"/>
      <c r="AT1170" s="11"/>
      <c r="AU1170" s="11"/>
      <c r="AV1170" s="11"/>
      <c r="AW1170" s="11"/>
      <c r="AX1170" s="11"/>
      <c r="AY1170" s="11"/>
      <c r="AZ1170" s="11"/>
      <c r="BA1170" s="11"/>
      <c r="BB1170" s="11"/>
      <c r="BC1170" s="11"/>
      <c r="BD1170" s="11"/>
      <c r="BE1170" s="11"/>
      <c r="BF1170" s="11"/>
      <c r="BG1170" s="11"/>
      <c r="BH1170" s="11"/>
      <c r="BI1170" s="11"/>
      <c r="BJ1170" s="11"/>
      <c r="BK1170" s="11"/>
      <c r="BL1170" s="11"/>
      <c r="BM1170" s="11"/>
      <c r="BN1170" s="11"/>
      <c r="BO1170" s="11"/>
      <c r="BP1170" s="11"/>
      <c r="BQ1170" s="11"/>
      <c r="BR1170" s="11"/>
      <c r="BS1170" s="11"/>
      <c r="BT1170" s="11"/>
    </row>
    <row r="1171" spans="1:72">
      <c r="A1171" s="190"/>
      <c r="B1171" s="642"/>
      <c r="D1171" s="641"/>
      <c r="E1171" s="641"/>
      <c r="F1171" s="641"/>
      <c r="G1171" s="641"/>
      <c r="H1171" s="11"/>
      <c r="I1171" s="11"/>
      <c r="J1171" s="11"/>
      <c r="K1171" s="11"/>
      <c r="L1171" s="11"/>
      <c r="M1171" s="11"/>
      <c r="N1171" s="11"/>
      <c r="O1171" s="11"/>
      <c r="P1171" s="11"/>
      <c r="Q1171" s="11"/>
      <c r="R1171" s="11"/>
      <c r="S1171" s="11"/>
      <c r="T1171" s="11"/>
      <c r="U1171" s="11"/>
      <c r="V1171" s="11"/>
      <c r="W1171" s="11"/>
      <c r="X1171" s="11"/>
      <c r="Y1171" s="11"/>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c r="BC1171" s="11"/>
      <c r="BD1171" s="11"/>
      <c r="BE1171" s="11"/>
      <c r="BF1171" s="11"/>
      <c r="BG1171" s="11"/>
      <c r="BH1171" s="11"/>
      <c r="BI1171" s="11"/>
      <c r="BJ1171" s="11"/>
      <c r="BK1171" s="11"/>
      <c r="BL1171" s="11"/>
      <c r="BM1171" s="11"/>
      <c r="BN1171" s="11"/>
      <c r="BO1171" s="11"/>
      <c r="BP1171" s="11"/>
      <c r="BQ1171" s="11"/>
      <c r="BR1171" s="11"/>
      <c r="BS1171" s="11"/>
      <c r="BT1171" s="11"/>
    </row>
    <row r="1172" spans="1:72">
      <c r="A1172" s="190"/>
      <c r="B1172" s="642"/>
      <c r="D1172" s="641"/>
      <c r="E1172" s="641"/>
      <c r="F1172" s="641"/>
      <c r="G1172" s="641"/>
      <c r="H1172" s="11"/>
      <c r="I1172" s="11"/>
      <c r="J1172" s="11"/>
      <c r="K1172" s="11"/>
      <c r="L1172" s="11"/>
      <c r="M1172" s="11"/>
      <c r="N1172" s="11"/>
      <c r="O1172" s="11"/>
      <c r="P1172" s="11"/>
      <c r="Q1172" s="11"/>
      <c r="R1172" s="11"/>
      <c r="S1172" s="11"/>
      <c r="T1172" s="11"/>
      <c r="U1172" s="11"/>
      <c r="V1172" s="11"/>
      <c r="W1172" s="11"/>
      <c r="X1172" s="11"/>
      <c r="Y1172" s="11"/>
      <c r="Z1172" s="11"/>
      <c r="AA1172" s="11"/>
      <c r="AB1172" s="11"/>
      <c r="AC1172" s="11"/>
      <c r="AD1172" s="11"/>
      <c r="AE1172" s="11"/>
      <c r="AF1172" s="11"/>
      <c r="AG1172" s="11"/>
      <c r="AH1172" s="11"/>
      <c r="AI1172" s="11"/>
      <c r="AJ1172" s="11"/>
      <c r="AK1172" s="11"/>
      <c r="AL1172" s="11"/>
      <c r="AM1172" s="11"/>
      <c r="AN1172" s="11"/>
      <c r="AO1172" s="11"/>
      <c r="AP1172" s="11"/>
      <c r="AQ1172" s="11"/>
      <c r="AR1172" s="11"/>
      <c r="AS1172" s="11"/>
      <c r="AT1172" s="11"/>
      <c r="AU1172" s="11"/>
      <c r="AV1172" s="11"/>
      <c r="AW1172" s="11"/>
      <c r="AX1172" s="11"/>
      <c r="AY1172" s="11"/>
      <c r="AZ1172" s="11"/>
      <c r="BA1172" s="11"/>
      <c r="BB1172" s="11"/>
      <c r="BC1172" s="11"/>
      <c r="BD1172" s="11"/>
      <c r="BE1172" s="11"/>
      <c r="BF1172" s="11"/>
      <c r="BG1172" s="11"/>
      <c r="BH1172" s="11"/>
      <c r="BI1172" s="11"/>
      <c r="BJ1172" s="11"/>
      <c r="BK1172" s="11"/>
      <c r="BL1172" s="11"/>
      <c r="BM1172" s="11"/>
      <c r="BN1172" s="11"/>
      <c r="BO1172" s="11"/>
      <c r="BP1172" s="11"/>
      <c r="BQ1172" s="11"/>
      <c r="BR1172" s="11"/>
      <c r="BS1172" s="11"/>
      <c r="BT1172" s="11"/>
    </row>
    <row r="1173" spans="1:72">
      <c r="A1173" s="190"/>
      <c r="B1173" s="642"/>
      <c r="D1173" s="641"/>
      <c r="E1173" s="641"/>
      <c r="F1173" s="641"/>
      <c r="G1173" s="641"/>
      <c r="H1173" s="11"/>
      <c r="I1173" s="11"/>
      <c r="J1173" s="11"/>
      <c r="K1173" s="11"/>
      <c r="L1173" s="11"/>
      <c r="M1173" s="11"/>
      <c r="N1173" s="11"/>
      <c r="O1173" s="11"/>
      <c r="P1173" s="11"/>
      <c r="Q1173" s="11"/>
      <c r="R1173" s="11"/>
      <c r="S1173" s="11"/>
      <c r="T1173" s="11"/>
      <c r="U1173" s="11"/>
      <c r="V1173" s="11"/>
      <c r="W1173" s="11"/>
      <c r="X1173" s="11"/>
      <c r="Y1173" s="11"/>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c r="BC1173" s="11"/>
      <c r="BD1173" s="11"/>
      <c r="BE1173" s="11"/>
      <c r="BF1173" s="11"/>
      <c r="BG1173" s="11"/>
      <c r="BH1173" s="11"/>
      <c r="BI1173" s="11"/>
      <c r="BJ1173" s="11"/>
      <c r="BK1173" s="11"/>
      <c r="BL1173" s="11"/>
      <c r="BM1173" s="11"/>
      <c r="BN1173" s="11"/>
      <c r="BO1173" s="11"/>
      <c r="BP1173" s="11"/>
      <c r="BQ1173" s="11"/>
      <c r="BR1173" s="11"/>
      <c r="BS1173" s="11"/>
      <c r="BT1173" s="11"/>
    </row>
    <row r="1174" spans="1:72">
      <c r="A1174" s="190"/>
      <c r="B1174" s="642"/>
      <c r="D1174" s="641"/>
      <c r="E1174" s="641"/>
      <c r="F1174" s="641"/>
      <c r="G1174" s="641"/>
      <c r="H1174" s="11"/>
      <c r="I1174" s="11"/>
      <c r="J1174" s="11"/>
      <c r="K1174" s="11"/>
      <c r="L1174" s="11"/>
      <c r="M1174" s="11"/>
      <c r="N1174" s="11"/>
      <c r="O1174" s="11"/>
      <c r="P1174" s="11"/>
      <c r="Q1174" s="11"/>
      <c r="R1174" s="11"/>
      <c r="S1174" s="11"/>
      <c r="T1174" s="11"/>
      <c r="U1174" s="11"/>
      <c r="V1174" s="11"/>
      <c r="W1174" s="11"/>
      <c r="X1174" s="11"/>
      <c r="Y1174" s="11"/>
      <c r="Z1174" s="11"/>
      <c r="AA1174" s="11"/>
      <c r="AB1174" s="11"/>
      <c r="AC1174" s="11"/>
      <c r="AD1174" s="11"/>
      <c r="AE1174" s="11"/>
      <c r="AF1174" s="11"/>
      <c r="AG1174" s="11"/>
      <c r="AH1174" s="11"/>
      <c r="AI1174" s="11"/>
      <c r="AJ1174" s="11"/>
      <c r="AK1174" s="11"/>
      <c r="AL1174" s="11"/>
      <c r="AM1174" s="11"/>
      <c r="AN1174" s="11"/>
      <c r="AO1174" s="11"/>
      <c r="AP1174" s="11"/>
      <c r="AQ1174" s="11"/>
      <c r="AR1174" s="11"/>
      <c r="AS1174" s="11"/>
      <c r="AT1174" s="11"/>
      <c r="AU1174" s="11"/>
      <c r="AV1174" s="11"/>
      <c r="AW1174" s="11"/>
      <c r="AX1174" s="11"/>
      <c r="AY1174" s="11"/>
      <c r="AZ1174" s="11"/>
      <c r="BA1174" s="11"/>
      <c r="BB1174" s="11"/>
      <c r="BC1174" s="11"/>
      <c r="BD1174" s="11"/>
      <c r="BE1174" s="11"/>
      <c r="BF1174" s="11"/>
      <c r="BG1174" s="11"/>
      <c r="BH1174" s="11"/>
      <c r="BI1174" s="11"/>
      <c r="BJ1174" s="11"/>
      <c r="BK1174" s="11"/>
      <c r="BL1174" s="11"/>
      <c r="BM1174" s="11"/>
      <c r="BN1174" s="11"/>
      <c r="BO1174" s="11"/>
      <c r="BP1174" s="11"/>
      <c r="BQ1174" s="11"/>
      <c r="BR1174" s="11"/>
      <c r="BS1174" s="11"/>
      <c r="BT1174" s="11"/>
    </row>
    <row r="1175" spans="1:72">
      <c r="A1175" s="190"/>
      <c r="B1175" s="642"/>
      <c r="D1175" s="641"/>
      <c r="E1175" s="641"/>
      <c r="F1175" s="641"/>
      <c r="G1175" s="641"/>
      <c r="H1175" s="11"/>
      <c r="I1175" s="11"/>
      <c r="J1175" s="11"/>
      <c r="K1175" s="11"/>
      <c r="L1175" s="11"/>
      <c r="M1175" s="11"/>
      <c r="N1175" s="11"/>
      <c r="O1175" s="11"/>
      <c r="P1175" s="11"/>
      <c r="Q1175" s="11"/>
      <c r="R1175" s="11"/>
      <c r="S1175" s="11"/>
      <c r="T1175" s="11"/>
      <c r="U1175" s="11"/>
      <c r="V1175" s="11"/>
      <c r="W1175" s="11"/>
      <c r="X1175" s="11"/>
      <c r="Y1175" s="11"/>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c r="BC1175" s="11"/>
      <c r="BD1175" s="11"/>
      <c r="BE1175" s="11"/>
      <c r="BF1175" s="11"/>
      <c r="BG1175" s="11"/>
      <c r="BH1175" s="11"/>
      <c r="BI1175" s="11"/>
      <c r="BJ1175" s="11"/>
      <c r="BK1175" s="11"/>
      <c r="BL1175" s="11"/>
      <c r="BM1175" s="11"/>
      <c r="BN1175" s="11"/>
      <c r="BO1175" s="11"/>
      <c r="BP1175" s="11"/>
      <c r="BQ1175" s="11"/>
      <c r="BR1175" s="11"/>
      <c r="BS1175" s="11"/>
      <c r="BT1175" s="11"/>
    </row>
    <row r="1176" spans="1:72">
      <c r="A1176" s="190"/>
      <c r="B1176" s="642"/>
      <c r="D1176" s="641"/>
      <c r="E1176" s="641"/>
      <c r="F1176" s="641"/>
      <c r="G1176" s="641"/>
      <c r="H1176" s="11"/>
      <c r="I1176" s="11"/>
      <c r="J1176" s="11"/>
      <c r="K1176" s="11"/>
      <c r="L1176" s="11"/>
      <c r="M1176" s="11"/>
      <c r="N1176" s="11"/>
      <c r="O1176" s="11"/>
      <c r="P1176" s="11"/>
      <c r="Q1176" s="11"/>
      <c r="R1176" s="11"/>
      <c r="S1176" s="11"/>
      <c r="T1176" s="11"/>
      <c r="U1176" s="11"/>
      <c r="V1176" s="11"/>
      <c r="W1176" s="11"/>
      <c r="X1176" s="11"/>
      <c r="Y1176" s="11"/>
      <c r="Z1176" s="11"/>
      <c r="AA1176" s="11"/>
      <c r="AB1176" s="11"/>
      <c r="AC1176" s="11"/>
      <c r="AD1176" s="11"/>
      <c r="AE1176" s="11"/>
      <c r="AF1176" s="11"/>
      <c r="AG1176" s="11"/>
      <c r="AH1176" s="11"/>
      <c r="AI1176" s="11"/>
      <c r="AJ1176" s="11"/>
      <c r="AK1176" s="11"/>
      <c r="AL1176" s="11"/>
      <c r="AM1176" s="11"/>
      <c r="AN1176" s="11"/>
      <c r="AO1176" s="11"/>
      <c r="AP1176" s="11"/>
      <c r="AQ1176" s="11"/>
      <c r="AR1176" s="11"/>
      <c r="AS1176" s="11"/>
      <c r="AT1176" s="11"/>
      <c r="AU1176" s="11"/>
      <c r="AV1176" s="11"/>
      <c r="AW1176" s="11"/>
      <c r="AX1176" s="11"/>
      <c r="AY1176" s="11"/>
      <c r="AZ1176" s="11"/>
      <c r="BA1176" s="11"/>
      <c r="BB1176" s="11"/>
      <c r="BC1176" s="11"/>
      <c r="BD1176" s="11"/>
      <c r="BE1176" s="11"/>
      <c r="BF1176" s="11"/>
      <c r="BG1176" s="11"/>
      <c r="BH1176" s="11"/>
      <c r="BI1176" s="11"/>
      <c r="BJ1176" s="11"/>
      <c r="BK1176" s="11"/>
      <c r="BL1176" s="11"/>
      <c r="BM1176" s="11"/>
      <c r="BN1176" s="11"/>
      <c r="BO1176" s="11"/>
      <c r="BP1176" s="11"/>
      <c r="BQ1176" s="11"/>
      <c r="BR1176" s="11"/>
      <c r="BS1176" s="11"/>
      <c r="BT1176" s="11"/>
    </row>
    <row r="1177" spans="1:72">
      <c r="A1177" s="190"/>
      <c r="B1177" s="642"/>
      <c r="D1177" s="641"/>
      <c r="E1177" s="641"/>
      <c r="F1177" s="641"/>
      <c r="G1177" s="641"/>
      <c r="H1177" s="11"/>
      <c r="I1177" s="11"/>
      <c r="J1177" s="11"/>
      <c r="K1177" s="11"/>
      <c r="L1177" s="11"/>
      <c r="M1177" s="11"/>
      <c r="N1177" s="11"/>
      <c r="O1177" s="11"/>
      <c r="P1177" s="11"/>
      <c r="Q1177" s="11"/>
      <c r="R1177" s="11"/>
      <c r="S1177" s="11"/>
      <c r="T1177" s="11"/>
      <c r="U1177" s="11"/>
      <c r="V1177" s="11"/>
      <c r="W1177" s="11"/>
      <c r="X1177" s="11"/>
      <c r="Y1177" s="11"/>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c r="BC1177" s="11"/>
      <c r="BD1177" s="11"/>
      <c r="BE1177" s="11"/>
      <c r="BF1177" s="11"/>
      <c r="BG1177" s="11"/>
      <c r="BH1177" s="11"/>
      <c r="BI1177" s="11"/>
      <c r="BJ1177" s="11"/>
      <c r="BK1177" s="11"/>
      <c r="BL1177" s="11"/>
      <c r="BM1177" s="11"/>
      <c r="BN1177" s="11"/>
      <c r="BO1177" s="11"/>
      <c r="BP1177" s="11"/>
      <c r="BQ1177" s="11"/>
      <c r="BR1177" s="11"/>
      <c r="BS1177" s="11"/>
      <c r="BT1177" s="11"/>
    </row>
    <row r="1178" spans="1:72">
      <c r="A1178" s="190"/>
      <c r="B1178" s="642"/>
      <c r="D1178" s="641"/>
      <c r="E1178" s="641"/>
      <c r="F1178" s="641"/>
      <c r="G1178" s="641"/>
      <c r="H1178" s="11"/>
      <c r="I1178" s="11"/>
      <c r="J1178" s="11"/>
      <c r="K1178" s="11"/>
      <c r="L1178" s="11"/>
      <c r="M1178" s="11"/>
      <c r="N1178" s="11"/>
      <c r="O1178" s="11"/>
      <c r="P1178" s="11"/>
      <c r="Q1178" s="11"/>
      <c r="R1178" s="11"/>
      <c r="S1178" s="11"/>
      <c r="T1178" s="11"/>
      <c r="U1178" s="11"/>
      <c r="V1178" s="11"/>
      <c r="W1178" s="11"/>
      <c r="X1178" s="11"/>
      <c r="Y1178" s="11"/>
      <c r="Z1178" s="11"/>
      <c r="AA1178" s="11"/>
      <c r="AB1178" s="11"/>
      <c r="AC1178" s="11"/>
      <c r="AD1178" s="11"/>
      <c r="AE1178" s="11"/>
      <c r="AF1178" s="11"/>
      <c r="AG1178" s="11"/>
      <c r="AH1178" s="11"/>
      <c r="AI1178" s="11"/>
      <c r="AJ1178" s="11"/>
      <c r="AK1178" s="11"/>
      <c r="AL1178" s="11"/>
      <c r="AM1178" s="11"/>
      <c r="AN1178" s="11"/>
      <c r="AO1178" s="11"/>
      <c r="AP1178" s="11"/>
      <c r="AQ1178" s="11"/>
      <c r="AR1178" s="11"/>
      <c r="AS1178" s="11"/>
      <c r="AT1178" s="11"/>
      <c r="AU1178" s="11"/>
      <c r="AV1178" s="11"/>
      <c r="AW1178" s="11"/>
      <c r="AX1178" s="11"/>
      <c r="AY1178" s="11"/>
      <c r="AZ1178" s="11"/>
      <c r="BA1178" s="11"/>
      <c r="BB1178" s="11"/>
      <c r="BC1178" s="11"/>
      <c r="BD1178" s="11"/>
      <c r="BE1178" s="11"/>
      <c r="BF1178" s="11"/>
      <c r="BG1178" s="11"/>
      <c r="BH1178" s="11"/>
      <c r="BI1178" s="11"/>
      <c r="BJ1178" s="11"/>
      <c r="BK1178" s="11"/>
      <c r="BL1178" s="11"/>
      <c r="BM1178" s="11"/>
      <c r="BN1178" s="11"/>
      <c r="BO1178" s="11"/>
      <c r="BP1178" s="11"/>
      <c r="BQ1178" s="11"/>
      <c r="BR1178" s="11"/>
      <c r="BS1178" s="11"/>
      <c r="BT1178" s="11"/>
    </row>
    <row r="1179" spans="1:72" s="11" customFormat="1">
      <c r="A1179" s="190"/>
      <c r="B1179" s="642"/>
      <c r="C1179" s="643"/>
      <c r="D1179" s="641"/>
      <c r="E1179" s="641"/>
      <c r="F1179" s="641"/>
      <c r="G1179" s="641"/>
    </row>
    <row r="1180" spans="1:72" s="11" customFormat="1">
      <c r="A1180" s="190"/>
      <c r="B1180" s="642"/>
      <c r="C1180" s="643"/>
      <c r="D1180" s="641"/>
      <c r="E1180" s="641"/>
      <c r="F1180" s="641"/>
      <c r="G1180" s="641"/>
    </row>
    <row r="1181" spans="1:72" s="11" customFormat="1">
      <c r="A1181" s="190"/>
      <c r="B1181" s="642"/>
      <c r="C1181" s="643"/>
      <c r="D1181" s="641"/>
      <c r="E1181" s="641"/>
      <c r="F1181" s="641"/>
      <c r="G1181" s="641"/>
    </row>
    <row r="1182" spans="1:72" s="11" customFormat="1">
      <c r="A1182" s="190"/>
      <c r="B1182" s="642"/>
      <c r="C1182" s="643"/>
      <c r="D1182" s="641"/>
      <c r="E1182" s="641"/>
      <c r="F1182" s="641"/>
      <c r="G1182" s="641"/>
    </row>
    <row r="1183" spans="1:72" s="11" customFormat="1">
      <c r="A1183" s="190"/>
      <c r="B1183" s="642"/>
      <c r="C1183" s="643"/>
      <c r="D1183" s="641"/>
      <c r="E1183" s="641"/>
      <c r="F1183" s="641"/>
      <c r="G1183" s="641"/>
    </row>
    <row r="1184" spans="1:72" s="11" customFormat="1">
      <c r="A1184" s="190"/>
      <c r="B1184" s="642"/>
      <c r="C1184" s="643"/>
      <c r="D1184" s="641"/>
      <c r="E1184" s="641"/>
      <c r="F1184" s="641"/>
      <c r="G1184" s="641"/>
    </row>
    <row r="1185" spans="1:7" s="11" customFormat="1">
      <c r="A1185" s="190"/>
      <c r="B1185" s="642"/>
      <c r="C1185" s="643"/>
      <c r="D1185" s="641"/>
      <c r="E1185" s="641"/>
      <c r="F1185" s="641"/>
      <c r="G1185" s="641"/>
    </row>
    <row r="1186" spans="1:7" s="11" customFormat="1">
      <c r="A1186" s="190"/>
      <c r="B1186" s="642"/>
      <c r="C1186" s="643"/>
      <c r="D1186" s="641"/>
      <c r="E1186" s="641"/>
      <c r="F1186" s="641"/>
      <c r="G1186" s="641"/>
    </row>
    <row r="1187" spans="1:7" s="11" customFormat="1">
      <c r="A1187" s="190"/>
      <c r="B1187" s="642"/>
      <c r="C1187" s="643"/>
      <c r="D1187" s="641"/>
      <c r="E1187" s="641"/>
      <c r="F1187" s="641"/>
      <c r="G1187" s="641"/>
    </row>
    <row r="1188" spans="1:7" s="11" customFormat="1">
      <c r="A1188" s="190"/>
      <c r="B1188" s="642"/>
      <c r="C1188" s="643"/>
      <c r="D1188" s="641"/>
      <c r="E1188" s="641"/>
      <c r="F1188" s="641"/>
      <c r="G1188" s="641"/>
    </row>
    <row r="1189" spans="1:7" s="11" customFormat="1">
      <c r="A1189" s="190"/>
      <c r="B1189" s="642"/>
      <c r="C1189" s="643"/>
      <c r="D1189" s="641"/>
      <c r="E1189" s="641"/>
      <c r="F1189" s="641"/>
      <c r="G1189" s="641"/>
    </row>
    <row r="1190" spans="1:7" s="11" customFormat="1">
      <c r="A1190" s="190"/>
      <c r="B1190" s="642"/>
      <c r="C1190" s="643"/>
      <c r="D1190" s="641"/>
      <c r="E1190" s="641"/>
      <c r="F1190" s="641"/>
      <c r="G1190" s="641"/>
    </row>
    <row r="1191" spans="1:7" s="11" customFormat="1">
      <c r="A1191" s="190"/>
      <c r="B1191" s="642"/>
      <c r="C1191" s="643"/>
      <c r="D1191" s="641"/>
      <c r="E1191" s="641"/>
      <c r="F1191" s="641"/>
      <c r="G1191" s="641"/>
    </row>
    <row r="1192" spans="1:7" s="11" customFormat="1">
      <c r="A1192" s="190"/>
      <c r="B1192" s="642"/>
      <c r="C1192" s="643"/>
      <c r="D1192" s="641"/>
      <c r="E1192" s="641"/>
      <c r="F1192" s="641"/>
      <c r="G1192" s="641"/>
    </row>
    <row r="1193" spans="1:7" s="11" customFormat="1">
      <c r="A1193" s="190"/>
      <c r="B1193" s="642"/>
      <c r="C1193" s="643"/>
      <c r="D1193" s="641"/>
      <c r="E1193" s="641"/>
      <c r="F1193" s="641"/>
      <c r="G1193" s="641"/>
    </row>
    <row r="1194" spans="1:7" s="11" customFormat="1">
      <c r="A1194" s="190"/>
      <c r="B1194" s="642"/>
      <c r="C1194" s="643"/>
      <c r="D1194" s="641"/>
      <c r="E1194" s="641"/>
      <c r="F1194" s="641"/>
      <c r="G1194" s="641"/>
    </row>
    <row r="1195" spans="1:7" s="11" customFormat="1">
      <c r="A1195" s="190"/>
      <c r="B1195" s="642"/>
      <c r="C1195" s="643"/>
      <c r="D1195" s="641"/>
      <c r="E1195" s="641"/>
      <c r="F1195" s="641"/>
      <c r="G1195" s="641"/>
    </row>
    <row r="1196" spans="1:7" s="11" customFormat="1">
      <c r="A1196" s="190"/>
      <c r="B1196" s="642"/>
      <c r="C1196" s="643"/>
      <c r="D1196" s="641"/>
      <c r="E1196" s="641"/>
      <c r="F1196" s="641"/>
      <c r="G1196" s="641"/>
    </row>
    <row r="1197" spans="1:7" s="11" customFormat="1">
      <c r="A1197" s="190"/>
      <c r="B1197" s="642"/>
      <c r="C1197" s="643"/>
      <c r="D1197" s="641"/>
      <c r="E1197" s="641"/>
      <c r="F1197" s="641"/>
      <c r="G1197" s="641"/>
    </row>
    <row r="1198" spans="1:7" s="11" customFormat="1">
      <c r="A1198" s="190"/>
      <c r="B1198" s="642"/>
      <c r="C1198" s="643"/>
      <c r="D1198" s="641"/>
      <c r="E1198" s="641"/>
      <c r="F1198" s="641"/>
      <c r="G1198" s="641"/>
    </row>
    <row r="1199" spans="1:7" s="11" customFormat="1">
      <c r="A1199" s="190"/>
      <c r="B1199" s="642"/>
      <c r="C1199" s="643"/>
      <c r="D1199" s="641"/>
      <c r="E1199" s="641"/>
      <c r="F1199" s="641"/>
      <c r="G1199" s="641"/>
    </row>
    <row r="1200" spans="1:7" s="11" customFormat="1">
      <c r="A1200" s="190"/>
      <c r="B1200" s="642"/>
      <c r="C1200" s="643"/>
      <c r="D1200" s="641"/>
      <c r="E1200" s="641"/>
      <c r="F1200" s="641"/>
      <c r="G1200" s="641"/>
    </row>
    <row r="1201" spans="1:7" s="11" customFormat="1">
      <c r="A1201" s="190"/>
      <c r="B1201" s="642"/>
      <c r="C1201" s="643"/>
      <c r="D1201" s="641"/>
      <c r="E1201" s="641"/>
      <c r="F1201" s="641"/>
      <c r="G1201" s="641"/>
    </row>
    <row r="1202" spans="1:7" s="11" customFormat="1">
      <c r="A1202" s="190"/>
      <c r="B1202" s="642"/>
      <c r="C1202" s="643"/>
      <c r="D1202" s="641"/>
      <c r="E1202" s="641"/>
      <c r="F1202" s="641"/>
      <c r="G1202" s="641"/>
    </row>
    <row r="1203" spans="1:7" s="11" customFormat="1">
      <c r="A1203" s="190"/>
      <c r="B1203" s="642"/>
      <c r="C1203" s="643"/>
      <c r="D1203" s="641"/>
      <c r="E1203" s="641"/>
      <c r="F1203" s="641"/>
      <c r="G1203" s="641"/>
    </row>
    <row r="1204" spans="1:7" s="11" customFormat="1">
      <c r="A1204" s="190"/>
      <c r="B1204" s="642"/>
      <c r="C1204" s="643"/>
      <c r="D1204" s="641"/>
      <c r="E1204" s="641"/>
      <c r="F1204" s="641"/>
      <c r="G1204" s="641"/>
    </row>
    <row r="1205" spans="1:7" s="11" customFormat="1">
      <c r="A1205" s="190"/>
      <c r="B1205" s="642"/>
      <c r="C1205" s="643"/>
      <c r="D1205" s="641"/>
      <c r="E1205" s="641"/>
      <c r="F1205" s="641"/>
      <c r="G1205" s="641"/>
    </row>
    <row r="1206" spans="1:7" s="11" customFormat="1">
      <c r="A1206" s="190"/>
      <c r="B1206" s="642"/>
      <c r="C1206" s="643"/>
      <c r="D1206" s="641"/>
      <c r="E1206" s="641"/>
      <c r="F1206" s="641"/>
      <c r="G1206" s="641"/>
    </row>
    <row r="1207" spans="1:7" s="11" customFormat="1">
      <c r="A1207" s="190"/>
      <c r="B1207" s="642"/>
      <c r="C1207" s="643"/>
      <c r="D1207" s="641"/>
      <c r="E1207" s="641"/>
      <c r="F1207" s="641"/>
      <c r="G1207" s="641"/>
    </row>
    <row r="1208" spans="1:7" s="11" customFormat="1">
      <c r="A1208" s="190"/>
      <c r="B1208" s="642"/>
      <c r="C1208" s="643"/>
      <c r="D1208" s="641"/>
      <c r="E1208" s="641"/>
      <c r="F1208" s="641"/>
      <c r="G1208" s="641"/>
    </row>
    <row r="1209" spans="1:7" s="11" customFormat="1">
      <c r="A1209" s="190"/>
      <c r="B1209" s="642"/>
      <c r="C1209" s="643"/>
      <c r="D1209" s="641"/>
      <c r="E1209" s="641"/>
      <c r="F1209" s="641"/>
      <c r="G1209" s="641"/>
    </row>
    <row r="1210" spans="1:7" s="11" customFormat="1">
      <c r="A1210" s="190"/>
      <c r="B1210" s="642"/>
      <c r="C1210" s="643"/>
      <c r="D1210" s="641"/>
      <c r="E1210" s="641"/>
      <c r="F1210" s="641"/>
      <c r="G1210" s="641"/>
    </row>
    <row r="1211" spans="1:7" s="11" customFormat="1">
      <c r="A1211" s="190"/>
      <c r="B1211" s="642"/>
      <c r="C1211" s="643"/>
      <c r="D1211" s="641"/>
      <c r="E1211" s="641"/>
      <c r="F1211" s="641"/>
      <c r="G1211" s="641"/>
    </row>
    <row r="1212" spans="1:7" s="11" customFormat="1">
      <c r="A1212" s="190"/>
      <c r="B1212" s="642"/>
      <c r="C1212" s="643"/>
      <c r="D1212" s="641"/>
      <c r="E1212" s="641"/>
      <c r="F1212" s="641"/>
      <c r="G1212" s="641"/>
    </row>
    <row r="1213" spans="1:7" s="11" customFormat="1">
      <c r="A1213" s="190"/>
      <c r="B1213" s="642"/>
      <c r="C1213" s="643"/>
      <c r="D1213" s="641"/>
      <c r="E1213" s="641"/>
      <c r="F1213" s="641"/>
      <c r="G1213" s="641"/>
    </row>
    <row r="1214" spans="1:7" s="11" customFormat="1">
      <c r="A1214" s="190"/>
      <c r="B1214" s="642"/>
      <c r="C1214" s="643"/>
      <c r="D1214" s="641"/>
      <c r="E1214" s="641"/>
      <c r="F1214" s="641"/>
      <c r="G1214" s="641"/>
    </row>
    <row r="1215" spans="1:7" s="11" customFormat="1">
      <c r="A1215" s="190"/>
      <c r="B1215" s="642"/>
      <c r="C1215" s="643"/>
      <c r="D1215" s="641"/>
      <c r="E1215" s="641"/>
      <c r="F1215" s="641"/>
      <c r="G1215" s="641"/>
    </row>
    <row r="1216" spans="1:7" s="11" customFormat="1">
      <c r="A1216" s="190"/>
      <c r="B1216" s="642"/>
      <c r="C1216" s="643"/>
      <c r="D1216" s="641"/>
      <c r="E1216" s="641"/>
      <c r="F1216" s="641"/>
      <c r="G1216" s="641"/>
    </row>
    <row r="1217" spans="1:7" s="11" customFormat="1">
      <c r="A1217" s="190"/>
      <c r="B1217" s="642"/>
      <c r="C1217" s="643"/>
      <c r="D1217" s="641"/>
      <c r="E1217" s="641"/>
      <c r="F1217" s="641"/>
      <c r="G1217" s="641"/>
    </row>
    <row r="1218" spans="1:7" s="11" customFormat="1">
      <c r="A1218" s="190"/>
      <c r="B1218" s="642"/>
      <c r="C1218" s="643"/>
      <c r="D1218" s="641"/>
      <c r="E1218" s="641"/>
      <c r="F1218" s="641"/>
      <c r="G1218" s="641"/>
    </row>
    <row r="1219" spans="1:7" s="11" customFormat="1">
      <c r="A1219" s="190"/>
      <c r="B1219" s="642"/>
      <c r="C1219" s="643"/>
      <c r="D1219" s="641"/>
      <c r="E1219" s="641"/>
      <c r="F1219" s="641"/>
      <c r="G1219" s="641"/>
    </row>
    <row r="1220" spans="1:7" s="11" customFormat="1">
      <c r="A1220" s="190"/>
      <c r="B1220" s="642"/>
      <c r="C1220" s="643"/>
      <c r="D1220" s="641"/>
      <c r="E1220" s="641"/>
      <c r="F1220" s="641"/>
      <c r="G1220" s="641"/>
    </row>
    <row r="1221" spans="1:7" s="11" customFormat="1">
      <c r="A1221" s="190"/>
      <c r="B1221" s="642"/>
      <c r="C1221" s="643"/>
      <c r="D1221" s="641"/>
      <c r="E1221" s="641"/>
      <c r="F1221" s="641"/>
      <c r="G1221" s="641"/>
    </row>
    <row r="1222" spans="1:7" s="11" customFormat="1">
      <c r="A1222" s="190"/>
      <c r="B1222" s="642"/>
      <c r="C1222" s="643"/>
      <c r="D1222" s="641"/>
      <c r="E1222" s="641"/>
      <c r="F1222" s="641"/>
      <c r="G1222" s="641"/>
    </row>
    <row r="1223" spans="1:7" s="11" customFormat="1">
      <c r="A1223" s="190"/>
      <c r="B1223" s="642"/>
      <c r="C1223" s="643"/>
      <c r="D1223" s="641"/>
      <c r="E1223" s="641"/>
      <c r="F1223" s="641"/>
      <c r="G1223" s="641"/>
    </row>
    <row r="1224" spans="1:7" s="11" customFormat="1">
      <c r="A1224" s="190"/>
      <c r="B1224" s="642"/>
      <c r="C1224" s="643"/>
      <c r="D1224" s="641"/>
      <c r="E1224" s="641"/>
      <c r="F1224" s="641"/>
      <c r="G1224" s="641"/>
    </row>
    <row r="1225" spans="1:7" s="11" customFormat="1">
      <c r="A1225" s="190"/>
      <c r="B1225" s="642"/>
      <c r="C1225" s="643"/>
      <c r="D1225" s="641"/>
      <c r="E1225" s="641"/>
      <c r="F1225" s="641"/>
      <c r="G1225" s="641"/>
    </row>
    <row r="1226" spans="1:7" s="11" customFormat="1">
      <c r="A1226" s="190"/>
      <c r="B1226" s="642"/>
      <c r="C1226" s="643"/>
      <c r="D1226" s="641"/>
      <c r="E1226" s="641"/>
      <c r="F1226" s="641"/>
      <c r="G1226" s="641"/>
    </row>
    <row r="1227" spans="1:7" s="11" customFormat="1">
      <c r="A1227" s="190"/>
      <c r="B1227" s="642"/>
      <c r="C1227" s="643"/>
      <c r="D1227" s="641"/>
      <c r="E1227" s="641"/>
      <c r="F1227" s="641"/>
      <c r="G1227" s="641"/>
    </row>
    <row r="1228" spans="1:7" s="11" customFormat="1">
      <c r="A1228" s="190"/>
      <c r="B1228" s="642"/>
      <c r="C1228" s="643"/>
      <c r="D1228" s="641"/>
      <c r="E1228" s="641"/>
      <c r="F1228" s="641"/>
      <c r="G1228" s="641"/>
    </row>
    <row r="1229" spans="1:7" s="11" customFormat="1">
      <c r="A1229" s="190"/>
      <c r="B1229" s="642"/>
      <c r="C1229" s="643"/>
      <c r="D1229" s="641"/>
      <c r="E1229" s="641"/>
      <c r="F1229" s="641"/>
      <c r="G1229" s="641"/>
    </row>
    <row r="1230" spans="1:7" s="11" customFormat="1">
      <c r="A1230" s="190"/>
      <c r="B1230" s="642"/>
      <c r="C1230" s="643"/>
      <c r="D1230" s="641"/>
      <c r="E1230" s="641"/>
      <c r="F1230" s="641"/>
      <c r="G1230" s="641"/>
    </row>
    <row r="1231" spans="1:7" s="11" customFormat="1">
      <c r="A1231" s="190"/>
      <c r="B1231" s="642"/>
      <c r="C1231" s="643"/>
      <c r="D1231" s="641"/>
      <c r="E1231" s="641"/>
      <c r="F1231" s="641"/>
      <c r="G1231" s="641"/>
    </row>
    <row r="1232" spans="1:7" s="11" customFormat="1">
      <c r="A1232" s="190"/>
      <c r="B1232" s="642"/>
      <c r="C1232" s="643"/>
      <c r="D1232" s="641"/>
      <c r="E1232" s="641"/>
      <c r="F1232" s="641"/>
      <c r="G1232" s="641"/>
    </row>
    <row r="1233" spans="1:7" s="11" customFormat="1">
      <c r="A1233" s="190"/>
      <c r="B1233" s="642"/>
      <c r="C1233" s="643"/>
      <c r="D1233" s="641"/>
      <c r="E1233" s="641"/>
      <c r="F1233" s="641"/>
      <c r="G1233" s="641"/>
    </row>
    <row r="1234" spans="1:7" s="11" customFormat="1">
      <c r="A1234" s="190"/>
      <c r="B1234" s="642"/>
      <c r="C1234" s="643"/>
      <c r="D1234" s="641"/>
      <c r="E1234" s="641"/>
      <c r="F1234" s="641"/>
      <c r="G1234" s="641"/>
    </row>
  </sheetData>
  <phoneticPr fontId="0" type="noConversion"/>
  <conditionalFormatting sqref="B1136:B1157 B32:B53 B55:B76 B78:B99 B101:B122 B124:B145 B147:B168 B170:B191 B193:B214 B216:B237 B239:B260 B262:B283 B285:B306 B308:B329 B331:B352 B354:B375 B377:B398 B400:B421 B446:B467 B469:B490 B492:B513 B515:B536 B538:B559 B561:B582 B584:B605 B607:B628 B630:B651 B653:B674 B676:B697 B699:B720 B722:B743 B745:B766 B768:B789 B791:B812 B814:B835 B837:B858 B860:B881 B883:B904 B906:B927 B929:B950 B952:B973 B975:B996 B998:B1019 B1021:B1042 B1044:B1065 B1067:B1088 B1090:B1111 B1113:B1134 B9:B30 B423:B444">
    <cfRule type="cellIs" dxfId="3" priority="1" stopIfTrue="1" operator="equal">
      <formula>0</formula>
    </cfRule>
  </conditionalFormatting>
  <pageMargins left="0.39370078740157483" right="0.51181102362204722" top="0.98425196850393704" bottom="0.98425196850393704" header="0.51181102362204722" footer="0.51181102362204722"/>
  <pageSetup paperSize="9" orientation="portrait"/>
  <headerFooter>
    <oddHeader>&amp;R&amp;8&amp;F</oddHeader>
    <oddFooter>&amp;R&amp;8&amp;P of &amp;N</oddFooter>
  </headerFooter>
  <ignoredErrors>
    <ignoredError sqref="B7:B8 A11:B99 A8 A6 A101:B1158 A100" unlockedFormula="1"/>
  </ignoredErrors>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47"/>
  </sheetPr>
  <dimension ref="A1:GB787"/>
  <sheetViews>
    <sheetView tabSelected="1" workbookViewId="0">
      <pane ySplit="6" topLeftCell="A7" activePane="bottomLeft" state="frozenSplit"/>
      <selection activeCell="A800" sqref="A800"/>
      <selection pane="bottomLeft" activeCell="A800" sqref="A800"/>
    </sheetView>
  </sheetViews>
  <sheetFormatPr defaultColWidth="11" defaultRowHeight="13.5"/>
  <cols>
    <col min="1" max="1" width="4.84375" style="11" customWidth="1"/>
    <col min="2" max="2" width="5.69140625" style="179" customWidth="1"/>
    <col min="3" max="3" width="67.3828125" style="179" customWidth="1"/>
    <col min="4" max="4" width="5.3828125" style="179" customWidth="1"/>
    <col min="5" max="9" width="4.3828125" style="179" customWidth="1"/>
    <col min="10" max="10" width="4.15234375" style="179" customWidth="1"/>
    <col min="11" max="11" width="6.69140625" style="179" customWidth="1"/>
    <col min="12" max="12" width="6.69140625" style="793" hidden="1" customWidth="1"/>
    <col min="13" max="13" width="7.84375" style="794" hidden="1" customWidth="1"/>
    <col min="14" max="14" width="9.15234375" style="795" hidden="1" customWidth="1"/>
    <col min="15" max="16384" width="11" style="179"/>
  </cols>
  <sheetData>
    <row r="1" spans="1:184" s="525" customFormat="1" ht="23">
      <c r="B1" s="524" t="str">
        <f>Admin!D81</f>
        <v>Usability Datalogger v5.1.1</v>
      </c>
      <c r="D1" s="350"/>
      <c r="E1" s="350"/>
      <c r="F1" s="350"/>
      <c r="G1" s="350"/>
      <c r="H1" s="350"/>
      <c r="I1" s="350"/>
      <c r="J1" s="350"/>
      <c r="K1" s="350"/>
      <c r="L1" s="782"/>
      <c r="M1" s="783"/>
      <c r="N1" s="784"/>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W1" s="350"/>
      <c r="AX1" s="350"/>
      <c r="AY1" s="350"/>
      <c r="AZ1" s="350"/>
      <c r="BA1" s="350"/>
      <c r="BB1" s="350"/>
      <c r="BC1" s="350"/>
      <c r="BD1" s="350"/>
      <c r="BE1" s="350"/>
      <c r="BF1" s="350"/>
      <c r="BG1" s="350"/>
      <c r="BH1" s="350"/>
      <c r="BI1" s="350"/>
      <c r="BJ1" s="350"/>
      <c r="BK1" s="350"/>
      <c r="BL1" s="350"/>
      <c r="BM1" s="350"/>
      <c r="BN1" s="350"/>
      <c r="BO1" s="350"/>
      <c r="BP1" s="350"/>
      <c r="BQ1" s="350"/>
      <c r="BR1" s="350"/>
      <c r="BS1" s="350"/>
      <c r="BT1" s="350"/>
      <c r="BU1" s="350"/>
      <c r="BV1" s="350"/>
      <c r="BW1" s="350"/>
      <c r="BX1" s="350"/>
      <c r="BY1" s="350"/>
      <c r="BZ1" s="350"/>
      <c r="CA1" s="350"/>
      <c r="CB1" s="350"/>
      <c r="CC1" s="350"/>
      <c r="CD1" s="350"/>
      <c r="CE1" s="350"/>
      <c r="CF1" s="350"/>
      <c r="CG1" s="350"/>
      <c r="CH1" s="350"/>
      <c r="CI1" s="350"/>
      <c r="CJ1" s="350"/>
      <c r="CK1" s="350"/>
      <c r="CL1" s="350"/>
      <c r="CM1" s="350"/>
      <c r="CN1" s="350"/>
      <c r="CO1" s="350"/>
      <c r="CP1" s="350"/>
      <c r="CQ1" s="350"/>
      <c r="CR1" s="350"/>
      <c r="CS1" s="350"/>
      <c r="CT1" s="350"/>
      <c r="CU1" s="350"/>
      <c r="CV1" s="350"/>
      <c r="CW1" s="350"/>
      <c r="CX1" s="350"/>
      <c r="CY1" s="350"/>
      <c r="CZ1" s="350"/>
      <c r="DA1" s="350"/>
      <c r="DB1" s="350"/>
      <c r="DC1" s="350"/>
      <c r="DD1" s="350"/>
      <c r="DE1" s="350"/>
      <c r="DF1" s="350"/>
      <c r="DG1" s="350"/>
      <c r="DH1" s="350"/>
      <c r="DI1" s="350"/>
      <c r="DJ1" s="350"/>
      <c r="DK1" s="350"/>
      <c r="DL1" s="350"/>
      <c r="DM1" s="350"/>
      <c r="DN1" s="350"/>
      <c r="DO1" s="350"/>
      <c r="DP1" s="350"/>
      <c r="DQ1" s="350"/>
      <c r="DR1" s="350"/>
      <c r="DS1" s="350"/>
      <c r="DT1" s="350"/>
      <c r="DU1" s="350"/>
      <c r="DV1" s="350"/>
      <c r="DW1" s="350"/>
      <c r="DX1" s="350"/>
      <c r="DY1" s="350"/>
      <c r="DZ1" s="350"/>
      <c r="EA1" s="350"/>
      <c r="EB1" s="350"/>
      <c r="EC1" s="350"/>
      <c r="ED1" s="350"/>
      <c r="EE1" s="350"/>
      <c r="EF1" s="350"/>
      <c r="EG1" s="350"/>
      <c r="EH1" s="350"/>
      <c r="EI1" s="350"/>
      <c r="EJ1" s="350"/>
      <c r="EK1" s="350"/>
      <c r="EL1" s="350"/>
      <c r="EM1" s="350"/>
      <c r="EN1" s="350"/>
      <c r="EO1" s="350"/>
      <c r="EP1" s="350"/>
      <c r="EQ1" s="350"/>
      <c r="ER1" s="350"/>
      <c r="ES1" s="350"/>
      <c r="ET1" s="350"/>
      <c r="EU1" s="350"/>
      <c r="EV1" s="350"/>
      <c r="EW1" s="350"/>
      <c r="EX1" s="350"/>
      <c r="EY1" s="350"/>
      <c r="EZ1" s="350"/>
      <c r="FA1" s="350"/>
      <c r="FB1" s="350"/>
      <c r="FC1" s="350"/>
      <c r="FD1" s="350"/>
      <c r="FE1" s="350"/>
      <c r="FF1" s="350"/>
      <c r="FG1" s="350"/>
      <c r="FH1" s="350"/>
      <c r="FI1" s="350"/>
      <c r="FJ1" s="350"/>
      <c r="FK1" s="350"/>
      <c r="FL1" s="350"/>
      <c r="FM1" s="350"/>
      <c r="FN1" s="350"/>
      <c r="FO1" s="350"/>
      <c r="FP1" s="350"/>
      <c r="FQ1" s="350"/>
      <c r="FR1" s="350"/>
      <c r="FS1" s="350"/>
      <c r="FT1" s="350"/>
      <c r="FU1" s="350"/>
      <c r="FV1" s="350"/>
      <c r="FW1" s="350"/>
      <c r="FX1" s="350"/>
      <c r="FY1" s="350"/>
      <c r="FZ1" s="350"/>
      <c r="GA1" s="350"/>
      <c r="GB1" s="350"/>
    </row>
    <row r="2" spans="1:184" s="525" customFormat="1">
      <c r="D2" s="350"/>
      <c r="E2" s="350"/>
      <c r="F2" s="350"/>
      <c r="G2" s="350"/>
      <c r="H2" s="350"/>
      <c r="I2" s="350"/>
      <c r="J2" s="350"/>
      <c r="K2" s="350"/>
      <c r="L2" s="782"/>
      <c r="M2" s="783"/>
      <c r="N2" s="784"/>
      <c r="O2" s="350"/>
      <c r="P2" s="350"/>
      <c r="Q2" s="350"/>
      <c r="R2" s="350"/>
      <c r="S2" s="350"/>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c r="AV2" s="350"/>
      <c r="AW2" s="350"/>
      <c r="AX2" s="350"/>
      <c r="AY2" s="350"/>
      <c r="AZ2" s="350"/>
      <c r="BA2" s="350"/>
      <c r="BB2" s="350"/>
      <c r="BC2" s="350"/>
      <c r="BD2" s="350"/>
      <c r="BE2" s="350"/>
      <c r="BF2" s="350"/>
      <c r="BG2" s="350"/>
      <c r="BH2" s="350"/>
      <c r="BI2" s="350"/>
      <c r="BJ2" s="350"/>
      <c r="BK2" s="350"/>
      <c r="BL2" s="350"/>
      <c r="BM2" s="350"/>
      <c r="BN2" s="350"/>
      <c r="BO2" s="350"/>
      <c r="BP2" s="350"/>
      <c r="BQ2" s="350"/>
      <c r="BR2" s="350"/>
      <c r="BS2" s="350"/>
      <c r="BT2" s="350"/>
      <c r="BU2" s="350"/>
      <c r="BV2" s="350"/>
      <c r="BW2" s="350"/>
      <c r="BX2" s="350"/>
      <c r="BY2" s="350"/>
      <c r="BZ2" s="350"/>
      <c r="CA2" s="350"/>
      <c r="CB2" s="350"/>
      <c r="CC2" s="350"/>
      <c r="CD2" s="350"/>
      <c r="CE2" s="350"/>
      <c r="CF2" s="350"/>
      <c r="CG2" s="350"/>
      <c r="CH2" s="350"/>
      <c r="CI2" s="350"/>
      <c r="CJ2" s="350"/>
      <c r="CK2" s="350"/>
      <c r="CL2" s="350"/>
      <c r="CM2" s="350"/>
      <c r="CN2" s="350"/>
      <c r="CO2" s="350"/>
      <c r="CP2" s="350"/>
      <c r="CQ2" s="350"/>
      <c r="CR2" s="350"/>
      <c r="CS2" s="350"/>
      <c r="CT2" s="350"/>
      <c r="CU2" s="350"/>
      <c r="CV2" s="350"/>
      <c r="CW2" s="350"/>
      <c r="CX2" s="350"/>
      <c r="CY2" s="350"/>
      <c r="CZ2" s="350"/>
      <c r="DA2" s="350"/>
      <c r="DB2" s="350"/>
      <c r="DC2" s="350"/>
      <c r="DD2" s="350"/>
      <c r="DE2" s="350"/>
      <c r="DF2" s="350"/>
      <c r="DG2" s="350"/>
      <c r="DH2" s="350"/>
      <c r="DI2" s="350"/>
      <c r="DJ2" s="350"/>
      <c r="DK2" s="350"/>
      <c r="DL2" s="350"/>
      <c r="DM2" s="350"/>
      <c r="DN2" s="350"/>
      <c r="DO2" s="350"/>
      <c r="DP2" s="350"/>
      <c r="DQ2" s="350"/>
      <c r="DR2" s="350"/>
      <c r="DS2" s="350"/>
      <c r="DT2" s="350"/>
      <c r="DU2" s="350"/>
      <c r="DV2" s="350"/>
      <c r="DW2" s="350"/>
      <c r="DX2" s="350"/>
      <c r="DY2" s="350"/>
      <c r="DZ2" s="350"/>
      <c r="EA2" s="350"/>
      <c r="EB2" s="350"/>
      <c r="EC2" s="350"/>
      <c r="ED2" s="350"/>
      <c r="EE2" s="350"/>
      <c r="EF2" s="350"/>
      <c r="EG2" s="350"/>
      <c r="EH2" s="350"/>
      <c r="EI2" s="350"/>
      <c r="EJ2" s="350"/>
      <c r="EK2" s="350"/>
      <c r="EL2" s="350"/>
      <c r="EM2" s="350"/>
      <c r="EN2" s="350"/>
      <c r="EO2" s="350"/>
      <c r="EP2" s="350"/>
      <c r="EQ2" s="350"/>
      <c r="ER2" s="350"/>
      <c r="ES2" s="350"/>
      <c r="ET2" s="350"/>
      <c r="EU2" s="350"/>
      <c r="EV2" s="350"/>
      <c r="EW2" s="350"/>
      <c r="EX2" s="350"/>
      <c r="EY2" s="350"/>
      <c r="EZ2" s="350"/>
      <c r="FA2" s="350"/>
      <c r="FB2" s="350"/>
      <c r="FC2" s="350"/>
      <c r="FD2" s="350"/>
      <c r="FE2" s="350"/>
      <c r="FF2" s="350"/>
      <c r="FG2" s="350"/>
      <c r="FH2" s="350"/>
      <c r="FI2" s="350"/>
      <c r="FJ2" s="350"/>
      <c r="FK2" s="350"/>
      <c r="FL2" s="350"/>
      <c r="FM2" s="350"/>
      <c r="FN2" s="350"/>
      <c r="FO2" s="350"/>
      <c r="FP2" s="350"/>
      <c r="FQ2" s="350"/>
      <c r="FR2" s="350"/>
      <c r="FS2" s="350"/>
      <c r="FT2" s="350"/>
      <c r="FU2" s="350"/>
      <c r="FV2" s="350"/>
      <c r="FW2" s="350"/>
      <c r="FX2" s="350"/>
      <c r="FY2" s="350"/>
      <c r="FZ2" s="350"/>
      <c r="GA2" s="350"/>
      <c r="GB2" s="350"/>
    </row>
    <row r="3" spans="1:184" s="525" customFormat="1" ht="15">
      <c r="B3" s="258" t="s">
        <v>234</v>
      </c>
      <c r="D3" s="350"/>
      <c r="E3" s="350"/>
      <c r="F3" s="350"/>
      <c r="G3" s="350"/>
      <c r="H3" s="350"/>
      <c r="I3" s="350"/>
      <c r="J3" s="350"/>
      <c r="K3" s="350"/>
      <c r="L3" s="782"/>
      <c r="M3" s="783"/>
      <c r="N3" s="784"/>
      <c r="O3" s="350"/>
      <c r="P3" s="350"/>
      <c r="Q3" s="350"/>
      <c r="R3" s="350"/>
      <c r="S3" s="350"/>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c r="AV3" s="350"/>
      <c r="AW3" s="350"/>
      <c r="AX3" s="350"/>
      <c r="AY3" s="350"/>
      <c r="AZ3" s="350"/>
      <c r="BA3" s="350"/>
      <c r="BB3" s="350"/>
      <c r="BC3" s="350"/>
      <c r="BD3" s="350"/>
      <c r="BE3" s="350"/>
      <c r="BF3" s="350"/>
      <c r="BG3" s="350"/>
      <c r="BH3" s="350"/>
      <c r="BI3" s="350"/>
      <c r="BJ3" s="350"/>
      <c r="BK3" s="350"/>
      <c r="BL3" s="350"/>
      <c r="BM3" s="350"/>
      <c r="BN3" s="350"/>
      <c r="BO3" s="350"/>
      <c r="BP3" s="350"/>
      <c r="BQ3" s="350"/>
      <c r="BR3" s="350"/>
      <c r="BS3" s="350"/>
      <c r="BT3" s="350"/>
      <c r="BU3" s="350"/>
      <c r="BV3" s="350"/>
      <c r="BW3" s="350"/>
      <c r="BX3" s="350"/>
      <c r="BY3" s="350"/>
      <c r="BZ3" s="350"/>
      <c r="CA3" s="350"/>
      <c r="CB3" s="350"/>
      <c r="CC3" s="350"/>
      <c r="CD3" s="350"/>
      <c r="CE3" s="350"/>
      <c r="CF3" s="350"/>
      <c r="CG3" s="350"/>
      <c r="CH3" s="350"/>
      <c r="CI3" s="350"/>
      <c r="CJ3" s="350"/>
      <c r="CK3" s="350"/>
      <c r="CL3" s="350"/>
      <c r="CM3" s="350"/>
      <c r="CN3" s="350"/>
      <c r="CO3" s="350"/>
      <c r="CP3" s="350"/>
      <c r="CQ3" s="350"/>
      <c r="CR3" s="350"/>
      <c r="CS3" s="350"/>
      <c r="CT3" s="350"/>
      <c r="CU3" s="350"/>
      <c r="CV3" s="350"/>
      <c r="CW3" s="350"/>
      <c r="CX3" s="350"/>
      <c r="CY3" s="350"/>
      <c r="CZ3" s="350"/>
      <c r="DA3" s="350"/>
      <c r="DB3" s="350"/>
      <c r="DC3" s="350"/>
      <c r="DD3" s="350"/>
      <c r="DE3" s="350"/>
      <c r="DF3" s="350"/>
      <c r="DG3" s="350"/>
      <c r="DH3" s="350"/>
      <c r="DI3" s="350"/>
      <c r="DJ3" s="350"/>
      <c r="DK3" s="350"/>
      <c r="DL3" s="350"/>
      <c r="DM3" s="350"/>
      <c r="DN3" s="350"/>
      <c r="DO3" s="350"/>
      <c r="DP3" s="350"/>
      <c r="DQ3" s="350"/>
      <c r="DR3" s="350"/>
      <c r="DS3" s="350"/>
      <c r="DT3" s="350"/>
      <c r="DU3" s="350"/>
      <c r="DV3" s="350"/>
      <c r="DW3" s="350"/>
      <c r="DX3" s="350"/>
      <c r="DY3" s="350"/>
      <c r="DZ3" s="350"/>
      <c r="EA3" s="350"/>
      <c r="EB3" s="350"/>
      <c r="EC3" s="350"/>
      <c r="ED3" s="350"/>
      <c r="EE3" s="350"/>
      <c r="EF3" s="350"/>
      <c r="EG3" s="350"/>
      <c r="EH3" s="350"/>
      <c r="EI3" s="350"/>
      <c r="EJ3" s="350"/>
      <c r="EK3" s="350"/>
      <c r="EL3" s="350"/>
      <c r="EM3" s="350"/>
      <c r="EN3" s="350"/>
      <c r="EO3" s="350"/>
      <c r="EP3" s="350"/>
      <c r="EQ3" s="350"/>
      <c r="ER3" s="350"/>
      <c r="ES3" s="350"/>
      <c r="ET3" s="350"/>
      <c r="EU3" s="350"/>
      <c r="EV3" s="350"/>
      <c r="EW3" s="350"/>
      <c r="EX3" s="350"/>
      <c r="EY3" s="350"/>
      <c r="EZ3" s="350"/>
      <c r="FA3" s="350"/>
      <c r="FB3" s="350"/>
      <c r="FC3" s="350"/>
      <c r="FD3" s="350"/>
      <c r="FE3" s="350"/>
      <c r="FF3" s="350"/>
      <c r="FG3" s="350"/>
      <c r="FH3" s="350"/>
      <c r="FI3" s="350"/>
      <c r="FJ3" s="350"/>
      <c r="FK3" s="350"/>
      <c r="FL3" s="350"/>
      <c r="FM3" s="350"/>
      <c r="FN3" s="350"/>
      <c r="FO3" s="350"/>
      <c r="FP3" s="350"/>
      <c r="FQ3" s="350"/>
      <c r="FR3" s="350"/>
      <c r="FS3" s="350"/>
      <c r="FT3" s="350"/>
      <c r="FU3" s="350"/>
      <c r="FV3" s="350"/>
      <c r="FW3" s="350"/>
      <c r="FX3" s="350"/>
      <c r="FY3" s="350"/>
      <c r="FZ3" s="350"/>
      <c r="GA3" s="350"/>
      <c r="GB3" s="350"/>
    </row>
    <row r="4" spans="1:184" s="525" customFormat="1">
      <c r="B4" s="660" t="s">
        <v>79</v>
      </c>
      <c r="D4" s="350"/>
      <c r="E4" s="350"/>
      <c r="F4" s="350"/>
      <c r="G4" s="350"/>
      <c r="H4" s="350"/>
      <c r="I4" s="350"/>
      <c r="J4" s="350"/>
      <c r="K4" s="350"/>
      <c r="L4" s="782"/>
      <c r="M4" s="783"/>
      <c r="N4" s="784"/>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c r="AV4" s="350"/>
      <c r="AW4" s="350"/>
      <c r="AX4" s="350"/>
      <c r="AY4" s="350"/>
      <c r="AZ4" s="350"/>
      <c r="BA4" s="350"/>
      <c r="BB4" s="350"/>
      <c r="BC4" s="350"/>
      <c r="BD4" s="350"/>
      <c r="BE4" s="350"/>
      <c r="BF4" s="350"/>
      <c r="BG4" s="350"/>
      <c r="BH4" s="350"/>
      <c r="BI4" s="350"/>
      <c r="BJ4" s="350"/>
      <c r="BK4" s="350"/>
      <c r="BL4" s="350"/>
      <c r="BM4" s="350"/>
      <c r="BN4" s="350"/>
      <c r="BO4" s="350"/>
      <c r="BP4" s="350"/>
      <c r="BQ4" s="350"/>
      <c r="BR4" s="350"/>
      <c r="BS4" s="350"/>
      <c r="BT4" s="350"/>
      <c r="BU4" s="350"/>
      <c r="BV4" s="350"/>
      <c r="BW4" s="350"/>
      <c r="BX4" s="350"/>
      <c r="BY4" s="350"/>
      <c r="BZ4" s="350"/>
      <c r="CA4" s="350"/>
      <c r="CB4" s="350"/>
      <c r="CC4" s="350"/>
      <c r="CD4" s="350"/>
      <c r="CE4" s="350"/>
      <c r="CF4" s="350"/>
      <c r="CG4" s="350"/>
      <c r="CH4" s="350"/>
      <c r="CI4" s="350"/>
      <c r="CJ4" s="350"/>
      <c r="CK4" s="350"/>
      <c r="CL4" s="350"/>
      <c r="CM4" s="350"/>
      <c r="CN4" s="350"/>
      <c r="CO4" s="350"/>
      <c r="CP4" s="350"/>
      <c r="CQ4" s="350"/>
      <c r="CR4" s="350"/>
      <c r="CS4" s="350"/>
      <c r="CT4" s="350"/>
      <c r="CU4" s="350"/>
      <c r="CV4" s="350"/>
      <c r="CW4" s="350"/>
      <c r="CX4" s="350"/>
      <c r="CY4" s="350"/>
      <c r="CZ4" s="350"/>
      <c r="DA4" s="350"/>
      <c r="DB4" s="350"/>
      <c r="DC4" s="350"/>
      <c r="DD4" s="350"/>
      <c r="DE4" s="350"/>
      <c r="DF4" s="350"/>
      <c r="DG4" s="350"/>
      <c r="DH4" s="350"/>
      <c r="DI4" s="350"/>
      <c r="DJ4" s="350"/>
      <c r="DK4" s="350"/>
      <c r="DL4" s="350"/>
      <c r="DM4" s="350"/>
      <c r="DN4" s="350"/>
      <c r="DO4" s="350"/>
      <c r="DP4" s="350"/>
      <c r="DQ4" s="350"/>
      <c r="DR4" s="350"/>
      <c r="DS4" s="350"/>
      <c r="DT4" s="350"/>
      <c r="DU4" s="350"/>
      <c r="DV4" s="350"/>
      <c r="DW4" s="350"/>
      <c r="DX4" s="350"/>
      <c r="DY4" s="350"/>
      <c r="DZ4" s="350"/>
      <c r="EA4" s="350"/>
      <c r="EB4" s="350"/>
      <c r="EC4" s="350"/>
      <c r="ED4" s="350"/>
      <c r="EE4" s="350"/>
      <c r="EF4" s="350"/>
      <c r="EG4" s="350"/>
      <c r="EH4" s="350"/>
      <c r="EI4" s="350"/>
      <c r="EJ4" s="350"/>
      <c r="EK4" s="350"/>
      <c r="EL4" s="350"/>
      <c r="EM4" s="350"/>
      <c r="EN4" s="350"/>
      <c r="EO4" s="350"/>
      <c r="EP4" s="350"/>
      <c r="EQ4" s="350"/>
      <c r="ER4" s="350"/>
      <c r="ES4" s="350"/>
      <c r="ET4" s="350"/>
      <c r="EU4" s="350"/>
      <c r="EV4" s="350"/>
      <c r="EW4" s="350"/>
      <c r="EX4" s="350"/>
      <c r="EY4" s="350"/>
      <c r="EZ4" s="350"/>
      <c r="FA4" s="350"/>
      <c r="FB4" s="350"/>
      <c r="FC4" s="350"/>
      <c r="FD4" s="350"/>
      <c r="FE4" s="350"/>
      <c r="FF4" s="350"/>
      <c r="FG4" s="350"/>
      <c r="FH4" s="350"/>
      <c r="FI4" s="350"/>
      <c r="FJ4" s="350"/>
      <c r="FK4" s="350"/>
      <c r="FL4" s="350"/>
      <c r="FM4" s="350"/>
      <c r="FN4" s="350"/>
      <c r="FO4" s="350"/>
      <c r="FP4" s="350"/>
      <c r="FQ4" s="350"/>
      <c r="FR4" s="350"/>
      <c r="FS4" s="350"/>
      <c r="FT4" s="350"/>
      <c r="FU4" s="350"/>
      <c r="FV4" s="350"/>
      <c r="FW4" s="350"/>
      <c r="FX4" s="350"/>
      <c r="FY4" s="350"/>
      <c r="FZ4" s="350"/>
      <c r="GA4" s="350"/>
      <c r="GB4" s="350"/>
    </row>
    <row r="5" spans="1:184" s="525" customFormat="1">
      <c r="B5" s="633" t="s">
        <v>160</v>
      </c>
      <c r="D5" s="350"/>
      <c r="E5" s="350"/>
      <c r="F5" s="350"/>
      <c r="G5" s="350"/>
      <c r="H5" s="350"/>
      <c r="I5" s="350"/>
      <c r="J5" s="350"/>
      <c r="K5" s="350"/>
      <c r="L5" s="782"/>
      <c r="M5" s="783"/>
      <c r="N5" s="784"/>
      <c r="O5" s="350"/>
      <c r="P5" s="350"/>
      <c r="Q5" s="350"/>
      <c r="R5" s="350"/>
      <c r="S5" s="350"/>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c r="AV5" s="350"/>
      <c r="AW5" s="350"/>
      <c r="AX5" s="350"/>
      <c r="AY5" s="350"/>
      <c r="AZ5" s="350"/>
      <c r="BA5" s="350"/>
      <c r="BB5" s="350"/>
      <c r="BC5" s="350"/>
      <c r="BD5" s="350"/>
      <c r="BE5" s="350"/>
      <c r="BF5" s="350"/>
      <c r="BG5" s="350"/>
      <c r="BH5" s="350"/>
      <c r="BI5" s="350"/>
      <c r="BJ5" s="350"/>
      <c r="BK5" s="350"/>
      <c r="BL5" s="350"/>
      <c r="BM5" s="350"/>
      <c r="BN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L5" s="350"/>
      <c r="CM5" s="350"/>
      <c r="CN5" s="350"/>
      <c r="CO5" s="350"/>
      <c r="CP5" s="350"/>
      <c r="CQ5" s="350"/>
      <c r="CR5" s="350"/>
      <c r="CS5" s="350"/>
      <c r="CT5" s="350"/>
      <c r="CU5" s="350"/>
      <c r="CV5" s="350"/>
      <c r="CW5" s="350"/>
      <c r="CX5" s="350"/>
      <c r="CY5" s="350"/>
      <c r="CZ5" s="350"/>
      <c r="DA5" s="350"/>
      <c r="DB5" s="350"/>
      <c r="DC5" s="350"/>
      <c r="DD5" s="350"/>
      <c r="DE5" s="350"/>
      <c r="DF5" s="350"/>
      <c r="DG5" s="350"/>
      <c r="DH5" s="350"/>
      <c r="DI5" s="350"/>
      <c r="DJ5" s="350"/>
      <c r="DK5" s="350"/>
      <c r="DL5" s="350"/>
      <c r="DM5" s="350"/>
      <c r="DN5" s="350"/>
      <c r="DO5" s="350"/>
      <c r="DP5" s="350"/>
      <c r="DQ5" s="350"/>
      <c r="DR5" s="350"/>
      <c r="DS5" s="350"/>
      <c r="DT5" s="350"/>
      <c r="DU5" s="350"/>
      <c r="DV5" s="350"/>
      <c r="DW5" s="350"/>
      <c r="DX5" s="350"/>
      <c r="DY5" s="350"/>
      <c r="DZ5" s="350"/>
      <c r="EA5" s="350"/>
      <c r="EB5" s="350"/>
      <c r="EC5" s="350"/>
      <c r="ED5" s="350"/>
      <c r="EE5" s="350"/>
      <c r="EF5" s="350"/>
      <c r="EG5" s="350"/>
      <c r="EH5" s="350"/>
      <c r="EI5" s="350"/>
      <c r="EJ5" s="350"/>
      <c r="EK5" s="350"/>
      <c r="EL5" s="350"/>
      <c r="EM5" s="350"/>
      <c r="EN5" s="350"/>
      <c r="EO5" s="350"/>
      <c r="EP5" s="350"/>
      <c r="EQ5" s="350"/>
      <c r="ER5" s="350"/>
      <c r="ES5" s="350"/>
      <c r="ET5" s="350"/>
      <c r="EU5" s="350"/>
      <c r="EV5" s="350"/>
      <c r="EW5" s="350"/>
      <c r="EX5" s="350"/>
      <c r="EY5" s="350"/>
      <c r="EZ5" s="350"/>
      <c r="FA5" s="350"/>
      <c r="FB5" s="350"/>
      <c r="FC5" s="350"/>
      <c r="FD5" s="350"/>
      <c r="FE5" s="350"/>
      <c r="FF5" s="350"/>
      <c r="FG5" s="350"/>
      <c r="FH5" s="350"/>
      <c r="FI5" s="350"/>
      <c r="FJ5" s="350"/>
      <c r="FK5" s="350"/>
      <c r="FL5" s="350"/>
      <c r="FM5" s="350"/>
      <c r="FN5" s="350"/>
      <c r="FO5" s="350"/>
      <c r="FP5" s="350"/>
      <c r="FQ5" s="350"/>
      <c r="FR5" s="350"/>
      <c r="FS5" s="350"/>
      <c r="FT5" s="350"/>
      <c r="FU5" s="350"/>
      <c r="FV5" s="350"/>
      <c r="FW5" s="350"/>
      <c r="FX5" s="350"/>
      <c r="FY5" s="350"/>
      <c r="FZ5" s="350"/>
      <c r="GA5" s="350"/>
      <c r="GB5" s="350"/>
    </row>
    <row r="6" spans="1:184" s="537" customFormat="1" ht="14" thickBot="1">
      <c r="D6" s="350"/>
      <c r="E6" s="350"/>
      <c r="F6" s="350"/>
      <c r="G6" s="350"/>
      <c r="H6" s="350"/>
      <c r="I6" s="350"/>
      <c r="J6" s="350"/>
      <c r="K6" s="350"/>
      <c r="L6" s="782"/>
      <c r="M6" s="783"/>
      <c r="N6" s="784"/>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c r="AV6" s="350"/>
      <c r="AW6" s="350"/>
      <c r="AX6" s="350"/>
      <c r="AY6" s="350"/>
      <c r="AZ6" s="350"/>
      <c r="BA6" s="350"/>
      <c r="BB6" s="350"/>
      <c r="BC6" s="350"/>
      <c r="BD6" s="350"/>
      <c r="BE6" s="350"/>
      <c r="BF6" s="350"/>
      <c r="BG6" s="350"/>
      <c r="BH6" s="350"/>
      <c r="BI6" s="350"/>
      <c r="BJ6" s="350"/>
      <c r="BK6" s="350"/>
      <c r="BL6" s="350"/>
      <c r="BM6" s="350"/>
      <c r="BN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L6" s="350"/>
      <c r="CM6" s="350"/>
      <c r="CN6" s="350"/>
      <c r="CO6" s="350"/>
      <c r="CP6" s="350"/>
      <c r="CQ6" s="350"/>
      <c r="CR6" s="350"/>
      <c r="CS6" s="350"/>
      <c r="CT6" s="350"/>
      <c r="CU6" s="350"/>
      <c r="CV6" s="350"/>
      <c r="CW6" s="350"/>
      <c r="CX6" s="350"/>
      <c r="CY6" s="350"/>
      <c r="CZ6" s="350"/>
      <c r="DA6" s="350"/>
      <c r="DB6" s="350"/>
      <c r="DC6" s="350"/>
      <c r="DD6" s="350"/>
      <c r="DE6" s="350"/>
      <c r="DF6" s="350"/>
      <c r="DG6" s="350"/>
      <c r="DH6" s="350"/>
      <c r="DI6" s="350"/>
      <c r="DJ6" s="350"/>
      <c r="DK6" s="350"/>
      <c r="DL6" s="350"/>
      <c r="DM6" s="350"/>
      <c r="DN6" s="350"/>
      <c r="DO6" s="350"/>
      <c r="DP6" s="350"/>
      <c r="DQ6" s="350"/>
      <c r="DR6" s="350"/>
      <c r="DS6" s="350"/>
      <c r="DT6" s="350"/>
      <c r="DU6" s="350"/>
      <c r="DV6" s="350"/>
      <c r="DW6" s="350"/>
      <c r="DX6" s="350"/>
      <c r="DY6" s="350"/>
      <c r="DZ6" s="350"/>
      <c r="EA6" s="350"/>
      <c r="EB6" s="350"/>
      <c r="EC6" s="350"/>
      <c r="ED6" s="350"/>
      <c r="EE6" s="350"/>
      <c r="EF6" s="350"/>
      <c r="EG6" s="350"/>
      <c r="EH6" s="350"/>
      <c r="EI6" s="350"/>
      <c r="EJ6" s="350"/>
      <c r="EK6" s="350"/>
      <c r="EL6" s="350"/>
      <c r="EM6" s="350"/>
      <c r="EN6" s="350"/>
      <c r="EO6" s="350"/>
      <c r="EP6" s="350"/>
      <c r="EQ6" s="350"/>
      <c r="ER6" s="350"/>
      <c r="ES6" s="350"/>
      <c r="ET6" s="350"/>
      <c r="EU6" s="350"/>
      <c r="EV6" s="350"/>
      <c r="EW6" s="350"/>
      <c r="EX6" s="350"/>
      <c r="EY6" s="350"/>
      <c r="EZ6" s="350"/>
      <c r="FA6" s="350"/>
      <c r="FB6" s="350"/>
      <c r="FC6" s="350"/>
      <c r="FD6" s="350"/>
      <c r="FE6" s="350"/>
      <c r="FF6" s="350"/>
      <c r="FG6" s="350"/>
      <c r="FH6" s="350"/>
      <c r="FI6" s="350"/>
      <c r="FJ6" s="350"/>
      <c r="FK6" s="350"/>
      <c r="FL6" s="350"/>
      <c r="FM6" s="350"/>
      <c r="FN6" s="350"/>
      <c r="FO6" s="350"/>
      <c r="FP6" s="350"/>
      <c r="FQ6" s="350"/>
      <c r="FR6" s="350"/>
      <c r="FS6" s="350"/>
      <c r="FT6" s="350"/>
      <c r="FU6" s="350"/>
      <c r="FV6" s="350"/>
      <c r="FW6" s="350"/>
      <c r="FX6" s="350"/>
      <c r="FY6" s="350"/>
      <c r="FZ6" s="350"/>
      <c r="GA6" s="350"/>
      <c r="GB6" s="350"/>
    </row>
    <row r="7" spans="1:184" s="664" customFormat="1">
      <c r="A7" s="648"/>
      <c r="B7" s="661"/>
      <c r="C7" s="662"/>
      <c r="D7" s="538"/>
      <c r="E7" s="538"/>
      <c r="F7" s="538"/>
      <c r="G7" s="538"/>
      <c r="H7" s="538"/>
      <c r="I7" s="538"/>
      <c r="J7" s="538"/>
      <c r="K7" s="538"/>
      <c r="L7" s="785"/>
      <c r="M7" s="786"/>
      <c r="N7" s="787"/>
      <c r="O7" s="538"/>
      <c r="P7" s="538"/>
      <c r="Q7" s="538"/>
      <c r="R7" s="538"/>
      <c r="S7" s="538"/>
      <c r="T7" s="538"/>
      <c r="U7" s="538"/>
      <c r="V7" s="538"/>
      <c r="W7" s="538"/>
      <c r="X7" s="538"/>
      <c r="Y7" s="663"/>
      <c r="Z7" s="663"/>
      <c r="AA7" s="663"/>
      <c r="AB7" s="663"/>
      <c r="AC7" s="663"/>
      <c r="AD7" s="663"/>
      <c r="AE7" s="663"/>
      <c r="AF7" s="663"/>
      <c r="AG7" s="663"/>
      <c r="AH7" s="663"/>
      <c r="AI7" s="663"/>
      <c r="AJ7" s="663"/>
      <c r="AK7" s="663"/>
      <c r="AL7" s="663"/>
      <c r="AM7" s="663"/>
      <c r="AN7" s="663"/>
      <c r="AO7" s="663"/>
      <c r="AP7" s="663"/>
      <c r="AQ7" s="663"/>
      <c r="AR7" s="663"/>
      <c r="AS7" s="663"/>
      <c r="AT7" s="663"/>
      <c r="AU7" s="663"/>
      <c r="AV7" s="663"/>
      <c r="AW7" s="663"/>
      <c r="AX7" s="663"/>
      <c r="AY7" s="663"/>
      <c r="AZ7" s="663"/>
      <c r="BA7" s="663"/>
      <c r="BB7" s="663"/>
      <c r="BC7" s="663"/>
      <c r="BD7" s="663"/>
      <c r="BE7" s="663"/>
      <c r="BF7" s="663"/>
      <c r="BG7" s="663"/>
      <c r="BH7" s="663"/>
      <c r="BI7" s="663"/>
      <c r="BJ7" s="663"/>
      <c r="BK7" s="663"/>
      <c r="BL7" s="663"/>
      <c r="BM7" s="663"/>
      <c r="BN7" s="663"/>
      <c r="BO7" s="663"/>
      <c r="BP7" s="663"/>
      <c r="BQ7" s="663"/>
      <c r="BR7" s="663"/>
      <c r="BS7" s="663"/>
      <c r="BT7" s="663"/>
      <c r="BU7" s="663"/>
      <c r="BV7" s="663"/>
      <c r="BW7" s="663"/>
      <c r="BX7" s="663"/>
      <c r="BY7" s="663"/>
      <c r="BZ7" s="663"/>
      <c r="CA7" s="663"/>
      <c r="CB7" s="663"/>
      <c r="CC7" s="663"/>
      <c r="CD7" s="663"/>
      <c r="CE7" s="663"/>
      <c r="CF7" s="663"/>
      <c r="CG7" s="663"/>
      <c r="CH7" s="663"/>
      <c r="CI7" s="663"/>
      <c r="CJ7" s="663"/>
      <c r="CK7" s="663"/>
      <c r="CL7" s="663"/>
      <c r="CM7" s="663"/>
      <c r="CN7" s="663"/>
      <c r="CO7" s="663"/>
      <c r="CP7" s="663"/>
      <c r="CQ7" s="663"/>
      <c r="CR7" s="663"/>
      <c r="CS7" s="663"/>
      <c r="CT7" s="663"/>
      <c r="CU7" s="663"/>
      <c r="CV7" s="663"/>
      <c r="CW7" s="663"/>
      <c r="CX7" s="663"/>
      <c r="CY7" s="663"/>
      <c r="CZ7" s="663"/>
      <c r="DA7" s="663"/>
      <c r="DB7" s="663"/>
      <c r="DC7" s="663"/>
      <c r="DD7" s="663"/>
      <c r="DE7" s="663"/>
      <c r="DF7" s="663"/>
      <c r="DG7" s="663"/>
      <c r="DH7" s="663"/>
      <c r="DI7" s="663"/>
      <c r="DJ7" s="663"/>
      <c r="DK7" s="663"/>
      <c r="DL7" s="663"/>
      <c r="DM7" s="663"/>
      <c r="DN7" s="663"/>
      <c r="DO7" s="663"/>
      <c r="DP7" s="663"/>
      <c r="DQ7" s="663"/>
      <c r="DR7" s="663"/>
      <c r="DS7" s="663"/>
      <c r="DT7" s="663"/>
      <c r="DU7" s="663"/>
      <c r="DV7" s="663"/>
      <c r="DW7" s="663"/>
      <c r="DX7" s="663"/>
      <c r="DY7" s="663"/>
      <c r="DZ7" s="663"/>
      <c r="EA7" s="663"/>
      <c r="EB7" s="663"/>
      <c r="EC7" s="663"/>
      <c r="ED7" s="663"/>
      <c r="EE7" s="663"/>
      <c r="EF7" s="663"/>
      <c r="EG7" s="663"/>
      <c r="EH7" s="663"/>
      <c r="EI7" s="663"/>
      <c r="EJ7" s="663"/>
      <c r="EK7" s="663"/>
      <c r="EL7" s="663"/>
      <c r="EM7" s="663"/>
      <c r="EN7" s="663"/>
      <c r="EO7" s="663"/>
      <c r="EP7" s="663"/>
      <c r="EQ7" s="663"/>
      <c r="ER7" s="663"/>
      <c r="ES7" s="663"/>
      <c r="ET7" s="663"/>
      <c r="EU7" s="663"/>
      <c r="EV7" s="663"/>
      <c r="EW7" s="663"/>
      <c r="EX7" s="663"/>
      <c r="EY7" s="663"/>
      <c r="EZ7" s="663"/>
      <c r="FA7" s="663"/>
      <c r="FB7" s="663"/>
      <c r="FC7" s="663"/>
      <c r="FD7" s="663"/>
      <c r="FE7" s="663"/>
      <c r="FF7" s="663"/>
      <c r="FG7" s="663"/>
      <c r="FH7" s="663"/>
      <c r="FI7" s="663"/>
      <c r="FJ7" s="663"/>
      <c r="FK7" s="663"/>
      <c r="FL7" s="663"/>
      <c r="FM7" s="663"/>
      <c r="FN7" s="663"/>
      <c r="FO7" s="663"/>
      <c r="FP7" s="663"/>
      <c r="FQ7" s="663"/>
      <c r="FR7" s="663"/>
      <c r="FS7" s="663"/>
      <c r="FT7" s="663"/>
      <c r="FU7" s="663"/>
      <c r="FV7" s="663"/>
      <c r="FW7" s="663"/>
      <c r="FX7" s="663"/>
      <c r="FY7" s="663"/>
      <c r="FZ7" s="663"/>
      <c r="GA7" s="663"/>
      <c r="GB7" s="663"/>
    </row>
    <row r="8" spans="1:184" s="667" customFormat="1">
      <c r="A8" s="580" t="b">
        <v>0</v>
      </c>
      <c r="B8" s="541" t="s">
        <v>24</v>
      </c>
      <c r="C8" s="665"/>
      <c r="D8" s="12"/>
      <c r="E8" s="12"/>
      <c r="F8" s="12"/>
      <c r="G8" s="12"/>
      <c r="H8" s="12"/>
      <c r="I8" s="12"/>
      <c r="J8" s="12"/>
      <c r="K8" s="12"/>
      <c r="L8" s="711"/>
      <c r="M8" s="781"/>
      <c r="N8" s="788"/>
      <c r="O8" s="12"/>
      <c r="P8" s="12"/>
      <c r="Q8" s="12"/>
      <c r="R8" s="12"/>
      <c r="S8" s="12"/>
      <c r="T8" s="12"/>
      <c r="U8" s="12"/>
      <c r="V8" s="12"/>
      <c r="W8" s="12"/>
      <c r="X8" s="12"/>
      <c r="Y8" s="666"/>
      <c r="Z8" s="666"/>
      <c r="AA8" s="666"/>
      <c r="AB8" s="666"/>
      <c r="AC8" s="666"/>
      <c r="AD8" s="666"/>
      <c r="AE8" s="666"/>
      <c r="AF8" s="666"/>
      <c r="AG8" s="666"/>
      <c r="AH8" s="666"/>
      <c r="AI8" s="666"/>
      <c r="AJ8" s="666"/>
      <c r="AK8" s="666"/>
      <c r="AL8" s="666"/>
      <c r="AM8" s="666"/>
      <c r="AN8" s="666"/>
      <c r="AO8" s="666"/>
      <c r="AP8" s="666"/>
      <c r="AQ8" s="666"/>
      <c r="AR8" s="666"/>
      <c r="AS8" s="666"/>
      <c r="AT8" s="666"/>
      <c r="AU8" s="666"/>
      <c r="AV8" s="666"/>
      <c r="AW8" s="666"/>
      <c r="AX8" s="666"/>
      <c r="AY8" s="666"/>
      <c r="AZ8" s="666"/>
      <c r="BA8" s="666"/>
      <c r="BB8" s="666"/>
      <c r="BC8" s="666"/>
      <c r="BD8" s="666"/>
      <c r="BE8" s="666"/>
      <c r="BF8" s="666"/>
      <c r="BG8" s="666"/>
      <c r="BH8" s="666"/>
      <c r="BI8" s="666"/>
      <c r="BJ8" s="666"/>
      <c r="BK8" s="666"/>
      <c r="BL8" s="666"/>
      <c r="BM8" s="666"/>
      <c r="BN8" s="666"/>
      <c r="BO8" s="666"/>
      <c r="BP8" s="666"/>
      <c r="BQ8" s="666"/>
      <c r="BR8" s="666"/>
      <c r="BS8" s="666"/>
      <c r="BT8" s="666"/>
      <c r="BU8" s="666"/>
      <c r="BV8" s="666"/>
      <c r="BW8" s="666"/>
      <c r="BX8" s="666"/>
      <c r="BY8" s="666"/>
      <c r="BZ8" s="666"/>
      <c r="CA8" s="666"/>
      <c r="CB8" s="666"/>
      <c r="CC8" s="666"/>
      <c r="CD8" s="666"/>
      <c r="CE8" s="666"/>
      <c r="CF8" s="666"/>
      <c r="CG8" s="666"/>
      <c r="CH8" s="666"/>
      <c r="CI8" s="666"/>
      <c r="CJ8" s="666"/>
      <c r="CK8" s="666"/>
      <c r="CL8" s="666"/>
      <c r="CM8" s="666"/>
      <c r="CN8" s="666"/>
      <c r="CO8" s="666"/>
      <c r="CP8" s="666"/>
      <c r="CQ8" s="666"/>
      <c r="CR8" s="666"/>
      <c r="CS8" s="666"/>
      <c r="CT8" s="666"/>
      <c r="CU8" s="666"/>
      <c r="CV8" s="666"/>
      <c r="CW8" s="666"/>
      <c r="CX8" s="666"/>
      <c r="CY8" s="666"/>
      <c r="CZ8" s="666"/>
      <c r="DA8" s="666"/>
      <c r="DB8" s="666"/>
      <c r="DC8" s="666"/>
      <c r="DD8" s="666"/>
      <c r="DE8" s="666"/>
      <c r="DF8" s="666"/>
      <c r="DG8" s="666"/>
      <c r="DH8" s="666"/>
      <c r="DI8" s="666"/>
      <c r="DJ8" s="666"/>
      <c r="DK8" s="666"/>
      <c r="DL8" s="666"/>
      <c r="DM8" s="666"/>
      <c r="DN8" s="666"/>
      <c r="DO8" s="666"/>
      <c r="DP8" s="666"/>
      <c r="DQ8" s="666"/>
      <c r="DR8" s="666"/>
      <c r="DS8" s="666"/>
      <c r="DT8" s="666"/>
      <c r="DU8" s="666"/>
      <c r="DV8" s="666"/>
      <c r="DW8" s="666"/>
      <c r="DX8" s="666"/>
      <c r="DY8" s="666"/>
      <c r="DZ8" s="666"/>
      <c r="EA8" s="666"/>
      <c r="EB8" s="666"/>
      <c r="EC8" s="666"/>
      <c r="ED8" s="666"/>
      <c r="EE8" s="666"/>
      <c r="EF8" s="666"/>
      <c r="EG8" s="666"/>
      <c r="EH8" s="666"/>
      <c r="EI8" s="666"/>
      <c r="EJ8" s="666"/>
      <c r="EK8" s="666"/>
      <c r="EL8" s="666"/>
      <c r="EM8" s="666"/>
      <c r="EN8" s="666"/>
      <c r="EO8" s="666"/>
      <c r="EP8" s="666"/>
      <c r="EQ8" s="666"/>
      <c r="ER8" s="666"/>
      <c r="ES8" s="666"/>
      <c r="ET8" s="666"/>
      <c r="EU8" s="666"/>
      <c r="EV8" s="666"/>
      <c r="EW8" s="666"/>
      <c r="EX8" s="666"/>
      <c r="EY8" s="666"/>
      <c r="EZ8" s="666"/>
      <c r="FA8" s="666"/>
      <c r="FB8" s="666"/>
      <c r="FC8" s="666"/>
      <c r="FD8" s="666"/>
      <c r="FE8" s="666"/>
      <c r="FF8" s="666"/>
      <c r="FG8" s="666"/>
      <c r="FH8" s="666"/>
      <c r="FI8" s="666"/>
      <c r="FJ8" s="666"/>
      <c r="FK8" s="666"/>
      <c r="FL8" s="666"/>
      <c r="FM8" s="666"/>
      <c r="FN8" s="666"/>
      <c r="FO8" s="666"/>
      <c r="FP8" s="666"/>
      <c r="FQ8" s="666"/>
      <c r="FR8" s="666"/>
      <c r="FS8" s="666"/>
      <c r="FT8" s="666"/>
      <c r="FU8" s="666"/>
      <c r="FV8" s="666"/>
      <c r="FW8" s="666"/>
      <c r="FX8" s="666"/>
      <c r="FY8" s="666"/>
      <c r="FZ8" s="666"/>
      <c r="GA8" s="666"/>
      <c r="GB8" s="666"/>
    </row>
    <row r="9" spans="1:184" s="667" customFormat="1" hidden="1">
      <c r="A9" s="182"/>
      <c r="B9" s="738" t="s">
        <v>3</v>
      </c>
      <c r="C9" s="665"/>
      <c r="D9" s="12"/>
      <c r="E9" s="12"/>
      <c r="F9" s="12"/>
      <c r="G9" s="12"/>
      <c r="H9" s="12"/>
      <c r="I9" s="12"/>
      <c r="J9" s="12"/>
      <c r="K9" s="12"/>
      <c r="L9" s="711"/>
      <c r="M9" s="781"/>
      <c r="N9" s="788"/>
      <c r="O9" s="12"/>
      <c r="P9" s="12"/>
      <c r="Q9" s="12"/>
      <c r="R9" s="12"/>
      <c r="S9" s="12"/>
      <c r="T9" s="12"/>
      <c r="U9" s="12"/>
      <c r="V9" s="12"/>
      <c r="W9" s="12"/>
      <c r="X9" s="12"/>
      <c r="Y9" s="666"/>
      <c r="Z9" s="666"/>
      <c r="AA9" s="666"/>
      <c r="AB9" s="666"/>
      <c r="AC9" s="666"/>
      <c r="AD9" s="666"/>
      <c r="AE9" s="666"/>
      <c r="AF9" s="666"/>
      <c r="AG9" s="666"/>
      <c r="AH9" s="666"/>
      <c r="AI9" s="666"/>
      <c r="AJ9" s="666"/>
      <c r="AK9" s="666"/>
      <c r="AL9" s="666"/>
      <c r="AM9" s="666"/>
      <c r="AN9" s="666"/>
      <c r="AO9" s="666"/>
      <c r="AP9" s="666"/>
      <c r="AQ9" s="666"/>
      <c r="AR9" s="666"/>
      <c r="AS9" s="666"/>
      <c r="AT9" s="666"/>
      <c r="AU9" s="666"/>
      <c r="AV9" s="666"/>
      <c r="AW9" s="666"/>
      <c r="AX9" s="666"/>
      <c r="AY9" s="666"/>
      <c r="AZ9" s="666"/>
      <c r="BA9" s="666"/>
      <c r="BB9" s="666"/>
      <c r="BC9" s="666"/>
      <c r="BD9" s="666"/>
      <c r="BE9" s="666"/>
      <c r="BF9" s="666"/>
      <c r="BG9" s="666"/>
      <c r="BH9" s="666"/>
      <c r="BI9" s="666"/>
      <c r="BJ9" s="666"/>
      <c r="BK9" s="666"/>
      <c r="BL9" s="666"/>
      <c r="BM9" s="666"/>
      <c r="BN9" s="666"/>
      <c r="BO9" s="666"/>
      <c r="BP9" s="666"/>
      <c r="BQ9" s="666"/>
      <c r="BR9" s="666"/>
      <c r="BS9" s="666"/>
      <c r="BT9" s="666"/>
      <c r="BU9" s="666"/>
      <c r="BV9" s="666"/>
      <c r="BW9" s="666"/>
      <c r="BX9" s="666"/>
      <c r="BY9" s="666"/>
      <c r="BZ9" s="666"/>
      <c r="CA9" s="666"/>
      <c r="CB9" s="666"/>
      <c r="CC9" s="666"/>
      <c r="CD9" s="666"/>
      <c r="CE9" s="666"/>
      <c r="CF9" s="666"/>
      <c r="CG9" s="666"/>
      <c r="CH9" s="666"/>
      <c r="CI9" s="666"/>
      <c r="CJ9" s="666"/>
      <c r="CK9" s="666"/>
      <c r="CL9" s="666"/>
      <c r="CM9" s="666"/>
      <c r="CN9" s="666"/>
      <c r="CO9" s="666"/>
      <c r="CP9" s="666"/>
      <c r="CQ9" s="666"/>
      <c r="CR9" s="666"/>
      <c r="CS9" s="666"/>
      <c r="CT9" s="666"/>
      <c r="CU9" s="666"/>
      <c r="CV9" s="666"/>
      <c r="CW9" s="666"/>
      <c r="CX9" s="666"/>
      <c r="CY9" s="666"/>
      <c r="CZ9" s="666"/>
      <c r="DA9" s="666"/>
      <c r="DB9" s="666"/>
      <c r="DC9" s="666"/>
      <c r="DD9" s="666"/>
      <c r="DE9" s="666"/>
      <c r="DF9" s="666"/>
      <c r="DG9" s="666"/>
      <c r="DH9" s="666"/>
      <c r="DI9" s="666"/>
      <c r="DJ9" s="666"/>
      <c r="DK9" s="666"/>
      <c r="DL9" s="666"/>
      <c r="DM9" s="666"/>
      <c r="DN9" s="666"/>
      <c r="DO9" s="666"/>
      <c r="DP9" s="666"/>
      <c r="DQ9" s="666"/>
      <c r="DR9" s="666"/>
      <c r="DS9" s="666"/>
      <c r="DT9" s="666"/>
      <c r="DU9" s="666"/>
      <c r="DV9" s="666"/>
      <c r="DW9" s="666"/>
      <c r="DX9" s="666"/>
      <c r="DY9" s="666"/>
      <c r="DZ9" s="666"/>
      <c r="EA9" s="666"/>
      <c r="EB9" s="666"/>
      <c r="EC9" s="666"/>
      <c r="ED9" s="666"/>
      <c r="EE9" s="666"/>
      <c r="EF9" s="666"/>
      <c r="EG9" s="666"/>
      <c r="EH9" s="666"/>
      <c r="EI9" s="666"/>
      <c r="EJ9" s="666"/>
      <c r="EK9" s="666"/>
      <c r="EL9" s="666"/>
      <c r="EM9" s="666"/>
      <c r="EN9" s="666"/>
      <c r="EO9" s="666"/>
      <c r="EP9" s="666"/>
      <c r="EQ9" s="666"/>
      <c r="ER9" s="666"/>
      <c r="ES9" s="666"/>
      <c r="ET9" s="666"/>
      <c r="EU9" s="666"/>
      <c r="EV9" s="666"/>
      <c r="EW9" s="666"/>
      <c r="EX9" s="666"/>
      <c r="EY9" s="666"/>
      <c r="EZ9" s="666"/>
      <c r="FA9" s="666"/>
      <c r="FB9" s="666"/>
      <c r="FC9" s="666"/>
      <c r="FD9" s="666"/>
      <c r="FE9" s="666"/>
      <c r="FF9" s="666"/>
      <c r="FG9" s="666"/>
      <c r="FH9" s="666"/>
      <c r="FI9" s="666"/>
      <c r="FJ9" s="666"/>
      <c r="FK9" s="666"/>
      <c r="FL9" s="666"/>
      <c r="FM9" s="666"/>
      <c r="FN9" s="666"/>
      <c r="FO9" s="666"/>
      <c r="FP9" s="666"/>
      <c r="FQ9" s="666"/>
      <c r="FR9" s="666"/>
      <c r="FS9" s="666"/>
      <c r="FT9" s="666"/>
      <c r="FU9" s="666"/>
      <c r="FV9" s="666"/>
      <c r="FW9" s="666"/>
      <c r="FX9" s="666"/>
      <c r="FY9" s="666"/>
      <c r="FZ9" s="666"/>
      <c r="GA9" s="666"/>
      <c r="GB9" s="666"/>
    </row>
    <row r="10" spans="1:184" s="667" customFormat="1" hidden="1">
      <c r="A10" s="182"/>
      <c r="B10" s="738" t="s">
        <v>4</v>
      </c>
      <c r="C10" s="665"/>
      <c r="D10" s="12"/>
      <c r="E10" s="12"/>
      <c r="F10" s="12"/>
      <c r="G10" s="12"/>
      <c r="H10" s="12"/>
      <c r="I10" s="12"/>
      <c r="J10" s="12"/>
      <c r="K10" s="12"/>
      <c r="L10" s="711"/>
      <c r="M10" s="781"/>
      <c r="N10" s="788"/>
      <c r="O10" s="12"/>
      <c r="P10" s="12"/>
      <c r="Q10" s="12"/>
      <c r="R10" s="12"/>
      <c r="S10" s="12"/>
      <c r="T10" s="12"/>
      <c r="U10" s="12"/>
      <c r="V10" s="12"/>
      <c r="W10" s="12"/>
      <c r="X10" s="12"/>
      <c r="Y10" s="666"/>
      <c r="Z10" s="666"/>
      <c r="AA10" s="666"/>
      <c r="AB10" s="666"/>
      <c r="AC10" s="666"/>
      <c r="AD10" s="666"/>
      <c r="AE10" s="666"/>
      <c r="AF10" s="666"/>
      <c r="AG10" s="666"/>
      <c r="AH10" s="666"/>
      <c r="AI10" s="666"/>
      <c r="AJ10" s="666"/>
      <c r="AK10" s="666"/>
      <c r="AL10" s="666"/>
      <c r="AM10" s="666"/>
      <c r="AN10" s="666"/>
      <c r="AO10" s="666"/>
      <c r="AP10" s="666"/>
      <c r="AQ10" s="666"/>
      <c r="AR10" s="666"/>
      <c r="AS10" s="666"/>
      <c r="AT10" s="666"/>
      <c r="AU10" s="666"/>
      <c r="AV10" s="666"/>
      <c r="AW10" s="666"/>
      <c r="AX10" s="666"/>
      <c r="AY10" s="666"/>
      <c r="AZ10" s="666"/>
      <c r="BA10" s="666"/>
      <c r="BB10" s="666"/>
      <c r="BC10" s="666"/>
      <c r="BD10" s="666"/>
      <c r="BE10" s="666"/>
      <c r="BF10" s="666"/>
      <c r="BG10" s="666"/>
      <c r="BH10" s="666"/>
      <c r="BI10" s="666"/>
      <c r="BJ10" s="666"/>
      <c r="BK10" s="666"/>
      <c r="BL10" s="666"/>
      <c r="BM10" s="666"/>
      <c r="BN10" s="666"/>
      <c r="BO10" s="666"/>
      <c r="BP10" s="666"/>
      <c r="BQ10" s="666"/>
      <c r="BR10" s="666"/>
      <c r="BS10" s="666"/>
      <c r="BT10" s="666"/>
      <c r="BU10" s="666"/>
      <c r="BV10" s="666"/>
      <c r="BW10" s="666"/>
      <c r="BX10" s="666"/>
      <c r="BY10" s="666"/>
      <c r="BZ10" s="666"/>
      <c r="CA10" s="666"/>
      <c r="CB10" s="666"/>
      <c r="CC10" s="666"/>
      <c r="CD10" s="666"/>
      <c r="CE10" s="666"/>
      <c r="CF10" s="666"/>
      <c r="CG10" s="666"/>
      <c r="CH10" s="666"/>
      <c r="CI10" s="666"/>
      <c r="CJ10" s="666"/>
      <c r="CK10" s="666"/>
      <c r="CL10" s="666"/>
      <c r="CM10" s="666"/>
      <c r="CN10" s="666"/>
      <c r="CO10" s="666"/>
      <c r="CP10" s="666"/>
      <c r="CQ10" s="666"/>
      <c r="CR10" s="666"/>
      <c r="CS10" s="666"/>
      <c r="CT10" s="666"/>
      <c r="CU10" s="666"/>
      <c r="CV10" s="666"/>
      <c r="CW10" s="666"/>
      <c r="CX10" s="666"/>
      <c r="CY10" s="666"/>
      <c r="CZ10" s="666"/>
      <c r="DA10" s="666"/>
      <c r="DB10" s="666"/>
      <c r="DC10" s="666"/>
      <c r="DD10" s="666"/>
      <c r="DE10" s="666"/>
      <c r="DF10" s="666"/>
      <c r="DG10" s="666"/>
      <c r="DH10" s="666"/>
      <c r="DI10" s="666"/>
      <c r="DJ10" s="666"/>
      <c r="DK10" s="666"/>
      <c r="DL10" s="666"/>
      <c r="DM10" s="666"/>
      <c r="DN10" s="666"/>
      <c r="DO10" s="666"/>
      <c r="DP10" s="666"/>
      <c r="DQ10" s="666"/>
      <c r="DR10" s="666"/>
      <c r="DS10" s="666"/>
      <c r="DT10" s="666"/>
      <c r="DU10" s="666"/>
      <c r="DV10" s="666"/>
      <c r="DW10" s="666"/>
      <c r="DX10" s="666"/>
      <c r="DY10" s="666"/>
      <c r="DZ10" s="666"/>
      <c r="EA10" s="666"/>
      <c r="EB10" s="666"/>
      <c r="EC10" s="666"/>
      <c r="ED10" s="666"/>
      <c r="EE10" s="666"/>
      <c r="EF10" s="666"/>
      <c r="EG10" s="666"/>
      <c r="EH10" s="666"/>
      <c r="EI10" s="666"/>
      <c r="EJ10" s="666"/>
      <c r="EK10" s="666"/>
      <c r="EL10" s="666"/>
      <c r="EM10" s="666"/>
      <c r="EN10" s="666"/>
      <c r="EO10" s="666"/>
      <c r="EP10" s="666"/>
      <c r="EQ10" s="666"/>
      <c r="ER10" s="666"/>
      <c r="ES10" s="666"/>
      <c r="ET10" s="666"/>
      <c r="EU10" s="666"/>
      <c r="EV10" s="666"/>
      <c r="EW10" s="666"/>
      <c r="EX10" s="666"/>
      <c r="EY10" s="666"/>
      <c r="EZ10" s="666"/>
      <c r="FA10" s="666"/>
      <c r="FB10" s="666"/>
      <c r="FC10" s="666"/>
      <c r="FD10" s="666"/>
      <c r="FE10" s="666"/>
      <c r="FF10" s="666"/>
      <c r="FG10" s="666"/>
      <c r="FH10" s="666"/>
      <c r="FI10" s="666"/>
      <c r="FJ10" s="666"/>
      <c r="FK10" s="666"/>
      <c r="FL10" s="666"/>
      <c r="FM10" s="666"/>
      <c r="FN10" s="666"/>
      <c r="FO10" s="666"/>
      <c r="FP10" s="666"/>
      <c r="FQ10" s="666"/>
      <c r="FR10" s="666"/>
      <c r="FS10" s="666"/>
      <c r="FT10" s="666"/>
      <c r="FU10" s="666"/>
      <c r="FV10" s="666"/>
      <c r="FW10" s="666"/>
      <c r="FX10" s="666"/>
      <c r="FY10" s="666"/>
      <c r="FZ10" s="666"/>
      <c r="GA10" s="666"/>
      <c r="GB10" s="666"/>
    </row>
    <row r="11" spans="1:184" s="667" customFormat="1" hidden="1">
      <c r="A11" s="182"/>
      <c r="B11" s="711"/>
      <c r="C11" s="665"/>
      <c r="D11" s="12"/>
      <c r="E11" s="12"/>
      <c r="F11" s="12"/>
      <c r="G11" s="12"/>
      <c r="H11" s="12"/>
      <c r="I11" s="12"/>
      <c r="J11" s="12"/>
      <c r="K11" s="12"/>
      <c r="L11" s="711"/>
      <c r="M11" s="781"/>
      <c r="N11" s="788"/>
      <c r="O11" s="12"/>
      <c r="P11" s="12"/>
      <c r="Q11" s="12"/>
      <c r="R11" s="12"/>
      <c r="S11" s="12"/>
      <c r="T11" s="12"/>
      <c r="U11" s="12"/>
      <c r="V11" s="12"/>
      <c r="W11" s="12"/>
      <c r="X11" s="12"/>
      <c r="Y11" s="666"/>
      <c r="Z11" s="666"/>
      <c r="AA11" s="666"/>
      <c r="AB11" s="666"/>
      <c r="AC11" s="666"/>
      <c r="AD11" s="666"/>
      <c r="AE11" s="666"/>
      <c r="AF11" s="666"/>
      <c r="AG11" s="666"/>
      <c r="AH11" s="666"/>
      <c r="AI11" s="666"/>
      <c r="AJ11" s="666"/>
      <c r="AK11" s="666"/>
      <c r="AL11" s="666"/>
      <c r="AM11" s="666"/>
      <c r="AN11" s="666"/>
      <c r="AO11" s="666"/>
      <c r="AP11" s="666"/>
      <c r="AQ11" s="666"/>
      <c r="AR11" s="666"/>
      <c r="AS11" s="666"/>
      <c r="AT11" s="666"/>
      <c r="AU11" s="666"/>
      <c r="AV11" s="666"/>
      <c r="AW11" s="666"/>
      <c r="AX11" s="666"/>
      <c r="AY11" s="666"/>
      <c r="AZ11" s="666"/>
      <c r="BA11" s="666"/>
      <c r="BB11" s="666"/>
      <c r="BC11" s="666"/>
      <c r="BD11" s="666"/>
      <c r="BE11" s="666"/>
      <c r="BF11" s="666"/>
      <c r="BG11" s="666"/>
      <c r="BH11" s="666"/>
      <c r="BI11" s="666"/>
      <c r="BJ11" s="666"/>
      <c r="BK11" s="666"/>
      <c r="BL11" s="666"/>
      <c r="BM11" s="666"/>
      <c r="BN11" s="666"/>
      <c r="BO11" s="666"/>
      <c r="BP11" s="666"/>
      <c r="BQ11" s="666"/>
      <c r="BR11" s="666"/>
      <c r="BS11" s="666"/>
      <c r="BT11" s="666"/>
      <c r="BU11" s="666"/>
      <c r="BV11" s="666"/>
      <c r="BW11" s="666"/>
      <c r="BX11" s="666"/>
      <c r="BY11" s="666"/>
      <c r="BZ11" s="666"/>
      <c r="CA11" s="666"/>
      <c r="CB11" s="666"/>
      <c r="CC11" s="666"/>
      <c r="CD11" s="666"/>
      <c r="CE11" s="666"/>
      <c r="CF11" s="666"/>
      <c r="CG11" s="666"/>
      <c r="CH11" s="666"/>
      <c r="CI11" s="666"/>
      <c r="CJ11" s="666"/>
      <c r="CK11" s="666"/>
      <c r="CL11" s="666"/>
      <c r="CM11" s="666"/>
      <c r="CN11" s="666"/>
      <c r="CO11" s="666"/>
      <c r="CP11" s="666"/>
      <c r="CQ11" s="666"/>
      <c r="CR11" s="666"/>
      <c r="CS11" s="666"/>
      <c r="CT11" s="666"/>
      <c r="CU11" s="666"/>
      <c r="CV11" s="666"/>
      <c r="CW11" s="666"/>
      <c r="CX11" s="666"/>
      <c r="CY11" s="666"/>
      <c r="CZ11" s="666"/>
      <c r="DA11" s="666"/>
      <c r="DB11" s="666"/>
      <c r="DC11" s="666"/>
      <c r="DD11" s="666"/>
      <c r="DE11" s="666"/>
      <c r="DF11" s="666"/>
      <c r="DG11" s="666"/>
      <c r="DH11" s="666"/>
      <c r="DI11" s="666"/>
      <c r="DJ11" s="666"/>
      <c r="DK11" s="666"/>
      <c r="DL11" s="666"/>
      <c r="DM11" s="666"/>
      <c r="DN11" s="666"/>
      <c r="DO11" s="666"/>
      <c r="DP11" s="666"/>
      <c r="DQ11" s="666"/>
      <c r="DR11" s="666"/>
      <c r="DS11" s="666"/>
      <c r="DT11" s="666"/>
      <c r="DU11" s="666"/>
      <c r="DV11" s="666"/>
      <c r="DW11" s="666"/>
      <c r="DX11" s="666"/>
      <c r="DY11" s="666"/>
      <c r="DZ11" s="666"/>
      <c r="EA11" s="666"/>
      <c r="EB11" s="666"/>
      <c r="EC11" s="666"/>
      <c r="ED11" s="666"/>
      <c r="EE11" s="666"/>
      <c r="EF11" s="666"/>
      <c r="EG11" s="666"/>
      <c r="EH11" s="666"/>
      <c r="EI11" s="666"/>
      <c r="EJ11" s="666"/>
      <c r="EK11" s="666"/>
      <c r="EL11" s="666"/>
      <c r="EM11" s="666"/>
      <c r="EN11" s="666"/>
      <c r="EO11" s="666"/>
      <c r="EP11" s="666"/>
      <c r="EQ11" s="666"/>
      <c r="ER11" s="666"/>
      <c r="ES11" s="666"/>
      <c r="ET11" s="666"/>
      <c r="EU11" s="666"/>
      <c r="EV11" s="666"/>
      <c r="EW11" s="666"/>
      <c r="EX11" s="666"/>
      <c r="EY11" s="666"/>
      <c r="EZ11" s="666"/>
      <c r="FA11" s="666"/>
      <c r="FB11" s="666"/>
      <c r="FC11" s="666"/>
      <c r="FD11" s="666"/>
      <c r="FE11" s="666"/>
      <c r="FF11" s="666"/>
      <c r="FG11" s="666"/>
      <c r="FH11" s="666"/>
      <c r="FI11" s="666"/>
      <c r="FJ11" s="666"/>
      <c r="FK11" s="666"/>
      <c r="FL11" s="666"/>
      <c r="FM11" s="666"/>
      <c r="FN11" s="666"/>
      <c r="FO11" s="666"/>
      <c r="FP11" s="666"/>
      <c r="FQ11" s="666"/>
      <c r="FR11" s="666"/>
      <c r="FS11" s="666"/>
      <c r="FT11" s="666"/>
      <c r="FU11" s="666"/>
      <c r="FV11" s="666"/>
      <c r="FW11" s="666"/>
      <c r="FX11" s="666"/>
      <c r="FY11" s="666"/>
      <c r="FZ11" s="666"/>
      <c r="GA11" s="666"/>
      <c r="GB11" s="666"/>
    </row>
    <row r="12" spans="1:184" s="667" customFormat="1" hidden="1">
      <c r="A12" s="182"/>
      <c r="B12" s="668"/>
      <c r="C12" s="669"/>
      <c r="D12" s="592"/>
      <c r="E12" s="592"/>
      <c r="F12" s="592"/>
      <c r="G12" s="592"/>
      <c r="H12" s="592"/>
      <c r="I12" s="592"/>
      <c r="J12" s="868" t="str">
        <f>IF(Admin!D29="","",Admin!D29)</f>
        <v>House of Paws</v>
      </c>
      <c r="K12" s="12"/>
      <c r="L12" s="789"/>
      <c r="M12" s="640"/>
      <c r="N12" s="790"/>
      <c r="O12" s="11"/>
      <c r="P12" s="11"/>
      <c r="Q12" s="11"/>
      <c r="R12" s="11"/>
      <c r="S12" s="11"/>
      <c r="T12" s="11"/>
      <c r="U12" s="11"/>
      <c r="V12" s="11"/>
      <c r="W12" s="11"/>
      <c r="X12" s="11"/>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79"/>
      <c r="EV12" s="179"/>
      <c r="EW12" s="179"/>
      <c r="EX12" s="179"/>
      <c r="EY12" s="179"/>
      <c r="EZ12" s="179"/>
      <c r="FA12" s="179"/>
      <c r="FB12" s="179"/>
      <c r="FC12" s="179"/>
      <c r="FD12" s="179"/>
      <c r="FE12" s="179"/>
      <c r="FF12" s="179"/>
      <c r="FG12" s="179"/>
      <c r="FH12" s="179"/>
      <c r="FI12" s="179"/>
      <c r="FJ12" s="179"/>
      <c r="FK12" s="179"/>
      <c r="FL12" s="179"/>
      <c r="FM12" s="179"/>
      <c r="FN12" s="179"/>
      <c r="FO12" s="179"/>
      <c r="FP12" s="179"/>
      <c r="FQ12" s="179"/>
      <c r="FR12" s="179"/>
      <c r="FS12" s="179"/>
      <c r="FT12" s="179"/>
      <c r="FU12" s="179"/>
      <c r="FV12" s="179"/>
      <c r="FW12" s="179"/>
      <c r="FX12" s="179"/>
      <c r="FY12" s="179"/>
      <c r="FZ12" s="179"/>
      <c r="GA12" s="179"/>
      <c r="GB12" s="179"/>
    </row>
    <row r="13" spans="1:184" s="667" customFormat="1" ht="24.5" hidden="1">
      <c r="A13" s="182"/>
      <c r="B13" s="670"/>
      <c r="C13" s="651" t="s">
        <v>12</v>
      </c>
      <c r="D13" s="671"/>
      <c r="E13" s="671"/>
      <c r="F13" s="671"/>
      <c r="G13" s="672"/>
      <c r="H13" s="672"/>
      <c r="I13" s="672"/>
      <c r="J13" s="672"/>
      <c r="K13" s="12"/>
      <c r="L13" s="789"/>
      <c r="M13" s="640"/>
      <c r="N13" s="790"/>
      <c r="O13" s="11"/>
      <c r="P13" s="11"/>
      <c r="Q13" s="11"/>
      <c r="R13" s="11"/>
      <c r="S13" s="11"/>
      <c r="T13" s="11"/>
      <c r="U13" s="11"/>
      <c r="V13" s="11"/>
      <c r="W13" s="11"/>
      <c r="X13" s="11"/>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c r="CX13" s="179"/>
      <c r="CY13" s="179"/>
      <c r="CZ13" s="179"/>
      <c r="DA13" s="179"/>
      <c r="DB13" s="179"/>
      <c r="DC13" s="179"/>
      <c r="DD13" s="179"/>
      <c r="DE13" s="179"/>
      <c r="DF13" s="179"/>
      <c r="DG13" s="179"/>
      <c r="DH13" s="179"/>
      <c r="DI13" s="179"/>
      <c r="DJ13" s="179"/>
      <c r="DK13" s="179"/>
      <c r="DL13" s="179"/>
      <c r="DM13" s="179"/>
      <c r="DN13" s="179"/>
      <c r="DO13" s="179"/>
      <c r="DP13" s="179"/>
      <c r="DQ13" s="179"/>
      <c r="DR13" s="179"/>
      <c r="DS13" s="179"/>
      <c r="DT13" s="179"/>
      <c r="DU13" s="179"/>
      <c r="DV13" s="179"/>
      <c r="DW13" s="179"/>
      <c r="DX13" s="179"/>
      <c r="DY13" s="179"/>
      <c r="DZ13" s="179"/>
      <c r="EA13" s="179"/>
      <c r="EB13" s="179"/>
      <c r="EC13" s="179"/>
      <c r="ED13" s="179"/>
      <c r="EE13" s="179"/>
      <c r="EF13" s="179"/>
      <c r="EG13" s="179"/>
      <c r="EH13" s="179"/>
      <c r="EI13" s="179"/>
      <c r="EJ13" s="179"/>
      <c r="EK13" s="179"/>
      <c r="EL13" s="179"/>
      <c r="EM13" s="179"/>
      <c r="EN13" s="179"/>
      <c r="EO13" s="179"/>
      <c r="EP13" s="179"/>
      <c r="EQ13" s="179"/>
      <c r="ER13" s="179"/>
      <c r="ES13" s="179"/>
      <c r="ET13" s="179"/>
      <c r="EU13" s="179"/>
      <c r="EV13" s="179"/>
      <c r="EW13" s="179"/>
      <c r="EX13" s="179"/>
      <c r="EY13" s="179"/>
      <c r="EZ13" s="179"/>
      <c r="FA13" s="179"/>
      <c r="FB13" s="179"/>
      <c r="FC13" s="179"/>
      <c r="FD13" s="179"/>
      <c r="FE13" s="179"/>
      <c r="FF13" s="179"/>
      <c r="FG13" s="179"/>
      <c r="FH13" s="179"/>
      <c r="FI13" s="179"/>
      <c r="FJ13" s="179"/>
      <c r="FK13" s="179"/>
      <c r="FL13" s="179"/>
      <c r="FM13" s="179"/>
      <c r="FN13" s="179"/>
      <c r="FO13" s="179"/>
      <c r="FP13" s="179"/>
      <c r="FQ13" s="179"/>
      <c r="FR13" s="179"/>
      <c r="FS13" s="179"/>
      <c r="FT13" s="179"/>
      <c r="FU13" s="179"/>
      <c r="FV13" s="179"/>
      <c r="FW13" s="179"/>
      <c r="FX13" s="179"/>
      <c r="FY13" s="179"/>
      <c r="FZ13" s="179"/>
      <c r="GA13" s="179"/>
      <c r="GB13" s="179"/>
    </row>
    <row r="14" spans="1:184" s="677" customFormat="1" hidden="1">
      <c r="A14" s="655"/>
      <c r="B14" s="673"/>
      <c r="C14" s="653"/>
      <c r="D14" s="674"/>
      <c r="E14" s="675"/>
      <c r="F14" s="675"/>
      <c r="G14" s="675"/>
      <c r="H14" s="675"/>
      <c r="I14" s="675"/>
      <c r="J14" s="675"/>
      <c r="K14" s="655"/>
      <c r="L14" s="789"/>
      <c r="M14" s="640"/>
      <c r="N14" s="791"/>
      <c r="O14" s="464"/>
      <c r="P14" s="464"/>
      <c r="Q14" s="464"/>
      <c r="R14" s="464"/>
      <c r="S14" s="464"/>
      <c r="T14" s="464"/>
      <c r="U14" s="464"/>
      <c r="V14" s="464"/>
      <c r="W14" s="464"/>
      <c r="X14" s="464"/>
      <c r="Y14" s="676"/>
      <c r="Z14" s="676"/>
      <c r="AA14" s="676"/>
      <c r="AB14" s="676"/>
      <c r="AC14" s="676"/>
      <c r="AD14" s="676"/>
      <c r="AE14" s="676"/>
      <c r="AF14" s="676"/>
      <c r="AG14" s="676"/>
      <c r="AH14" s="676"/>
      <c r="AI14" s="676"/>
      <c r="AJ14" s="676"/>
      <c r="AK14" s="676"/>
      <c r="AL14" s="676"/>
      <c r="AM14" s="676"/>
      <c r="AN14" s="676"/>
      <c r="AO14" s="676"/>
      <c r="AP14" s="676"/>
      <c r="AQ14" s="676"/>
      <c r="AR14" s="676"/>
      <c r="AS14" s="676"/>
      <c r="AT14" s="676"/>
      <c r="AU14" s="676"/>
      <c r="AV14" s="676"/>
      <c r="AW14" s="676"/>
      <c r="AX14" s="676"/>
      <c r="AY14" s="676"/>
      <c r="AZ14" s="676"/>
      <c r="BA14" s="676"/>
      <c r="BB14" s="676"/>
      <c r="BC14" s="676"/>
      <c r="BD14" s="676"/>
      <c r="BE14" s="676"/>
      <c r="BF14" s="676"/>
      <c r="BG14" s="676"/>
      <c r="BH14" s="676"/>
      <c r="BI14" s="676"/>
      <c r="BJ14" s="676"/>
      <c r="BK14" s="676"/>
      <c r="BL14" s="676"/>
      <c r="BM14" s="676"/>
      <c r="BN14" s="676"/>
      <c r="BO14" s="676"/>
      <c r="BP14" s="676"/>
      <c r="BQ14" s="676"/>
      <c r="BR14" s="676"/>
      <c r="BS14" s="676"/>
      <c r="BT14" s="676"/>
      <c r="BU14" s="676"/>
      <c r="BV14" s="676"/>
      <c r="BW14" s="676"/>
      <c r="BX14" s="676"/>
      <c r="BY14" s="676"/>
      <c r="BZ14" s="676"/>
      <c r="CA14" s="676"/>
      <c r="CB14" s="676"/>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6"/>
      <c r="DF14" s="676"/>
      <c r="DG14" s="676"/>
      <c r="DH14" s="676"/>
      <c r="DI14" s="676"/>
      <c r="DJ14" s="676"/>
      <c r="DK14" s="676"/>
      <c r="DL14" s="676"/>
      <c r="DM14" s="676"/>
      <c r="DN14" s="676"/>
      <c r="DO14" s="676"/>
      <c r="DP14" s="676"/>
      <c r="DQ14" s="676"/>
      <c r="DR14" s="676"/>
      <c r="DS14" s="676"/>
      <c r="DT14" s="676"/>
      <c r="DU14" s="676"/>
      <c r="DV14" s="676"/>
      <c r="DW14" s="676"/>
      <c r="DX14" s="676"/>
      <c r="DY14" s="676"/>
      <c r="DZ14" s="676"/>
      <c r="EA14" s="676"/>
      <c r="EB14" s="676"/>
      <c r="EC14" s="676"/>
      <c r="ED14" s="676"/>
      <c r="EE14" s="676"/>
      <c r="EF14" s="676"/>
      <c r="EG14" s="676"/>
      <c r="EH14" s="676"/>
      <c r="EI14" s="676"/>
      <c r="EJ14" s="676"/>
      <c r="EK14" s="676"/>
      <c r="EL14" s="676"/>
      <c r="EM14" s="676"/>
      <c r="EN14" s="676"/>
      <c r="EO14" s="676"/>
      <c r="EP14" s="676"/>
      <c r="EQ14" s="676"/>
      <c r="ER14" s="676"/>
      <c r="ES14" s="676"/>
      <c r="ET14" s="676"/>
      <c r="EU14" s="676"/>
      <c r="EV14" s="676"/>
      <c r="EW14" s="676"/>
      <c r="EX14" s="676"/>
      <c r="EY14" s="676"/>
      <c r="EZ14" s="676"/>
      <c r="FA14" s="676"/>
      <c r="FB14" s="676"/>
      <c r="FC14" s="676"/>
      <c r="FD14" s="676"/>
      <c r="FE14" s="676"/>
      <c r="FF14" s="676"/>
      <c r="FG14" s="676"/>
      <c r="FH14" s="676"/>
      <c r="FI14" s="676"/>
      <c r="FJ14" s="676"/>
      <c r="FK14" s="676"/>
      <c r="FL14" s="676"/>
      <c r="FM14" s="676"/>
      <c r="FN14" s="676"/>
      <c r="FO14" s="676"/>
      <c r="FP14" s="676"/>
      <c r="FQ14" s="676"/>
      <c r="FR14" s="676"/>
      <c r="FS14" s="676"/>
      <c r="FT14" s="676"/>
      <c r="FU14" s="676"/>
      <c r="FV14" s="676"/>
      <c r="FW14" s="676"/>
      <c r="FX14" s="676"/>
      <c r="FY14" s="676"/>
      <c r="FZ14" s="676"/>
      <c r="GA14" s="676"/>
      <c r="GB14" s="676"/>
    </row>
    <row r="15" spans="1:184" s="681" customFormat="1" ht="24.5" hidden="1">
      <c r="A15" s="678"/>
      <c r="B15" s="679"/>
      <c r="C15" s="680"/>
      <c r="D15" s="939" t="str">
        <f>Admin!BY47</f>
        <v>strongly disagree</v>
      </c>
      <c r="E15" s="940"/>
      <c r="F15" s="871"/>
      <c r="G15" s="941" t="str">
        <f>IF(Admin!BY44 = "TAM","",Admin!BY51)</f>
        <v/>
      </c>
      <c r="H15" s="942"/>
      <c r="I15" s="941" t="str">
        <f>IF(Admin!BY44="SUS","",Admin!BY53)</f>
        <v>strongly agree</v>
      </c>
      <c r="J15" s="943"/>
      <c r="K15" s="490"/>
      <c r="L15" s="789"/>
      <c r="M15" s="640"/>
      <c r="N15" s="790"/>
      <c r="O15" s="519"/>
      <c r="P15" s="519"/>
      <c r="Q15" s="519"/>
      <c r="R15" s="519"/>
      <c r="S15" s="519"/>
      <c r="T15" s="519"/>
      <c r="U15" s="519"/>
      <c r="V15" s="519"/>
      <c r="W15" s="519"/>
      <c r="X15" s="519"/>
      <c r="Y15" s="480"/>
      <c r="Z15" s="480"/>
      <c r="AA15" s="480"/>
      <c r="AB15" s="480"/>
      <c r="AC15" s="480"/>
      <c r="AD15" s="480"/>
      <c r="AE15" s="480"/>
      <c r="AF15" s="480"/>
      <c r="AG15" s="480"/>
      <c r="AH15" s="480"/>
      <c r="AI15" s="480"/>
      <c r="AJ15" s="480"/>
      <c r="AK15" s="480"/>
      <c r="AL15" s="480"/>
      <c r="AM15" s="480"/>
      <c r="AN15" s="480"/>
      <c r="AO15" s="480"/>
      <c r="AP15" s="480"/>
      <c r="AQ15" s="480"/>
      <c r="AR15" s="480"/>
      <c r="AS15" s="480"/>
      <c r="AT15" s="480"/>
      <c r="AU15" s="480"/>
      <c r="AV15" s="480"/>
      <c r="AW15" s="480"/>
      <c r="AX15" s="480"/>
      <c r="AY15" s="480"/>
      <c r="AZ15" s="480"/>
      <c r="BA15" s="480"/>
      <c r="BB15" s="480"/>
      <c r="BC15" s="480"/>
      <c r="BD15" s="480"/>
      <c r="BE15" s="480"/>
      <c r="BF15" s="480"/>
      <c r="BG15" s="480"/>
      <c r="BH15" s="480"/>
      <c r="BI15" s="480"/>
      <c r="BJ15" s="480"/>
      <c r="BK15" s="480"/>
      <c r="BL15" s="480"/>
      <c r="BM15" s="480"/>
      <c r="BN15" s="480"/>
      <c r="BO15" s="480"/>
      <c r="BP15" s="480"/>
      <c r="BQ15" s="480"/>
      <c r="BR15" s="480"/>
      <c r="BS15" s="480"/>
      <c r="BT15" s="480"/>
      <c r="BU15" s="480"/>
      <c r="BV15" s="480"/>
      <c r="BW15" s="480"/>
      <c r="BX15" s="480"/>
      <c r="BY15" s="480"/>
      <c r="BZ15" s="480"/>
      <c r="CA15" s="480"/>
      <c r="CB15" s="480"/>
      <c r="CC15" s="480"/>
      <c r="CD15" s="480"/>
      <c r="CE15" s="480"/>
      <c r="CF15" s="480"/>
      <c r="CG15" s="480"/>
      <c r="CH15" s="480"/>
      <c r="CI15" s="480"/>
      <c r="CJ15" s="480"/>
      <c r="CK15" s="480"/>
      <c r="CL15" s="480"/>
      <c r="CM15" s="480"/>
      <c r="CN15" s="480"/>
      <c r="CO15" s="480"/>
      <c r="CP15" s="480"/>
      <c r="CQ15" s="480"/>
      <c r="CR15" s="480"/>
      <c r="CS15" s="480"/>
      <c r="CT15" s="480"/>
      <c r="CU15" s="480"/>
      <c r="CV15" s="480"/>
      <c r="CW15" s="480"/>
      <c r="CX15" s="480"/>
      <c r="CY15" s="480"/>
      <c r="CZ15" s="480"/>
      <c r="DA15" s="480"/>
      <c r="DB15" s="480"/>
      <c r="DC15" s="480"/>
      <c r="DD15" s="480"/>
      <c r="DE15" s="480"/>
      <c r="DF15" s="480"/>
      <c r="DG15" s="480"/>
      <c r="DH15" s="480"/>
      <c r="DI15" s="480"/>
      <c r="DJ15" s="480"/>
      <c r="DK15" s="480"/>
      <c r="DL15" s="480"/>
      <c r="DM15" s="480"/>
      <c r="DN15" s="480"/>
      <c r="DO15" s="480"/>
      <c r="DP15" s="480"/>
      <c r="DQ15" s="480"/>
      <c r="DR15" s="480"/>
      <c r="DS15" s="480"/>
      <c r="DT15" s="480"/>
      <c r="DU15" s="480"/>
      <c r="DV15" s="480"/>
      <c r="DW15" s="480"/>
      <c r="DX15" s="480"/>
      <c r="DY15" s="480"/>
      <c r="DZ15" s="480"/>
      <c r="EA15" s="480"/>
      <c r="EB15" s="480"/>
      <c r="EC15" s="480"/>
      <c r="ED15" s="480"/>
      <c r="EE15" s="480"/>
      <c r="EF15" s="480"/>
      <c r="EG15" s="480"/>
      <c r="EH15" s="480"/>
      <c r="EI15" s="480"/>
      <c r="EJ15" s="480"/>
      <c r="EK15" s="480"/>
      <c r="EL15" s="480"/>
      <c r="EM15" s="480"/>
      <c r="EN15" s="480"/>
      <c r="EO15" s="480"/>
      <c r="EP15" s="480"/>
      <c r="EQ15" s="480"/>
      <c r="ER15" s="480"/>
      <c r="ES15" s="480"/>
      <c r="ET15" s="480"/>
      <c r="EU15" s="480"/>
      <c r="EV15" s="480"/>
      <c r="EW15" s="480"/>
      <c r="EX15" s="480"/>
      <c r="EY15" s="480"/>
      <c r="EZ15" s="480"/>
      <c r="FA15" s="480"/>
      <c r="FB15" s="480"/>
      <c r="FC15" s="480"/>
      <c r="FD15" s="480"/>
      <c r="FE15" s="480"/>
      <c r="FF15" s="480"/>
      <c r="FG15" s="480"/>
      <c r="FH15" s="480"/>
      <c r="FI15" s="480"/>
      <c r="FJ15" s="480"/>
      <c r="FK15" s="480"/>
      <c r="FL15" s="480"/>
      <c r="FM15" s="480"/>
      <c r="FN15" s="480"/>
      <c r="FO15" s="480"/>
      <c r="FP15" s="480"/>
      <c r="FQ15" s="480"/>
      <c r="FR15" s="480"/>
      <c r="FS15" s="480"/>
      <c r="FT15" s="480"/>
      <c r="FU15" s="480"/>
      <c r="FV15" s="480"/>
      <c r="FW15" s="480"/>
      <c r="FX15" s="480"/>
      <c r="FY15" s="480"/>
      <c r="FZ15" s="480"/>
      <c r="GA15" s="480"/>
      <c r="GB15" s="480"/>
    </row>
    <row r="16" spans="1:184" s="667" customFormat="1" ht="15" hidden="1">
      <c r="A16" s="182"/>
      <c r="B16" s="668"/>
      <c r="C16" s="682"/>
      <c r="D16" s="683"/>
      <c r="E16" s="683"/>
      <c r="F16" s="683"/>
      <c r="G16" s="683"/>
      <c r="H16" s="683"/>
      <c r="I16" s="683"/>
      <c r="J16" s="683"/>
      <c r="K16" s="12"/>
      <c r="L16" s="711"/>
      <c r="M16" s="781"/>
      <c r="N16" s="788"/>
      <c r="O16" s="12"/>
      <c r="P16" s="12"/>
      <c r="Q16" s="12"/>
      <c r="R16" s="12"/>
      <c r="S16" s="12"/>
      <c r="T16" s="12"/>
      <c r="U16" s="12"/>
      <c r="V16" s="12"/>
      <c r="W16" s="12"/>
      <c r="X16" s="12"/>
      <c r="Y16" s="666"/>
      <c r="Z16" s="666"/>
      <c r="AA16" s="666"/>
      <c r="AB16" s="666"/>
      <c r="AC16" s="666"/>
      <c r="AD16" s="666"/>
      <c r="AE16" s="666"/>
      <c r="AF16" s="666"/>
      <c r="AG16" s="666"/>
      <c r="AH16" s="666"/>
      <c r="AI16" s="666"/>
      <c r="AJ16" s="666"/>
      <c r="AK16" s="666"/>
      <c r="AL16" s="666"/>
      <c r="AM16" s="666"/>
      <c r="AN16" s="666"/>
      <c r="AO16" s="666"/>
      <c r="AP16" s="666"/>
      <c r="AQ16" s="666"/>
      <c r="AR16" s="666"/>
      <c r="AS16" s="666"/>
      <c r="AT16" s="666"/>
      <c r="AU16" s="666"/>
      <c r="AV16" s="666"/>
      <c r="AW16" s="666"/>
      <c r="AX16" s="666"/>
      <c r="AY16" s="666"/>
      <c r="AZ16" s="666"/>
      <c r="BA16" s="666"/>
      <c r="BB16" s="666"/>
      <c r="BC16" s="666"/>
      <c r="BD16" s="666"/>
      <c r="BE16" s="666"/>
      <c r="BF16" s="666"/>
      <c r="BG16" s="666"/>
      <c r="BH16" s="666"/>
      <c r="BI16" s="666"/>
      <c r="BJ16" s="666"/>
      <c r="BK16" s="666"/>
      <c r="BL16" s="666"/>
      <c r="BM16" s="666"/>
      <c r="BN16" s="666"/>
      <c r="BO16" s="666"/>
      <c r="BP16" s="666"/>
      <c r="BQ16" s="666"/>
      <c r="BR16" s="666"/>
      <c r="BS16" s="666"/>
      <c r="BT16" s="666"/>
      <c r="BU16" s="666"/>
      <c r="BV16" s="666"/>
      <c r="BW16" s="666"/>
      <c r="BX16" s="666"/>
      <c r="BY16" s="666"/>
      <c r="BZ16" s="666"/>
      <c r="CA16" s="666"/>
      <c r="CB16" s="666"/>
      <c r="CC16" s="666"/>
      <c r="CD16" s="666"/>
      <c r="CE16" s="666"/>
      <c r="CF16" s="666"/>
      <c r="CG16" s="666"/>
      <c r="CH16" s="666"/>
      <c r="CI16" s="666"/>
      <c r="CJ16" s="666"/>
      <c r="CK16" s="666"/>
      <c r="CL16" s="666"/>
      <c r="CM16" s="666"/>
      <c r="CN16" s="666"/>
      <c r="CO16" s="666"/>
      <c r="CP16" s="666"/>
      <c r="CQ16" s="666"/>
      <c r="CR16" s="666"/>
      <c r="CS16" s="666"/>
      <c r="CT16" s="666"/>
      <c r="CU16" s="666"/>
      <c r="CV16" s="666"/>
      <c r="CW16" s="666"/>
      <c r="CX16" s="666"/>
      <c r="CY16" s="666"/>
      <c r="CZ16" s="666"/>
      <c r="DA16" s="666"/>
      <c r="DB16" s="666"/>
      <c r="DC16" s="666"/>
      <c r="DD16" s="666"/>
      <c r="DE16" s="666"/>
      <c r="DF16" s="666"/>
      <c r="DG16" s="666"/>
      <c r="DH16" s="666"/>
      <c r="DI16" s="666"/>
      <c r="DJ16" s="666"/>
      <c r="DK16" s="666"/>
      <c r="DL16" s="666"/>
      <c r="DM16" s="666"/>
      <c r="DN16" s="666"/>
      <c r="DO16" s="666"/>
      <c r="DP16" s="666"/>
      <c r="DQ16" s="666"/>
      <c r="DR16" s="666"/>
      <c r="DS16" s="666"/>
      <c r="DT16" s="666"/>
      <c r="DU16" s="666"/>
      <c r="DV16" s="666"/>
      <c r="DW16" s="666"/>
      <c r="DX16" s="666"/>
      <c r="DY16" s="666"/>
      <c r="DZ16" s="666"/>
      <c r="EA16" s="666"/>
      <c r="EB16" s="666"/>
      <c r="EC16" s="666"/>
      <c r="ED16" s="666"/>
      <c r="EE16" s="666"/>
      <c r="EF16" s="666"/>
      <c r="EG16" s="666"/>
      <c r="EH16" s="666"/>
      <c r="EI16" s="666"/>
      <c r="EJ16" s="666"/>
      <c r="EK16" s="666"/>
      <c r="EL16" s="666"/>
      <c r="EM16" s="666"/>
      <c r="EN16" s="666"/>
      <c r="EO16" s="666"/>
      <c r="EP16" s="666"/>
      <c r="EQ16" s="666"/>
      <c r="ER16" s="666"/>
      <c r="ES16" s="666"/>
      <c r="ET16" s="666"/>
      <c r="EU16" s="666"/>
      <c r="EV16" s="666"/>
      <c r="EW16" s="666"/>
      <c r="EX16" s="666"/>
      <c r="EY16" s="666"/>
      <c r="EZ16" s="666"/>
      <c r="FA16" s="666"/>
      <c r="FB16" s="666"/>
      <c r="FC16" s="666"/>
      <c r="FD16" s="666"/>
      <c r="FE16" s="666"/>
      <c r="FF16" s="666"/>
      <c r="FG16" s="666"/>
      <c r="FH16" s="666"/>
      <c r="FI16" s="666"/>
      <c r="FJ16" s="666"/>
      <c r="FK16" s="666"/>
      <c r="FL16" s="666"/>
      <c r="FM16" s="666"/>
      <c r="FN16" s="666"/>
      <c r="FO16" s="666"/>
      <c r="FP16" s="666"/>
      <c r="FQ16" s="666"/>
      <c r="FR16" s="666"/>
      <c r="FS16" s="666"/>
      <c r="FT16" s="666"/>
      <c r="FU16" s="666"/>
      <c r="FV16" s="666"/>
      <c r="FW16" s="666"/>
      <c r="FX16" s="666"/>
      <c r="FY16" s="666"/>
      <c r="FZ16" s="666"/>
      <c r="GA16" s="666"/>
      <c r="GB16" s="666"/>
    </row>
    <row r="17" spans="1:184" s="667" customFormat="1" hidden="1">
      <c r="A17" s="182"/>
      <c r="B17" s="684">
        <v>1</v>
      </c>
      <c r="C17" s="685" t="str">
        <f>IF(Admin!BV44="","",Admin!BV44)</f>
        <v>Using this product enables me to accomplish tasks more quickly.</v>
      </c>
      <c r="D17" s="684">
        <v>1</v>
      </c>
      <c r="E17" s="684">
        <v>2</v>
      </c>
      <c r="F17" s="684">
        <v>3</v>
      </c>
      <c r="G17" s="684">
        <v>4</v>
      </c>
      <c r="H17" s="684">
        <v>5</v>
      </c>
      <c r="I17" s="684">
        <f>IF(Admin!$BY$44="SUS","",6)</f>
        <v>6</v>
      </c>
      <c r="J17" s="684">
        <f>IF(Admin!$BY$44="SUS","",7)</f>
        <v>7</v>
      </c>
      <c r="K17" s="12"/>
      <c r="L17" s="711"/>
      <c r="M17" s="781"/>
      <c r="N17" s="788"/>
      <c r="O17" s="12"/>
      <c r="P17" s="12"/>
      <c r="Q17" s="12"/>
      <c r="R17" s="12"/>
      <c r="S17" s="12"/>
      <c r="T17" s="12"/>
      <c r="U17" s="12"/>
      <c r="V17" s="12"/>
      <c r="W17" s="12"/>
      <c r="X17" s="12"/>
      <c r="Y17" s="666"/>
      <c r="Z17" s="666"/>
      <c r="AA17" s="666"/>
      <c r="AB17" s="666"/>
      <c r="AC17" s="666"/>
      <c r="AD17" s="666"/>
      <c r="AE17" s="666"/>
      <c r="AF17" s="666"/>
      <c r="AG17" s="666"/>
      <c r="AH17" s="666"/>
      <c r="AI17" s="666"/>
      <c r="AJ17" s="666"/>
      <c r="AK17" s="666"/>
      <c r="AL17" s="666"/>
      <c r="AM17" s="666"/>
      <c r="AN17" s="666"/>
      <c r="AO17" s="666"/>
      <c r="AP17" s="666"/>
      <c r="AQ17" s="666"/>
      <c r="AR17" s="666"/>
      <c r="AS17" s="666"/>
      <c r="AT17" s="666"/>
      <c r="AU17" s="666"/>
      <c r="AV17" s="666"/>
      <c r="AW17" s="666"/>
      <c r="AX17" s="666"/>
      <c r="AY17" s="666"/>
      <c r="AZ17" s="666"/>
      <c r="BA17" s="666"/>
      <c r="BB17" s="666"/>
      <c r="BC17" s="666"/>
      <c r="BD17" s="666"/>
      <c r="BE17" s="666"/>
      <c r="BF17" s="666"/>
      <c r="BG17" s="666"/>
      <c r="BH17" s="666"/>
      <c r="BI17" s="666"/>
      <c r="BJ17" s="666"/>
      <c r="BK17" s="666"/>
      <c r="BL17" s="666"/>
      <c r="BM17" s="666"/>
      <c r="BN17" s="666"/>
      <c r="BO17" s="666"/>
      <c r="BP17" s="666"/>
      <c r="BQ17" s="666"/>
      <c r="BR17" s="666"/>
      <c r="BS17" s="666"/>
      <c r="BT17" s="666"/>
      <c r="BU17" s="666"/>
      <c r="BV17" s="666"/>
      <c r="BW17" s="666"/>
      <c r="BX17" s="666"/>
      <c r="BY17" s="666"/>
      <c r="BZ17" s="666"/>
      <c r="CA17" s="666"/>
      <c r="CB17" s="666"/>
      <c r="CC17" s="666"/>
      <c r="CD17" s="666"/>
      <c r="CE17" s="666"/>
      <c r="CF17" s="666"/>
      <c r="CG17" s="666"/>
      <c r="CH17" s="666"/>
      <c r="CI17" s="666"/>
      <c r="CJ17" s="666"/>
      <c r="CK17" s="666"/>
      <c r="CL17" s="666"/>
      <c r="CM17" s="666"/>
      <c r="CN17" s="666"/>
      <c r="CO17" s="666"/>
      <c r="CP17" s="666"/>
      <c r="CQ17" s="666"/>
      <c r="CR17" s="666"/>
      <c r="CS17" s="666"/>
      <c r="CT17" s="666"/>
      <c r="CU17" s="666"/>
      <c r="CV17" s="666"/>
      <c r="CW17" s="666"/>
      <c r="CX17" s="666"/>
      <c r="CY17" s="666"/>
      <c r="CZ17" s="666"/>
      <c r="DA17" s="666"/>
      <c r="DB17" s="666"/>
      <c r="DC17" s="666"/>
      <c r="DD17" s="666"/>
      <c r="DE17" s="666"/>
      <c r="DF17" s="666"/>
      <c r="DG17" s="666"/>
      <c r="DH17" s="666"/>
      <c r="DI17" s="666"/>
      <c r="DJ17" s="666"/>
      <c r="DK17" s="666"/>
      <c r="DL17" s="666"/>
      <c r="DM17" s="666"/>
      <c r="DN17" s="666"/>
      <c r="DO17" s="666"/>
      <c r="DP17" s="666"/>
      <c r="DQ17" s="666"/>
      <c r="DR17" s="666"/>
      <c r="DS17" s="666"/>
      <c r="DT17" s="666"/>
      <c r="DU17" s="666"/>
      <c r="DV17" s="666"/>
      <c r="DW17" s="666"/>
      <c r="DX17" s="666"/>
      <c r="DY17" s="666"/>
      <c r="DZ17" s="666"/>
      <c r="EA17" s="666"/>
      <c r="EB17" s="666"/>
      <c r="EC17" s="666"/>
      <c r="ED17" s="666"/>
      <c r="EE17" s="666"/>
      <c r="EF17" s="666"/>
      <c r="EG17" s="666"/>
      <c r="EH17" s="666"/>
      <c r="EI17" s="666"/>
      <c r="EJ17" s="666"/>
      <c r="EK17" s="666"/>
      <c r="EL17" s="666"/>
      <c r="EM17" s="666"/>
      <c r="EN17" s="666"/>
      <c r="EO17" s="666"/>
      <c r="EP17" s="666"/>
      <c r="EQ17" s="666"/>
      <c r="ER17" s="666"/>
      <c r="ES17" s="666"/>
      <c r="ET17" s="666"/>
      <c r="EU17" s="666"/>
      <c r="EV17" s="666"/>
      <c r="EW17" s="666"/>
      <c r="EX17" s="666"/>
      <c r="EY17" s="666"/>
      <c r="EZ17" s="666"/>
      <c r="FA17" s="666"/>
      <c r="FB17" s="666"/>
      <c r="FC17" s="666"/>
      <c r="FD17" s="666"/>
      <c r="FE17" s="666"/>
      <c r="FF17" s="666"/>
      <c r="FG17" s="666"/>
      <c r="FH17" s="666"/>
      <c r="FI17" s="666"/>
      <c r="FJ17" s="666"/>
      <c r="FK17" s="666"/>
      <c r="FL17" s="666"/>
      <c r="FM17" s="666"/>
      <c r="FN17" s="666"/>
      <c r="FO17" s="666"/>
      <c r="FP17" s="666"/>
      <c r="FQ17" s="666"/>
      <c r="FR17" s="666"/>
      <c r="FS17" s="666"/>
      <c r="FT17" s="666"/>
      <c r="FU17" s="666"/>
      <c r="FV17" s="666"/>
      <c r="FW17" s="666"/>
      <c r="FX17" s="666"/>
      <c r="FY17" s="666"/>
      <c r="FZ17" s="666"/>
      <c r="GA17" s="666"/>
      <c r="GB17" s="666"/>
    </row>
    <row r="18" spans="1:184" s="667" customFormat="1" hidden="1">
      <c r="A18" s="182"/>
      <c r="B18" s="593"/>
      <c r="C18" s="737"/>
      <c r="D18" s="593"/>
      <c r="E18" s="593"/>
      <c r="F18" s="593"/>
      <c r="G18" s="593"/>
      <c r="H18" s="593"/>
      <c r="I18" s="593"/>
      <c r="J18" s="593"/>
      <c r="K18" s="12"/>
      <c r="L18" s="789"/>
      <c r="M18" s="640"/>
      <c r="N18" s="790"/>
      <c r="O18" s="11"/>
      <c r="P18" s="11"/>
      <c r="Q18" s="11"/>
      <c r="R18" s="11"/>
      <c r="S18" s="11"/>
      <c r="T18" s="11"/>
      <c r="U18" s="11"/>
      <c r="V18" s="11"/>
      <c r="W18" s="11"/>
      <c r="X18" s="11"/>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c r="CX18" s="179"/>
      <c r="CY18" s="179"/>
      <c r="CZ18" s="179"/>
      <c r="DA18" s="179"/>
      <c r="DB18" s="179"/>
      <c r="DC18" s="179"/>
      <c r="DD18" s="179"/>
      <c r="DE18" s="179"/>
      <c r="DF18" s="179"/>
      <c r="DG18" s="179"/>
      <c r="DH18" s="179"/>
      <c r="DI18" s="179"/>
      <c r="DJ18" s="179"/>
      <c r="DK18" s="179"/>
      <c r="DL18" s="179"/>
      <c r="DM18" s="179"/>
      <c r="DN18" s="179"/>
      <c r="DO18" s="179"/>
      <c r="DP18" s="179"/>
      <c r="DQ18" s="179"/>
      <c r="DR18" s="179"/>
      <c r="DS18" s="179"/>
      <c r="DT18" s="179"/>
      <c r="DU18" s="179"/>
      <c r="DV18" s="179"/>
      <c r="DW18" s="179"/>
      <c r="DX18" s="179"/>
      <c r="DY18" s="179"/>
      <c r="DZ18" s="179"/>
      <c r="EA18" s="179"/>
      <c r="EB18" s="179"/>
      <c r="EC18" s="179"/>
      <c r="ED18" s="179"/>
      <c r="EE18" s="179"/>
      <c r="EF18" s="179"/>
      <c r="EG18" s="179"/>
      <c r="EH18" s="179"/>
      <c r="EI18" s="179"/>
      <c r="EJ18" s="179"/>
      <c r="EK18" s="179"/>
      <c r="EL18" s="179"/>
      <c r="EM18" s="179"/>
      <c r="EN18" s="179"/>
      <c r="EO18" s="179"/>
      <c r="EP18" s="179"/>
      <c r="EQ18" s="179"/>
      <c r="ER18" s="179"/>
      <c r="ES18" s="179"/>
      <c r="ET18" s="179"/>
      <c r="EU18" s="179"/>
      <c r="EV18" s="179"/>
      <c r="EW18" s="179"/>
      <c r="EX18" s="179"/>
      <c r="EY18" s="179"/>
      <c r="EZ18" s="179"/>
      <c r="FA18" s="179"/>
      <c r="FB18" s="179"/>
      <c r="FC18" s="179"/>
      <c r="FD18" s="179"/>
      <c r="FE18" s="179"/>
      <c r="FF18" s="179"/>
      <c r="FG18" s="179"/>
      <c r="FH18" s="179"/>
      <c r="FI18" s="179"/>
      <c r="FJ18" s="179"/>
      <c r="FK18" s="179"/>
      <c r="FL18" s="179"/>
      <c r="FM18" s="179"/>
      <c r="FN18" s="179"/>
      <c r="FO18" s="179"/>
      <c r="FP18" s="179"/>
      <c r="FQ18" s="179"/>
      <c r="FR18" s="179"/>
      <c r="FS18" s="179"/>
      <c r="FT18" s="179"/>
      <c r="FU18" s="179"/>
      <c r="FV18" s="179"/>
      <c r="FW18" s="179"/>
      <c r="FX18" s="179"/>
      <c r="FY18" s="179"/>
      <c r="FZ18" s="179"/>
      <c r="GA18" s="179"/>
      <c r="GB18" s="179"/>
    </row>
    <row r="19" spans="1:184" s="667" customFormat="1" hidden="1">
      <c r="A19" s="182"/>
      <c r="B19" s="684">
        <v>2</v>
      </c>
      <c r="C19" s="685" t="str">
        <f>IF(Admin!BV45="","",Admin!BV45)</f>
        <v>Using this product improves my current performance.</v>
      </c>
      <c r="D19" s="684">
        <v>1</v>
      </c>
      <c r="E19" s="684">
        <v>2</v>
      </c>
      <c r="F19" s="684">
        <v>3</v>
      </c>
      <c r="G19" s="684">
        <v>4</v>
      </c>
      <c r="H19" s="684">
        <v>5</v>
      </c>
      <c r="I19" s="684">
        <f>IF(Admin!$BY$44="SUS","",6)</f>
        <v>6</v>
      </c>
      <c r="J19" s="684">
        <f>IF(Admin!$BY$44="SUS","",7)</f>
        <v>7</v>
      </c>
      <c r="K19" s="12"/>
      <c r="L19" s="789"/>
      <c r="M19" s="640"/>
      <c r="N19" s="790"/>
      <c r="O19" s="11"/>
      <c r="P19" s="11"/>
      <c r="Q19" s="11"/>
      <c r="R19" s="11"/>
      <c r="S19" s="11"/>
      <c r="T19" s="11"/>
      <c r="U19" s="11"/>
      <c r="V19" s="11"/>
      <c r="W19" s="11"/>
      <c r="X19" s="11"/>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c r="CX19" s="179"/>
      <c r="CY19" s="179"/>
      <c r="CZ19" s="179"/>
      <c r="DA19" s="179"/>
      <c r="DB19" s="179"/>
      <c r="DC19" s="179"/>
      <c r="DD19" s="179"/>
      <c r="DE19" s="179"/>
      <c r="DF19" s="179"/>
      <c r="DG19" s="179"/>
      <c r="DH19" s="179"/>
      <c r="DI19" s="179"/>
      <c r="DJ19" s="179"/>
      <c r="DK19" s="179"/>
      <c r="DL19" s="179"/>
      <c r="DM19" s="179"/>
      <c r="DN19" s="179"/>
      <c r="DO19" s="179"/>
      <c r="DP19" s="179"/>
      <c r="DQ19" s="179"/>
      <c r="DR19" s="179"/>
      <c r="DS19" s="179"/>
      <c r="DT19" s="179"/>
      <c r="DU19" s="179"/>
      <c r="DV19" s="179"/>
      <c r="DW19" s="179"/>
      <c r="DX19" s="179"/>
      <c r="DY19" s="179"/>
      <c r="DZ19" s="179"/>
      <c r="EA19" s="179"/>
      <c r="EB19" s="179"/>
      <c r="EC19" s="179"/>
      <c r="ED19" s="179"/>
      <c r="EE19" s="179"/>
      <c r="EF19" s="179"/>
      <c r="EG19" s="179"/>
      <c r="EH19" s="179"/>
      <c r="EI19" s="179"/>
      <c r="EJ19" s="179"/>
      <c r="EK19" s="179"/>
      <c r="EL19" s="179"/>
      <c r="EM19" s="179"/>
      <c r="EN19" s="179"/>
      <c r="EO19" s="179"/>
      <c r="EP19" s="179"/>
      <c r="EQ19" s="179"/>
      <c r="ER19" s="179"/>
      <c r="ES19" s="179"/>
      <c r="ET19" s="179"/>
      <c r="EU19" s="179"/>
      <c r="EV19" s="179"/>
      <c r="EW19" s="179"/>
      <c r="EX19" s="179"/>
      <c r="EY19" s="179"/>
      <c r="EZ19" s="179"/>
      <c r="FA19" s="179"/>
      <c r="FB19" s="179"/>
      <c r="FC19" s="179"/>
      <c r="FD19" s="179"/>
      <c r="FE19" s="179"/>
      <c r="FF19" s="179"/>
      <c r="FG19" s="179"/>
      <c r="FH19" s="179"/>
      <c r="FI19" s="179"/>
      <c r="FJ19" s="179"/>
      <c r="FK19" s="179"/>
      <c r="FL19" s="179"/>
      <c r="FM19" s="179"/>
      <c r="FN19" s="179"/>
      <c r="FO19" s="179"/>
      <c r="FP19" s="179"/>
      <c r="FQ19" s="179"/>
      <c r="FR19" s="179"/>
      <c r="FS19" s="179"/>
      <c r="FT19" s="179"/>
      <c r="FU19" s="179"/>
      <c r="FV19" s="179"/>
      <c r="FW19" s="179"/>
      <c r="FX19" s="179"/>
      <c r="FY19" s="179"/>
      <c r="FZ19" s="179"/>
      <c r="GA19" s="179"/>
      <c r="GB19" s="179"/>
    </row>
    <row r="20" spans="1:184" s="667" customFormat="1" hidden="1">
      <c r="A20" s="182"/>
      <c r="B20" s="593"/>
      <c r="C20" s="737"/>
      <c r="D20" s="593"/>
      <c r="E20" s="593"/>
      <c r="F20" s="593"/>
      <c r="G20" s="593"/>
      <c r="H20" s="593"/>
      <c r="I20" s="593"/>
      <c r="J20" s="593"/>
      <c r="K20" s="12"/>
      <c r="L20" s="789"/>
      <c r="M20" s="640"/>
      <c r="N20" s="790"/>
      <c r="O20" s="11"/>
      <c r="P20" s="11"/>
      <c r="Q20" s="11"/>
      <c r="R20" s="11"/>
      <c r="S20" s="11"/>
      <c r="T20" s="11"/>
      <c r="U20" s="11"/>
      <c r="V20" s="11"/>
      <c r="W20" s="11"/>
      <c r="X20" s="11"/>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c r="CX20" s="179"/>
      <c r="CY20" s="179"/>
      <c r="CZ20" s="179"/>
      <c r="DA20" s="179"/>
      <c r="DB20" s="179"/>
      <c r="DC20" s="179"/>
      <c r="DD20" s="179"/>
      <c r="DE20" s="179"/>
      <c r="DF20" s="179"/>
      <c r="DG20" s="179"/>
      <c r="DH20" s="179"/>
      <c r="DI20" s="179"/>
      <c r="DJ20" s="179"/>
      <c r="DK20" s="179"/>
      <c r="DL20" s="179"/>
      <c r="DM20" s="179"/>
      <c r="DN20" s="179"/>
      <c r="DO20" s="179"/>
      <c r="DP20" s="179"/>
      <c r="DQ20" s="179"/>
      <c r="DR20" s="179"/>
      <c r="DS20" s="179"/>
      <c r="DT20" s="179"/>
      <c r="DU20" s="179"/>
      <c r="DV20" s="179"/>
      <c r="DW20" s="179"/>
      <c r="DX20" s="179"/>
      <c r="DY20" s="179"/>
      <c r="DZ20" s="179"/>
      <c r="EA20" s="179"/>
      <c r="EB20" s="179"/>
      <c r="EC20" s="179"/>
      <c r="ED20" s="179"/>
      <c r="EE20" s="179"/>
      <c r="EF20" s="179"/>
      <c r="EG20" s="179"/>
      <c r="EH20" s="179"/>
      <c r="EI20" s="179"/>
      <c r="EJ20" s="179"/>
      <c r="EK20" s="179"/>
      <c r="EL20" s="179"/>
      <c r="EM20" s="179"/>
      <c r="EN20" s="179"/>
      <c r="EO20" s="179"/>
      <c r="EP20" s="179"/>
      <c r="EQ20" s="179"/>
      <c r="ER20" s="179"/>
      <c r="ES20" s="179"/>
      <c r="ET20" s="179"/>
      <c r="EU20" s="179"/>
      <c r="EV20" s="179"/>
      <c r="EW20" s="179"/>
      <c r="EX20" s="179"/>
      <c r="EY20" s="179"/>
      <c r="EZ20" s="179"/>
      <c r="FA20" s="179"/>
      <c r="FB20" s="179"/>
      <c r="FC20" s="179"/>
      <c r="FD20" s="179"/>
      <c r="FE20" s="179"/>
      <c r="FF20" s="179"/>
      <c r="FG20" s="179"/>
      <c r="FH20" s="179"/>
      <c r="FI20" s="179"/>
      <c r="FJ20" s="179"/>
      <c r="FK20" s="179"/>
      <c r="FL20" s="179"/>
      <c r="FM20" s="179"/>
      <c r="FN20" s="179"/>
      <c r="FO20" s="179"/>
      <c r="FP20" s="179"/>
      <c r="FQ20" s="179"/>
      <c r="FR20" s="179"/>
      <c r="FS20" s="179"/>
      <c r="FT20" s="179"/>
      <c r="FU20" s="179"/>
      <c r="FV20" s="179"/>
      <c r="FW20" s="179"/>
      <c r="FX20" s="179"/>
      <c r="FY20" s="179"/>
      <c r="FZ20" s="179"/>
      <c r="GA20" s="179"/>
      <c r="GB20" s="179"/>
    </row>
    <row r="21" spans="1:184" s="667" customFormat="1" hidden="1">
      <c r="A21" s="182"/>
      <c r="B21" s="684">
        <v>3</v>
      </c>
      <c r="C21" s="685" t="str">
        <f>IF(Admin!BV46="","",Admin!BV46)</f>
        <v>Using this product increases my productivity.</v>
      </c>
      <c r="D21" s="684">
        <v>1</v>
      </c>
      <c r="E21" s="684">
        <v>2</v>
      </c>
      <c r="F21" s="684">
        <v>3</v>
      </c>
      <c r="G21" s="684">
        <v>4</v>
      </c>
      <c r="H21" s="684">
        <v>5</v>
      </c>
      <c r="I21" s="684">
        <f>IF(Admin!$BY$44="SUS","",6)</f>
        <v>6</v>
      </c>
      <c r="J21" s="684">
        <f>IF(Admin!$BY$44="SUS","",7)</f>
        <v>7</v>
      </c>
      <c r="K21" s="12"/>
      <c r="L21" s="789"/>
      <c r="M21" s="640"/>
      <c r="N21" s="790"/>
      <c r="O21" s="11"/>
      <c r="P21" s="11"/>
      <c r="Q21" s="11"/>
      <c r="R21" s="11"/>
      <c r="S21" s="11"/>
      <c r="T21" s="11"/>
      <c r="U21" s="11"/>
      <c r="V21" s="11"/>
      <c r="W21" s="11"/>
      <c r="X21" s="11"/>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c r="CX21" s="179"/>
      <c r="CY21" s="179"/>
      <c r="CZ21" s="179"/>
      <c r="DA21" s="179"/>
      <c r="DB21" s="179"/>
      <c r="DC21" s="179"/>
      <c r="DD21" s="179"/>
      <c r="DE21" s="179"/>
      <c r="DF21" s="179"/>
      <c r="DG21" s="179"/>
      <c r="DH21" s="179"/>
      <c r="DI21" s="179"/>
      <c r="DJ21" s="179"/>
      <c r="DK21" s="179"/>
      <c r="DL21" s="179"/>
      <c r="DM21" s="179"/>
      <c r="DN21" s="179"/>
      <c r="DO21" s="179"/>
      <c r="DP21" s="179"/>
      <c r="DQ21" s="179"/>
      <c r="DR21" s="179"/>
      <c r="DS21" s="179"/>
      <c r="DT21" s="179"/>
      <c r="DU21" s="179"/>
      <c r="DV21" s="179"/>
      <c r="DW21" s="179"/>
      <c r="DX21" s="179"/>
      <c r="DY21" s="179"/>
      <c r="DZ21" s="179"/>
      <c r="EA21" s="179"/>
      <c r="EB21" s="179"/>
      <c r="EC21" s="179"/>
      <c r="ED21" s="179"/>
      <c r="EE21" s="179"/>
      <c r="EF21" s="179"/>
      <c r="EG21" s="179"/>
      <c r="EH21" s="179"/>
      <c r="EI21" s="179"/>
      <c r="EJ21" s="179"/>
      <c r="EK21" s="179"/>
      <c r="EL21" s="179"/>
      <c r="EM21" s="179"/>
      <c r="EN21" s="179"/>
      <c r="EO21" s="179"/>
      <c r="EP21" s="179"/>
      <c r="EQ21" s="179"/>
      <c r="ER21" s="179"/>
      <c r="ES21" s="179"/>
      <c r="ET21" s="179"/>
      <c r="EU21" s="179"/>
      <c r="EV21" s="179"/>
      <c r="EW21" s="179"/>
      <c r="EX21" s="179"/>
      <c r="EY21" s="179"/>
      <c r="EZ21" s="179"/>
      <c r="FA21" s="179"/>
      <c r="FB21" s="179"/>
      <c r="FC21" s="179"/>
      <c r="FD21" s="179"/>
      <c r="FE21" s="179"/>
      <c r="FF21" s="179"/>
      <c r="FG21" s="179"/>
      <c r="FH21" s="179"/>
      <c r="FI21" s="179"/>
      <c r="FJ21" s="179"/>
      <c r="FK21" s="179"/>
      <c r="FL21" s="179"/>
      <c r="FM21" s="179"/>
      <c r="FN21" s="179"/>
      <c r="FO21" s="179"/>
      <c r="FP21" s="179"/>
      <c r="FQ21" s="179"/>
      <c r="FR21" s="179"/>
      <c r="FS21" s="179"/>
      <c r="FT21" s="179"/>
      <c r="FU21" s="179"/>
      <c r="FV21" s="179"/>
      <c r="FW21" s="179"/>
      <c r="FX21" s="179"/>
      <c r="FY21" s="179"/>
      <c r="FZ21" s="179"/>
      <c r="GA21" s="179"/>
      <c r="GB21" s="179"/>
    </row>
    <row r="22" spans="1:184" s="667" customFormat="1" hidden="1">
      <c r="A22" s="182"/>
      <c r="B22" s="593"/>
      <c r="C22" s="737"/>
      <c r="D22" s="593"/>
      <c r="E22" s="593"/>
      <c r="F22" s="593"/>
      <c r="G22" s="593"/>
      <c r="H22" s="593"/>
      <c r="I22" s="593"/>
      <c r="J22" s="593"/>
      <c r="K22" s="12"/>
      <c r="L22" s="789"/>
      <c r="M22" s="640"/>
      <c r="N22" s="790"/>
      <c r="O22" s="11"/>
      <c r="P22" s="11"/>
      <c r="Q22" s="11"/>
      <c r="R22" s="11"/>
      <c r="S22" s="11"/>
      <c r="T22" s="11"/>
      <c r="U22" s="11"/>
      <c r="V22" s="11"/>
      <c r="W22" s="11"/>
      <c r="X22" s="11"/>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c r="CX22" s="179"/>
      <c r="CY22" s="179"/>
      <c r="CZ22" s="179"/>
      <c r="DA22" s="179"/>
      <c r="DB22" s="179"/>
      <c r="DC22" s="179"/>
      <c r="DD22" s="179"/>
      <c r="DE22" s="179"/>
      <c r="DF22" s="179"/>
      <c r="DG22" s="179"/>
      <c r="DH22" s="179"/>
      <c r="DI22" s="179"/>
      <c r="DJ22" s="179"/>
      <c r="DK22" s="179"/>
      <c r="DL22" s="179"/>
      <c r="DM22" s="179"/>
      <c r="DN22" s="179"/>
      <c r="DO22" s="179"/>
      <c r="DP22" s="179"/>
      <c r="DQ22" s="179"/>
      <c r="DR22" s="179"/>
      <c r="DS22" s="179"/>
      <c r="DT22" s="179"/>
      <c r="DU22" s="179"/>
      <c r="DV22" s="179"/>
      <c r="DW22" s="179"/>
      <c r="DX22" s="179"/>
      <c r="DY22" s="179"/>
      <c r="DZ22" s="179"/>
      <c r="EA22" s="179"/>
      <c r="EB22" s="179"/>
      <c r="EC22" s="179"/>
      <c r="ED22" s="179"/>
      <c r="EE22" s="179"/>
      <c r="EF22" s="179"/>
      <c r="EG22" s="179"/>
      <c r="EH22" s="179"/>
      <c r="EI22" s="179"/>
      <c r="EJ22" s="179"/>
      <c r="EK22" s="179"/>
      <c r="EL22" s="179"/>
      <c r="EM22" s="179"/>
      <c r="EN22" s="179"/>
      <c r="EO22" s="179"/>
      <c r="EP22" s="179"/>
      <c r="EQ22" s="179"/>
      <c r="ER22" s="179"/>
      <c r="ES22" s="179"/>
      <c r="ET22" s="179"/>
      <c r="EU22" s="179"/>
      <c r="EV22" s="179"/>
      <c r="EW22" s="179"/>
      <c r="EX22" s="179"/>
      <c r="EY22" s="179"/>
      <c r="EZ22" s="179"/>
      <c r="FA22" s="179"/>
      <c r="FB22" s="179"/>
      <c r="FC22" s="179"/>
      <c r="FD22" s="179"/>
      <c r="FE22" s="179"/>
      <c r="FF22" s="179"/>
      <c r="FG22" s="179"/>
      <c r="FH22" s="179"/>
      <c r="FI22" s="179"/>
      <c r="FJ22" s="179"/>
      <c r="FK22" s="179"/>
      <c r="FL22" s="179"/>
      <c r="FM22" s="179"/>
      <c r="FN22" s="179"/>
      <c r="FO22" s="179"/>
      <c r="FP22" s="179"/>
      <c r="FQ22" s="179"/>
      <c r="FR22" s="179"/>
      <c r="FS22" s="179"/>
      <c r="FT22" s="179"/>
      <c r="FU22" s="179"/>
      <c r="FV22" s="179"/>
      <c r="FW22" s="179"/>
      <c r="FX22" s="179"/>
      <c r="FY22" s="179"/>
      <c r="FZ22" s="179"/>
      <c r="GA22" s="179"/>
      <c r="GB22" s="179"/>
    </row>
    <row r="23" spans="1:184" s="667" customFormat="1" hidden="1">
      <c r="A23" s="182"/>
      <c r="B23" s="684">
        <v>4</v>
      </c>
      <c r="C23" s="685" t="str">
        <f>IF(Admin!BV47="","",Admin!BV47)</f>
        <v>Using this product makes me more effective.</v>
      </c>
      <c r="D23" s="684">
        <v>1</v>
      </c>
      <c r="E23" s="684">
        <v>2</v>
      </c>
      <c r="F23" s="684">
        <v>3</v>
      </c>
      <c r="G23" s="684">
        <v>4</v>
      </c>
      <c r="H23" s="684">
        <v>5</v>
      </c>
      <c r="I23" s="684">
        <f>IF(Admin!$BY$44="SUS","",6)</f>
        <v>6</v>
      </c>
      <c r="J23" s="684">
        <f>IF(Admin!$BY$44="SUS","",7)</f>
        <v>7</v>
      </c>
      <c r="K23" s="12"/>
      <c r="L23" s="789"/>
      <c r="M23" s="640"/>
      <c r="N23" s="790"/>
      <c r="O23" s="11"/>
      <c r="P23" s="11"/>
      <c r="Q23" s="11"/>
      <c r="R23" s="11"/>
      <c r="S23" s="11"/>
      <c r="T23" s="11"/>
      <c r="U23" s="11"/>
      <c r="V23" s="11"/>
      <c r="W23" s="11"/>
      <c r="X23" s="11"/>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c r="CX23" s="179"/>
      <c r="CY23" s="179"/>
      <c r="CZ23" s="179"/>
      <c r="DA23" s="179"/>
      <c r="DB23" s="179"/>
      <c r="DC23" s="179"/>
      <c r="DD23" s="179"/>
      <c r="DE23" s="179"/>
      <c r="DF23" s="179"/>
      <c r="DG23" s="179"/>
      <c r="DH23" s="179"/>
      <c r="DI23" s="179"/>
      <c r="DJ23" s="179"/>
      <c r="DK23" s="179"/>
      <c r="DL23" s="179"/>
      <c r="DM23" s="179"/>
      <c r="DN23" s="179"/>
      <c r="DO23" s="179"/>
      <c r="DP23" s="179"/>
      <c r="DQ23" s="179"/>
      <c r="DR23" s="179"/>
      <c r="DS23" s="179"/>
      <c r="DT23" s="179"/>
      <c r="DU23" s="179"/>
      <c r="DV23" s="179"/>
      <c r="DW23" s="179"/>
      <c r="DX23" s="179"/>
      <c r="DY23" s="179"/>
      <c r="DZ23" s="179"/>
      <c r="EA23" s="179"/>
      <c r="EB23" s="179"/>
      <c r="EC23" s="179"/>
      <c r="ED23" s="179"/>
      <c r="EE23" s="179"/>
      <c r="EF23" s="179"/>
      <c r="EG23" s="179"/>
      <c r="EH23" s="179"/>
      <c r="EI23" s="179"/>
      <c r="EJ23" s="179"/>
      <c r="EK23" s="179"/>
      <c r="EL23" s="179"/>
      <c r="EM23" s="179"/>
      <c r="EN23" s="179"/>
      <c r="EO23" s="179"/>
      <c r="EP23" s="179"/>
      <c r="EQ23" s="179"/>
      <c r="ER23" s="179"/>
      <c r="ES23" s="179"/>
      <c r="ET23" s="179"/>
      <c r="EU23" s="179"/>
      <c r="EV23" s="179"/>
      <c r="EW23" s="179"/>
      <c r="EX23" s="179"/>
      <c r="EY23" s="179"/>
      <c r="EZ23" s="179"/>
      <c r="FA23" s="179"/>
      <c r="FB23" s="179"/>
      <c r="FC23" s="179"/>
      <c r="FD23" s="179"/>
      <c r="FE23" s="179"/>
      <c r="FF23" s="179"/>
      <c r="FG23" s="179"/>
      <c r="FH23" s="179"/>
      <c r="FI23" s="179"/>
      <c r="FJ23" s="179"/>
      <c r="FK23" s="179"/>
      <c r="FL23" s="179"/>
      <c r="FM23" s="179"/>
      <c r="FN23" s="179"/>
      <c r="FO23" s="179"/>
      <c r="FP23" s="179"/>
      <c r="FQ23" s="179"/>
      <c r="FR23" s="179"/>
      <c r="FS23" s="179"/>
      <c r="FT23" s="179"/>
      <c r="FU23" s="179"/>
      <c r="FV23" s="179"/>
      <c r="FW23" s="179"/>
      <c r="FX23" s="179"/>
      <c r="FY23" s="179"/>
      <c r="FZ23" s="179"/>
      <c r="GA23" s="179"/>
      <c r="GB23" s="179"/>
    </row>
    <row r="24" spans="1:184" s="667" customFormat="1" hidden="1">
      <c r="A24" s="182"/>
      <c r="B24" s="593"/>
      <c r="C24" s="737"/>
      <c r="D24" s="593"/>
      <c r="E24" s="593"/>
      <c r="F24" s="593"/>
      <c r="G24" s="593"/>
      <c r="H24" s="593"/>
      <c r="I24" s="593"/>
      <c r="J24" s="593"/>
      <c r="K24" s="12"/>
      <c r="L24" s="789"/>
      <c r="M24" s="640"/>
      <c r="N24" s="790"/>
      <c r="O24" s="11"/>
      <c r="P24" s="11"/>
      <c r="Q24" s="11"/>
      <c r="R24" s="11"/>
      <c r="S24" s="11"/>
      <c r="T24" s="11"/>
      <c r="U24" s="11"/>
      <c r="V24" s="11"/>
      <c r="W24" s="11"/>
      <c r="X24" s="11"/>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c r="CX24" s="179"/>
      <c r="CY24" s="179"/>
      <c r="CZ24" s="179"/>
      <c r="DA24" s="179"/>
      <c r="DB24" s="179"/>
      <c r="DC24" s="179"/>
      <c r="DD24" s="179"/>
      <c r="DE24" s="179"/>
      <c r="DF24" s="179"/>
      <c r="DG24" s="179"/>
      <c r="DH24" s="179"/>
      <c r="DI24" s="179"/>
      <c r="DJ24" s="179"/>
      <c r="DK24" s="179"/>
      <c r="DL24" s="179"/>
      <c r="DM24" s="179"/>
      <c r="DN24" s="179"/>
      <c r="DO24" s="179"/>
      <c r="DP24" s="179"/>
      <c r="DQ24" s="179"/>
      <c r="DR24" s="179"/>
      <c r="DS24" s="179"/>
      <c r="DT24" s="179"/>
      <c r="DU24" s="179"/>
      <c r="DV24" s="179"/>
      <c r="DW24" s="179"/>
      <c r="DX24" s="179"/>
      <c r="DY24" s="179"/>
      <c r="DZ24" s="179"/>
      <c r="EA24" s="179"/>
      <c r="EB24" s="179"/>
      <c r="EC24" s="179"/>
      <c r="ED24" s="179"/>
      <c r="EE24" s="179"/>
      <c r="EF24" s="179"/>
      <c r="EG24" s="179"/>
      <c r="EH24" s="179"/>
      <c r="EI24" s="179"/>
      <c r="EJ24" s="179"/>
      <c r="EK24" s="179"/>
      <c r="EL24" s="179"/>
      <c r="EM24" s="179"/>
      <c r="EN24" s="179"/>
      <c r="EO24" s="179"/>
      <c r="EP24" s="179"/>
      <c r="EQ24" s="179"/>
      <c r="ER24" s="179"/>
      <c r="ES24" s="179"/>
      <c r="ET24" s="179"/>
      <c r="EU24" s="179"/>
      <c r="EV24" s="179"/>
      <c r="EW24" s="179"/>
      <c r="EX24" s="179"/>
      <c r="EY24" s="179"/>
      <c r="EZ24" s="179"/>
      <c r="FA24" s="179"/>
      <c r="FB24" s="179"/>
      <c r="FC24" s="179"/>
      <c r="FD24" s="179"/>
      <c r="FE24" s="179"/>
      <c r="FF24" s="179"/>
      <c r="FG24" s="179"/>
      <c r="FH24" s="179"/>
      <c r="FI24" s="179"/>
      <c r="FJ24" s="179"/>
      <c r="FK24" s="179"/>
      <c r="FL24" s="179"/>
      <c r="FM24" s="179"/>
      <c r="FN24" s="179"/>
      <c r="FO24" s="179"/>
      <c r="FP24" s="179"/>
      <c r="FQ24" s="179"/>
      <c r="FR24" s="179"/>
      <c r="FS24" s="179"/>
      <c r="FT24" s="179"/>
      <c r="FU24" s="179"/>
      <c r="FV24" s="179"/>
      <c r="FW24" s="179"/>
      <c r="FX24" s="179"/>
      <c r="FY24" s="179"/>
      <c r="FZ24" s="179"/>
      <c r="GA24" s="179"/>
      <c r="GB24" s="179"/>
    </row>
    <row r="25" spans="1:184" s="667" customFormat="1" hidden="1">
      <c r="A25" s="182"/>
      <c r="B25" s="684">
        <v>5</v>
      </c>
      <c r="C25" s="685" t="str">
        <f>IF(Admin!BV48="","",Admin!BV48)</f>
        <v>Using this product makes it easier to do my work.</v>
      </c>
      <c r="D25" s="684">
        <v>1</v>
      </c>
      <c r="E25" s="684">
        <v>2</v>
      </c>
      <c r="F25" s="684">
        <v>3</v>
      </c>
      <c r="G25" s="684">
        <v>4</v>
      </c>
      <c r="H25" s="684">
        <v>5</v>
      </c>
      <c r="I25" s="684">
        <f>IF(Admin!$BY$44="SUS","",6)</f>
        <v>6</v>
      </c>
      <c r="J25" s="684">
        <f>IF(Admin!$BY$44="SUS","",7)</f>
        <v>7</v>
      </c>
      <c r="K25" s="12"/>
      <c r="L25" s="789"/>
      <c r="M25" s="640"/>
      <c r="N25" s="790"/>
      <c r="O25" s="11"/>
      <c r="P25" s="11"/>
      <c r="Q25" s="11"/>
      <c r="R25" s="11"/>
      <c r="S25" s="11"/>
      <c r="T25" s="11"/>
      <c r="U25" s="11"/>
      <c r="V25" s="11"/>
      <c r="W25" s="11"/>
      <c r="X25" s="11"/>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c r="CX25" s="179"/>
      <c r="CY25" s="179"/>
      <c r="CZ25" s="179"/>
      <c r="DA25" s="179"/>
      <c r="DB25" s="179"/>
      <c r="DC25" s="179"/>
      <c r="DD25" s="179"/>
      <c r="DE25" s="179"/>
      <c r="DF25" s="179"/>
      <c r="DG25" s="179"/>
      <c r="DH25" s="179"/>
      <c r="DI25" s="179"/>
      <c r="DJ25" s="179"/>
      <c r="DK25" s="179"/>
      <c r="DL25" s="179"/>
      <c r="DM25" s="179"/>
      <c r="DN25" s="179"/>
      <c r="DO25" s="179"/>
      <c r="DP25" s="179"/>
      <c r="DQ25" s="179"/>
      <c r="DR25" s="179"/>
      <c r="DS25" s="179"/>
      <c r="DT25" s="179"/>
      <c r="DU25" s="179"/>
      <c r="DV25" s="179"/>
      <c r="DW25" s="179"/>
      <c r="DX25" s="179"/>
      <c r="DY25" s="179"/>
      <c r="DZ25" s="179"/>
      <c r="EA25" s="179"/>
      <c r="EB25" s="179"/>
      <c r="EC25" s="179"/>
      <c r="ED25" s="179"/>
      <c r="EE25" s="179"/>
      <c r="EF25" s="179"/>
      <c r="EG25" s="179"/>
      <c r="EH25" s="179"/>
      <c r="EI25" s="179"/>
      <c r="EJ25" s="179"/>
      <c r="EK25" s="179"/>
      <c r="EL25" s="179"/>
      <c r="EM25" s="179"/>
      <c r="EN25" s="179"/>
      <c r="EO25" s="179"/>
      <c r="EP25" s="179"/>
      <c r="EQ25" s="179"/>
      <c r="ER25" s="179"/>
      <c r="ES25" s="179"/>
      <c r="ET25" s="179"/>
      <c r="EU25" s="179"/>
      <c r="EV25" s="179"/>
      <c r="EW25" s="179"/>
      <c r="EX25" s="179"/>
      <c r="EY25" s="179"/>
      <c r="EZ25" s="179"/>
      <c r="FA25" s="179"/>
      <c r="FB25" s="179"/>
      <c r="FC25" s="179"/>
      <c r="FD25" s="179"/>
      <c r="FE25" s="179"/>
      <c r="FF25" s="179"/>
      <c r="FG25" s="179"/>
      <c r="FH25" s="179"/>
      <c r="FI25" s="179"/>
      <c r="FJ25" s="179"/>
      <c r="FK25" s="179"/>
      <c r="FL25" s="179"/>
      <c r="FM25" s="179"/>
      <c r="FN25" s="179"/>
      <c r="FO25" s="179"/>
      <c r="FP25" s="179"/>
      <c r="FQ25" s="179"/>
      <c r="FR25" s="179"/>
      <c r="FS25" s="179"/>
      <c r="FT25" s="179"/>
      <c r="FU25" s="179"/>
      <c r="FV25" s="179"/>
      <c r="FW25" s="179"/>
      <c r="FX25" s="179"/>
      <c r="FY25" s="179"/>
      <c r="FZ25" s="179"/>
      <c r="GA25" s="179"/>
      <c r="GB25" s="179"/>
    </row>
    <row r="26" spans="1:184" s="667" customFormat="1" hidden="1">
      <c r="A26" s="182"/>
      <c r="B26" s="593"/>
      <c r="C26" s="592"/>
      <c r="D26" s="593"/>
      <c r="E26" s="593"/>
      <c r="F26" s="593"/>
      <c r="G26" s="593"/>
      <c r="H26" s="593"/>
      <c r="I26" s="593"/>
      <c r="J26" s="593"/>
      <c r="K26" s="12"/>
      <c r="L26" s="789"/>
      <c r="M26" s="640"/>
      <c r="N26" s="790"/>
      <c r="O26" s="11"/>
      <c r="P26" s="11"/>
      <c r="Q26" s="11"/>
      <c r="R26" s="11"/>
      <c r="S26" s="11"/>
      <c r="T26" s="11"/>
      <c r="U26" s="11"/>
      <c r="V26" s="11"/>
      <c r="W26" s="11"/>
      <c r="X26" s="11"/>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c r="CX26" s="179"/>
      <c r="CY26" s="179"/>
      <c r="CZ26" s="179"/>
      <c r="DA26" s="179"/>
      <c r="DB26" s="179"/>
      <c r="DC26" s="179"/>
      <c r="DD26" s="179"/>
      <c r="DE26" s="179"/>
      <c r="DF26" s="179"/>
      <c r="DG26" s="179"/>
      <c r="DH26" s="179"/>
      <c r="DI26" s="179"/>
      <c r="DJ26" s="179"/>
      <c r="DK26" s="179"/>
      <c r="DL26" s="179"/>
      <c r="DM26" s="179"/>
      <c r="DN26" s="179"/>
      <c r="DO26" s="179"/>
      <c r="DP26" s="179"/>
      <c r="DQ26" s="179"/>
      <c r="DR26" s="179"/>
      <c r="DS26" s="179"/>
      <c r="DT26" s="179"/>
      <c r="DU26" s="179"/>
      <c r="DV26" s="179"/>
      <c r="DW26" s="179"/>
      <c r="DX26" s="179"/>
      <c r="DY26" s="179"/>
      <c r="DZ26" s="179"/>
      <c r="EA26" s="179"/>
      <c r="EB26" s="179"/>
      <c r="EC26" s="179"/>
      <c r="ED26" s="179"/>
      <c r="EE26" s="179"/>
      <c r="EF26" s="179"/>
      <c r="EG26" s="179"/>
      <c r="EH26" s="179"/>
      <c r="EI26" s="179"/>
      <c r="EJ26" s="179"/>
      <c r="EK26" s="179"/>
      <c r="EL26" s="179"/>
      <c r="EM26" s="179"/>
      <c r="EN26" s="179"/>
      <c r="EO26" s="179"/>
      <c r="EP26" s="179"/>
      <c r="EQ26" s="179"/>
      <c r="ER26" s="179"/>
      <c r="ES26" s="179"/>
      <c r="ET26" s="179"/>
      <c r="EU26" s="179"/>
      <c r="EV26" s="179"/>
      <c r="EW26" s="179"/>
      <c r="EX26" s="179"/>
      <c r="EY26" s="179"/>
      <c r="EZ26" s="179"/>
      <c r="FA26" s="179"/>
      <c r="FB26" s="179"/>
      <c r="FC26" s="179"/>
      <c r="FD26" s="179"/>
      <c r="FE26" s="179"/>
      <c r="FF26" s="179"/>
      <c r="FG26" s="179"/>
      <c r="FH26" s="179"/>
      <c r="FI26" s="179"/>
      <c r="FJ26" s="179"/>
      <c r="FK26" s="179"/>
      <c r="FL26" s="179"/>
      <c r="FM26" s="179"/>
      <c r="FN26" s="179"/>
      <c r="FO26" s="179"/>
      <c r="FP26" s="179"/>
      <c r="FQ26" s="179"/>
      <c r="FR26" s="179"/>
      <c r="FS26" s="179"/>
      <c r="FT26" s="179"/>
      <c r="FU26" s="179"/>
      <c r="FV26" s="179"/>
      <c r="FW26" s="179"/>
      <c r="FX26" s="179"/>
      <c r="FY26" s="179"/>
      <c r="FZ26" s="179"/>
      <c r="GA26" s="179"/>
      <c r="GB26" s="179"/>
    </row>
    <row r="27" spans="1:184" s="667" customFormat="1" hidden="1">
      <c r="A27" s="182"/>
      <c r="B27" s="684">
        <v>6</v>
      </c>
      <c r="C27" s="685" t="str">
        <f>IF(Admin!BV49="","",Admin!BV49)</f>
        <v>I find this product useful.</v>
      </c>
      <c r="D27" s="684">
        <v>1</v>
      </c>
      <c r="E27" s="684">
        <v>2</v>
      </c>
      <c r="F27" s="684">
        <v>3</v>
      </c>
      <c r="G27" s="684">
        <v>4</v>
      </c>
      <c r="H27" s="684">
        <v>5</v>
      </c>
      <c r="I27" s="684">
        <f>IF(Admin!$BY$44="SUS","",6)</f>
        <v>6</v>
      </c>
      <c r="J27" s="684">
        <f>IF(Admin!$BY$44="SUS","",7)</f>
        <v>7</v>
      </c>
      <c r="K27" s="12"/>
      <c r="L27" s="789"/>
      <c r="M27" s="640"/>
      <c r="N27" s="790"/>
      <c r="O27" s="11"/>
      <c r="P27" s="11"/>
      <c r="Q27" s="11"/>
      <c r="R27" s="11"/>
      <c r="S27" s="11"/>
      <c r="T27" s="11"/>
      <c r="U27" s="11"/>
      <c r="V27" s="11"/>
      <c r="W27" s="11"/>
      <c r="X27" s="11"/>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c r="CX27" s="179"/>
      <c r="CY27" s="179"/>
      <c r="CZ27" s="179"/>
      <c r="DA27" s="179"/>
      <c r="DB27" s="179"/>
      <c r="DC27" s="179"/>
      <c r="DD27" s="179"/>
      <c r="DE27" s="179"/>
      <c r="DF27" s="179"/>
      <c r="DG27" s="179"/>
      <c r="DH27" s="179"/>
      <c r="DI27" s="179"/>
      <c r="DJ27" s="179"/>
      <c r="DK27" s="179"/>
      <c r="DL27" s="179"/>
      <c r="DM27" s="179"/>
      <c r="DN27" s="179"/>
      <c r="DO27" s="179"/>
      <c r="DP27" s="179"/>
      <c r="DQ27" s="179"/>
      <c r="DR27" s="179"/>
      <c r="DS27" s="179"/>
      <c r="DT27" s="179"/>
      <c r="DU27" s="179"/>
      <c r="DV27" s="179"/>
      <c r="DW27" s="179"/>
      <c r="DX27" s="179"/>
      <c r="DY27" s="179"/>
      <c r="DZ27" s="179"/>
      <c r="EA27" s="179"/>
      <c r="EB27" s="179"/>
      <c r="EC27" s="179"/>
      <c r="ED27" s="179"/>
      <c r="EE27" s="179"/>
      <c r="EF27" s="179"/>
      <c r="EG27" s="179"/>
      <c r="EH27" s="179"/>
      <c r="EI27" s="179"/>
      <c r="EJ27" s="179"/>
      <c r="EK27" s="179"/>
      <c r="EL27" s="179"/>
      <c r="EM27" s="179"/>
      <c r="EN27" s="179"/>
      <c r="EO27" s="179"/>
      <c r="EP27" s="179"/>
      <c r="EQ27" s="179"/>
      <c r="ER27" s="179"/>
      <c r="ES27" s="179"/>
      <c r="ET27" s="179"/>
      <c r="EU27" s="179"/>
      <c r="EV27" s="179"/>
      <c r="EW27" s="179"/>
      <c r="EX27" s="179"/>
      <c r="EY27" s="179"/>
      <c r="EZ27" s="179"/>
      <c r="FA27" s="179"/>
      <c r="FB27" s="179"/>
      <c r="FC27" s="179"/>
      <c r="FD27" s="179"/>
      <c r="FE27" s="179"/>
      <c r="FF27" s="179"/>
      <c r="FG27" s="179"/>
      <c r="FH27" s="179"/>
      <c r="FI27" s="179"/>
      <c r="FJ27" s="179"/>
      <c r="FK27" s="179"/>
      <c r="FL27" s="179"/>
      <c r="FM27" s="179"/>
      <c r="FN27" s="179"/>
      <c r="FO27" s="179"/>
      <c r="FP27" s="179"/>
      <c r="FQ27" s="179"/>
      <c r="FR27" s="179"/>
      <c r="FS27" s="179"/>
      <c r="FT27" s="179"/>
      <c r="FU27" s="179"/>
      <c r="FV27" s="179"/>
      <c r="FW27" s="179"/>
      <c r="FX27" s="179"/>
      <c r="FY27" s="179"/>
      <c r="FZ27" s="179"/>
      <c r="GA27" s="179"/>
      <c r="GB27" s="179"/>
    </row>
    <row r="28" spans="1:184" s="667" customFormat="1" hidden="1">
      <c r="A28" s="182"/>
      <c r="B28" s="593"/>
      <c r="C28" s="737"/>
      <c r="D28" s="593"/>
      <c r="E28" s="593"/>
      <c r="F28" s="593"/>
      <c r="G28" s="593"/>
      <c r="H28" s="593"/>
      <c r="I28" s="593"/>
      <c r="J28" s="593"/>
      <c r="K28" s="12"/>
      <c r="L28" s="789"/>
      <c r="M28" s="640"/>
      <c r="N28" s="790"/>
      <c r="O28" s="11"/>
      <c r="P28" s="11"/>
      <c r="Q28" s="11"/>
      <c r="R28" s="11"/>
      <c r="S28" s="11"/>
      <c r="T28" s="11"/>
      <c r="U28" s="11"/>
      <c r="V28" s="11"/>
      <c r="W28" s="11"/>
      <c r="X28" s="11"/>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c r="CX28" s="179"/>
      <c r="CY28" s="179"/>
      <c r="CZ28" s="179"/>
      <c r="DA28" s="179"/>
      <c r="DB28" s="179"/>
      <c r="DC28" s="179"/>
      <c r="DD28" s="179"/>
      <c r="DE28" s="179"/>
      <c r="DF28" s="179"/>
      <c r="DG28" s="179"/>
      <c r="DH28" s="179"/>
      <c r="DI28" s="179"/>
      <c r="DJ28" s="179"/>
      <c r="DK28" s="179"/>
      <c r="DL28" s="179"/>
      <c r="DM28" s="179"/>
      <c r="DN28" s="179"/>
      <c r="DO28" s="179"/>
      <c r="DP28" s="179"/>
      <c r="DQ28" s="179"/>
      <c r="DR28" s="179"/>
      <c r="DS28" s="179"/>
      <c r="DT28" s="179"/>
      <c r="DU28" s="179"/>
      <c r="DV28" s="179"/>
      <c r="DW28" s="179"/>
      <c r="DX28" s="179"/>
      <c r="DY28" s="179"/>
      <c r="DZ28" s="179"/>
      <c r="EA28" s="179"/>
      <c r="EB28" s="179"/>
      <c r="EC28" s="179"/>
      <c r="ED28" s="179"/>
      <c r="EE28" s="179"/>
      <c r="EF28" s="179"/>
      <c r="EG28" s="179"/>
      <c r="EH28" s="179"/>
      <c r="EI28" s="179"/>
      <c r="EJ28" s="179"/>
      <c r="EK28" s="179"/>
      <c r="EL28" s="179"/>
      <c r="EM28" s="179"/>
      <c r="EN28" s="179"/>
      <c r="EO28" s="179"/>
      <c r="EP28" s="179"/>
      <c r="EQ28" s="179"/>
      <c r="ER28" s="179"/>
      <c r="ES28" s="179"/>
      <c r="ET28" s="179"/>
      <c r="EU28" s="179"/>
      <c r="EV28" s="179"/>
      <c r="EW28" s="179"/>
      <c r="EX28" s="179"/>
      <c r="EY28" s="179"/>
      <c r="EZ28" s="179"/>
      <c r="FA28" s="179"/>
      <c r="FB28" s="179"/>
      <c r="FC28" s="179"/>
      <c r="FD28" s="179"/>
      <c r="FE28" s="179"/>
      <c r="FF28" s="179"/>
      <c r="FG28" s="179"/>
      <c r="FH28" s="179"/>
      <c r="FI28" s="179"/>
      <c r="FJ28" s="179"/>
      <c r="FK28" s="179"/>
      <c r="FL28" s="179"/>
      <c r="FM28" s="179"/>
      <c r="FN28" s="179"/>
      <c r="FO28" s="179"/>
      <c r="FP28" s="179"/>
      <c r="FQ28" s="179"/>
      <c r="FR28" s="179"/>
      <c r="FS28" s="179"/>
      <c r="FT28" s="179"/>
      <c r="FU28" s="179"/>
      <c r="FV28" s="179"/>
      <c r="FW28" s="179"/>
      <c r="FX28" s="179"/>
      <c r="FY28" s="179"/>
      <c r="FZ28" s="179"/>
      <c r="GA28" s="179"/>
      <c r="GB28" s="179"/>
    </row>
    <row r="29" spans="1:184" s="667" customFormat="1" hidden="1">
      <c r="A29" s="182"/>
      <c r="B29" s="684">
        <v>7</v>
      </c>
      <c r="C29" s="685" t="str">
        <f>IF(Admin!BV50="","",Admin!BV50)</f>
        <v>Learning to operate this product was easy for me.</v>
      </c>
      <c r="D29" s="684">
        <v>1</v>
      </c>
      <c r="E29" s="684">
        <v>2</v>
      </c>
      <c r="F29" s="684">
        <v>3</v>
      </c>
      <c r="G29" s="684">
        <v>4</v>
      </c>
      <c r="H29" s="684">
        <v>5</v>
      </c>
      <c r="I29" s="684">
        <f>IF(Admin!$BY$44="SUS","",6)</f>
        <v>6</v>
      </c>
      <c r="J29" s="684">
        <f>IF(Admin!$BY$44="SUS","",7)</f>
        <v>7</v>
      </c>
      <c r="K29" s="12"/>
      <c r="L29" s="789"/>
      <c r="M29" s="640"/>
      <c r="N29" s="790"/>
      <c r="O29" s="11"/>
      <c r="P29" s="11"/>
      <c r="Q29" s="11"/>
      <c r="R29" s="11"/>
      <c r="S29" s="11"/>
      <c r="T29" s="11"/>
      <c r="U29" s="11"/>
      <c r="V29" s="11"/>
      <c r="W29" s="11"/>
      <c r="X29" s="11"/>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c r="CX29" s="179"/>
      <c r="CY29" s="179"/>
      <c r="CZ29" s="179"/>
      <c r="DA29" s="179"/>
      <c r="DB29" s="179"/>
      <c r="DC29" s="179"/>
      <c r="DD29" s="179"/>
      <c r="DE29" s="179"/>
      <c r="DF29" s="179"/>
      <c r="DG29" s="179"/>
      <c r="DH29" s="179"/>
      <c r="DI29" s="179"/>
      <c r="DJ29" s="179"/>
      <c r="DK29" s="179"/>
      <c r="DL29" s="179"/>
      <c r="DM29" s="179"/>
      <c r="DN29" s="179"/>
      <c r="DO29" s="179"/>
      <c r="DP29" s="179"/>
      <c r="DQ29" s="179"/>
      <c r="DR29" s="179"/>
      <c r="DS29" s="179"/>
      <c r="DT29" s="179"/>
      <c r="DU29" s="179"/>
      <c r="DV29" s="179"/>
      <c r="DW29" s="179"/>
      <c r="DX29" s="179"/>
      <c r="DY29" s="179"/>
      <c r="DZ29" s="179"/>
      <c r="EA29" s="179"/>
      <c r="EB29" s="179"/>
      <c r="EC29" s="179"/>
      <c r="ED29" s="179"/>
      <c r="EE29" s="179"/>
      <c r="EF29" s="179"/>
      <c r="EG29" s="179"/>
      <c r="EH29" s="179"/>
      <c r="EI29" s="179"/>
      <c r="EJ29" s="179"/>
      <c r="EK29" s="179"/>
      <c r="EL29" s="179"/>
      <c r="EM29" s="179"/>
      <c r="EN29" s="179"/>
      <c r="EO29" s="179"/>
      <c r="EP29" s="179"/>
      <c r="EQ29" s="179"/>
      <c r="ER29" s="179"/>
      <c r="ES29" s="179"/>
      <c r="ET29" s="179"/>
      <c r="EU29" s="179"/>
      <c r="EV29" s="179"/>
      <c r="EW29" s="179"/>
      <c r="EX29" s="179"/>
      <c r="EY29" s="179"/>
      <c r="EZ29" s="179"/>
      <c r="FA29" s="179"/>
      <c r="FB29" s="179"/>
      <c r="FC29" s="179"/>
      <c r="FD29" s="179"/>
      <c r="FE29" s="179"/>
      <c r="FF29" s="179"/>
      <c r="FG29" s="179"/>
      <c r="FH29" s="179"/>
      <c r="FI29" s="179"/>
      <c r="FJ29" s="179"/>
      <c r="FK29" s="179"/>
      <c r="FL29" s="179"/>
      <c r="FM29" s="179"/>
      <c r="FN29" s="179"/>
      <c r="FO29" s="179"/>
      <c r="FP29" s="179"/>
      <c r="FQ29" s="179"/>
      <c r="FR29" s="179"/>
      <c r="FS29" s="179"/>
      <c r="FT29" s="179"/>
      <c r="FU29" s="179"/>
      <c r="FV29" s="179"/>
      <c r="FW29" s="179"/>
      <c r="FX29" s="179"/>
      <c r="FY29" s="179"/>
      <c r="FZ29" s="179"/>
      <c r="GA29" s="179"/>
      <c r="GB29" s="179"/>
    </row>
    <row r="30" spans="1:184" s="667" customFormat="1" hidden="1">
      <c r="A30" s="182"/>
      <c r="B30" s="593"/>
      <c r="C30" s="737"/>
      <c r="D30" s="593"/>
      <c r="E30" s="593"/>
      <c r="F30" s="593"/>
      <c r="G30" s="593"/>
      <c r="H30" s="593"/>
      <c r="I30" s="593"/>
      <c r="J30" s="593"/>
      <c r="K30" s="12"/>
      <c r="L30" s="789"/>
      <c r="M30" s="640"/>
      <c r="N30" s="790"/>
      <c r="O30" s="11"/>
      <c r="P30" s="11"/>
      <c r="Q30" s="11"/>
      <c r="R30" s="11"/>
      <c r="S30" s="11"/>
      <c r="T30" s="11"/>
      <c r="U30" s="11"/>
      <c r="V30" s="11"/>
      <c r="W30" s="11"/>
      <c r="X30" s="11"/>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c r="CX30" s="179"/>
      <c r="CY30" s="179"/>
      <c r="CZ30" s="179"/>
      <c r="DA30" s="179"/>
      <c r="DB30" s="179"/>
      <c r="DC30" s="179"/>
      <c r="DD30" s="179"/>
      <c r="DE30" s="179"/>
      <c r="DF30" s="179"/>
      <c r="DG30" s="179"/>
      <c r="DH30" s="179"/>
      <c r="DI30" s="179"/>
      <c r="DJ30" s="179"/>
      <c r="DK30" s="179"/>
      <c r="DL30" s="179"/>
      <c r="DM30" s="179"/>
      <c r="DN30" s="179"/>
      <c r="DO30" s="179"/>
      <c r="DP30" s="179"/>
      <c r="DQ30" s="179"/>
      <c r="DR30" s="179"/>
      <c r="DS30" s="179"/>
      <c r="DT30" s="179"/>
      <c r="DU30" s="179"/>
      <c r="DV30" s="179"/>
      <c r="DW30" s="179"/>
      <c r="DX30" s="179"/>
      <c r="DY30" s="179"/>
      <c r="DZ30" s="179"/>
      <c r="EA30" s="179"/>
      <c r="EB30" s="179"/>
      <c r="EC30" s="179"/>
      <c r="ED30" s="179"/>
      <c r="EE30" s="179"/>
      <c r="EF30" s="179"/>
      <c r="EG30" s="179"/>
      <c r="EH30" s="179"/>
      <c r="EI30" s="179"/>
      <c r="EJ30" s="179"/>
      <c r="EK30" s="179"/>
      <c r="EL30" s="179"/>
      <c r="EM30" s="179"/>
      <c r="EN30" s="179"/>
      <c r="EO30" s="179"/>
      <c r="EP30" s="179"/>
      <c r="EQ30" s="179"/>
      <c r="ER30" s="179"/>
      <c r="ES30" s="179"/>
      <c r="ET30" s="179"/>
      <c r="EU30" s="179"/>
      <c r="EV30" s="179"/>
      <c r="EW30" s="179"/>
      <c r="EX30" s="179"/>
      <c r="EY30" s="179"/>
      <c r="EZ30" s="179"/>
      <c r="FA30" s="179"/>
      <c r="FB30" s="179"/>
      <c r="FC30" s="179"/>
      <c r="FD30" s="179"/>
      <c r="FE30" s="179"/>
      <c r="FF30" s="179"/>
      <c r="FG30" s="179"/>
      <c r="FH30" s="179"/>
      <c r="FI30" s="179"/>
      <c r="FJ30" s="179"/>
      <c r="FK30" s="179"/>
      <c r="FL30" s="179"/>
      <c r="FM30" s="179"/>
      <c r="FN30" s="179"/>
      <c r="FO30" s="179"/>
      <c r="FP30" s="179"/>
      <c r="FQ30" s="179"/>
      <c r="FR30" s="179"/>
      <c r="FS30" s="179"/>
      <c r="FT30" s="179"/>
      <c r="FU30" s="179"/>
      <c r="FV30" s="179"/>
      <c r="FW30" s="179"/>
      <c r="FX30" s="179"/>
      <c r="FY30" s="179"/>
      <c r="FZ30" s="179"/>
      <c r="GA30" s="179"/>
      <c r="GB30" s="179"/>
    </row>
    <row r="31" spans="1:184" s="667" customFormat="1" hidden="1">
      <c r="A31" s="182"/>
      <c r="B31" s="684">
        <v>8</v>
      </c>
      <c r="C31" s="685" t="str">
        <f>IF(Admin!BV51="","",Admin!BV51)</f>
        <v>I found it easy to get this product to do what I want it to do.</v>
      </c>
      <c r="D31" s="684">
        <v>1</v>
      </c>
      <c r="E31" s="684">
        <v>2</v>
      </c>
      <c r="F31" s="684">
        <v>3</v>
      </c>
      <c r="G31" s="684">
        <v>4</v>
      </c>
      <c r="H31" s="684">
        <v>5</v>
      </c>
      <c r="I31" s="684">
        <f>IF(Admin!$BY$44="SUS","",6)</f>
        <v>6</v>
      </c>
      <c r="J31" s="684">
        <f>IF(Admin!$BY$44="SUS","",7)</f>
        <v>7</v>
      </c>
      <c r="K31" s="12"/>
      <c r="L31" s="789"/>
      <c r="M31" s="640"/>
      <c r="N31" s="790"/>
      <c r="O31" s="11"/>
      <c r="P31" s="11"/>
      <c r="Q31" s="11"/>
      <c r="R31" s="11"/>
      <c r="S31" s="11"/>
      <c r="T31" s="11"/>
      <c r="U31" s="11"/>
      <c r="V31" s="11"/>
      <c r="W31" s="11"/>
      <c r="X31" s="11"/>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c r="CX31" s="179"/>
      <c r="CY31" s="179"/>
      <c r="CZ31" s="179"/>
      <c r="DA31" s="179"/>
      <c r="DB31" s="179"/>
      <c r="DC31" s="179"/>
      <c r="DD31" s="179"/>
      <c r="DE31" s="179"/>
      <c r="DF31" s="179"/>
      <c r="DG31" s="179"/>
      <c r="DH31" s="179"/>
      <c r="DI31" s="179"/>
      <c r="DJ31" s="179"/>
      <c r="DK31" s="179"/>
      <c r="DL31" s="179"/>
      <c r="DM31" s="179"/>
      <c r="DN31" s="179"/>
      <c r="DO31" s="179"/>
      <c r="DP31" s="179"/>
      <c r="DQ31" s="179"/>
      <c r="DR31" s="179"/>
      <c r="DS31" s="179"/>
      <c r="DT31" s="179"/>
      <c r="DU31" s="179"/>
      <c r="DV31" s="179"/>
      <c r="DW31" s="179"/>
      <c r="DX31" s="179"/>
      <c r="DY31" s="179"/>
      <c r="DZ31" s="179"/>
      <c r="EA31" s="179"/>
      <c r="EB31" s="179"/>
      <c r="EC31" s="179"/>
      <c r="ED31" s="179"/>
      <c r="EE31" s="179"/>
      <c r="EF31" s="179"/>
      <c r="EG31" s="179"/>
      <c r="EH31" s="179"/>
      <c r="EI31" s="179"/>
      <c r="EJ31" s="179"/>
      <c r="EK31" s="179"/>
      <c r="EL31" s="179"/>
      <c r="EM31" s="179"/>
      <c r="EN31" s="179"/>
      <c r="EO31" s="179"/>
      <c r="EP31" s="179"/>
      <c r="EQ31" s="179"/>
      <c r="ER31" s="179"/>
      <c r="ES31" s="179"/>
      <c r="ET31" s="179"/>
      <c r="EU31" s="179"/>
      <c r="EV31" s="179"/>
      <c r="EW31" s="179"/>
      <c r="EX31" s="179"/>
      <c r="EY31" s="179"/>
      <c r="EZ31" s="179"/>
      <c r="FA31" s="179"/>
      <c r="FB31" s="179"/>
      <c r="FC31" s="179"/>
      <c r="FD31" s="179"/>
      <c r="FE31" s="179"/>
      <c r="FF31" s="179"/>
      <c r="FG31" s="179"/>
      <c r="FH31" s="179"/>
      <c r="FI31" s="179"/>
      <c r="FJ31" s="179"/>
      <c r="FK31" s="179"/>
      <c r="FL31" s="179"/>
      <c r="FM31" s="179"/>
      <c r="FN31" s="179"/>
      <c r="FO31" s="179"/>
      <c r="FP31" s="179"/>
      <c r="FQ31" s="179"/>
      <c r="FR31" s="179"/>
      <c r="FS31" s="179"/>
      <c r="FT31" s="179"/>
      <c r="FU31" s="179"/>
      <c r="FV31" s="179"/>
      <c r="FW31" s="179"/>
      <c r="FX31" s="179"/>
      <c r="FY31" s="179"/>
      <c r="FZ31" s="179"/>
      <c r="GA31" s="179"/>
      <c r="GB31" s="179"/>
    </row>
    <row r="32" spans="1:184" s="667" customFormat="1" hidden="1">
      <c r="A32" s="182"/>
      <c r="B32" s="593"/>
      <c r="C32" s="737"/>
      <c r="D32" s="593"/>
      <c r="E32" s="593"/>
      <c r="F32" s="593"/>
      <c r="G32" s="593"/>
      <c r="H32" s="593"/>
      <c r="I32" s="593"/>
      <c r="J32" s="593"/>
      <c r="K32" s="12"/>
      <c r="L32" s="789"/>
      <c r="M32" s="640"/>
      <c r="N32" s="790"/>
      <c r="O32" s="11"/>
      <c r="P32" s="11"/>
      <c r="Q32" s="11"/>
      <c r="R32" s="11"/>
      <c r="S32" s="11"/>
      <c r="T32" s="11"/>
      <c r="U32" s="11"/>
      <c r="V32" s="11"/>
      <c r="W32" s="11"/>
      <c r="X32" s="11"/>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c r="CX32" s="179"/>
      <c r="CY32" s="179"/>
      <c r="CZ32" s="179"/>
      <c r="DA32" s="179"/>
      <c r="DB32" s="179"/>
      <c r="DC32" s="179"/>
      <c r="DD32" s="179"/>
      <c r="DE32" s="179"/>
      <c r="DF32" s="179"/>
      <c r="DG32" s="179"/>
      <c r="DH32" s="179"/>
      <c r="DI32" s="179"/>
      <c r="DJ32" s="179"/>
      <c r="DK32" s="179"/>
      <c r="DL32" s="179"/>
      <c r="DM32" s="179"/>
      <c r="DN32" s="179"/>
      <c r="DO32" s="179"/>
      <c r="DP32" s="179"/>
      <c r="DQ32" s="179"/>
      <c r="DR32" s="179"/>
      <c r="DS32" s="179"/>
      <c r="DT32" s="179"/>
      <c r="DU32" s="179"/>
      <c r="DV32" s="179"/>
      <c r="DW32" s="179"/>
      <c r="DX32" s="179"/>
      <c r="DY32" s="179"/>
      <c r="DZ32" s="179"/>
      <c r="EA32" s="179"/>
      <c r="EB32" s="179"/>
      <c r="EC32" s="179"/>
      <c r="ED32" s="179"/>
      <c r="EE32" s="179"/>
      <c r="EF32" s="179"/>
      <c r="EG32" s="179"/>
      <c r="EH32" s="179"/>
      <c r="EI32" s="179"/>
      <c r="EJ32" s="179"/>
      <c r="EK32" s="179"/>
      <c r="EL32" s="179"/>
      <c r="EM32" s="179"/>
      <c r="EN32" s="179"/>
      <c r="EO32" s="179"/>
      <c r="EP32" s="179"/>
      <c r="EQ32" s="179"/>
      <c r="ER32" s="179"/>
      <c r="ES32" s="179"/>
      <c r="ET32" s="179"/>
      <c r="EU32" s="179"/>
      <c r="EV32" s="179"/>
      <c r="EW32" s="179"/>
      <c r="EX32" s="179"/>
      <c r="EY32" s="179"/>
      <c r="EZ32" s="179"/>
      <c r="FA32" s="179"/>
      <c r="FB32" s="179"/>
      <c r="FC32" s="179"/>
      <c r="FD32" s="179"/>
      <c r="FE32" s="179"/>
      <c r="FF32" s="179"/>
      <c r="FG32" s="179"/>
      <c r="FH32" s="179"/>
      <c r="FI32" s="179"/>
      <c r="FJ32" s="179"/>
      <c r="FK32" s="179"/>
      <c r="FL32" s="179"/>
      <c r="FM32" s="179"/>
      <c r="FN32" s="179"/>
      <c r="FO32" s="179"/>
      <c r="FP32" s="179"/>
      <c r="FQ32" s="179"/>
      <c r="FR32" s="179"/>
      <c r="FS32" s="179"/>
      <c r="FT32" s="179"/>
      <c r="FU32" s="179"/>
      <c r="FV32" s="179"/>
      <c r="FW32" s="179"/>
      <c r="FX32" s="179"/>
      <c r="FY32" s="179"/>
      <c r="FZ32" s="179"/>
      <c r="GA32" s="179"/>
      <c r="GB32" s="179"/>
    </row>
    <row r="33" spans="1:184" s="667" customFormat="1" hidden="1">
      <c r="A33" s="182"/>
      <c r="B33" s="684">
        <v>9</v>
      </c>
      <c r="C33" s="685" t="str">
        <f>IF(Admin!BV52="","",Admin!BV52)</f>
        <v>My interaction with this product was clear and understandable.</v>
      </c>
      <c r="D33" s="684">
        <v>1</v>
      </c>
      <c r="E33" s="684">
        <v>2</v>
      </c>
      <c r="F33" s="684">
        <v>3</v>
      </c>
      <c r="G33" s="684">
        <v>4</v>
      </c>
      <c r="H33" s="684">
        <v>5</v>
      </c>
      <c r="I33" s="684">
        <f>IF(Admin!$BY$44="SUS","",6)</f>
        <v>6</v>
      </c>
      <c r="J33" s="684">
        <f>IF(Admin!$BY$44="SUS","",7)</f>
        <v>7</v>
      </c>
      <c r="K33" s="12"/>
      <c r="L33" s="789"/>
      <c r="M33" s="640"/>
      <c r="N33" s="790"/>
      <c r="O33" s="11"/>
      <c r="P33" s="11"/>
      <c r="Q33" s="11"/>
      <c r="R33" s="11"/>
      <c r="S33" s="11"/>
      <c r="T33" s="11"/>
      <c r="U33" s="11"/>
      <c r="V33" s="11"/>
      <c r="W33" s="11"/>
      <c r="X33" s="11"/>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c r="EC33" s="179"/>
      <c r="ED33" s="179"/>
      <c r="EE33" s="179"/>
      <c r="EF33" s="179"/>
      <c r="EG33" s="179"/>
      <c r="EH33" s="179"/>
      <c r="EI33" s="179"/>
      <c r="EJ33" s="179"/>
      <c r="EK33" s="179"/>
      <c r="EL33" s="179"/>
      <c r="EM33" s="179"/>
      <c r="EN33" s="179"/>
      <c r="EO33" s="179"/>
      <c r="EP33" s="179"/>
      <c r="EQ33" s="179"/>
      <c r="ER33" s="179"/>
      <c r="ES33" s="179"/>
      <c r="ET33" s="179"/>
      <c r="EU33" s="179"/>
      <c r="EV33" s="179"/>
      <c r="EW33" s="179"/>
      <c r="EX33" s="179"/>
      <c r="EY33" s="179"/>
      <c r="EZ33" s="179"/>
      <c r="FA33" s="179"/>
      <c r="FB33" s="179"/>
      <c r="FC33" s="179"/>
      <c r="FD33" s="179"/>
      <c r="FE33" s="179"/>
      <c r="FF33" s="179"/>
      <c r="FG33" s="179"/>
      <c r="FH33" s="179"/>
      <c r="FI33" s="179"/>
      <c r="FJ33" s="179"/>
      <c r="FK33" s="179"/>
      <c r="FL33" s="179"/>
      <c r="FM33" s="179"/>
      <c r="FN33" s="179"/>
      <c r="FO33" s="179"/>
      <c r="FP33" s="179"/>
      <c r="FQ33" s="179"/>
      <c r="FR33" s="179"/>
      <c r="FS33" s="179"/>
      <c r="FT33" s="179"/>
      <c r="FU33" s="179"/>
      <c r="FV33" s="179"/>
      <c r="FW33" s="179"/>
      <c r="FX33" s="179"/>
      <c r="FY33" s="179"/>
      <c r="FZ33" s="179"/>
      <c r="GA33" s="179"/>
      <c r="GB33" s="179"/>
    </row>
    <row r="34" spans="1:184" s="667" customFormat="1" hidden="1">
      <c r="A34" s="182"/>
      <c r="B34" s="593"/>
      <c r="C34" s="737"/>
      <c r="D34" s="593"/>
      <c r="E34" s="593"/>
      <c r="F34" s="593"/>
      <c r="G34" s="593"/>
      <c r="H34" s="593"/>
      <c r="I34" s="593"/>
      <c r="J34" s="593"/>
      <c r="K34" s="12"/>
      <c r="L34" s="789"/>
      <c r="M34" s="640"/>
      <c r="N34" s="790"/>
      <c r="O34" s="11"/>
      <c r="P34" s="11"/>
      <c r="Q34" s="11"/>
      <c r="R34" s="11"/>
      <c r="S34" s="11"/>
      <c r="T34" s="11"/>
      <c r="U34" s="11"/>
      <c r="V34" s="11"/>
      <c r="W34" s="11"/>
      <c r="X34" s="11"/>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c r="CX34" s="179"/>
      <c r="CY34" s="179"/>
      <c r="CZ34" s="179"/>
      <c r="DA34" s="179"/>
      <c r="DB34" s="179"/>
      <c r="DC34" s="179"/>
      <c r="DD34" s="179"/>
      <c r="DE34" s="179"/>
      <c r="DF34" s="179"/>
      <c r="DG34" s="179"/>
      <c r="DH34" s="179"/>
      <c r="DI34" s="179"/>
      <c r="DJ34" s="179"/>
      <c r="DK34" s="179"/>
      <c r="DL34" s="179"/>
      <c r="DM34" s="179"/>
      <c r="DN34" s="179"/>
      <c r="DO34" s="179"/>
      <c r="DP34" s="179"/>
      <c r="DQ34" s="179"/>
      <c r="DR34" s="179"/>
      <c r="DS34" s="179"/>
      <c r="DT34" s="179"/>
      <c r="DU34" s="179"/>
      <c r="DV34" s="179"/>
      <c r="DW34" s="179"/>
      <c r="DX34" s="179"/>
      <c r="DY34" s="179"/>
      <c r="DZ34" s="179"/>
      <c r="EA34" s="179"/>
      <c r="EB34" s="179"/>
      <c r="EC34" s="179"/>
      <c r="ED34" s="179"/>
      <c r="EE34" s="179"/>
      <c r="EF34" s="179"/>
      <c r="EG34" s="179"/>
      <c r="EH34" s="179"/>
      <c r="EI34" s="179"/>
      <c r="EJ34" s="179"/>
      <c r="EK34" s="179"/>
      <c r="EL34" s="179"/>
      <c r="EM34" s="179"/>
      <c r="EN34" s="179"/>
      <c r="EO34" s="179"/>
      <c r="EP34" s="179"/>
      <c r="EQ34" s="179"/>
      <c r="ER34" s="179"/>
      <c r="ES34" s="179"/>
      <c r="ET34" s="179"/>
      <c r="EU34" s="179"/>
      <c r="EV34" s="179"/>
      <c r="EW34" s="179"/>
      <c r="EX34" s="179"/>
      <c r="EY34" s="179"/>
      <c r="EZ34" s="179"/>
      <c r="FA34" s="179"/>
      <c r="FB34" s="179"/>
      <c r="FC34" s="179"/>
      <c r="FD34" s="179"/>
      <c r="FE34" s="179"/>
      <c r="FF34" s="179"/>
      <c r="FG34" s="179"/>
      <c r="FH34" s="179"/>
      <c r="FI34" s="179"/>
      <c r="FJ34" s="179"/>
      <c r="FK34" s="179"/>
      <c r="FL34" s="179"/>
      <c r="FM34" s="179"/>
      <c r="FN34" s="179"/>
      <c r="FO34" s="179"/>
      <c r="FP34" s="179"/>
      <c r="FQ34" s="179"/>
      <c r="FR34" s="179"/>
      <c r="FS34" s="179"/>
      <c r="FT34" s="179"/>
      <c r="FU34" s="179"/>
      <c r="FV34" s="179"/>
      <c r="FW34" s="179"/>
      <c r="FX34" s="179"/>
      <c r="FY34" s="179"/>
      <c r="FZ34" s="179"/>
      <c r="GA34" s="179"/>
      <c r="GB34" s="179"/>
    </row>
    <row r="35" spans="1:184" s="667" customFormat="1" hidden="1">
      <c r="A35" s="182"/>
      <c r="B35" s="684">
        <v>10</v>
      </c>
      <c r="C35" s="685" t="str">
        <f>IF(Admin!BV53="","",Admin!BV53)</f>
        <v>I found this product to be flexible to interact with.</v>
      </c>
      <c r="D35" s="684">
        <v>1</v>
      </c>
      <c r="E35" s="684">
        <v>2</v>
      </c>
      <c r="F35" s="684">
        <v>3</v>
      </c>
      <c r="G35" s="684">
        <v>4</v>
      </c>
      <c r="H35" s="684">
        <v>5</v>
      </c>
      <c r="I35" s="684">
        <f>IF(Admin!$BY$44="SUS","",6)</f>
        <v>6</v>
      </c>
      <c r="J35" s="684">
        <f>IF(Admin!$BY$44="SUS","",7)</f>
        <v>7</v>
      </c>
      <c r="K35" s="12"/>
      <c r="L35" s="789"/>
      <c r="M35" s="640"/>
      <c r="N35" s="790"/>
      <c r="O35" s="11"/>
      <c r="P35" s="11"/>
      <c r="Q35" s="11"/>
      <c r="R35" s="11"/>
      <c r="S35" s="11"/>
      <c r="T35" s="11"/>
      <c r="U35" s="11"/>
      <c r="V35" s="11"/>
      <c r="W35" s="11"/>
      <c r="X35" s="11"/>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c r="CX35" s="179"/>
      <c r="CY35" s="179"/>
      <c r="CZ35" s="179"/>
      <c r="DA35" s="179"/>
      <c r="DB35" s="179"/>
      <c r="DC35" s="179"/>
      <c r="DD35" s="179"/>
      <c r="DE35" s="179"/>
      <c r="DF35" s="179"/>
      <c r="DG35" s="179"/>
      <c r="DH35" s="179"/>
      <c r="DI35" s="179"/>
      <c r="DJ35" s="179"/>
      <c r="DK35" s="179"/>
      <c r="DL35" s="179"/>
      <c r="DM35" s="179"/>
      <c r="DN35" s="179"/>
      <c r="DO35" s="179"/>
      <c r="DP35" s="179"/>
      <c r="DQ35" s="179"/>
      <c r="DR35" s="179"/>
      <c r="DS35" s="179"/>
      <c r="DT35" s="179"/>
      <c r="DU35" s="179"/>
      <c r="DV35" s="179"/>
      <c r="DW35" s="179"/>
      <c r="DX35" s="179"/>
      <c r="DY35" s="179"/>
      <c r="DZ35" s="179"/>
      <c r="EA35" s="179"/>
      <c r="EB35" s="179"/>
      <c r="EC35" s="179"/>
      <c r="ED35" s="179"/>
      <c r="EE35" s="179"/>
      <c r="EF35" s="179"/>
      <c r="EG35" s="179"/>
      <c r="EH35" s="179"/>
      <c r="EI35" s="179"/>
      <c r="EJ35" s="179"/>
      <c r="EK35" s="179"/>
      <c r="EL35" s="179"/>
      <c r="EM35" s="179"/>
      <c r="EN35" s="179"/>
      <c r="EO35" s="179"/>
      <c r="EP35" s="179"/>
      <c r="EQ35" s="179"/>
      <c r="ER35" s="179"/>
      <c r="ES35" s="179"/>
      <c r="ET35" s="179"/>
      <c r="EU35" s="179"/>
      <c r="EV35" s="179"/>
      <c r="EW35" s="179"/>
      <c r="EX35" s="179"/>
      <c r="EY35" s="179"/>
      <c r="EZ35" s="179"/>
      <c r="FA35" s="179"/>
      <c r="FB35" s="179"/>
      <c r="FC35" s="179"/>
      <c r="FD35" s="179"/>
      <c r="FE35" s="179"/>
      <c r="FF35" s="179"/>
      <c r="FG35" s="179"/>
      <c r="FH35" s="179"/>
      <c r="FI35" s="179"/>
      <c r="FJ35" s="179"/>
      <c r="FK35" s="179"/>
      <c r="FL35" s="179"/>
      <c r="FM35" s="179"/>
      <c r="FN35" s="179"/>
      <c r="FO35" s="179"/>
      <c r="FP35" s="179"/>
      <c r="FQ35" s="179"/>
      <c r="FR35" s="179"/>
      <c r="FS35" s="179"/>
      <c r="FT35" s="179"/>
      <c r="FU35" s="179"/>
      <c r="FV35" s="179"/>
      <c r="FW35" s="179"/>
      <c r="FX35" s="179"/>
      <c r="FY35" s="179"/>
      <c r="FZ35" s="179"/>
      <c r="GA35" s="179"/>
      <c r="GB35" s="179"/>
    </row>
    <row r="36" spans="1:184" s="667" customFormat="1" hidden="1">
      <c r="A36" s="182"/>
      <c r="B36" s="737"/>
      <c r="C36" s="737"/>
      <c r="D36" s="593"/>
      <c r="E36" s="593"/>
      <c r="F36" s="593"/>
      <c r="G36" s="593"/>
      <c r="H36" s="593"/>
      <c r="I36" s="593"/>
      <c r="J36" s="593"/>
      <c r="K36" s="12"/>
      <c r="L36" s="789"/>
      <c r="M36" s="640"/>
      <c r="N36" s="790"/>
      <c r="O36" s="11"/>
      <c r="P36" s="11"/>
      <c r="Q36" s="11"/>
      <c r="R36" s="11"/>
      <c r="S36" s="11"/>
      <c r="T36" s="11"/>
      <c r="U36" s="11"/>
      <c r="V36" s="11"/>
      <c r="W36" s="11"/>
      <c r="X36" s="11"/>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c r="CX36" s="179"/>
      <c r="CY36" s="179"/>
      <c r="CZ36" s="179"/>
      <c r="DA36" s="179"/>
      <c r="DB36" s="179"/>
      <c r="DC36" s="179"/>
      <c r="DD36" s="179"/>
      <c r="DE36" s="179"/>
      <c r="DF36" s="179"/>
      <c r="DG36" s="179"/>
      <c r="DH36" s="179"/>
      <c r="DI36" s="179"/>
      <c r="DJ36" s="179"/>
      <c r="DK36" s="179"/>
      <c r="DL36" s="179"/>
      <c r="DM36" s="179"/>
      <c r="DN36" s="179"/>
      <c r="DO36" s="179"/>
      <c r="DP36" s="179"/>
      <c r="DQ36" s="179"/>
      <c r="DR36" s="179"/>
      <c r="DS36" s="179"/>
      <c r="DT36" s="179"/>
      <c r="DU36" s="179"/>
      <c r="DV36" s="179"/>
      <c r="DW36" s="179"/>
      <c r="DX36" s="179"/>
      <c r="DY36" s="179"/>
      <c r="DZ36" s="179"/>
      <c r="EA36" s="179"/>
      <c r="EB36" s="179"/>
      <c r="EC36" s="179"/>
      <c r="ED36" s="179"/>
      <c r="EE36" s="179"/>
      <c r="EF36" s="179"/>
      <c r="EG36" s="179"/>
      <c r="EH36" s="179"/>
      <c r="EI36" s="179"/>
      <c r="EJ36" s="179"/>
      <c r="EK36" s="179"/>
      <c r="EL36" s="179"/>
      <c r="EM36" s="179"/>
      <c r="EN36" s="179"/>
      <c r="EO36" s="179"/>
      <c r="EP36" s="179"/>
      <c r="EQ36" s="179"/>
      <c r="ER36" s="179"/>
      <c r="ES36" s="179"/>
      <c r="ET36" s="179"/>
      <c r="EU36" s="179"/>
      <c r="EV36" s="179"/>
      <c r="EW36" s="179"/>
      <c r="EX36" s="179"/>
      <c r="EY36" s="179"/>
      <c r="EZ36" s="179"/>
      <c r="FA36" s="179"/>
      <c r="FB36" s="179"/>
      <c r="FC36" s="179"/>
      <c r="FD36" s="179"/>
      <c r="FE36" s="179"/>
      <c r="FF36" s="179"/>
      <c r="FG36" s="179"/>
      <c r="FH36" s="179"/>
      <c r="FI36" s="179"/>
      <c r="FJ36" s="179"/>
      <c r="FK36" s="179"/>
      <c r="FL36" s="179"/>
      <c r="FM36" s="179"/>
      <c r="FN36" s="179"/>
      <c r="FO36" s="179"/>
      <c r="FP36" s="179"/>
      <c r="FQ36" s="179"/>
      <c r="FR36" s="179"/>
      <c r="FS36" s="179"/>
      <c r="FT36" s="179"/>
      <c r="FU36" s="179"/>
      <c r="FV36" s="179"/>
      <c r="FW36" s="179"/>
      <c r="FX36" s="179"/>
      <c r="FY36" s="179"/>
      <c r="FZ36" s="179"/>
      <c r="GA36" s="179"/>
      <c r="GB36" s="179"/>
    </row>
    <row r="37" spans="1:184" s="667" customFormat="1" hidden="1">
      <c r="A37" s="182"/>
      <c r="B37" s="684">
        <f>IF(Admin!BY44="SUS","",11)</f>
        <v>11</v>
      </c>
      <c r="C37" s="685" t="str">
        <f>IF(Admin!BV54="","",Admin!BV54)</f>
        <v>It was easy for me to become skillful at using the system.</v>
      </c>
      <c r="D37" s="684">
        <f>IF(Admin!$BY$44="SUS","",1)</f>
        <v>1</v>
      </c>
      <c r="E37" s="684">
        <f>IF(Admin!$BY$44="SUS","",2)</f>
        <v>2</v>
      </c>
      <c r="F37" s="684">
        <f>IF(Admin!$BY$44="SUS","",3)</f>
        <v>3</v>
      </c>
      <c r="G37" s="684">
        <f>IF(Admin!$BY$44="SUS","",4)</f>
        <v>4</v>
      </c>
      <c r="H37" s="684">
        <f>IF(Admin!$BY$44="SUS","",5)</f>
        <v>5</v>
      </c>
      <c r="I37" s="684">
        <f>IF(Admin!$BY$44="SUS","",6)</f>
        <v>6</v>
      </c>
      <c r="J37" s="684">
        <f>IF(Admin!$BY$44="SUS","",7)</f>
        <v>7</v>
      </c>
      <c r="K37" s="12"/>
      <c r="L37" s="789"/>
      <c r="M37" s="640"/>
      <c r="N37" s="790"/>
      <c r="O37" s="11"/>
      <c r="P37" s="11"/>
      <c r="Q37" s="11"/>
      <c r="R37" s="11"/>
      <c r="S37" s="11"/>
      <c r="T37" s="11"/>
      <c r="U37" s="11"/>
      <c r="V37" s="11"/>
      <c r="W37" s="11"/>
      <c r="X37" s="11"/>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c r="CX37" s="179"/>
      <c r="CY37" s="179"/>
      <c r="CZ37" s="179"/>
      <c r="DA37" s="179"/>
      <c r="DB37" s="179"/>
      <c r="DC37" s="179"/>
      <c r="DD37" s="179"/>
      <c r="DE37" s="179"/>
      <c r="DF37" s="179"/>
      <c r="DG37" s="179"/>
      <c r="DH37" s="179"/>
      <c r="DI37" s="179"/>
      <c r="DJ37" s="179"/>
      <c r="DK37" s="179"/>
      <c r="DL37" s="179"/>
      <c r="DM37" s="179"/>
      <c r="DN37" s="179"/>
      <c r="DO37" s="179"/>
      <c r="DP37" s="179"/>
      <c r="DQ37" s="179"/>
      <c r="DR37" s="179"/>
      <c r="DS37" s="179"/>
      <c r="DT37" s="179"/>
      <c r="DU37" s="179"/>
      <c r="DV37" s="179"/>
      <c r="DW37" s="179"/>
      <c r="DX37" s="179"/>
      <c r="DY37" s="179"/>
      <c r="DZ37" s="179"/>
      <c r="EA37" s="179"/>
      <c r="EB37" s="179"/>
      <c r="EC37" s="179"/>
      <c r="ED37" s="179"/>
      <c r="EE37" s="179"/>
      <c r="EF37" s="179"/>
      <c r="EG37" s="179"/>
      <c r="EH37" s="179"/>
      <c r="EI37" s="179"/>
      <c r="EJ37" s="179"/>
      <c r="EK37" s="179"/>
      <c r="EL37" s="179"/>
      <c r="EM37" s="179"/>
      <c r="EN37" s="179"/>
      <c r="EO37" s="179"/>
      <c r="EP37" s="179"/>
      <c r="EQ37" s="179"/>
      <c r="ER37" s="179"/>
      <c r="ES37" s="179"/>
      <c r="ET37" s="179"/>
      <c r="EU37" s="179"/>
      <c r="EV37" s="179"/>
      <c r="EW37" s="179"/>
      <c r="EX37" s="179"/>
      <c r="EY37" s="179"/>
      <c r="EZ37" s="179"/>
      <c r="FA37" s="179"/>
      <c r="FB37" s="179"/>
      <c r="FC37" s="179"/>
      <c r="FD37" s="179"/>
      <c r="FE37" s="179"/>
      <c r="FF37" s="179"/>
      <c r="FG37" s="179"/>
      <c r="FH37" s="179"/>
      <c r="FI37" s="179"/>
      <c r="FJ37" s="179"/>
      <c r="FK37" s="179"/>
      <c r="FL37" s="179"/>
      <c r="FM37" s="179"/>
      <c r="FN37" s="179"/>
      <c r="FO37" s="179"/>
      <c r="FP37" s="179"/>
      <c r="FQ37" s="179"/>
      <c r="FR37" s="179"/>
      <c r="FS37" s="179"/>
      <c r="FT37" s="179"/>
      <c r="FU37" s="179"/>
      <c r="FV37" s="179"/>
      <c r="FW37" s="179"/>
      <c r="FX37" s="179"/>
      <c r="FY37" s="179"/>
      <c r="FZ37" s="179"/>
      <c r="GA37" s="179"/>
      <c r="GB37" s="179"/>
    </row>
    <row r="38" spans="1:184" hidden="1">
      <c r="A38" s="12"/>
      <c r="B38" s="737"/>
      <c r="C38" s="737"/>
      <c r="D38" s="593"/>
      <c r="E38" s="593"/>
      <c r="F38" s="593"/>
      <c r="G38" s="593"/>
      <c r="H38" s="593"/>
      <c r="I38" s="593"/>
      <c r="J38" s="593"/>
      <c r="K38" s="12"/>
      <c r="L38" s="789"/>
      <c r="M38" s="640"/>
      <c r="N38" s="790"/>
      <c r="O38" s="11"/>
      <c r="P38" s="11"/>
      <c r="Q38" s="11"/>
      <c r="R38" s="11"/>
      <c r="S38" s="11"/>
      <c r="T38" s="11"/>
      <c r="U38" s="11"/>
      <c r="V38" s="11"/>
      <c r="W38" s="11"/>
      <c r="X38" s="11"/>
    </row>
    <row r="39" spans="1:184" hidden="1">
      <c r="A39" s="12"/>
      <c r="B39" s="684">
        <f>IF(Admin!BY44="SUS","",12)</f>
        <v>12</v>
      </c>
      <c r="C39" s="685" t="str">
        <f>IF(Admin!BV55="","",Admin!BV55)</f>
        <v>I found the system easy to use.</v>
      </c>
      <c r="D39" s="684">
        <f>IF(Admin!$BY$44="SUS","",1)</f>
        <v>1</v>
      </c>
      <c r="E39" s="684">
        <f>IF(Admin!$BY$44="SUS","",2)</f>
        <v>2</v>
      </c>
      <c r="F39" s="684">
        <f>IF(Admin!$BY$44="SUS","",3)</f>
        <v>3</v>
      </c>
      <c r="G39" s="684">
        <f>IF(Admin!$BY$44="SUS","",4)</f>
        <v>4</v>
      </c>
      <c r="H39" s="684">
        <f>IF(Admin!$BY$44="SUS","",5)</f>
        <v>5</v>
      </c>
      <c r="I39" s="684">
        <f>IF(Admin!$BY$44="SUS","",6)</f>
        <v>6</v>
      </c>
      <c r="J39" s="684">
        <f>IF(Admin!$BY$44="SUS","",7)</f>
        <v>7</v>
      </c>
      <c r="K39" s="12"/>
      <c r="L39" s="789"/>
      <c r="M39" s="640"/>
      <c r="N39" s="790"/>
      <c r="O39" s="11"/>
      <c r="P39" s="11"/>
      <c r="Q39" s="11"/>
      <c r="R39" s="11"/>
      <c r="S39" s="11"/>
      <c r="T39" s="11"/>
      <c r="U39" s="11"/>
      <c r="V39" s="11"/>
      <c r="W39" s="11"/>
      <c r="X39" s="11"/>
    </row>
    <row r="40" spans="1:184" hidden="1">
      <c r="A40" s="12"/>
      <c r="B40" s="592"/>
      <c r="C40" s="592"/>
      <c r="D40" s="592"/>
      <c r="E40" s="592"/>
      <c r="F40" s="592"/>
      <c r="G40" s="592"/>
      <c r="H40" s="592"/>
      <c r="I40" s="592"/>
      <c r="J40" s="592"/>
      <c r="K40" s="12"/>
      <c r="L40" s="789"/>
      <c r="M40" s="640"/>
      <c r="N40" s="790"/>
      <c r="O40" s="11"/>
      <c r="P40" s="11"/>
      <c r="Q40" s="11"/>
      <c r="R40" s="11"/>
      <c r="S40" s="11"/>
      <c r="T40" s="11"/>
      <c r="U40" s="11"/>
      <c r="V40" s="11"/>
      <c r="W40" s="11"/>
      <c r="X40" s="11"/>
    </row>
    <row r="41" spans="1:184" hidden="1">
      <c r="A41" s="12"/>
      <c r="B41" s="592"/>
      <c r="C41" s="592"/>
      <c r="D41" s="592"/>
      <c r="E41" s="592"/>
      <c r="F41" s="592"/>
      <c r="G41" s="592"/>
      <c r="H41" s="592"/>
      <c r="I41" s="592"/>
      <c r="J41" s="592"/>
      <c r="K41" s="12"/>
      <c r="L41" s="789"/>
      <c r="M41" s="640"/>
      <c r="N41" s="790"/>
      <c r="O41" s="11"/>
      <c r="P41" s="11"/>
      <c r="Q41" s="11"/>
      <c r="R41" s="11"/>
      <c r="S41" s="11"/>
      <c r="T41" s="11"/>
      <c r="U41" s="11"/>
      <c r="V41" s="11"/>
      <c r="W41" s="11"/>
      <c r="X41" s="11"/>
    </row>
    <row r="42" spans="1:184" hidden="1">
      <c r="A42" s="12"/>
      <c r="B42" s="592"/>
      <c r="C42" s="592"/>
      <c r="D42" s="592"/>
      <c r="E42" s="592"/>
      <c r="F42" s="592"/>
      <c r="G42" s="592"/>
      <c r="H42" s="592"/>
      <c r="I42" s="592"/>
      <c r="J42" s="592"/>
      <c r="K42" s="12"/>
      <c r="L42" s="789"/>
      <c r="M42" s="640"/>
      <c r="N42" s="790"/>
      <c r="O42" s="11"/>
      <c r="P42" s="11"/>
      <c r="Q42" s="11"/>
      <c r="R42" s="11"/>
      <c r="S42" s="11"/>
      <c r="T42" s="11"/>
      <c r="U42" s="11"/>
      <c r="V42" s="11"/>
      <c r="W42" s="11"/>
      <c r="X42" s="11"/>
    </row>
    <row r="43" spans="1:184" hidden="1">
      <c r="A43" s="12"/>
      <c r="B43" s="592"/>
      <c r="C43" s="592"/>
      <c r="D43" s="592"/>
      <c r="E43" s="592"/>
      <c r="F43" s="592"/>
      <c r="G43" s="592"/>
      <c r="H43" s="592"/>
      <c r="I43" s="592"/>
      <c r="J43" s="592"/>
      <c r="K43" s="12"/>
      <c r="L43" s="789"/>
      <c r="M43" s="640"/>
      <c r="N43" s="790"/>
      <c r="O43" s="11"/>
      <c r="P43" s="11"/>
      <c r="Q43" s="11"/>
      <c r="R43" s="11"/>
      <c r="S43" s="11"/>
      <c r="T43" s="11"/>
      <c r="U43" s="11"/>
      <c r="V43" s="11"/>
      <c r="W43" s="11"/>
      <c r="X43" s="11"/>
    </row>
    <row r="44" spans="1:184" hidden="1">
      <c r="A44" s="12"/>
      <c r="B44" s="869" t="str">
        <f>Admin!BY44</f>
        <v>TAM</v>
      </c>
      <c r="C44" s="870" t="s">
        <v>290</v>
      </c>
      <c r="D44" s="592"/>
      <c r="E44" s="592"/>
      <c r="F44" s="592"/>
      <c r="G44" s="592"/>
      <c r="H44" s="592"/>
      <c r="I44" s="592"/>
      <c r="J44" s="592"/>
      <c r="K44" s="12"/>
      <c r="L44" s="789"/>
      <c r="M44" s="640"/>
      <c r="N44" s="790"/>
      <c r="O44" s="11"/>
      <c r="P44" s="11"/>
      <c r="Q44" s="11"/>
      <c r="R44" s="11"/>
      <c r="S44" s="11"/>
      <c r="T44" s="11"/>
      <c r="U44" s="11"/>
      <c r="V44" s="11"/>
      <c r="W44" s="11"/>
      <c r="X44" s="11"/>
    </row>
    <row r="45" spans="1:184" hidden="1">
      <c r="B45" s="12"/>
      <c r="C45" s="12"/>
      <c r="D45" s="12"/>
      <c r="E45" s="12"/>
      <c r="F45" s="12"/>
      <c r="G45" s="12"/>
      <c r="H45" s="12"/>
      <c r="I45" s="12"/>
      <c r="J45" s="12"/>
      <c r="K45" s="12"/>
      <c r="L45" s="792"/>
      <c r="M45" s="640"/>
      <c r="N45" s="790"/>
      <c r="O45" s="11"/>
      <c r="P45" s="11"/>
      <c r="Q45" s="11"/>
      <c r="R45" s="11"/>
      <c r="S45" s="11"/>
      <c r="T45" s="11"/>
      <c r="U45" s="11"/>
      <c r="V45" s="11"/>
      <c r="W45" s="11"/>
      <c r="X45" s="11"/>
    </row>
    <row r="46" spans="1:184" hidden="1">
      <c r="B46" s="11"/>
      <c r="C46" s="11"/>
      <c r="D46" s="11"/>
      <c r="E46" s="11"/>
      <c r="F46" s="11"/>
      <c r="G46" s="11"/>
      <c r="H46" s="11"/>
      <c r="I46" s="11"/>
      <c r="J46" s="11"/>
      <c r="K46" s="11"/>
      <c r="L46" s="789"/>
      <c r="M46" s="640"/>
      <c r="N46" s="790"/>
      <c r="O46" s="11"/>
      <c r="P46" s="11"/>
      <c r="Q46" s="11"/>
      <c r="R46" s="11"/>
      <c r="S46" s="11"/>
      <c r="T46" s="11"/>
      <c r="U46" s="11"/>
      <c r="V46" s="11"/>
      <c r="W46" s="11"/>
      <c r="X46" s="11"/>
    </row>
    <row r="47" spans="1:184">
      <c r="B47" s="11"/>
      <c r="C47" s="11"/>
      <c r="D47" s="11"/>
      <c r="E47" s="11"/>
      <c r="F47" s="11"/>
      <c r="G47" s="11"/>
      <c r="H47" s="11"/>
      <c r="I47" s="11"/>
      <c r="J47" s="11"/>
      <c r="K47" s="11"/>
      <c r="L47" s="789"/>
      <c r="M47" s="640"/>
      <c r="N47" s="790"/>
      <c r="O47" s="11"/>
      <c r="P47" s="11"/>
      <c r="Q47" s="11"/>
      <c r="R47" s="11"/>
      <c r="S47" s="11"/>
      <c r="T47" s="11"/>
      <c r="U47" s="11"/>
      <c r="V47" s="11"/>
      <c r="W47" s="11"/>
      <c r="X47" s="11"/>
    </row>
    <row r="48" spans="1:184">
      <c r="A48" s="300" t="b">
        <v>0</v>
      </c>
      <c r="B48" s="541" t="s">
        <v>154</v>
      </c>
      <c r="C48" s="11"/>
      <c r="D48" s="11"/>
      <c r="E48" s="11"/>
      <c r="F48" s="11"/>
      <c r="G48" s="11"/>
      <c r="H48" s="11"/>
      <c r="I48" s="11"/>
      <c r="J48" s="11"/>
      <c r="K48" s="11"/>
      <c r="L48" s="789"/>
      <c r="M48" s="640"/>
      <c r="N48" s="790" t="s">
        <v>211</v>
      </c>
      <c r="O48" s="11"/>
      <c r="P48" s="11"/>
      <c r="Q48" s="11"/>
      <c r="R48" s="11"/>
      <c r="S48" s="11"/>
      <c r="T48" s="11"/>
      <c r="U48" s="11"/>
      <c r="V48" s="11"/>
      <c r="W48" s="11"/>
      <c r="X48" s="11"/>
    </row>
    <row r="49" spans="1:24" hidden="1">
      <c r="A49" s="300"/>
      <c r="B49" s="477" t="s">
        <v>233</v>
      </c>
      <c r="C49" s="11"/>
      <c r="D49" s="11"/>
      <c r="E49" s="11"/>
      <c r="F49" s="11"/>
      <c r="G49" s="11"/>
      <c r="H49" s="11"/>
      <c r="I49" s="11"/>
      <c r="J49" s="11"/>
      <c r="K49" s="11"/>
      <c r="L49" s="781">
        <f>IF(SUM($L$53:$L$70)="",1,0)</f>
        <v>0</v>
      </c>
      <c r="M49" s="640" t="str">
        <f>IF($A$48=TRUE,1,"")</f>
        <v/>
      </c>
      <c r="N49" s="790">
        <f>SUM(L49:M49)</f>
        <v>0</v>
      </c>
      <c r="O49" s="11"/>
      <c r="P49" s="11"/>
      <c r="Q49" s="11"/>
      <c r="R49" s="11"/>
      <c r="S49" s="11"/>
      <c r="T49" s="11"/>
      <c r="U49" s="11"/>
      <c r="V49" s="11"/>
      <c r="W49" s="11"/>
      <c r="X49" s="11"/>
    </row>
    <row r="50" spans="1:24" hidden="1">
      <c r="B50" s="738" t="s">
        <v>5</v>
      </c>
      <c r="C50" s="11"/>
      <c r="D50" s="11"/>
      <c r="E50" s="11"/>
      <c r="F50" s="11"/>
      <c r="G50" s="11"/>
      <c r="H50" s="11"/>
      <c r="I50" s="11"/>
      <c r="J50" s="11"/>
      <c r="K50" s="11"/>
      <c r="L50" s="781">
        <f t="shared" ref="L50:L55" si="0">IF(SUM($L$56:$L$70)="","",1)</f>
        <v>1</v>
      </c>
      <c r="M50" s="640" t="str">
        <f t="shared" ref="M50:M107" si="1">IF($A$48=TRUE,1,"")</f>
        <v/>
      </c>
      <c r="N50" s="790">
        <f t="shared" ref="N50:N107" si="2">SUM(L50:M50)</f>
        <v>1</v>
      </c>
      <c r="O50" s="11"/>
      <c r="P50" s="11"/>
      <c r="Q50" s="11"/>
      <c r="R50" s="11"/>
      <c r="S50" s="11"/>
      <c r="T50" s="11"/>
      <c r="U50" s="11"/>
      <c r="V50" s="11"/>
      <c r="W50" s="11"/>
      <c r="X50" s="11"/>
    </row>
    <row r="51" spans="1:24" hidden="1">
      <c r="B51" s="738" t="s">
        <v>4</v>
      </c>
      <c r="C51" s="11"/>
      <c r="D51" s="11"/>
      <c r="E51" s="11"/>
      <c r="F51" s="11"/>
      <c r="G51" s="11"/>
      <c r="H51" s="11"/>
      <c r="I51" s="11"/>
      <c r="J51" s="11"/>
      <c r="K51" s="11"/>
      <c r="L51" s="781">
        <f t="shared" si="0"/>
        <v>1</v>
      </c>
      <c r="M51" s="640" t="str">
        <f t="shared" si="1"/>
        <v/>
      </c>
      <c r="N51" s="790">
        <f t="shared" si="2"/>
        <v>1</v>
      </c>
      <c r="O51" s="11"/>
      <c r="P51" s="11"/>
      <c r="Q51" s="11"/>
      <c r="R51" s="11"/>
      <c r="S51" s="11"/>
      <c r="T51" s="11"/>
      <c r="U51" s="11"/>
      <c r="V51" s="11"/>
      <c r="W51" s="11"/>
      <c r="X51" s="11"/>
    </row>
    <row r="52" spans="1:24" hidden="1">
      <c r="B52" s="738"/>
      <c r="C52" s="11"/>
      <c r="D52" s="11"/>
      <c r="E52" s="11"/>
      <c r="F52" s="11"/>
      <c r="G52" s="11"/>
      <c r="H52" s="11"/>
      <c r="I52" s="11"/>
      <c r="J52" s="11"/>
      <c r="K52" s="11"/>
      <c r="L52" s="781">
        <f t="shared" si="0"/>
        <v>1</v>
      </c>
      <c r="M52" s="640" t="str">
        <f t="shared" si="1"/>
        <v/>
      </c>
      <c r="N52" s="790">
        <f t="shared" si="2"/>
        <v>1</v>
      </c>
      <c r="O52" s="11"/>
      <c r="P52" s="11"/>
      <c r="Q52" s="11"/>
      <c r="R52" s="11"/>
      <c r="S52" s="11"/>
      <c r="T52" s="11"/>
      <c r="U52" s="11"/>
      <c r="V52" s="11"/>
      <c r="W52" s="11"/>
      <c r="X52" s="11"/>
    </row>
    <row r="53" spans="1:24" hidden="1">
      <c r="B53" s="885"/>
      <c r="C53" s="868" t="str">
        <f>IF(Admin!D29="","",Admin!D29)</f>
        <v>House of Paws</v>
      </c>
      <c r="D53" s="11"/>
      <c r="E53" s="11"/>
      <c r="F53" s="11"/>
      <c r="G53" s="11"/>
      <c r="H53" s="11"/>
      <c r="I53" s="11"/>
      <c r="J53" s="11"/>
      <c r="K53" s="11"/>
      <c r="L53" s="781">
        <f t="shared" si="0"/>
        <v>1</v>
      </c>
      <c r="M53" s="640" t="str">
        <f t="shared" si="1"/>
        <v/>
      </c>
      <c r="N53" s="790">
        <f t="shared" si="2"/>
        <v>1</v>
      </c>
      <c r="O53" s="11"/>
      <c r="P53" s="11"/>
      <c r="Q53" s="11"/>
      <c r="R53" s="11"/>
      <c r="S53" s="11"/>
      <c r="T53" s="11"/>
      <c r="U53" s="11"/>
      <c r="V53" s="11"/>
      <c r="W53" s="11"/>
      <c r="X53" s="11"/>
    </row>
    <row r="54" spans="1:24" ht="24.5" hidden="1">
      <c r="B54" s="650"/>
      <c r="C54" s="651" t="s">
        <v>2</v>
      </c>
      <c r="D54" s="11"/>
      <c r="E54" s="11"/>
      <c r="F54" s="11"/>
      <c r="G54" s="11"/>
      <c r="H54" s="11"/>
      <c r="I54" s="11"/>
      <c r="J54" s="11"/>
      <c r="K54" s="11"/>
      <c r="L54" s="781">
        <f t="shared" si="0"/>
        <v>1</v>
      </c>
      <c r="M54" s="640" t="str">
        <f t="shared" si="1"/>
        <v/>
      </c>
      <c r="N54" s="790">
        <f t="shared" si="2"/>
        <v>1</v>
      </c>
      <c r="O54" s="11"/>
      <c r="P54" s="11"/>
      <c r="Q54" s="11"/>
      <c r="R54" s="11"/>
      <c r="S54" s="11"/>
      <c r="T54" s="11"/>
      <c r="U54" s="11"/>
      <c r="V54" s="11"/>
      <c r="W54" s="11"/>
      <c r="X54" s="11"/>
    </row>
    <row r="55" spans="1:24" hidden="1">
      <c r="B55" s="652"/>
      <c r="C55" s="709"/>
      <c r="D55" s="11"/>
      <c r="E55" s="11"/>
      <c r="F55" s="11"/>
      <c r="G55" s="11"/>
      <c r="H55" s="11"/>
      <c r="I55" s="11"/>
      <c r="J55" s="11"/>
      <c r="K55" s="11"/>
      <c r="L55" s="781">
        <f t="shared" si="0"/>
        <v>1</v>
      </c>
      <c r="M55" s="640" t="str">
        <f t="shared" si="1"/>
        <v/>
      </c>
      <c r="N55" s="790">
        <f t="shared" si="2"/>
        <v>1</v>
      </c>
      <c r="O55" s="11"/>
      <c r="P55" s="11"/>
      <c r="Q55" s="11"/>
      <c r="R55" s="11"/>
      <c r="S55" s="11"/>
      <c r="T55" s="11"/>
      <c r="U55" s="11"/>
      <c r="V55" s="11"/>
      <c r="W55" s="11"/>
      <c r="X55" s="11"/>
    </row>
    <row r="56" spans="1:24" s="11" customFormat="1" hidden="1">
      <c r="B56" s="649">
        <f>Tasks!B69</f>
        <v>1</v>
      </c>
      <c r="C56" s="656" t="str">
        <f>IF(Tasks!C69="&lt;&gt;","",Tasks!C69)</f>
        <v>Creation of user account.</v>
      </c>
      <c r="L56" s="640">
        <f>IF(Tasks!C69="",0,1)</f>
        <v>1</v>
      </c>
      <c r="M56" s="640" t="str">
        <f t="shared" si="1"/>
        <v/>
      </c>
      <c r="N56" s="790">
        <f t="shared" si="2"/>
        <v>1</v>
      </c>
    </row>
    <row r="57" spans="1:24" s="11" customFormat="1" hidden="1">
      <c r="B57" s="649">
        <f>Tasks!B70</f>
        <v>2</v>
      </c>
      <c r="C57" s="656" t="str">
        <f>IF(Tasks!C70="&lt;&gt;","",Tasks!C70)</f>
        <v>Walk through the entire process of finding a pet using a filtered search.</v>
      </c>
      <c r="L57" s="640">
        <f>IF(Tasks!C70="",0,1)</f>
        <v>1</v>
      </c>
      <c r="M57" s="640" t="str">
        <f t="shared" si="1"/>
        <v/>
      </c>
      <c r="N57" s="790">
        <f t="shared" si="2"/>
        <v>1</v>
      </c>
    </row>
    <row r="58" spans="1:24" s="11" customFormat="1" hidden="1">
      <c r="B58" s="649">
        <f>Tasks!B71</f>
        <v>3</v>
      </c>
      <c r="C58" s="656" t="str">
        <f>IF(Tasks!C71="&lt;&gt;","",Tasks!C71)</f>
        <v>Finding the right pet sitter for the user’s pet.</v>
      </c>
      <c r="L58" s="640">
        <f>IF(Tasks!C71="",0,1)</f>
        <v>1</v>
      </c>
      <c r="M58" s="640" t="str">
        <f t="shared" si="1"/>
        <v/>
      </c>
      <c r="N58" s="790">
        <f t="shared" si="2"/>
        <v>1</v>
      </c>
    </row>
    <row r="59" spans="1:24" s="11" customFormat="1" hidden="1">
      <c r="B59" s="649">
        <f>Tasks!B72</f>
        <v>4</v>
      </c>
      <c r="C59" s="656" t="str">
        <f>IF(Tasks!C72="&lt;&gt;","",Tasks!C72)</f>
        <v>Navigating through user testimonials.</v>
      </c>
      <c r="L59" s="640">
        <f>IF(Tasks!C72="",0,1)</f>
        <v>1</v>
      </c>
      <c r="M59" s="640" t="str">
        <f t="shared" si="1"/>
        <v/>
      </c>
      <c r="N59" s="790">
        <f t="shared" si="2"/>
        <v>1</v>
      </c>
    </row>
    <row r="60" spans="1:24" s="11" customFormat="1" hidden="1">
      <c r="B60" s="649">
        <f>Tasks!B73</f>
        <v>5</v>
      </c>
      <c r="C60" s="656" t="str">
        <f>IF(Tasks!C73="&lt;&gt;","",Tasks!C73)</f>
        <v>Browsing through the favourited pets and pet sitters.</v>
      </c>
      <c r="L60" s="640">
        <f>IF(Tasks!C73="",0,1)</f>
        <v>1</v>
      </c>
      <c r="M60" s="640" t="str">
        <f t="shared" si="1"/>
        <v/>
      </c>
      <c r="N60" s="790">
        <f t="shared" si="2"/>
        <v>1</v>
      </c>
    </row>
    <row r="61" spans="1:24" s="11" customFormat="1" hidden="1">
      <c r="B61" s="649">
        <f>Tasks!B74</f>
        <v>6</v>
      </c>
      <c r="C61" s="656" t="str">
        <f>IF(Tasks!C74="&lt;&gt;","",Tasks!C74)</f>
        <v>Searching for suitable pet events.</v>
      </c>
      <c r="L61" s="640">
        <f>IF(Tasks!C74="",0,1)</f>
        <v>1</v>
      </c>
      <c r="M61" s="640" t="str">
        <f t="shared" si="1"/>
        <v/>
      </c>
      <c r="N61" s="790">
        <f t="shared" si="2"/>
        <v>1</v>
      </c>
    </row>
    <row r="62" spans="1:24" s="11" customFormat="1" hidden="1">
      <c r="B62" s="649">
        <f>Tasks!B75</f>
        <v>7</v>
      </c>
      <c r="C62" s="656">
        <f>IF(Tasks!C75="&lt;&gt;","",Tasks!C75)</f>
        <v>0</v>
      </c>
      <c r="L62" s="640">
        <f>IF(Tasks!C75="",0,1)</f>
        <v>0</v>
      </c>
      <c r="M62" s="640" t="str">
        <f t="shared" si="1"/>
        <v/>
      </c>
      <c r="N62" s="790">
        <f t="shared" si="2"/>
        <v>0</v>
      </c>
    </row>
    <row r="63" spans="1:24" s="11" customFormat="1" hidden="1">
      <c r="B63" s="649">
        <f>Tasks!B76</f>
        <v>8</v>
      </c>
      <c r="C63" s="656">
        <f>IF(Tasks!C76="&lt;&gt;","",Tasks!C76)</f>
        <v>0</v>
      </c>
      <c r="L63" s="640">
        <f>IF(Tasks!C76="",0,1)</f>
        <v>0</v>
      </c>
      <c r="M63" s="640" t="str">
        <f t="shared" si="1"/>
        <v/>
      </c>
      <c r="N63" s="790">
        <f t="shared" si="2"/>
        <v>0</v>
      </c>
    </row>
    <row r="64" spans="1:24" s="11" customFormat="1" hidden="1">
      <c r="B64" s="649">
        <f>Tasks!B77</f>
        <v>9</v>
      </c>
      <c r="C64" s="656">
        <f>IF(Tasks!C77="&lt;&gt;","",Tasks!C77)</f>
        <v>0</v>
      </c>
      <c r="L64" s="640">
        <f>IF(Tasks!C77="",0,1)</f>
        <v>0</v>
      </c>
      <c r="M64" s="640" t="str">
        <f t="shared" si="1"/>
        <v/>
      </c>
      <c r="N64" s="790">
        <f t="shared" si="2"/>
        <v>0</v>
      </c>
    </row>
    <row r="65" spans="2:14" s="11" customFormat="1" hidden="1">
      <c r="B65" s="649">
        <f>Tasks!B78</f>
        <v>10</v>
      </c>
      <c r="C65" s="656">
        <f>IF(Tasks!C78="&lt;&gt;","",Tasks!C78)</f>
        <v>0</v>
      </c>
      <c r="L65" s="640">
        <f>IF(Tasks!C78="",0,1)</f>
        <v>0</v>
      </c>
      <c r="M65" s="640" t="str">
        <f t="shared" si="1"/>
        <v/>
      </c>
      <c r="N65" s="790">
        <f t="shared" si="2"/>
        <v>0</v>
      </c>
    </row>
    <row r="66" spans="2:14" s="11" customFormat="1" hidden="1">
      <c r="B66" s="649">
        <f>Tasks!B79</f>
        <v>11</v>
      </c>
      <c r="C66" s="656">
        <f>IF(Tasks!C79="&lt;&gt;","",Tasks!C79)</f>
        <v>0</v>
      </c>
      <c r="L66" s="640">
        <f>IF(Tasks!C79="",0,1)</f>
        <v>0</v>
      </c>
      <c r="M66" s="640" t="str">
        <f t="shared" si="1"/>
        <v/>
      </c>
      <c r="N66" s="790">
        <f t="shared" si="2"/>
        <v>0</v>
      </c>
    </row>
    <row r="67" spans="2:14" s="11" customFormat="1" hidden="1">
      <c r="B67" s="649">
        <f>Tasks!B80</f>
        <v>12</v>
      </c>
      <c r="C67" s="656">
        <f>IF(Tasks!C80="&lt;&gt;","",Tasks!C80)</f>
        <v>0</v>
      </c>
      <c r="L67" s="640">
        <f>IF(Tasks!C80="",0,1)</f>
        <v>0</v>
      </c>
      <c r="M67" s="640" t="str">
        <f t="shared" si="1"/>
        <v/>
      </c>
      <c r="N67" s="790">
        <f t="shared" si="2"/>
        <v>0</v>
      </c>
    </row>
    <row r="68" spans="2:14" s="11" customFormat="1" hidden="1">
      <c r="B68" s="649">
        <f>Tasks!B81</f>
        <v>13</v>
      </c>
      <c r="C68" s="656">
        <f>IF(Tasks!C81="&lt;&gt;","",Tasks!C81)</f>
        <v>0</v>
      </c>
      <c r="L68" s="640">
        <f>IF(Tasks!C81="",0,1)</f>
        <v>0</v>
      </c>
      <c r="M68" s="640" t="str">
        <f t="shared" si="1"/>
        <v/>
      </c>
      <c r="N68" s="790">
        <f t="shared" si="2"/>
        <v>0</v>
      </c>
    </row>
    <row r="69" spans="2:14" s="11" customFormat="1" hidden="1">
      <c r="B69" s="649">
        <f>Tasks!B82</f>
        <v>14</v>
      </c>
      <c r="C69" s="656">
        <f>IF(Tasks!C82="&lt;&gt;","",Tasks!C82)</f>
        <v>0</v>
      </c>
      <c r="L69" s="640">
        <f>IF(Tasks!C82="",0,1)</f>
        <v>0</v>
      </c>
      <c r="M69" s="640" t="str">
        <f t="shared" si="1"/>
        <v/>
      </c>
      <c r="N69" s="790">
        <f t="shared" si="2"/>
        <v>0</v>
      </c>
    </row>
    <row r="70" spans="2:14" s="11" customFormat="1" hidden="1">
      <c r="B70" s="649">
        <f>Tasks!B83</f>
        <v>15</v>
      </c>
      <c r="C70" s="656">
        <f>IF(Tasks!C83="&lt;&gt;","",Tasks!C83)</f>
        <v>0</v>
      </c>
      <c r="L70" s="640">
        <f>IF(Tasks!C83="",0,1)</f>
        <v>0</v>
      </c>
      <c r="M70" s="640" t="str">
        <f t="shared" si="1"/>
        <v/>
      </c>
      <c r="N70" s="790">
        <f t="shared" si="2"/>
        <v>0</v>
      </c>
    </row>
    <row r="71" spans="2:14" s="11" customFormat="1" hidden="1">
      <c r="B71" s="649">
        <f>Tasks!B84</f>
        <v>16</v>
      </c>
      <c r="C71" s="656">
        <f>IF(Tasks!C84="&lt;&gt;","",Tasks!C84)</f>
        <v>0</v>
      </c>
      <c r="L71" s="640">
        <f>IF(Tasks!C84="",0,1)</f>
        <v>0</v>
      </c>
      <c r="M71" s="640" t="str">
        <f t="shared" si="1"/>
        <v/>
      </c>
      <c r="N71" s="790">
        <f t="shared" si="2"/>
        <v>0</v>
      </c>
    </row>
    <row r="72" spans="2:14" s="11" customFormat="1" hidden="1">
      <c r="B72" s="649">
        <f>Tasks!B85</f>
        <v>17</v>
      </c>
      <c r="C72" s="656">
        <f>IF(Tasks!C85="&lt;&gt;","",Tasks!C85)</f>
        <v>0</v>
      </c>
      <c r="L72" s="640">
        <f>IF(Tasks!C85="",0,1)</f>
        <v>0</v>
      </c>
      <c r="M72" s="640" t="str">
        <f t="shared" si="1"/>
        <v/>
      </c>
      <c r="N72" s="790">
        <f t="shared" si="2"/>
        <v>0</v>
      </c>
    </row>
    <row r="73" spans="2:14" s="11" customFormat="1" hidden="1">
      <c r="B73" s="649">
        <f>Tasks!B86</f>
        <v>18</v>
      </c>
      <c r="C73" s="656">
        <f>IF(Tasks!C86="&lt;&gt;","",Tasks!C86)</f>
        <v>0</v>
      </c>
      <c r="L73" s="640">
        <f>IF(Tasks!C86="",0,1)</f>
        <v>0</v>
      </c>
      <c r="M73" s="640" t="str">
        <f t="shared" si="1"/>
        <v/>
      </c>
      <c r="N73" s="790">
        <f t="shared" si="2"/>
        <v>0</v>
      </c>
    </row>
    <row r="74" spans="2:14" s="11" customFormat="1" hidden="1">
      <c r="B74" s="649">
        <f>Tasks!B87</f>
        <v>19</v>
      </c>
      <c r="C74" s="656">
        <f>IF(Tasks!C87="&lt;&gt;","",Tasks!C87)</f>
        <v>0</v>
      </c>
      <c r="L74" s="640">
        <f>IF(Tasks!C87="",0,1)</f>
        <v>0</v>
      </c>
      <c r="M74" s="640" t="str">
        <f t="shared" si="1"/>
        <v/>
      </c>
      <c r="N74" s="790">
        <f t="shared" si="2"/>
        <v>0</v>
      </c>
    </row>
    <row r="75" spans="2:14" s="11" customFormat="1" hidden="1">
      <c r="B75" s="649">
        <f>Tasks!B88</f>
        <v>20</v>
      </c>
      <c r="C75" s="656">
        <f>IF(Tasks!C88="&lt;&gt;","",Tasks!C88)</f>
        <v>0</v>
      </c>
      <c r="L75" s="640">
        <f>IF(Tasks!C88="",0,1)</f>
        <v>0</v>
      </c>
      <c r="M75" s="640" t="str">
        <f t="shared" si="1"/>
        <v/>
      </c>
      <c r="N75" s="790">
        <f t="shared" si="2"/>
        <v>0</v>
      </c>
    </row>
    <row r="76" spans="2:14" s="11" customFormat="1" hidden="1">
      <c r="B76" s="649">
        <f>Tasks!B89</f>
        <v>21</v>
      </c>
      <c r="C76" s="656">
        <f>IF(Tasks!C89="&lt;&gt;","",Tasks!C89)</f>
        <v>0</v>
      </c>
      <c r="L76" s="640">
        <f>IF(Tasks!C89="",0,1)</f>
        <v>0</v>
      </c>
      <c r="M76" s="640" t="str">
        <f t="shared" si="1"/>
        <v/>
      </c>
      <c r="N76" s="790">
        <f t="shared" si="2"/>
        <v>0</v>
      </c>
    </row>
    <row r="77" spans="2:14" s="11" customFormat="1" hidden="1">
      <c r="B77" s="649">
        <f>Tasks!B90</f>
        <v>22</v>
      </c>
      <c r="C77" s="656">
        <f>IF(Tasks!C90="&lt;&gt;","",Tasks!C90)</f>
        <v>0</v>
      </c>
      <c r="L77" s="640">
        <f>IF(Tasks!C90="",0,1)</f>
        <v>0</v>
      </c>
      <c r="M77" s="640" t="str">
        <f t="shared" si="1"/>
        <v/>
      </c>
      <c r="N77" s="790">
        <f t="shared" si="2"/>
        <v>0</v>
      </c>
    </row>
    <row r="78" spans="2:14" s="11" customFormat="1" hidden="1">
      <c r="B78" s="649">
        <f>Tasks!B91</f>
        <v>23</v>
      </c>
      <c r="C78" s="656">
        <f>IF(Tasks!C91="&lt;&gt;","",Tasks!C91)</f>
        <v>0</v>
      </c>
      <c r="L78" s="640">
        <f>IF(Tasks!C91="",0,1)</f>
        <v>0</v>
      </c>
      <c r="M78" s="640" t="str">
        <f t="shared" si="1"/>
        <v/>
      </c>
      <c r="N78" s="790">
        <f t="shared" si="2"/>
        <v>0</v>
      </c>
    </row>
    <row r="79" spans="2:14" s="11" customFormat="1" hidden="1">
      <c r="B79" s="649">
        <f>Tasks!B92</f>
        <v>24</v>
      </c>
      <c r="C79" s="656">
        <f>IF(Tasks!C92="&lt;&gt;","",Tasks!C92)</f>
        <v>0</v>
      </c>
      <c r="L79" s="640">
        <f>IF(Tasks!C92="",0,1)</f>
        <v>0</v>
      </c>
      <c r="M79" s="640" t="str">
        <f t="shared" si="1"/>
        <v/>
      </c>
      <c r="N79" s="790">
        <f t="shared" si="2"/>
        <v>0</v>
      </c>
    </row>
    <row r="80" spans="2:14" s="11" customFormat="1" hidden="1">
      <c r="B80" s="649">
        <f>Tasks!B93</f>
        <v>25</v>
      </c>
      <c r="C80" s="656">
        <f>IF(Tasks!C93="&lt;&gt;","",Tasks!C93)</f>
        <v>0</v>
      </c>
      <c r="L80" s="640">
        <f>IF(Tasks!C93="",0,1)</f>
        <v>0</v>
      </c>
      <c r="M80" s="640" t="str">
        <f t="shared" si="1"/>
        <v/>
      </c>
      <c r="N80" s="790">
        <f t="shared" si="2"/>
        <v>0</v>
      </c>
    </row>
    <row r="81" spans="2:14" s="11" customFormat="1" hidden="1">
      <c r="B81" s="649">
        <f>Tasks!B94</f>
        <v>26</v>
      </c>
      <c r="C81" s="656">
        <f>IF(Tasks!C94="&lt;&gt;","",Tasks!C94)</f>
        <v>0</v>
      </c>
      <c r="L81" s="640">
        <f>IF(Tasks!C94="",0,1)</f>
        <v>0</v>
      </c>
      <c r="M81" s="640" t="str">
        <f t="shared" si="1"/>
        <v/>
      </c>
      <c r="N81" s="790">
        <f t="shared" si="2"/>
        <v>0</v>
      </c>
    </row>
    <row r="82" spans="2:14" s="11" customFormat="1" hidden="1">
      <c r="B82" s="649">
        <f>Tasks!B95</f>
        <v>27</v>
      </c>
      <c r="C82" s="656">
        <f>IF(Tasks!C95="&lt;&gt;","",Tasks!C95)</f>
        <v>0</v>
      </c>
      <c r="L82" s="640">
        <f>IF(Tasks!C95="",0,1)</f>
        <v>0</v>
      </c>
      <c r="M82" s="640" t="str">
        <f t="shared" si="1"/>
        <v/>
      </c>
      <c r="N82" s="790">
        <f t="shared" si="2"/>
        <v>0</v>
      </c>
    </row>
    <row r="83" spans="2:14" s="11" customFormat="1" hidden="1">
      <c r="B83" s="649">
        <f>Tasks!B96</f>
        <v>28</v>
      </c>
      <c r="C83" s="656">
        <f>IF(Tasks!C96="&lt;&gt;","",Tasks!C96)</f>
        <v>0</v>
      </c>
      <c r="L83" s="640">
        <f>IF(Tasks!C96="",0,1)</f>
        <v>0</v>
      </c>
      <c r="M83" s="640" t="str">
        <f t="shared" si="1"/>
        <v/>
      </c>
      <c r="N83" s="790">
        <f t="shared" si="2"/>
        <v>0</v>
      </c>
    </row>
    <row r="84" spans="2:14" s="11" customFormat="1" hidden="1">
      <c r="B84" s="649">
        <f>Tasks!B97</f>
        <v>29</v>
      </c>
      <c r="C84" s="656">
        <f>IF(Tasks!C97="&lt;&gt;","",Tasks!C97)</f>
        <v>0</v>
      </c>
      <c r="L84" s="640">
        <f>IF(Tasks!C97="",0,1)</f>
        <v>0</v>
      </c>
      <c r="M84" s="640" t="str">
        <f t="shared" si="1"/>
        <v/>
      </c>
      <c r="N84" s="790">
        <f t="shared" si="2"/>
        <v>0</v>
      </c>
    </row>
    <row r="85" spans="2:14" s="11" customFormat="1" hidden="1">
      <c r="B85" s="649">
        <f>Tasks!B98</f>
        <v>30</v>
      </c>
      <c r="C85" s="656">
        <f>IF(Tasks!C98="&lt;&gt;","",Tasks!C98)</f>
        <v>0</v>
      </c>
      <c r="L85" s="640">
        <f>IF(Tasks!C98="",0,1)</f>
        <v>0</v>
      </c>
      <c r="M85" s="640" t="str">
        <f t="shared" si="1"/>
        <v/>
      </c>
      <c r="N85" s="790">
        <f t="shared" si="2"/>
        <v>0</v>
      </c>
    </row>
    <row r="86" spans="2:14" s="11" customFormat="1" hidden="1">
      <c r="B86" s="649">
        <f>Tasks!B99</f>
        <v>31</v>
      </c>
      <c r="C86" s="656">
        <f>IF(Tasks!C99="&lt;&gt;","",Tasks!C99)</f>
        <v>0</v>
      </c>
      <c r="L86" s="640">
        <f>IF(Tasks!C99="",0,1)</f>
        <v>0</v>
      </c>
      <c r="M86" s="640" t="str">
        <f t="shared" si="1"/>
        <v/>
      </c>
      <c r="N86" s="790">
        <f t="shared" si="2"/>
        <v>0</v>
      </c>
    </row>
    <row r="87" spans="2:14" s="11" customFormat="1" hidden="1">
      <c r="B87" s="649">
        <f>Tasks!B100</f>
        <v>32</v>
      </c>
      <c r="C87" s="656">
        <f>IF(Tasks!C100="&lt;&gt;","",Tasks!C100)</f>
        <v>0</v>
      </c>
      <c r="L87" s="640">
        <f>IF(Tasks!C100="",0,1)</f>
        <v>0</v>
      </c>
      <c r="M87" s="640" t="str">
        <f t="shared" si="1"/>
        <v/>
      </c>
      <c r="N87" s="790">
        <f t="shared" si="2"/>
        <v>0</v>
      </c>
    </row>
    <row r="88" spans="2:14" s="11" customFormat="1" hidden="1">
      <c r="B88" s="649">
        <f>Tasks!B101</f>
        <v>33</v>
      </c>
      <c r="C88" s="656">
        <f>IF(Tasks!C101="&lt;&gt;","",Tasks!C101)</f>
        <v>0</v>
      </c>
      <c r="L88" s="640">
        <f>IF(Tasks!C101="",0,1)</f>
        <v>0</v>
      </c>
      <c r="M88" s="640" t="str">
        <f t="shared" si="1"/>
        <v/>
      </c>
      <c r="N88" s="790">
        <f t="shared" si="2"/>
        <v>0</v>
      </c>
    </row>
    <row r="89" spans="2:14" s="11" customFormat="1" hidden="1">
      <c r="B89" s="649">
        <f>Tasks!B102</f>
        <v>34</v>
      </c>
      <c r="C89" s="656">
        <f>IF(Tasks!C102="&lt;&gt;","",Tasks!C102)</f>
        <v>0</v>
      </c>
      <c r="L89" s="640">
        <f>IF(Tasks!C102="",0,1)</f>
        <v>0</v>
      </c>
      <c r="M89" s="640" t="str">
        <f t="shared" si="1"/>
        <v/>
      </c>
      <c r="N89" s="790">
        <f t="shared" si="2"/>
        <v>0</v>
      </c>
    </row>
    <row r="90" spans="2:14" s="11" customFormat="1" hidden="1">
      <c r="B90" s="649">
        <f>Tasks!B103</f>
        <v>35</v>
      </c>
      <c r="C90" s="656">
        <f>IF(Tasks!C103="&lt;&gt;","",Tasks!C103)</f>
        <v>0</v>
      </c>
      <c r="L90" s="640">
        <f>IF(Tasks!C103="",0,1)</f>
        <v>0</v>
      </c>
      <c r="M90" s="640" t="str">
        <f t="shared" si="1"/>
        <v/>
      </c>
      <c r="N90" s="790">
        <f t="shared" si="2"/>
        <v>0</v>
      </c>
    </row>
    <row r="91" spans="2:14" s="11" customFormat="1" hidden="1">
      <c r="B91" s="649">
        <f>Tasks!B104</f>
        <v>36</v>
      </c>
      <c r="C91" s="656">
        <f>IF(Tasks!C104="&lt;&gt;","",Tasks!C104)</f>
        <v>0</v>
      </c>
      <c r="L91" s="640">
        <f>IF(Tasks!C104="",0,1)</f>
        <v>0</v>
      </c>
      <c r="M91" s="640" t="str">
        <f t="shared" si="1"/>
        <v/>
      </c>
      <c r="N91" s="790">
        <f t="shared" si="2"/>
        <v>0</v>
      </c>
    </row>
    <row r="92" spans="2:14" s="11" customFormat="1" hidden="1">
      <c r="B92" s="649">
        <f>Tasks!B105</f>
        <v>37</v>
      </c>
      <c r="C92" s="656">
        <f>IF(Tasks!C105="&lt;&gt;","",Tasks!C105)</f>
        <v>0</v>
      </c>
      <c r="L92" s="640">
        <f>IF(Tasks!C105="",0,1)</f>
        <v>0</v>
      </c>
      <c r="M92" s="640" t="str">
        <f t="shared" si="1"/>
        <v/>
      </c>
      <c r="N92" s="790">
        <f t="shared" si="2"/>
        <v>0</v>
      </c>
    </row>
    <row r="93" spans="2:14" s="11" customFormat="1" hidden="1">
      <c r="B93" s="649">
        <f>Tasks!B106</f>
        <v>38</v>
      </c>
      <c r="C93" s="656">
        <f>IF(Tasks!C106="&lt;&gt;","",Tasks!C106)</f>
        <v>0</v>
      </c>
      <c r="L93" s="640">
        <f>IF(Tasks!C106="",0,1)</f>
        <v>0</v>
      </c>
      <c r="M93" s="640" t="str">
        <f t="shared" si="1"/>
        <v/>
      </c>
      <c r="N93" s="790">
        <f t="shared" si="2"/>
        <v>0</v>
      </c>
    </row>
    <row r="94" spans="2:14" s="11" customFormat="1" hidden="1">
      <c r="B94" s="649">
        <f>Tasks!B107</f>
        <v>39</v>
      </c>
      <c r="C94" s="656">
        <f>IF(Tasks!C107="&lt;&gt;","",Tasks!C107)</f>
        <v>0</v>
      </c>
      <c r="L94" s="640">
        <f>IF(Tasks!C107="",0,1)</f>
        <v>0</v>
      </c>
      <c r="M94" s="640" t="str">
        <f t="shared" si="1"/>
        <v/>
      </c>
      <c r="N94" s="790">
        <f t="shared" si="2"/>
        <v>0</v>
      </c>
    </row>
    <row r="95" spans="2:14" s="11" customFormat="1" hidden="1">
      <c r="B95" s="649">
        <f>Tasks!B108</f>
        <v>40</v>
      </c>
      <c r="C95" s="656">
        <f>IF(Tasks!C108="&lt;&gt;","",Tasks!C108)</f>
        <v>0</v>
      </c>
      <c r="L95" s="640">
        <f>IF(Tasks!C108="",0,1)</f>
        <v>0</v>
      </c>
      <c r="M95" s="640" t="str">
        <f t="shared" si="1"/>
        <v/>
      </c>
      <c r="N95" s="790">
        <f t="shared" si="2"/>
        <v>0</v>
      </c>
    </row>
    <row r="96" spans="2:14" s="11" customFormat="1" hidden="1">
      <c r="B96" s="649">
        <f>Tasks!B109</f>
        <v>41</v>
      </c>
      <c r="C96" s="656">
        <f>IF(Tasks!C109="&lt;&gt;","",Tasks!C109)</f>
        <v>0</v>
      </c>
      <c r="L96" s="640">
        <f>IF(Tasks!C109="",0,1)</f>
        <v>0</v>
      </c>
      <c r="M96" s="640" t="str">
        <f t="shared" si="1"/>
        <v/>
      </c>
      <c r="N96" s="790">
        <f t="shared" si="2"/>
        <v>0</v>
      </c>
    </row>
    <row r="97" spans="1:14" s="11" customFormat="1" hidden="1">
      <c r="B97" s="649">
        <f>Tasks!B110</f>
        <v>42</v>
      </c>
      <c r="C97" s="656">
        <f>IF(Tasks!C110="&lt;&gt;","",Tasks!C110)</f>
        <v>0</v>
      </c>
      <c r="L97" s="640">
        <f>IF(Tasks!C110="",0,1)</f>
        <v>0</v>
      </c>
      <c r="M97" s="640" t="str">
        <f t="shared" si="1"/>
        <v/>
      </c>
      <c r="N97" s="790">
        <f t="shared" si="2"/>
        <v>0</v>
      </c>
    </row>
    <row r="98" spans="1:14" s="11" customFormat="1" hidden="1">
      <c r="B98" s="649">
        <f>Tasks!B111</f>
        <v>43</v>
      </c>
      <c r="C98" s="656">
        <f>IF(Tasks!C111="&lt;&gt;","",Tasks!C111)</f>
        <v>0</v>
      </c>
      <c r="L98" s="640">
        <f>IF(Tasks!C111="",0,1)</f>
        <v>0</v>
      </c>
      <c r="M98" s="640" t="str">
        <f t="shared" si="1"/>
        <v/>
      </c>
      <c r="N98" s="790">
        <f t="shared" si="2"/>
        <v>0</v>
      </c>
    </row>
    <row r="99" spans="1:14" s="11" customFormat="1" hidden="1">
      <c r="B99" s="649">
        <f>Tasks!B112</f>
        <v>44</v>
      </c>
      <c r="C99" s="656">
        <f>IF(Tasks!C112="&lt;&gt;","",Tasks!C112)</f>
        <v>0</v>
      </c>
      <c r="L99" s="640">
        <f>IF(Tasks!C112="",0,1)</f>
        <v>0</v>
      </c>
      <c r="M99" s="640" t="str">
        <f t="shared" si="1"/>
        <v/>
      </c>
      <c r="N99" s="790">
        <f t="shared" si="2"/>
        <v>0</v>
      </c>
    </row>
    <row r="100" spans="1:14" s="11" customFormat="1" hidden="1">
      <c r="B100" s="649">
        <f>Tasks!B113</f>
        <v>45</v>
      </c>
      <c r="C100" s="656">
        <f>IF(Tasks!C113="&lt;&gt;","",Tasks!C113)</f>
        <v>0</v>
      </c>
      <c r="L100" s="640">
        <f>IF(Tasks!C113="",0,1)</f>
        <v>0</v>
      </c>
      <c r="M100" s="640" t="str">
        <f t="shared" si="1"/>
        <v/>
      </c>
      <c r="N100" s="790">
        <f t="shared" si="2"/>
        <v>0</v>
      </c>
    </row>
    <row r="101" spans="1:14" s="11" customFormat="1" hidden="1">
      <c r="B101" s="649">
        <f>Tasks!B114</f>
        <v>46</v>
      </c>
      <c r="C101" s="656">
        <f>IF(Tasks!C114="&lt;&gt;","",Tasks!C114)</f>
        <v>0</v>
      </c>
      <c r="L101" s="640">
        <f>IF(Tasks!C114="",0,1)</f>
        <v>0</v>
      </c>
      <c r="M101" s="640" t="str">
        <f t="shared" si="1"/>
        <v/>
      </c>
      <c r="N101" s="790">
        <f t="shared" si="2"/>
        <v>0</v>
      </c>
    </row>
    <row r="102" spans="1:14" s="11" customFormat="1" hidden="1">
      <c r="B102" s="649">
        <f>Tasks!B115</f>
        <v>47</v>
      </c>
      <c r="C102" s="656">
        <f>IF(Tasks!C115="&lt;&gt;","",Tasks!C115)</f>
        <v>0</v>
      </c>
      <c r="L102" s="640">
        <f>IF(Tasks!C115="",0,1)</f>
        <v>0</v>
      </c>
      <c r="M102" s="640" t="str">
        <f t="shared" si="1"/>
        <v/>
      </c>
      <c r="N102" s="790">
        <f t="shared" si="2"/>
        <v>0</v>
      </c>
    </row>
    <row r="103" spans="1:14" s="11" customFormat="1" hidden="1">
      <c r="B103" s="649">
        <f>Tasks!B116</f>
        <v>48</v>
      </c>
      <c r="C103" s="656">
        <f>IF(Tasks!C116="&lt;&gt;","",Tasks!C116)</f>
        <v>0</v>
      </c>
      <c r="L103" s="640">
        <f>IF(Tasks!C116="",0,1)</f>
        <v>0</v>
      </c>
      <c r="M103" s="640" t="str">
        <f t="shared" si="1"/>
        <v/>
      </c>
      <c r="N103" s="790">
        <f t="shared" si="2"/>
        <v>0</v>
      </c>
    </row>
    <row r="104" spans="1:14" s="11" customFormat="1" hidden="1">
      <c r="B104" s="649">
        <f>Tasks!B117</f>
        <v>49</v>
      </c>
      <c r="C104" s="656">
        <f>IF(Tasks!C117="&lt;&gt;","",Tasks!C117)</f>
        <v>0</v>
      </c>
      <c r="L104" s="640">
        <f>IF(Tasks!C117="",0,1)</f>
        <v>0</v>
      </c>
      <c r="M104" s="640" t="str">
        <f t="shared" si="1"/>
        <v/>
      </c>
      <c r="N104" s="790">
        <f t="shared" si="2"/>
        <v>0</v>
      </c>
    </row>
    <row r="105" spans="1:14" s="11" customFormat="1" hidden="1">
      <c r="B105" s="649">
        <f>Tasks!B118</f>
        <v>50</v>
      </c>
      <c r="C105" s="656">
        <f>IF(Tasks!C118="&lt;&gt;","",Tasks!C118)</f>
        <v>0</v>
      </c>
      <c r="L105" s="640">
        <f>IF(Tasks!C118="",0,1)</f>
        <v>0</v>
      </c>
      <c r="M105" s="640" t="str">
        <f t="shared" si="1"/>
        <v/>
      </c>
      <c r="N105" s="790">
        <f t="shared" si="2"/>
        <v>0</v>
      </c>
    </row>
    <row r="106" spans="1:14" s="11" customFormat="1" hidden="1">
      <c r="B106" s="707"/>
      <c r="C106" s="185"/>
      <c r="L106" s="781">
        <f>IF(SUM($L$56:$L$70)="","",1)</f>
        <v>1</v>
      </c>
      <c r="M106" s="640" t="str">
        <f t="shared" si="1"/>
        <v/>
      </c>
      <c r="N106" s="790">
        <f t="shared" si="2"/>
        <v>1</v>
      </c>
    </row>
    <row r="107" spans="1:14" s="11" customFormat="1" hidden="1">
      <c r="B107" s="707"/>
      <c r="C107" s="185"/>
      <c r="L107" s="781">
        <f>IF(SUM($L$56:$L$70)="","",1)</f>
        <v>1</v>
      </c>
      <c r="M107" s="640" t="str">
        <f t="shared" si="1"/>
        <v/>
      </c>
      <c r="N107" s="790">
        <f t="shared" si="2"/>
        <v>1</v>
      </c>
    </row>
    <row r="108" spans="1:14" s="11" customFormat="1">
      <c r="B108" s="707"/>
      <c r="C108" s="185"/>
      <c r="L108" s="640"/>
      <c r="M108" s="640"/>
      <c r="N108" s="790"/>
    </row>
    <row r="109" spans="1:14" s="11" customFormat="1">
      <c r="A109" s="300" t="b">
        <v>0</v>
      </c>
      <c r="B109" s="541" t="s">
        <v>23</v>
      </c>
      <c r="C109" s="708"/>
      <c r="L109" s="789"/>
      <c r="M109" s="640"/>
      <c r="N109" s="790" t="s">
        <v>211</v>
      </c>
    </row>
    <row r="110" spans="1:14" s="11" customFormat="1" hidden="1">
      <c r="A110" s="300"/>
      <c r="B110" s="477" t="s">
        <v>6</v>
      </c>
      <c r="C110" s="708"/>
      <c r="L110" s="781" t="str">
        <f>IF(SUM($L$114:$L$132)="",1,"")</f>
        <v/>
      </c>
      <c r="M110" s="640" t="str">
        <f t="shared" ref="M110:M141" si="3">IF($A$109=TRUE,1,"")</f>
        <v/>
      </c>
      <c r="N110" s="790">
        <f>SUM(L110:M110)</f>
        <v>0</v>
      </c>
    </row>
    <row r="111" spans="1:14" s="11" customFormat="1" hidden="1">
      <c r="B111" s="738" t="s">
        <v>5</v>
      </c>
      <c r="C111" s="708"/>
      <c r="L111" s="781">
        <f>IF(SUM($L$114:$L$132)="","",1)</f>
        <v>1</v>
      </c>
      <c r="M111" s="640" t="str">
        <f t="shared" si="3"/>
        <v/>
      </c>
      <c r="N111" s="790">
        <f t="shared" ref="N111:N174" si="4">SUM(L111:M111)</f>
        <v>1</v>
      </c>
    </row>
    <row r="112" spans="1:14" s="11" customFormat="1" hidden="1">
      <c r="B112" s="738" t="s">
        <v>4</v>
      </c>
      <c r="C112" s="654"/>
      <c r="L112" s="781">
        <f>IF(SUM($L$114:$L$132)="","",1)</f>
        <v>1</v>
      </c>
      <c r="M112" s="640" t="str">
        <f t="shared" si="3"/>
        <v/>
      </c>
      <c r="N112" s="790">
        <f t="shared" si="4"/>
        <v>1</v>
      </c>
    </row>
    <row r="113" spans="2:14" s="11" customFormat="1" hidden="1">
      <c r="B113" s="738"/>
      <c r="C113" s="654"/>
      <c r="L113" s="781">
        <f>IF(SUM($L$114:$L$132)="","",1)</f>
        <v>1</v>
      </c>
      <c r="M113" s="640" t="str">
        <f t="shared" si="3"/>
        <v/>
      </c>
      <c r="N113" s="790">
        <f t="shared" si="4"/>
        <v>1</v>
      </c>
    </row>
    <row r="114" spans="2:14" s="11" customFormat="1" ht="23" hidden="1">
      <c r="B114" s="649"/>
      <c r="C114" s="657" t="str">
        <f>IF(Tasks!$C$69="","","Task 1")</f>
        <v>Task 1</v>
      </c>
      <c r="L114" s="640">
        <f>IF(Tasks!$F$69="No",0,1)</f>
        <v>0</v>
      </c>
      <c r="M114" s="640" t="str">
        <f t="shared" si="3"/>
        <v/>
      </c>
      <c r="N114" s="790">
        <f t="shared" si="4"/>
        <v>0</v>
      </c>
    </row>
    <row r="115" spans="2:14" s="11" customFormat="1" ht="23" hidden="1">
      <c r="B115" s="649"/>
      <c r="C115" s="658" t="str">
        <f>IF(Tasks!$C$69="","",Tasks!$C$69)</f>
        <v>Creation of user account.</v>
      </c>
      <c r="L115" s="640">
        <f>IF(Tasks!$F$69="No",0,1)</f>
        <v>0</v>
      </c>
      <c r="M115" s="640" t="str">
        <f t="shared" si="3"/>
        <v/>
      </c>
      <c r="N115" s="790">
        <f t="shared" si="4"/>
        <v>0</v>
      </c>
    </row>
    <row r="116" spans="2:14" s="11" customFormat="1" ht="23" hidden="1">
      <c r="B116" s="649"/>
      <c r="C116" s="657" t="str">
        <f>IF(Tasks!$C$70="","","Task 2")</f>
        <v>Task 2</v>
      </c>
      <c r="L116" s="640">
        <f>IF(Tasks!$F$70="No",0,1)</f>
        <v>0</v>
      </c>
      <c r="M116" s="640" t="str">
        <f t="shared" si="3"/>
        <v/>
      </c>
      <c r="N116" s="790">
        <f t="shared" si="4"/>
        <v>0</v>
      </c>
    </row>
    <row r="117" spans="2:14" s="11" customFormat="1" ht="46" hidden="1">
      <c r="B117" s="649"/>
      <c r="C117" s="658" t="str">
        <f>IF(Tasks!$C$70="","",Tasks!$C$70)</f>
        <v>Walk through the entire process of finding a pet using a filtered search.</v>
      </c>
      <c r="L117" s="640">
        <f>IF(Tasks!$F$70="No",0,1)</f>
        <v>0</v>
      </c>
      <c r="M117" s="640" t="str">
        <f t="shared" si="3"/>
        <v/>
      </c>
      <c r="N117" s="790">
        <f t="shared" si="4"/>
        <v>0</v>
      </c>
    </row>
    <row r="118" spans="2:14" s="11" customFormat="1" ht="23" hidden="1">
      <c r="B118" s="649"/>
      <c r="C118" s="657" t="str">
        <f>IF(Tasks!$C$71="","","Task 3")</f>
        <v>Task 3</v>
      </c>
      <c r="L118" s="640">
        <f>IF(Tasks!$F$71="No",0,1)</f>
        <v>0</v>
      </c>
      <c r="M118" s="640" t="str">
        <f t="shared" si="3"/>
        <v/>
      </c>
      <c r="N118" s="790">
        <f t="shared" si="4"/>
        <v>0</v>
      </c>
    </row>
    <row r="119" spans="2:14" s="11" customFormat="1" ht="23" hidden="1">
      <c r="B119" s="649"/>
      <c r="C119" s="658" t="str">
        <f>IF(Tasks!$C$71="","",Tasks!$C$71)</f>
        <v>Finding the right pet sitter for the user’s pet.</v>
      </c>
      <c r="L119" s="640">
        <f>IF(Tasks!$F$71="No",0,1)</f>
        <v>0</v>
      </c>
      <c r="M119" s="640" t="str">
        <f t="shared" si="3"/>
        <v/>
      </c>
      <c r="N119" s="790">
        <f t="shared" si="4"/>
        <v>0</v>
      </c>
    </row>
    <row r="120" spans="2:14" s="11" customFormat="1" ht="23" hidden="1">
      <c r="B120" s="649"/>
      <c r="C120" s="657" t="str">
        <f>IF(Tasks!$C$72="","","Task 4")</f>
        <v>Task 4</v>
      </c>
      <c r="L120" s="640">
        <f>IF(Tasks!$F$72="No",0,1)</f>
        <v>0</v>
      </c>
      <c r="M120" s="640" t="str">
        <f t="shared" si="3"/>
        <v/>
      </c>
      <c r="N120" s="790">
        <f t="shared" si="4"/>
        <v>0</v>
      </c>
    </row>
    <row r="121" spans="2:14" s="11" customFormat="1" ht="23" hidden="1">
      <c r="B121" s="649"/>
      <c r="C121" s="658" t="str">
        <f>IF(Tasks!$C$72="","",Tasks!$C$72)</f>
        <v>Navigating through user testimonials.</v>
      </c>
      <c r="L121" s="640">
        <f>IF(Tasks!$F$72="No",0,1)</f>
        <v>0</v>
      </c>
      <c r="M121" s="640" t="str">
        <f t="shared" si="3"/>
        <v/>
      </c>
      <c r="N121" s="790">
        <f t="shared" si="4"/>
        <v>0</v>
      </c>
    </row>
    <row r="122" spans="2:14" s="11" customFormat="1" ht="23" hidden="1">
      <c r="B122" s="649"/>
      <c r="C122" s="657" t="str">
        <f>IF(Tasks!$C$73="","","Task 5")</f>
        <v>Task 5</v>
      </c>
      <c r="L122" s="640">
        <f>IF(Tasks!$F$73="No",0,1)</f>
        <v>0</v>
      </c>
      <c r="M122" s="640" t="str">
        <f t="shared" si="3"/>
        <v/>
      </c>
      <c r="N122" s="790">
        <f t="shared" si="4"/>
        <v>0</v>
      </c>
    </row>
    <row r="123" spans="2:14" s="11" customFormat="1" ht="46" hidden="1">
      <c r="B123" s="649"/>
      <c r="C123" s="658" t="str">
        <f>IF(Tasks!$C$73="","",Tasks!$C$73)</f>
        <v>Browsing through the favourited pets and pet sitters.</v>
      </c>
      <c r="L123" s="640">
        <f>IF(Tasks!$F$73="No",0,1)</f>
        <v>0</v>
      </c>
      <c r="M123" s="640" t="str">
        <f t="shared" si="3"/>
        <v/>
      </c>
      <c r="N123" s="790">
        <f t="shared" si="4"/>
        <v>0</v>
      </c>
    </row>
    <row r="124" spans="2:14" s="11" customFormat="1" ht="23" hidden="1">
      <c r="B124" s="649"/>
      <c r="C124" s="657" t="str">
        <f>IF(Tasks!$C$74="","","Task 6")</f>
        <v>Task 6</v>
      </c>
      <c r="L124" s="640">
        <f>IF(Tasks!$F$74="No",0,1)</f>
        <v>0</v>
      </c>
      <c r="M124" s="640" t="str">
        <f t="shared" si="3"/>
        <v/>
      </c>
      <c r="N124" s="790">
        <f t="shared" si="4"/>
        <v>0</v>
      </c>
    </row>
    <row r="125" spans="2:14" s="11" customFormat="1" ht="23" hidden="1">
      <c r="B125" s="649"/>
      <c r="C125" s="658" t="str">
        <f>IF(Tasks!$C$74="","",Tasks!$C$74)</f>
        <v>Searching for suitable pet events.</v>
      </c>
      <c r="L125" s="640">
        <f>IF(Tasks!$F$74="No",0,1)</f>
        <v>0</v>
      </c>
      <c r="M125" s="640" t="str">
        <f t="shared" si="3"/>
        <v/>
      </c>
      <c r="N125" s="790">
        <f t="shared" si="4"/>
        <v>0</v>
      </c>
    </row>
    <row r="126" spans="2:14" s="11" customFormat="1" ht="23" hidden="1">
      <c r="B126" s="649"/>
      <c r="C126" s="657" t="str">
        <f>IF(Tasks!$C$75="","","Task 7")</f>
        <v/>
      </c>
      <c r="L126" s="640">
        <f>IF(Tasks!$F$75="No",0,1)</f>
        <v>0</v>
      </c>
      <c r="M126" s="640" t="str">
        <f t="shared" si="3"/>
        <v/>
      </c>
      <c r="N126" s="790">
        <f t="shared" si="4"/>
        <v>0</v>
      </c>
    </row>
    <row r="127" spans="2:14" s="11" customFormat="1" ht="23" hidden="1">
      <c r="B127" s="649"/>
      <c r="C127" s="658" t="str">
        <f>IF(Tasks!$C$75="","",Tasks!$C$75)</f>
        <v/>
      </c>
      <c r="L127" s="640">
        <f>IF(Tasks!$F$75="No",0,1)</f>
        <v>0</v>
      </c>
      <c r="M127" s="640" t="str">
        <f t="shared" si="3"/>
        <v/>
      </c>
      <c r="N127" s="790">
        <f t="shared" si="4"/>
        <v>0</v>
      </c>
    </row>
    <row r="128" spans="2:14" s="11" customFormat="1" ht="23" hidden="1">
      <c r="B128" s="649"/>
      <c r="C128" s="657" t="str">
        <f>IF(Tasks!$C$76="","","Task 8")</f>
        <v/>
      </c>
      <c r="L128" s="640">
        <f>IF(Tasks!$F$76="No",0,1)</f>
        <v>0</v>
      </c>
      <c r="M128" s="640" t="str">
        <f t="shared" si="3"/>
        <v/>
      </c>
      <c r="N128" s="790">
        <f t="shared" si="4"/>
        <v>0</v>
      </c>
    </row>
    <row r="129" spans="2:14" s="11" customFormat="1" ht="23" hidden="1">
      <c r="B129" s="649"/>
      <c r="C129" s="658" t="str">
        <f>IF(Tasks!$C$76="","",Tasks!$C$76)</f>
        <v/>
      </c>
      <c r="L129" s="640">
        <f>IF(Tasks!$F$76="No",0,1)</f>
        <v>0</v>
      </c>
      <c r="M129" s="640" t="str">
        <f t="shared" si="3"/>
        <v/>
      </c>
      <c r="N129" s="790">
        <f t="shared" si="4"/>
        <v>0</v>
      </c>
    </row>
    <row r="130" spans="2:14" s="11" customFormat="1" ht="23" hidden="1">
      <c r="B130" s="649"/>
      <c r="C130" s="657" t="str">
        <f>IF(Tasks!$C$77="","","Task 9")</f>
        <v/>
      </c>
      <c r="L130" s="640">
        <f>IF(Tasks!$F$77="No",0,1)</f>
        <v>0</v>
      </c>
      <c r="M130" s="640" t="str">
        <f t="shared" si="3"/>
        <v/>
      </c>
      <c r="N130" s="790">
        <f t="shared" si="4"/>
        <v>0</v>
      </c>
    </row>
    <row r="131" spans="2:14" s="11" customFormat="1" ht="23" hidden="1">
      <c r="B131" s="649"/>
      <c r="C131" s="658" t="str">
        <f>IF(Tasks!$C$77="","",Tasks!$C$77)</f>
        <v/>
      </c>
      <c r="L131" s="640">
        <f>IF(Tasks!$F$77="No",0,1)</f>
        <v>0</v>
      </c>
      <c r="M131" s="640" t="str">
        <f t="shared" si="3"/>
        <v/>
      </c>
      <c r="N131" s="790">
        <f t="shared" si="4"/>
        <v>0</v>
      </c>
    </row>
    <row r="132" spans="2:14" s="11" customFormat="1" ht="23" hidden="1">
      <c r="B132" s="649"/>
      <c r="C132" s="657" t="str">
        <f>IF(Tasks!$C$78="","","Task 10")</f>
        <v/>
      </c>
      <c r="L132" s="640">
        <f>IF(Tasks!$F$78="No",0,1)</f>
        <v>0</v>
      </c>
      <c r="M132" s="640" t="str">
        <f t="shared" si="3"/>
        <v/>
      </c>
      <c r="N132" s="790">
        <f t="shared" si="4"/>
        <v>0</v>
      </c>
    </row>
    <row r="133" spans="2:14" s="11" customFormat="1" ht="23" hidden="1">
      <c r="B133" s="649"/>
      <c r="C133" s="658" t="str">
        <f>IF(Tasks!$C$78="","",Tasks!$C$78)</f>
        <v/>
      </c>
      <c r="L133" s="640">
        <f>IF(Tasks!$F$78="No",0,1)</f>
        <v>0</v>
      </c>
      <c r="M133" s="640" t="str">
        <f t="shared" si="3"/>
        <v/>
      </c>
      <c r="N133" s="790">
        <f t="shared" si="4"/>
        <v>0</v>
      </c>
    </row>
    <row r="134" spans="2:14" s="11" customFormat="1" ht="23" hidden="1">
      <c r="B134" s="649"/>
      <c r="C134" s="657" t="str">
        <f>IF(Tasks!$C$79="","","Task 11")</f>
        <v/>
      </c>
      <c r="L134" s="640">
        <f>IF(Tasks!$F$79="No",0,1)</f>
        <v>0</v>
      </c>
      <c r="M134" s="640" t="str">
        <f t="shared" si="3"/>
        <v/>
      </c>
      <c r="N134" s="790">
        <f t="shared" si="4"/>
        <v>0</v>
      </c>
    </row>
    <row r="135" spans="2:14" s="11" customFormat="1" ht="23" hidden="1">
      <c r="B135" s="649"/>
      <c r="C135" s="658" t="str">
        <f>IF(Tasks!$C$79="","",Tasks!$C$79)</f>
        <v/>
      </c>
      <c r="L135" s="640">
        <f>IF(Tasks!$F$79="No",0,1)</f>
        <v>0</v>
      </c>
      <c r="M135" s="640" t="str">
        <f t="shared" si="3"/>
        <v/>
      </c>
      <c r="N135" s="790">
        <f t="shared" si="4"/>
        <v>0</v>
      </c>
    </row>
    <row r="136" spans="2:14" s="11" customFormat="1" ht="23" hidden="1">
      <c r="B136" s="649"/>
      <c r="C136" s="657" t="str">
        <f>IF(Tasks!$C$80="","","Task 12")</f>
        <v/>
      </c>
      <c r="L136" s="640">
        <f>IF(Tasks!$F$80="No",0,1)</f>
        <v>0</v>
      </c>
      <c r="M136" s="640" t="str">
        <f t="shared" si="3"/>
        <v/>
      </c>
      <c r="N136" s="790">
        <f t="shared" si="4"/>
        <v>0</v>
      </c>
    </row>
    <row r="137" spans="2:14" s="11" customFormat="1" ht="23" hidden="1">
      <c r="B137" s="649"/>
      <c r="C137" s="658" t="str">
        <f>IF(Tasks!$C$80="","",Tasks!$C$80)</f>
        <v/>
      </c>
      <c r="L137" s="640">
        <f>IF(Tasks!$F$80="No",0,1)</f>
        <v>0</v>
      </c>
      <c r="M137" s="640" t="str">
        <f t="shared" si="3"/>
        <v/>
      </c>
      <c r="N137" s="790">
        <f t="shared" si="4"/>
        <v>0</v>
      </c>
    </row>
    <row r="138" spans="2:14" s="11" customFormat="1" ht="23" hidden="1">
      <c r="B138" s="649"/>
      <c r="C138" s="657" t="str">
        <f>IF(Tasks!$C$81="","","Task 13")</f>
        <v/>
      </c>
      <c r="L138" s="640">
        <f>IF(Tasks!$F$81="No",0,1)</f>
        <v>0</v>
      </c>
      <c r="M138" s="640" t="str">
        <f t="shared" si="3"/>
        <v/>
      </c>
      <c r="N138" s="790">
        <f t="shared" si="4"/>
        <v>0</v>
      </c>
    </row>
    <row r="139" spans="2:14" s="11" customFormat="1" ht="23" hidden="1">
      <c r="B139" s="649"/>
      <c r="C139" s="658" t="str">
        <f>IF(Tasks!$C$81="","",Tasks!$C$81)</f>
        <v/>
      </c>
      <c r="L139" s="640">
        <f>IF(Tasks!$F$81="No",0,1)</f>
        <v>0</v>
      </c>
      <c r="M139" s="640" t="str">
        <f t="shared" si="3"/>
        <v/>
      </c>
      <c r="N139" s="790">
        <f t="shared" si="4"/>
        <v>0</v>
      </c>
    </row>
    <row r="140" spans="2:14" s="11" customFormat="1" ht="23" hidden="1">
      <c r="B140" s="649"/>
      <c r="C140" s="657" t="str">
        <f>IF(Tasks!$C$82="","","Task 14")</f>
        <v/>
      </c>
      <c r="L140" s="640">
        <f>IF(Tasks!$F$82="No",0,1)</f>
        <v>0</v>
      </c>
      <c r="M140" s="640" t="str">
        <f t="shared" si="3"/>
        <v/>
      </c>
      <c r="N140" s="790">
        <f t="shared" si="4"/>
        <v>0</v>
      </c>
    </row>
    <row r="141" spans="2:14" s="11" customFormat="1" ht="23" hidden="1">
      <c r="B141" s="649"/>
      <c r="C141" s="658" t="str">
        <f>IF(Tasks!$C$82="","",Tasks!$C$82)</f>
        <v/>
      </c>
      <c r="L141" s="640">
        <f>IF(Tasks!$F$82="No",0,1)</f>
        <v>0</v>
      </c>
      <c r="M141" s="640" t="str">
        <f t="shared" si="3"/>
        <v/>
      </c>
      <c r="N141" s="790">
        <f t="shared" si="4"/>
        <v>0</v>
      </c>
    </row>
    <row r="142" spans="2:14" s="11" customFormat="1" ht="23" hidden="1">
      <c r="B142" s="649"/>
      <c r="C142" s="657" t="str">
        <f>IF(Tasks!$C$83="","","Task 15")</f>
        <v/>
      </c>
      <c r="L142" s="640">
        <f>IF(Tasks!$F$83="No",0,1)</f>
        <v>0</v>
      </c>
      <c r="M142" s="640" t="str">
        <f t="shared" ref="M142:M173" si="5">IF($A$109=TRUE,1,"")</f>
        <v/>
      </c>
      <c r="N142" s="790">
        <f t="shared" si="4"/>
        <v>0</v>
      </c>
    </row>
    <row r="143" spans="2:14" s="11" customFormat="1" ht="23" hidden="1">
      <c r="B143" s="649"/>
      <c r="C143" s="658" t="str">
        <f>IF(Tasks!$C$83="","",Tasks!$C$83)</f>
        <v/>
      </c>
      <c r="L143" s="640">
        <f>IF(Tasks!$F$83="No",0,1)</f>
        <v>0</v>
      </c>
      <c r="M143" s="640" t="str">
        <f t="shared" si="5"/>
        <v/>
      </c>
      <c r="N143" s="790">
        <f t="shared" si="4"/>
        <v>0</v>
      </c>
    </row>
    <row r="144" spans="2:14" s="11" customFormat="1" ht="23" hidden="1">
      <c r="B144" s="649"/>
      <c r="C144" s="657" t="str">
        <f>IF(Tasks!$C$84="","","Task 16")</f>
        <v/>
      </c>
      <c r="L144" s="640">
        <f>IF(Tasks!$F$84="No",0,1)</f>
        <v>0</v>
      </c>
      <c r="M144" s="640" t="str">
        <f t="shared" si="5"/>
        <v/>
      </c>
      <c r="N144" s="790">
        <f t="shared" si="4"/>
        <v>0</v>
      </c>
    </row>
    <row r="145" spans="2:14" s="11" customFormat="1" ht="23" hidden="1">
      <c r="B145" s="649"/>
      <c r="C145" s="658" t="str">
        <f>IF(Tasks!$C$84="","",Tasks!$C$84)</f>
        <v/>
      </c>
      <c r="L145" s="640">
        <f>IF(Tasks!$F$84="No",0,1)</f>
        <v>0</v>
      </c>
      <c r="M145" s="640" t="str">
        <f t="shared" si="5"/>
        <v/>
      </c>
      <c r="N145" s="790">
        <f t="shared" si="4"/>
        <v>0</v>
      </c>
    </row>
    <row r="146" spans="2:14" s="11" customFormat="1" ht="23" hidden="1">
      <c r="B146" s="649"/>
      <c r="C146" s="657" t="str">
        <f>IF(Tasks!$C$85="","","Task 17")</f>
        <v/>
      </c>
      <c r="L146" s="640">
        <f>IF(Tasks!$F$85="No",0,1)</f>
        <v>0</v>
      </c>
      <c r="M146" s="640" t="str">
        <f t="shared" si="5"/>
        <v/>
      </c>
      <c r="N146" s="790">
        <f t="shared" si="4"/>
        <v>0</v>
      </c>
    </row>
    <row r="147" spans="2:14" s="11" customFormat="1" ht="23" hidden="1">
      <c r="B147" s="649"/>
      <c r="C147" s="658" t="str">
        <f>IF(Tasks!$C$85="","",Tasks!$C$85)</f>
        <v/>
      </c>
      <c r="L147" s="640">
        <f>IF(Tasks!$F$85="No",0,1)</f>
        <v>0</v>
      </c>
      <c r="M147" s="640" t="str">
        <f t="shared" si="5"/>
        <v/>
      </c>
      <c r="N147" s="790">
        <f t="shared" si="4"/>
        <v>0</v>
      </c>
    </row>
    <row r="148" spans="2:14" s="11" customFormat="1" ht="23" hidden="1">
      <c r="B148" s="649"/>
      <c r="C148" s="657" t="str">
        <f>IF(Tasks!$C$86="","","Task 18")</f>
        <v/>
      </c>
      <c r="L148" s="640">
        <f>IF(Tasks!$F$86="No",0,1)</f>
        <v>0</v>
      </c>
      <c r="M148" s="640" t="str">
        <f t="shared" si="5"/>
        <v/>
      </c>
      <c r="N148" s="790">
        <f t="shared" si="4"/>
        <v>0</v>
      </c>
    </row>
    <row r="149" spans="2:14" s="11" customFormat="1" ht="23" hidden="1">
      <c r="B149" s="649"/>
      <c r="C149" s="658" t="str">
        <f>IF(Tasks!$C$86="","",Tasks!$C$86)</f>
        <v/>
      </c>
      <c r="L149" s="640">
        <f>IF(Tasks!$F$86="No",0,1)</f>
        <v>0</v>
      </c>
      <c r="M149" s="640" t="str">
        <f t="shared" si="5"/>
        <v/>
      </c>
      <c r="N149" s="790">
        <f t="shared" si="4"/>
        <v>0</v>
      </c>
    </row>
    <row r="150" spans="2:14" s="11" customFormat="1" ht="23" hidden="1">
      <c r="B150" s="649"/>
      <c r="C150" s="657" t="str">
        <f>IF(Tasks!$C$87="","","Task 19")</f>
        <v/>
      </c>
      <c r="L150" s="640">
        <f>IF(Tasks!$F$87="No",0,1)</f>
        <v>0</v>
      </c>
      <c r="M150" s="640" t="str">
        <f t="shared" si="5"/>
        <v/>
      </c>
      <c r="N150" s="790">
        <f t="shared" si="4"/>
        <v>0</v>
      </c>
    </row>
    <row r="151" spans="2:14" s="11" customFormat="1" ht="23" hidden="1">
      <c r="B151" s="649"/>
      <c r="C151" s="658" t="str">
        <f>IF(Tasks!$C$87="","",Tasks!$C$87)</f>
        <v/>
      </c>
      <c r="L151" s="640">
        <f>IF(Tasks!$F$87="No",0,1)</f>
        <v>0</v>
      </c>
      <c r="M151" s="640" t="str">
        <f t="shared" si="5"/>
        <v/>
      </c>
      <c r="N151" s="790">
        <f t="shared" si="4"/>
        <v>0</v>
      </c>
    </row>
    <row r="152" spans="2:14" s="11" customFormat="1" ht="23" hidden="1">
      <c r="B152" s="649"/>
      <c r="C152" s="657" t="str">
        <f>IF(Tasks!$C$88="","","Task 20")</f>
        <v/>
      </c>
      <c r="L152" s="640">
        <f>IF(Tasks!$F$88="No",0,1)</f>
        <v>0</v>
      </c>
      <c r="M152" s="640" t="str">
        <f t="shared" si="5"/>
        <v/>
      </c>
      <c r="N152" s="790">
        <f t="shared" si="4"/>
        <v>0</v>
      </c>
    </row>
    <row r="153" spans="2:14" s="11" customFormat="1" ht="23" hidden="1">
      <c r="B153" s="649"/>
      <c r="C153" s="658" t="str">
        <f>IF(Tasks!$C$88="","",Tasks!$C$88)</f>
        <v/>
      </c>
      <c r="L153" s="640">
        <f>IF(Tasks!$F$88="No",0,1)</f>
        <v>0</v>
      </c>
      <c r="M153" s="640" t="str">
        <f t="shared" si="5"/>
        <v/>
      </c>
      <c r="N153" s="790">
        <f t="shared" si="4"/>
        <v>0</v>
      </c>
    </row>
    <row r="154" spans="2:14" s="11" customFormat="1" ht="23" hidden="1">
      <c r="B154" s="649"/>
      <c r="C154" s="657" t="str">
        <f>IF(Tasks!$C$89="","","Task 21")</f>
        <v/>
      </c>
      <c r="L154" s="640">
        <f>IF(Tasks!$F$89="No",0,1)</f>
        <v>0</v>
      </c>
      <c r="M154" s="640" t="str">
        <f t="shared" si="5"/>
        <v/>
      </c>
      <c r="N154" s="790">
        <f t="shared" si="4"/>
        <v>0</v>
      </c>
    </row>
    <row r="155" spans="2:14" s="11" customFormat="1" ht="23" hidden="1">
      <c r="B155" s="649"/>
      <c r="C155" s="658" t="str">
        <f>IF(Tasks!$C$89="","",Tasks!$C$89)</f>
        <v/>
      </c>
      <c r="L155" s="640">
        <f>IF(Tasks!$F$89="No",0,1)</f>
        <v>0</v>
      </c>
      <c r="M155" s="640" t="str">
        <f t="shared" si="5"/>
        <v/>
      </c>
      <c r="N155" s="790">
        <f t="shared" si="4"/>
        <v>0</v>
      </c>
    </row>
    <row r="156" spans="2:14" s="11" customFormat="1" ht="23" hidden="1">
      <c r="B156" s="649"/>
      <c r="C156" s="657" t="str">
        <f>IF(Tasks!$C$90="","","Task 22")</f>
        <v/>
      </c>
      <c r="L156" s="640">
        <f>IF(Tasks!$F$90="No",0,1)</f>
        <v>0</v>
      </c>
      <c r="M156" s="640" t="str">
        <f t="shared" si="5"/>
        <v/>
      </c>
      <c r="N156" s="790">
        <f t="shared" si="4"/>
        <v>0</v>
      </c>
    </row>
    <row r="157" spans="2:14" s="11" customFormat="1" ht="23" hidden="1">
      <c r="B157" s="649"/>
      <c r="C157" s="658" t="str">
        <f>IF(Tasks!$C$90="","",Tasks!$C$90)</f>
        <v/>
      </c>
      <c r="L157" s="640">
        <f>IF(Tasks!$F$90="No",0,1)</f>
        <v>0</v>
      </c>
      <c r="M157" s="640" t="str">
        <f t="shared" si="5"/>
        <v/>
      </c>
      <c r="N157" s="790">
        <f t="shared" si="4"/>
        <v>0</v>
      </c>
    </row>
    <row r="158" spans="2:14" s="11" customFormat="1" ht="23" hidden="1">
      <c r="B158" s="649"/>
      <c r="C158" s="657" t="str">
        <f>IF(Tasks!$C$91="","","Task 23")</f>
        <v/>
      </c>
      <c r="L158" s="640">
        <f>IF(Tasks!$F$91="No",0,1)</f>
        <v>0</v>
      </c>
      <c r="M158" s="640" t="str">
        <f t="shared" si="5"/>
        <v/>
      </c>
      <c r="N158" s="790">
        <f t="shared" si="4"/>
        <v>0</v>
      </c>
    </row>
    <row r="159" spans="2:14" s="11" customFormat="1" ht="23" hidden="1">
      <c r="B159" s="649"/>
      <c r="C159" s="658" t="str">
        <f>IF(Tasks!$C$91="","",Tasks!$C$91)</f>
        <v/>
      </c>
      <c r="L159" s="640">
        <f>IF(Tasks!$F$91="No",0,1)</f>
        <v>0</v>
      </c>
      <c r="M159" s="640" t="str">
        <f t="shared" si="5"/>
        <v/>
      </c>
      <c r="N159" s="790">
        <f t="shared" si="4"/>
        <v>0</v>
      </c>
    </row>
    <row r="160" spans="2:14" s="11" customFormat="1" ht="23" hidden="1">
      <c r="B160" s="649"/>
      <c r="C160" s="657" t="str">
        <f>IF(Tasks!$C$92="","","Task 24")</f>
        <v/>
      </c>
      <c r="L160" s="640">
        <f>IF(Tasks!$F$92="No",0,1)</f>
        <v>0</v>
      </c>
      <c r="M160" s="640" t="str">
        <f t="shared" si="5"/>
        <v/>
      </c>
      <c r="N160" s="790">
        <f t="shared" si="4"/>
        <v>0</v>
      </c>
    </row>
    <row r="161" spans="2:14" s="11" customFormat="1" ht="23" hidden="1">
      <c r="B161" s="649"/>
      <c r="C161" s="658" t="str">
        <f>IF(Tasks!$C$92="","",Tasks!$C$92)</f>
        <v/>
      </c>
      <c r="L161" s="640">
        <f>IF(Tasks!$F$92="No",0,1)</f>
        <v>0</v>
      </c>
      <c r="M161" s="640" t="str">
        <f t="shared" si="5"/>
        <v/>
      </c>
      <c r="N161" s="790">
        <f t="shared" si="4"/>
        <v>0</v>
      </c>
    </row>
    <row r="162" spans="2:14" s="11" customFormat="1" ht="23" hidden="1">
      <c r="B162" s="649"/>
      <c r="C162" s="657" t="str">
        <f>IF(Tasks!$C$93="","","Task 25")</f>
        <v/>
      </c>
      <c r="L162" s="640">
        <f>IF(Tasks!$F$93="No",0,1)</f>
        <v>0</v>
      </c>
      <c r="M162" s="640" t="str">
        <f t="shared" si="5"/>
        <v/>
      </c>
      <c r="N162" s="790">
        <f t="shared" si="4"/>
        <v>0</v>
      </c>
    </row>
    <row r="163" spans="2:14" s="11" customFormat="1" ht="23" hidden="1">
      <c r="B163" s="649"/>
      <c r="C163" s="658" t="str">
        <f>IF(Tasks!$C$93="","",Tasks!$C$93)</f>
        <v/>
      </c>
      <c r="L163" s="640">
        <f>IF(Tasks!$F$93="No",0,1)</f>
        <v>0</v>
      </c>
      <c r="M163" s="640" t="str">
        <f t="shared" si="5"/>
        <v/>
      </c>
      <c r="N163" s="790">
        <f t="shared" si="4"/>
        <v>0</v>
      </c>
    </row>
    <row r="164" spans="2:14" s="11" customFormat="1" ht="23" hidden="1">
      <c r="B164" s="649"/>
      <c r="C164" s="657" t="str">
        <f>IF(Tasks!$C$94="","","Task 26")</f>
        <v/>
      </c>
      <c r="L164" s="640">
        <f>IF(Tasks!$F$94="No",0,1)</f>
        <v>0</v>
      </c>
      <c r="M164" s="640" t="str">
        <f t="shared" si="5"/>
        <v/>
      </c>
      <c r="N164" s="790">
        <f t="shared" si="4"/>
        <v>0</v>
      </c>
    </row>
    <row r="165" spans="2:14" s="11" customFormat="1" ht="23" hidden="1">
      <c r="B165" s="649"/>
      <c r="C165" s="658" t="str">
        <f>IF(Tasks!$C$94="","",Tasks!$C$94)</f>
        <v/>
      </c>
      <c r="L165" s="640">
        <f>IF(Tasks!$F$94="No",0,1)</f>
        <v>0</v>
      </c>
      <c r="M165" s="640" t="str">
        <f t="shared" si="5"/>
        <v/>
      </c>
      <c r="N165" s="790">
        <f t="shared" si="4"/>
        <v>0</v>
      </c>
    </row>
    <row r="166" spans="2:14" s="11" customFormat="1" ht="23" hidden="1">
      <c r="B166" s="649"/>
      <c r="C166" s="657" t="str">
        <f>IF(Tasks!$C$95="","","Task 27")</f>
        <v/>
      </c>
      <c r="L166" s="640">
        <f>IF(Tasks!$F$95="No",0,1)</f>
        <v>0</v>
      </c>
      <c r="M166" s="640" t="str">
        <f t="shared" si="5"/>
        <v/>
      </c>
      <c r="N166" s="790">
        <f t="shared" si="4"/>
        <v>0</v>
      </c>
    </row>
    <row r="167" spans="2:14" s="11" customFormat="1" ht="23" hidden="1">
      <c r="B167" s="649"/>
      <c r="C167" s="658" t="str">
        <f>IF(Tasks!$C$95="","",Tasks!$C$95)</f>
        <v/>
      </c>
      <c r="L167" s="640">
        <f>IF(Tasks!$F$95="No",0,1)</f>
        <v>0</v>
      </c>
      <c r="M167" s="640" t="str">
        <f t="shared" si="5"/>
        <v/>
      </c>
      <c r="N167" s="790">
        <f t="shared" si="4"/>
        <v>0</v>
      </c>
    </row>
    <row r="168" spans="2:14" s="11" customFormat="1" ht="23" hidden="1">
      <c r="B168" s="649"/>
      <c r="C168" s="657" t="str">
        <f>IF(Tasks!$C$96="","","Task 28")</f>
        <v/>
      </c>
      <c r="L168" s="640">
        <f>IF(Tasks!$F$96="No",0,1)</f>
        <v>0</v>
      </c>
      <c r="M168" s="640" t="str">
        <f t="shared" si="5"/>
        <v/>
      </c>
      <c r="N168" s="790">
        <f t="shared" si="4"/>
        <v>0</v>
      </c>
    </row>
    <row r="169" spans="2:14" s="11" customFormat="1" ht="23" hidden="1">
      <c r="B169" s="649"/>
      <c r="C169" s="658" t="str">
        <f>IF(Tasks!$C$96="","",Tasks!$C$96)</f>
        <v/>
      </c>
      <c r="L169" s="640">
        <f>IF(Tasks!$F$96="No",0,1)</f>
        <v>0</v>
      </c>
      <c r="M169" s="640" t="str">
        <f t="shared" si="5"/>
        <v/>
      </c>
      <c r="N169" s="790">
        <f t="shared" si="4"/>
        <v>0</v>
      </c>
    </row>
    <row r="170" spans="2:14" s="11" customFormat="1" ht="23" hidden="1">
      <c r="B170" s="649"/>
      <c r="C170" s="657" t="str">
        <f>IF(Tasks!$C$97="","","Task 29")</f>
        <v/>
      </c>
      <c r="L170" s="640">
        <f>IF(Tasks!$F$97="No",0,1)</f>
        <v>0</v>
      </c>
      <c r="M170" s="640" t="str">
        <f t="shared" si="5"/>
        <v/>
      </c>
      <c r="N170" s="790">
        <f t="shared" si="4"/>
        <v>0</v>
      </c>
    </row>
    <row r="171" spans="2:14" s="11" customFormat="1" ht="23" hidden="1">
      <c r="B171" s="649"/>
      <c r="C171" s="658" t="str">
        <f>IF(Tasks!$C$97="","",Tasks!$C$97)</f>
        <v/>
      </c>
      <c r="L171" s="640">
        <f>IF(Tasks!$F$97="No",0,1)</f>
        <v>0</v>
      </c>
      <c r="M171" s="640" t="str">
        <f t="shared" si="5"/>
        <v/>
      </c>
      <c r="N171" s="790">
        <f t="shared" si="4"/>
        <v>0</v>
      </c>
    </row>
    <row r="172" spans="2:14" s="11" customFormat="1" ht="23" hidden="1">
      <c r="B172" s="649"/>
      <c r="C172" s="657" t="str">
        <f>IF(Tasks!$C$98="","","Task 30")</f>
        <v/>
      </c>
      <c r="L172" s="640">
        <f>IF(Tasks!$F$98="No",0,1)</f>
        <v>0</v>
      </c>
      <c r="M172" s="640" t="str">
        <f t="shared" si="5"/>
        <v/>
      </c>
      <c r="N172" s="790">
        <f t="shared" si="4"/>
        <v>0</v>
      </c>
    </row>
    <row r="173" spans="2:14" s="11" customFormat="1" ht="23" hidden="1">
      <c r="B173" s="649"/>
      <c r="C173" s="658" t="str">
        <f>IF(Tasks!$C$98="","",Tasks!$C$98)</f>
        <v/>
      </c>
      <c r="L173" s="640">
        <f>IF(Tasks!$F$98="No",0,1)</f>
        <v>0</v>
      </c>
      <c r="M173" s="640" t="str">
        <f t="shared" si="5"/>
        <v/>
      </c>
      <c r="N173" s="790">
        <f t="shared" si="4"/>
        <v>0</v>
      </c>
    </row>
    <row r="174" spans="2:14" s="11" customFormat="1" ht="23" hidden="1">
      <c r="B174" s="649"/>
      <c r="C174" s="657" t="str">
        <f>IF(Tasks!$C$99="","","Task 31")</f>
        <v/>
      </c>
      <c r="L174" s="640">
        <f>IF(Tasks!$F$99="No",0,1)</f>
        <v>0</v>
      </c>
      <c r="M174" s="640" t="str">
        <f t="shared" ref="M174:M205" si="6">IF($A$109=TRUE,1,"")</f>
        <v/>
      </c>
      <c r="N174" s="790">
        <f t="shared" si="4"/>
        <v>0</v>
      </c>
    </row>
    <row r="175" spans="2:14" s="11" customFormat="1" ht="23" hidden="1">
      <c r="B175" s="649"/>
      <c r="C175" s="658" t="str">
        <f>IF(Tasks!$C$99="","",Tasks!$C$99)</f>
        <v/>
      </c>
      <c r="L175" s="640">
        <f>IF(Tasks!$F$99="No",0,1)</f>
        <v>0</v>
      </c>
      <c r="M175" s="640" t="str">
        <f t="shared" si="6"/>
        <v/>
      </c>
      <c r="N175" s="790">
        <f t="shared" ref="N175:N215" si="7">SUM(L175:M175)</f>
        <v>0</v>
      </c>
    </row>
    <row r="176" spans="2:14" s="11" customFormat="1" ht="23" hidden="1">
      <c r="B176" s="649"/>
      <c r="C176" s="657" t="str">
        <f>IF(Tasks!$C$100="","","Task 32")</f>
        <v/>
      </c>
      <c r="L176" s="640">
        <f>IF(Tasks!$F$100="No",0,1)</f>
        <v>0</v>
      </c>
      <c r="M176" s="640" t="str">
        <f t="shared" si="6"/>
        <v/>
      </c>
      <c r="N176" s="790">
        <f t="shared" si="7"/>
        <v>0</v>
      </c>
    </row>
    <row r="177" spans="2:14" s="11" customFormat="1" ht="23" hidden="1">
      <c r="B177" s="649"/>
      <c r="C177" s="658" t="str">
        <f>IF(Tasks!$C$100="","",Tasks!$C$100)</f>
        <v/>
      </c>
      <c r="L177" s="640">
        <f>IF(Tasks!$F$100="No",0,1)</f>
        <v>0</v>
      </c>
      <c r="M177" s="640" t="str">
        <f t="shared" si="6"/>
        <v/>
      </c>
      <c r="N177" s="790">
        <f t="shared" si="7"/>
        <v>0</v>
      </c>
    </row>
    <row r="178" spans="2:14" s="11" customFormat="1" ht="23" hidden="1">
      <c r="B178" s="649"/>
      <c r="C178" s="657" t="str">
        <f>IF(Tasks!$C$101="","","Task 33")</f>
        <v/>
      </c>
      <c r="L178" s="640">
        <f>IF(Tasks!$F$101="No",0,1)</f>
        <v>0</v>
      </c>
      <c r="M178" s="640" t="str">
        <f t="shared" si="6"/>
        <v/>
      </c>
      <c r="N178" s="790">
        <f t="shared" si="7"/>
        <v>0</v>
      </c>
    </row>
    <row r="179" spans="2:14" s="11" customFormat="1" ht="23" hidden="1">
      <c r="B179" s="649"/>
      <c r="C179" s="658" t="str">
        <f>IF(Tasks!$C$101="","",Tasks!$C$101)</f>
        <v/>
      </c>
      <c r="L179" s="640">
        <f>IF(Tasks!$F$101="No",0,1)</f>
        <v>0</v>
      </c>
      <c r="M179" s="640" t="str">
        <f t="shared" si="6"/>
        <v/>
      </c>
      <c r="N179" s="790">
        <f t="shared" si="7"/>
        <v>0</v>
      </c>
    </row>
    <row r="180" spans="2:14" s="11" customFormat="1" ht="23" hidden="1">
      <c r="B180" s="649"/>
      <c r="C180" s="657" t="str">
        <f>IF(Tasks!$C$102="","","Task 34")</f>
        <v/>
      </c>
      <c r="L180" s="640">
        <f>IF(Tasks!$F$102="No",0,1)</f>
        <v>0</v>
      </c>
      <c r="M180" s="640" t="str">
        <f t="shared" si="6"/>
        <v/>
      </c>
      <c r="N180" s="790">
        <f t="shared" si="7"/>
        <v>0</v>
      </c>
    </row>
    <row r="181" spans="2:14" s="11" customFormat="1" ht="23" hidden="1">
      <c r="B181" s="649"/>
      <c r="C181" s="658" t="str">
        <f>IF(Tasks!$C$102="","",Tasks!$C$102)</f>
        <v/>
      </c>
      <c r="L181" s="640">
        <f>IF(Tasks!$F$102="No",0,1)</f>
        <v>0</v>
      </c>
      <c r="M181" s="640" t="str">
        <f t="shared" si="6"/>
        <v/>
      </c>
      <c r="N181" s="790">
        <f t="shared" si="7"/>
        <v>0</v>
      </c>
    </row>
    <row r="182" spans="2:14" s="11" customFormat="1" ht="23" hidden="1">
      <c r="B182" s="649"/>
      <c r="C182" s="657" t="str">
        <f>IF(Tasks!$C$103="","","Task 35")</f>
        <v/>
      </c>
      <c r="L182" s="640">
        <f>IF(Tasks!$F$103="No",0,1)</f>
        <v>0</v>
      </c>
      <c r="M182" s="640" t="str">
        <f t="shared" si="6"/>
        <v/>
      </c>
      <c r="N182" s="790">
        <f t="shared" si="7"/>
        <v>0</v>
      </c>
    </row>
    <row r="183" spans="2:14" s="11" customFormat="1" ht="23" hidden="1">
      <c r="B183" s="649"/>
      <c r="C183" s="658" t="str">
        <f>IF(Tasks!$C$103="","",Tasks!$C$103)</f>
        <v/>
      </c>
      <c r="L183" s="640">
        <f>IF(Tasks!$F$103="No",0,1)</f>
        <v>0</v>
      </c>
      <c r="M183" s="640" t="str">
        <f t="shared" si="6"/>
        <v/>
      </c>
      <c r="N183" s="790">
        <f t="shared" si="7"/>
        <v>0</v>
      </c>
    </row>
    <row r="184" spans="2:14" s="11" customFormat="1" ht="23" hidden="1">
      <c r="B184" s="649"/>
      <c r="C184" s="657" t="str">
        <f>IF(Tasks!$C$104="","","Task 36")</f>
        <v/>
      </c>
      <c r="L184" s="640">
        <f>IF(Tasks!$F$104="No",0,1)</f>
        <v>0</v>
      </c>
      <c r="M184" s="640" t="str">
        <f t="shared" si="6"/>
        <v/>
      </c>
      <c r="N184" s="790">
        <f t="shared" si="7"/>
        <v>0</v>
      </c>
    </row>
    <row r="185" spans="2:14" s="11" customFormat="1" ht="23" hidden="1">
      <c r="B185" s="649"/>
      <c r="C185" s="658" t="str">
        <f>IF(Tasks!$C$104="","",Tasks!$C$104)</f>
        <v/>
      </c>
      <c r="L185" s="640">
        <f>IF(Tasks!$F$104="No",0,1)</f>
        <v>0</v>
      </c>
      <c r="M185" s="640" t="str">
        <f t="shared" si="6"/>
        <v/>
      </c>
      <c r="N185" s="790">
        <f t="shared" si="7"/>
        <v>0</v>
      </c>
    </row>
    <row r="186" spans="2:14" s="11" customFormat="1" ht="23" hidden="1">
      <c r="B186" s="649"/>
      <c r="C186" s="657" t="str">
        <f>IF(Tasks!$C$105="","","Task 37")</f>
        <v/>
      </c>
      <c r="L186" s="640">
        <f>IF(Tasks!$F$105="No",0,1)</f>
        <v>0</v>
      </c>
      <c r="M186" s="640" t="str">
        <f t="shared" si="6"/>
        <v/>
      </c>
      <c r="N186" s="790">
        <f t="shared" si="7"/>
        <v>0</v>
      </c>
    </row>
    <row r="187" spans="2:14" s="11" customFormat="1" ht="23" hidden="1">
      <c r="B187" s="649"/>
      <c r="C187" s="658" t="str">
        <f>IF(Tasks!$C$105="","",Tasks!$C$105)</f>
        <v/>
      </c>
      <c r="L187" s="640">
        <f>IF(Tasks!$F$105="No",0,1)</f>
        <v>0</v>
      </c>
      <c r="M187" s="640" t="str">
        <f t="shared" si="6"/>
        <v/>
      </c>
      <c r="N187" s="790">
        <f t="shared" si="7"/>
        <v>0</v>
      </c>
    </row>
    <row r="188" spans="2:14" s="11" customFormat="1" ht="23" hidden="1">
      <c r="B188" s="649"/>
      <c r="C188" s="657" t="str">
        <f>IF(Tasks!$C$106="","","Task 38")</f>
        <v/>
      </c>
      <c r="L188" s="640">
        <f>IF(Tasks!$F$106="No",0,1)</f>
        <v>0</v>
      </c>
      <c r="M188" s="640" t="str">
        <f t="shared" si="6"/>
        <v/>
      </c>
      <c r="N188" s="790">
        <f t="shared" si="7"/>
        <v>0</v>
      </c>
    </row>
    <row r="189" spans="2:14" s="11" customFormat="1" ht="23" hidden="1">
      <c r="B189" s="649"/>
      <c r="C189" s="658" t="str">
        <f>IF(Tasks!$C$106="","",Tasks!$C$106)</f>
        <v/>
      </c>
      <c r="L189" s="640">
        <f>IF(Tasks!$F$106="No",0,1)</f>
        <v>0</v>
      </c>
      <c r="M189" s="640" t="str">
        <f t="shared" si="6"/>
        <v/>
      </c>
      <c r="N189" s="790">
        <f t="shared" si="7"/>
        <v>0</v>
      </c>
    </row>
    <row r="190" spans="2:14" s="11" customFormat="1" ht="23" hidden="1">
      <c r="B190" s="649"/>
      <c r="C190" s="657" t="str">
        <f>IF(Tasks!$C$107="","","Task 39")</f>
        <v/>
      </c>
      <c r="L190" s="640">
        <f>IF(Tasks!$F$107="No",0,1)</f>
        <v>0</v>
      </c>
      <c r="M190" s="640" t="str">
        <f t="shared" si="6"/>
        <v/>
      </c>
      <c r="N190" s="790">
        <f t="shared" si="7"/>
        <v>0</v>
      </c>
    </row>
    <row r="191" spans="2:14" s="11" customFormat="1" ht="23" hidden="1">
      <c r="B191" s="649"/>
      <c r="C191" s="658" t="str">
        <f>IF(Tasks!$C$107="","",Tasks!$C$107)</f>
        <v/>
      </c>
      <c r="L191" s="640">
        <f>IF(Tasks!$F$107="No",0,1)</f>
        <v>0</v>
      </c>
      <c r="M191" s="640" t="str">
        <f t="shared" si="6"/>
        <v/>
      </c>
      <c r="N191" s="790">
        <f t="shared" si="7"/>
        <v>0</v>
      </c>
    </row>
    <row r="192" spans="2:14" s="11" customFormat="1" ht="23" hidden="1">
      <c r="B192" s="649"/>
      <c r="C192" s="657" t="str">
        <f>IF(Tasks!$C$108="","","Task 40")</f>
        <v/>
      </c>
      <c r="L192" s="640">
        <f>IF(Tasks!$F$108="No",0,1)</f>
        <v>0</v>
      </c>
      <c r="M192" s="640" t="str">
        <f t="shared" si="6"/>
        <v/>
      </c>
      <c r="N192" s="790">
        <f t="shared" si="7"/>
        <v>0</v>
      </c>
    </row>
    <row r="193" spans="2:14" s="11" customFormat="1" ht="23" hidden="1">
      <c r="B193" s="649"/>
      <c r="C193" s="658" t="str">
        <f>IF(Tasks!$C$108="","",Tasks!$C$108)</f>
        <v/>
      </c>
      <c r="L193" s="640">
        <f>IF(Tasks!$F$108="No",0,1)</f>
        <v>0</v>
      </c>
      <c r="M193" s="640" t="str">
        <f t="shared" si="6"/>
        <v/>
      </c>
      <c r="N193" s="790">
        <f t="shared" si="7"/>
        <v>0</v>
      </c>
    </row>
    <row r="194" spans="2:14" s="11" customFormat="1" ht="23" hidden="1">
      <c r="B194" s="649"/>
      <c r="C194" s="657" t="str">
        <f>IF(Tasks!$C$109="","","Task 41")</f>
        <v/>
      </c>
      <c r="L194" s="640">
        <f>IF(Tasks!$F$109="No",0,1)</f>
        <v>0</v>
      </c>
      <c r="M194" s="640" t="str">
        <f t="shared" si="6"/>
        <v/>
      </c>
      <c r="N194" s="790">
        <f t="shared" si="7"/>
        <v>0</v>
      </c>
    </row>
    <row r="195" spans="2:14" s="11" customFormat="1" ht="23" hidden="1">
      <c r="B195" s="649"/>
      <c r="C195" s="658" t="str">
        <f>IF(Tasks!$C$109="","",Tasks!$C$109)</f>
        <v/>
      </c>
      <c r="L195" s="640">
        <f>IF(Tasks!$F$109="No",0,1)</f>
        <v>0</v>
      </c>
      <c r="M195" s="640" t="str">
        <f t="shared" si="6"/>
        <v/>
      </c>
      <c r="N195" s="790">
        <f t="shared" si="7"/>
        <v>0</v>
      </c>
    </row>
    <row r="196" spans="2:14" s="11" customFormat="1" ht="23" hidden="1">
      <c r="B196" s="649"/>
      <c r="C196" s="657" t="str">
        <f>IF(Tasks!$C$110="","","Task 42")</f>
        <v/>
      </c>
      <c r="L196" s="640">
        <f>IF(Tasks!$F$110="No",0,1)</f>
        <v>0</v>
      </c>
      <c r="M196" s="640" t="str">
        <f t="shared" si="6"/>
        <v/>
      </c>
      <c r="N196" s="790">
        <f t="shared" si="7"/>
        <v>0</v>
      </c>
    </row>
    <row r="197" spans="2:14" s="11" customFormat="1" ht="23" hidden="1">
      <c r="B197" s="649"/>
      <c r="C197" s="658" t="str">
        <f>IF(Tasks!$C$110="","",Tasks!$C$110)</f>
        <v/>
      </c>
      <c r="L197" s="640">
        <f>IF(Tasks!$F$110="No",0,1)</f>
        <v>0</v>
      </c>
      <c r="M197" s="640" t="str">
        <f t="shared" si="6"/>
        <v/>
      </c>
      <c r="N197" s="790">
        <f t="shared" si="7"/>
        <v>0</v>
      </c>
    </row>
    <row r="198" spans="2:14" s="11" customFormat="1" ht="23" hidden="1">
      <c r="B198" s="649"/>
      <c r="C198" s="657" t="str">
        <f>IF(Tasks!$C$111="","","Task 43")</f>
        <v/>
      </c>
      <c r="L198" s="640">
        <f>IF(Tasks!$F$111="No",0,1)</f>
        <v>0</v>
      </c>
      <c r="M198" s="640" t="str">
        <f t="shared" si="6"/>
        <v/>
      </c>
      <c r="N198" s="790">
        <f t="shared" si="7"/>
        <v>0</v>
      </c>
    </row>
    <row r="199" spans="2:14" s="11" customFormat="1" ht="23" hidden="1">
      <c r="B199" s="649"/>
      <c r="C199" s="658" t="str">
        <f>IF(Tasks!$C$111="","",Tasks!$C$111)</f>
        <v/>
      </c>
      <c r="L199" s="640">
        <f>IF(Tasks!$F$111="No",0,1)</f>
        <v>0</v>
      </c>
      <c r="M199" s="640" t="str">
        <f t="shared" si="6"/>
        <v/>
      </c>
      <c r="N199" s="790">
        <f t="shared" si="7"/>
        <v>0</v>
      </c>
    </row>
    <row r="200" spans="2:14" s="11" customFormat="1" ht="23" hidden="1">
      <c r="B200" s="649"/>
      <c r="C200" s="657" t="str">
        <f>IF(Tasks!$C$112="","","Task 44")</f>
        <v/>
      </c>
      <c r="L200" s="640">
        <f>IF(Tasks!$F$112="No",0,1)</f>
        <v>0</v>
      </c>
      <c r="M200" s="640" t="str">
        <f t="shared" si="6"/>
        <v/>
      </c>
      <c r="N200" s="790">
        <f t="shared" si="7"/>
        <v>0</v>
      </c>
    </row>
    <row r="201" spans="2:14" s="11" customFormat="1" ht="23" hidden="1">
      <c r="B201" s="649"/>
      <c r="C201" s="658" t="str">
        <f>IF(Tasks!$C$112="","",Tasks!$C$112)</f>
        <v/>
      </c>
      <c r="L201" s="640">
        <f>IF(Tasks!$F$112="No",0,1)</f>
        <v>0</v>
      </c>
      <c r="M201" s="640" t="str">
        <f t="shared" si="6"/>
        <v/>
      </c>
      <c r="N201" s="790">
        <f t="shared" si="7"/>
        <v>0</v>
      </c>
    </row>
    <row r="202" spans="2:14" s="11" customFormat="1" ht="23" hidden="1">
      <c r="B202" s="649"/>
      <c r="C202" s="657" t="str">
        <f>IF(Tasks!$C$113="","","Task 45")</f>
        <v/>
      </c>
      <c r="L202" s="640">
        <f>IF(Tasks!$F$113="No",0,1)</f>
        <v>0</v>
      </c>
      <c r="M202" s="640" t="str">
        <f t="shared" si="6"/>
        <v/>
      </c>
      <c r="N202" s="790">
        <f t="shared" si="7"/>
        <v>0</v>
      </c>
    </row>
    <row r="203" spans="2:14" s="11" customFormat="1" ht="23" hidden="1">
      <c r="B203" s="649"/>
      <c r="C203" s="658" t="str">
        <f>IF(Tasks!$C$113="","",Tasks!$C$113)</f>
        <v/>
      </c>
      <c r="L203" s="640">
        <f>IF(Tasks!$F$113="No",0,1)</f>
        <v>0</v>
      </c>
      <c r="M203" s="640" t="str">
        <f t="shared" si="6"/>
        <v/>
      </c>
      <c r="N203" s="790">
        <f t="shared" si="7"/>
        <v>0</v>
      </c>
    </row>
    <row r="204" spans="2:14" s="11" customFormat="1" ht="23" hidden="1">
      <c r="B204" s="649"/>
      <c r="C204" s="657" t="str">
        <f>IF(Tasks!$C$114="","","Task 46")</f>
        <v/>
      </c>
      <c r="L204" s="640">
        <f>IF(Tasks!$F$114="No",0,1)</f>
        <v>0</v>
      </c>
      <c r="M204" s="640" t="str">
        <f t="shared" si="6"/>
        <v/>
      </c>
      <c r="N204" s="790">
        <f t="shared" si="7"/>
        <v>0</v>
      </c>
    </row>
    <row r="205" spans="2:14" s="11" customFormat="1" ht="23" hidden="1">
      <c r="B205" s="649"/>
      <c r="C205" s="658" t="str">
        <f>IF(Tasks!$C$114="","",Tasks!$C$114)</f>
        <v/>
      </c>
      <c r="L205" s="640">
        <f>IF(Tasks!$F$114="No",0,1)</f>
        <v>0</v>
      </c>
      <c r="M205" s="640" t="str">
        <f t="shared" si="6"/>
        <v/>
      </c>
      <c r="N205" s="790">
        <f t="shared" si="7"/>
        <v>0</v>
      </c>
    </row>
    <row r="206" spans="2:14" s="11" customFormat="1" ht="23" hidden="1">
      <c r="B206" s="649"/>
      <c r="C206" s="657" t="str">
        <f>IF(Tasks!$C$115="","","Task 47")</f>
        <v/>
      </c>
      <c r="L206" s="640">
        <f>IF(Tasks!$F$115="No",0,1)</f>
        <v>0</v>
      </c>
      <c r="M206" s="640" t="str">
        <f t="shared" ref="M206:M215" si="8">IF($A$109=TRUE,1,"")</f>
        <v/>
      </c>
      <c r="N206" s="790">
        <f t="shared" si="7"/>
        <v>0</v>
      </c>
    </row>
    <row r="207" spans="2:14" s="11" customFormat="1" ht="23" hidden="1">
      <c r="B207" s="649"/>
      <c r="C207" s="658" t="str">
        <f>IF(Tasks!$C$115="","",Tasks!$C$115)</f>
        <v/>
      </c>
      <c r="L207" s="640">
        <f>IF(Tasks!$F$115="No",0,1)</f>
        <v>0</v>
      </c>
      <c r="M207" s="640" t="str">
        <f t="shared" si="8"/>
        <v/>
      </c>
      <c r="N207" s="790">
        <f t="shared" si="7"/>
        <v>0</v>
      </c>
    </row>
    <row r="208" spans="2:14" s="11" customFormat="1" ht="23" hidden="1">
      <c r="B208" s="649"/>
      <c r="C208" s="657" t="str">
        <f>IF(Tasks!$C$116="","","Task 48")</f>
        <v/>
      </c>
      <c r="L208" s="640">
        <f>IF(Tasks!$F$116="No",0,1)</f>
        <v>0</v>
      </c>
      <c r="M208" s="640" t="str">
        <f t="shared" si="8"/>
        <v/>
      </c>
      <c r="N208" s="790">
        <f t="shared" si="7"/>
        <v>0</v>
      </c>
    </row>
    <row r="209" spans="2:14" s="11" customFormat="1" ht="23" hidden="1">
      <c r="B209" s="649"/>
      <c r="C209" s="658" t="str">
        <f>IF(Tasks!$C$116="","",Tasks!$C$116)</f>
        <v/>
      </c>
      <c r="L209" s="640">
        <f>IF(Tasks!$F$116="No",0,1)</f>
        <v>0</v>
      </c>
      <c r="M209" s="640" t="str">
        <f t="shared" si="8"/>
        <v/>
      </c>
      <c r="N209" s="790">
        <f t="shared" si="7"/>
        <v>0</v>
      </c>
    </row>
    <row r="210" spans="2:14" s="11" customFormat="1" ht="23" hidden="1">
      <c r="B210" s="649"/>
      <c r="C210" s="657" t="str">
        <f>IF(Tasks!$C$117="","","Task 49")</f>
        <v/>
      </c>
      <c r="L210" s="640">
        <f>IF(Tasks!$F$117="No",0,1)</f>
        <v>0</v>
      </c>
      <c r="M210" s="640" t="str">
        <f t="shared" si="8"/>
        <v/>
      </c>
      <c r="N210" s="790">
        <f t="shared" si="7"/>
        <v>0</v>
      </c>
    </row>
    <row r="211" spans="2:14" s="11" customFormat="1" ht="23" hidden="1">
      <c r="B211" s="649"/>
      <c r="C211" s="658" t="str">
        <f>IF(Tasks!$C$117="","",Tasks!$C$117)</f>
        <v/>
      </c>
      <c r="L211" s="640">
        <f>IF(Tasks!$F$117="No",0,1)</f>
        <v>0</v>
      </c>
      <c r="M211" s="640" t="str">
        <f t="shared" si="8"/>
        <v/>
      </c>
      <c r="N211" s="790">
        <f t="shared" si="7"/>
        <v>0</v>
      </c>
    </row>
    <row r="212" spans="2:14" s="11" customFormat="1" ht="23" hidden="1">
      <c r="B212" s="649"/>
      <c r="C212" s="657" t="str">
        <f>IF(Tasks!$C$118="","","Task 50")</f>
        <v/>
      </c>
      <c r="L212" s="640">
        <f>IF(Tasks!$F$118="No",0,1)</f>
        <v>0</v>
      </c>
      <c r="M212" s="640" t="str">
        <f t="shared" si="8"/>
        <v/>
      </c>
      <c r="N212" s="790">
        <f t="shared" si="7"/>
        <v>0</v>
      </c>
    </row>
    <row r="213" spans="2:14" s="11" customFormat="1" ht="23" hidden="1">
      <c r="B213" s="649"/>
      <c r="C213" s="658" t="str">
        <f>IF(Tasks!$C$118="","",Tasks!$C$118)</f>
        <v/>
      </c>
      <c r="L213" s="640">
        <f>IF(Tasks!$F$118="No",0,1)</f>
        <v>0</v>
      </c>
      <c r="M213" s="640" t="str">
        <f t="shared" si="8"/>
        <v/>
      </c>
      <c r="N213" s="790">
        <f t="shared" si="7"/>
        <v>0</v>
      </c>
    </row>
    <row r="214" spans="2:14" s="11" customFormat="1" hidden="1">
      <c r="L214" s="781">
        <f>IF(SUM($L$114:$L$132)="","",1)</f>
        <v>1</v>
      </c>
      <c r="M214" s="640" t="str">
        <f t="shared" si="8"/>
        <v/>
      </c>
      <c r="N214" s="790">
        <f t="shared" si="7"/>
        <v>1</v>
      </c>
    </row>
    <row r="215" spans="2:14" s="11" customFormat="1" hidden="1">
      <c r="L215" s="781">
        <f>IF(SUM($L$114:$L$132)="","",1)</f>
        <v>1</v>
      </c>
      <c r="M215" s="640" t="str">
        <f t="shared" si="8"/>
        <v/>
      </c>
      <c r="N215" s="790">
        <f t="shared" si="7"/>
        <v>1</v>
      </c>
    </row>
    <row r="216" spans="2:14" s="11" customFormat="1">
      <c r="L216" s="789"/>
      <c r="M216" s="640"/>
      <c r="N216" s="790"/>
    </row>
    <row r="217" spans="2:14" s="11" customFormat="1">
      <c r="L217" s="789"/>
      <c r="M217" s="640"/>
      <c r="N217" s="790"/>
    </row>
    <row r="218" spans="2:14" s="11" customFormat="1">
      <c r="L218" s="789"/>
      <c r="M218" s="640"/>
      <c r="N218" s="790"/>
    </row>
    <row r="219" spans="2:14" s="11" customFormat="1">
      <c r="L219" s="789"/>
      <c r="M219" s="640"/>
      <c r="N219" s="790"/>
    </row>
    <row r="220" spans="2:14" s="11" customFormat="1">
      <c r="L220" s="789"/>
      <c r="M220" s="640"/>
      <c r="N220" s="790"/>
    </row>
    <row r="221" spans="2:14" s="11" customFormat="1">
      <c r="L221" s="789"/>
      <c r="M221" s="640"/>
      <c r="N221" s="790"/>
    </row>
    <row r="222" spans="2:14" s="11" customFormat="1">
      <c r="L222" s="789"/>
      <c r="M222" s="640"/>
      <c r="N222" s="790"/>
    </row>
    <row r="223" spans="2:14" s="11" customFormat="1">
      <c r="L223" s="789"/>
      <c r="M223" s="640"/>
      <c r="N223" s="790"/>
    </row>
    <row r="224" spans="2:14" s="11" customFormat="1">
      <c r="L224" s="789"/>
      <c r="M224" s="640"/>
      <c r="N224" s="790"/>
    </row>
    <row r="225" spans="12:14" s="11" customFormat="1">
      <c r="L225" s="789"/>
      <c r="M225" s="640"/>
      <c r="N225" s="790"/>
    </row>
    <row r="226" spans="12:14" s="11" customFormat="1">
      <c r="L226" s="789"/>
      <c r="M226" s="640"/>
      <c r="N226" s="790"/>
    </row>
    <row r="227" spans="12:14" s="11" customFormat="1">
      <c r="L227" s="789"/>
      <c r="M227" s="640"/>
      <c r="N227" s="790"/>
    </row>
    <row r="228" spans="12:14" s="11" customFormat="1">
      <c r="L228" s="789"/>
      <c r="M228" s="640"/>
      <c r="N228" s="790"/>
    </row>
    <row r="229" spans="12:14" s="11" customFormat="1">
      <c r="L229" s="789"/>
      <c r="M229" s="640"/>
      <c r="N229" s="790"/>
    </row>
    <row r="230" spans="12:14" s="11" customFormat="1">
      <c r="L230" s="789"/>
      <c r="M230" s="640"/>
      <c r="N230" s="790"/>
    </row>
    <row r="231" spans="12:14" s="11" customFormat="1">
      <c r="L231" s="789"/>
      <c r="M231" s="640"/>
      <c r="N231" s="790"/>
    </row>
    <row r="232" spans="12:14" s="11" customFormat="1">
      <c r="L232" s="789"/>
      <c r="M232" s="640"/>
      <c r="N232" s="790"/>
    </row>
    <row r="233" spans="12:14" s="11" customFormat="1">
      <c r="L233" s="789"/>
      <c r="M233" s="640"/>
      <c r="N233" s="790"/>
    </row>
    <row r="234" spans="12:14" s="11" customFormat="1">
      <c r="L234" s="789"/>
      <c r="M234" s="640"/>
      <c r="N234" s="790"/>
    </row>
    <row r="235" spans="12:14" s="11" customFormat="1">
      <c r="L235" s="789"/>
      <c r="M235" s="640"/>
      <c r="N235" s="790"/>
    </row>
    <row r="236" spans="12:14" s="11" customFormat="1">
      <c r="L236" s="789"/>
      <c r="M236" s="640"/>
      <c r="N236" s="790"/>
    </row>
    <row r="237" spans="12:14" s="11" customFormat="1">
      <c r="L237" s="789"/>
      <c r="M237" s="640"/>
      <c r="N237" s="790"/>
    </row>
    <row r="238" spans="12:14" s="11" customFormat="1">
      <c r="L238" s="789"/>
      <c r="M238" s="640"/>
      <c r="N238" s="790"/>
    </row>
    <row r="239" spans="12:14" s="11" customFormat="1">
      <c r="L239" s="789"/>
      <c r="M239" s="640"/>
      <c r="N239" s="790"/>
    </row>
    <row r="240" spans="12:14" s="11" customFormat="1">
      <c r="L240" s="789"/>
      <c r="M240" s="640"/>
      <c r="N240" s="790"/>
    </row>
    <row r="241" spans="12:14" s="11" customFormat="1">
      <c r="L241" s="789"/>
      <c r="M241" s="640"/>
      <c r="N241" s="790"/>
    </row>
    <row r="242" spans="12:14" s="11" customFormat="1">
      <c r="L242" s="789"/>
      <c r="M242" s="640"/>
      <c r="N242" s="790"/>
    </row>
    <row r="243" spans="12:14" s="11" customFormat="1">
      <c r="L243" s="789"/>
      <c r="M243" s="640"/>
      <c r="N243" s="790"/>
    </row>
    <row r="244" spans="12:14" s="11" customFormat="1">
      <c r="L244" s="789"/>
      <c r="M244" s="640"/>
      <c r="N244" s="790"/>
    </row>
    <row r="245" spans="12:14" s="11" customFormat="1">
      <c r="L245" s="789"/>
      <c r="M245" s="640"/>
      <c r="N245" s="790"/>
    </row>
    <row r="246" spans="12:14" s="11" customFormat="1">
      <c r="L246" s="789"/>
      <c r="M246" s="640"/>
      <c r="N246" s="790"/>
    </row>
    <row r="247" spans="12:14" s="11" customFormat="1">
      <c r="L247" s="789"/>
      <c r="M247" s="640"/>
      <c r="N247" s="790"/>
    </row>
    <row r="248" spans="12:14" s="11" customFormat="1">
      <c r="L248" s="789"/>
      <c r="M248" s="640"/>
      <c r="N248" s="790"/>
    </row>
    <row r="249" spans="12:14" s="11" customFormat="1">
      <c r="L249" s="789"/>
      <c r="M249" s="640"/>
      <c r="N249" s="790"/>
    </row>
    <row r="250" spans="12:14" s="11" customFormat="1">
      <c r="L250" s="789"/>
      <c r="M250" s="640"/>
      <c r="N250" s="790"/>
    </row>
    <row r="251" spans="12:14" s="11" customFormat="1">
      <c r="L251" s="789"/>
      <c r="M251" s="640"/>
      <c r="N251" s="790"/>
    </row>
    <row r="252" spans="12:14" s="11" customFormat="1">
      <c r="L252" s="789"/>
      <c r="M252" s="640"/>
      <c r="N252" s="790"/>
    </row>
    <row r="253" spans="12:14" s="11" customFormat="1">
      <c r="L253" s="789"/>
      <c r="M253" s="640"/>
      <c r="N253" s="790"/>
    </row>
    <row r="254" spans="12:14" s="11" customFormat="1">
      <c r="L254" s="789"/>
      <c r="M254" s="640"/>
      <c r="N254" s="790"/>
    </row>
    <row r="255" spans="12:14" s="11" customFormat="1">
      <c r="L255" s="789"/>
      <c r="M255" s="640"/>
      <c r="N255" s="790"/>
    </row>
    <row r="256" spans="12:14" s="11" customFormat="1">
      <c r="L256" s="789"/>
      <c r="M256" s="640"/>
      <c r="N256" s="790"/>
    </row>
    <row r="257" spans="12:14" s="11" customFormat="1">
      <c r="L257" s="789"/>
      <c r="M257" s="640"/>
      <c r="N257" s="790"/>
    </row>
    <row r="258" spans="12:14" s="11" customFormat="1">
      <c r="L258" s="789"/>
      <c r="M258" s="640"/>
      <c r="N258" s="790"/>
    </row>
    <row r="259" spans="12:14" s="11" customFormat="1">
      <c r="L259" s="789"/>
      <c r="M259" s="640"/>
      <c r="N259" s="790"/>
    </row>
    <row r="260" spans="12:14" s="11" customFormat="1">
      <c r="L260" s="789"/>
      <c r="M260" s="640"/>
      <c r="N260" s="790"/>
    </row>
    <row r="261" spans="12:14" s="11" customFormat="1">
      <c r="L261" s="789"/>
      <c r="M261" s="640"/>
      <c r="N261" s="790"/>
    </row>
    <row r="262" spans="12:14" s="11" customFormat="1">
      <c r="L262" s="789"/>
      <c r="M262" s="640"/>
      <c r="N262" s="790"/>
    </row>
    <row r="263" spans="12:14" s="11" customFormat="1">
      <c r="L263" s="789"/>
      <c r="M263" s="640"/>
      <c r="N263" s="790"/>
    </row>
    <row r="264" spans="12:14" s="11" customFormat="1">
      <c r="L264" s="789"/>
      <c r="M264" s="640"/>
      <c r="N264" s="790"/>
    </row>
    <row r="265" spans="12:14" s="11" customFormat="1">
      <c r="L265" s="789"/>
      <c r="M265" s="640"/>
      <c r="N265" s="790"/>
    </row>
    <row r="266" spans="12:14" s="11" customFormat="1">
      <c r="L266" s="789"/>
      <c r="M266" s="640"/>
      <c r="N266" s="790"/>
    </row>
    <row r="267" spans="12:14" s="11" customFormat="1">
      <c r="L267" s="789"/>
      <c r="M267" s="640"/>
      <c r="N267" s="790"/>
    </row>
    <row r="268" spans="12:14" s="11" customFormat="1">
      <c r="L268" s="789"/>
      <c r="M268" s="640"/>
      <c r="N268" s="790"/>
    </row>
    <row r="269" spans="12:14" s="11" customFormat="1">
      <c r="L269" s="789"/>
      <c r="M269" s="640"/>
      <c r="N269" s="790"/>
    </row>
    <row r="270" spans="12:14" s="11" customFormat="1">
      <c r="L270" s="789"/>
      <c r="M270" s="640"/>
      <c r="N270" s="790"/>
    </row>
    <row r="271" spans="12:14" s="11" customFormat="1">
      <c r="L271" s="789"/>
      <c r="M271" s="640"/>
      <c r="N271" s="790"/>
    </row>
    <row r="272" spans="12:14" s="11" customFormat="1">
      <c r="L272" s="789"/>
      <c r="M272" s="640"/>
      <c r="N272" s="790"/>
    </row>
    <row r="273" spans="12:14" s="11" customFormat="1">
      <c r="L273" s="789"/>
      <c r="M273" s="640"/>
      <c r="N273" s="790"/>
    </row>
    <row r="274" spans="12:14" s="11" customFormat="1">
      <c r="L274" s="789"/>
      <c r="M274" s="640"/>
      <c r="N274" s="790"/>
    </row>
    <row r="275" spans="12:14" s="11" customFormat="1">
      <c r="L275" s="789"/>
      <c r="M275" s="640"/>
      <c r="N275" s="790"/>
    </row>
    <row r="276" spans="12:14" s="11" customFormat="1">
      <c r="L276" s="789"/>
      <c r="M276" s="640"/>
      <c r="N276" s="790"/>
    </row>
    <row r="277" spans="12:14" s="11" customFormat="1">
      <c r="L277" s="789"/>
      <c r="M277" s="640"/>
      <c r="N277" s="790"/>
    </row>
    <row r="278" spans="12:14" s="11" customFormat="1">
      <c r="L278" s="789"/>
      <c r="M278" s="640"/>
      <c r="N278" s="790"/>
    </row>
    <row r="279" spans="12:14" s="11" customFormat="1">
      <c r="L279" s="789"/>
      <c r="M279" s="640"/>
      <c r="N279" s="790"/>
    </row>
    <row r="280" spans="12:14" s="11" customFormat="1">
      <c r="L280" s="789"/>
      <c r="M280" s="640"/>
      <c r="N280" s="790"/>
    </row>
    <row r="281" spans="12:14" s="11" customFormat="1">
      <c r="L281" s="789"/>
      <c r="M281" s="640"/>
      <c r="N281" s="790"/>
    </row>
    <row r="282" spans="12:14" s="11" customFormat="1">
      <c r="L282" s="789"/>
      <c r="M282" s="640"/>
      <c r="N282" s="790"/>
    </row>
    <row r="283" spans="12:14" s="11" customFormat="1">
      <c r="L283" s="789"/>
      <c r="M283" s="640"/>
      <c r="N283" s="790"/>
    </row>
    <row r="284" spans="12:14" s="11" customFormat="1">
      <c r="L284" s="789"/>
      <c r="M284" s="640"/>
      <c r="N284" s="790"/>
    </row>
    <row r="285" spans="12:14" s="11" customFormat="1">
      <c r="L285" s="789"/>
      <c r="M285" s="640"/>
      <c r="N285" s="790"/>
    </row>
    <row r="286" spans="12:14" s="11" customFormat="1">
      <c r="L286" s="789"/>
      <c r="M286" s="640"/>
      <c r="N286" s="790"/>
    </row>
    <row r="287" spans="12:14" s="11" customFormat="1">
      <c r="L287" s="789"/>
      <c r="M287" s="640"/>
      <c r="N287" s="790"/>
    </row>
    <row r="288" spans="12:14" s="11" customFormat="1">
      <c r="L288" s="789"/>
      <c r="M288" s="640"/>
      <c r="N288" s="790"/>
    </row>
    <row r="289" spans="12:14" s="11" customFormat="1">
      <c r="L289" s="789"/>
      <c r="M289" s="640"/>
      <c r="N289" s="790"/>
    </row>
    <row r="290" spans="12:14" s="11" customFormat="1">
      <c r="L290" s="789"/>
      <c r="M290" s="640"/>
      <c r="N290" s="790"/>
    </row>
    <row r="400" spans="1:184" s="659" customFormat="1">
      <c r="A400" s="12"/>
      <c r="D400" s="179"/>
      <c r="E400" s="179"/>
      <c r="F400" s="179"/>
      <c r="G400" s="179"/>
      <c r="H400" s="179"/>
      <c r="I400" s="179"/>
      <c r="J400" s="179"/>
      <c r="K400" s="179"/>
      <c r="L400" s="793"/>
      <c r="M400" s="794"/>
      <c r="N400" s="795"/>
      <c r="O400" s="179"/>
      <c r="P400" s="179"/>
      <c r="Q400" s="179"/>
      <c r="R400" s="179"/>
      <c r="S400" s="179"/>
      <c r="T400" s="179"/>
      <c r="U400" s="179"/>
      <c r="V400" s="179"/>
      <c r="W400" s="179"/>
      <c r="X400" s="179"/>
      <c r="Y400" s="179"/>
      <c r="Z400" s="179"/>
      <c r="AA400" s="179"/>
      <c r="AB400" s="179"/>
      <c r="AC400" s="179"/>
      <c r="AD400" s="179"/>
      <c r="AE400" s="179"/>
      <c r="AF400" s="179"/>
      <c r="AG400" s="179"/>
      <c r="AH400" s="179"/>
      <c r="AI400" s="179"/>
      <c r="AJ400" s="179"/>
      <c r="AK400" s="179"/>
      <c r="AL400" s="179"/>
      <c r="AM400" s="179"/>
      <c r="AN400" s="179"/>
      <c r="AO400" s="179"/>
      <c r="AP400" s="179"/>
      <c r="AQ400" s="179"/>
      <c r="AR400" s="179"/>
      <c r="AS400" s="179"/>
      <c r="AT400" s="179"/>
      <c r="AU400" s="179"/>
      <c r="AV400" s="179"/>
      <c r="AW400" s="179"/>
      <c r="AX400" s="179"/>
      <c r="AY400" s="179"/>
      <c r="AZ400" s="179"/>
      <c r="BA400" s="179"/>
      <c r="BB400" s="179"/>
      <c r="BC400" s="179"/>
      <c r="BD400" s="179"/>
      <c r="BE400" s="179"/>
      <c r="BF400" s="179"/>
      <c r="BG400" s="179"/>
      <c r="BH400" s="179"/>
      <c r="BI400" s="179"/>
      <c r="BJ400" s="179"/>
      <c r="BK400" s="179"/>
      <c r="BL400" s="179"/>
      <c r="BM400" s="179"/>
      <c r="BN400" s="179"/>
      <c r="BO400" s="179"/>
      <c r="BP400" s="179"/>
      <c r="BQ400" s="179"/>
      <c r="BR400" s="179"/>
      <c r="BS400" s="179"/>
      <c r="BT400" s="179"/>
      <c r="BU400" s="179"/>
      <c r="BV400" s="179"/>
      <c r="BW400" s="179"/>
      <c r="BX400" s="179"/>
      <c r="BY400" s="179"/>
      <c r="BZ400" s="179"/>
      <c r="CA400" s="179"/>
      <c r="CB400" s="179"/>
      <c r="CC400" s="179"/>
      <c r="CD400" s="179"/>
      <c r="CE400" s="179"/>
      <c r="CF400" s="179"/>
      <c r="CG400" s="179"/>
      <c r="CH400" s="179"/>
      <c r="CI400" s="179"/>
      <c r="CJ400" s="179"/>
      <c r="CK400" s="179"/>
      <c r="CL400" s="179"/>
      <c r="CM400" s="179"/>
      <c r="CN400" s="179"/>
      <c r="CO400" s="179"/>
      <c r="CP400" s="179"/>
      <c r="CQ400" s="179"/>
      <c r="CR400" s="179"/>
      <c r="CS400" s="179"/>
      <c r="CT400" s="179"/>
      <c r="CU400" s="179"/>
      <c r="CV400" s="179"/>
      <c r="CW400" s="179"/>
      <c r="CX400" s="179"/>
      <c r="CY400" s="179"/>
      <c r="CZ400" s="179"/>
      <c r="DA400" s="179"/>
      <c r="DB400" s="179"/>
      <c r="DC400" s="179"/>
      <c r="DD400" s="179"/>
      <c r="DE400" s="179"/>
      <c r="DF400" s="179"/>
      <c r="DG400" s="179"/>
      <c r="DH400" s="179"/>
      <c r="DI400" s="179"/>
      <c r="DJ400" s="179"/>
      <c r="DK400" s="179"/>
      <c r="DL400" s="179"/>
      <c r="DM400" s="179"/>
      <c r="DN400" s="179"/>
      <c r="DO400" s="179"/>
      <c r="DP400" s="179"/>
      <c r="DQ400" s="179"/>
      <c r="DR400" s="179"/>
      <c r="DS400" s="179"/>
      <c r="DT400" s="179"/>
      <c r="DU400" s="179"/>
      <c r="DV400" s="179"/>
      <c r="DW400" s="179"/>
      <c r="DX400" s="179"/>
      <c r="DY400" s="179"/>
      <c r="DZ400" s="179"/>
      <c r="EA400" s="179"/>
      <c r="EB400" s="179"/>
      <c r="EC400" s="179"/>
      <c r="ED400" s="179"/>
      <c r="EE400" s="179"/>
      <c r="EF400" s="179"/>
      <c r="EG400" s="179"/>
      <c r="EH400" s="179"/>
      <c r="EI400" s="179"/>
      <c r="EJ400" s="179"/>
      <c r="EK400" s="179"/>
      <c r="EL400" s="179"/>
      <c r="EM400" s="179"/>
      <c r="EN400" s="179"/>
      <c r="EO400" s="179"/>
      <c r="EP400" s="179"/>
      <c r="EQ400" s="179"/>
      <c r="ER400" s="179"/>
      <c r="ES400" s="179"/>
      <c r="ET400" s="179"/>
      <c r="EU400" s="179"/>
      <c r="EV400" s="179"/>
      <c r="EW400" s="179"/>
      <c r="EX400" s="179"/>
      <c r="EY400" s="179"/>
      <c r="EZ400" s="179"/>
      <c r="FA400" s="179"/>
      <c r="FB400" s="179"/>
      <c r="FC400" s="179"/>
      <c r="FD400" s="179"/>
      <c r="FE400" s="179"/>
      <c r="FF400" s="179"/>
      <c r="FG400" s="179"/>
      <c r="FH400" s="179"/>
      <c r="FI400" s="179"/>
      <c r="FJ400" s="179"/>
      <c r="FK400" s="179"/>
      <c r="FL400" s="179"/>
      <c r="FM400" s="179"/>
      <c r="FN400" s="179"/>
      <c r="FO400" s="179"/>
      <c r="FP400" s="179"/>
      <c r="FQ400" s="179"/>
      <c r="FR400" s="179"/>
      <c r="FS400" s="179"/>
      <c r="FT400" s="179"/>
      <c r="FU400" s="179"/>
      <c r="FV400" s="179"/>
      <c r="FW400" s="179"/>
      <c r="FX400" s="179"/>
      <c r="FY400" s="179"/>
      <c r="FZ400" s="179"/>
      <c r="GA400" s="179"/>
      <c r="GB400" s="179"/>
    </row>
    <row r="401" spans="1:184" s="659" customFormat="1">
      <c r="A401" s="12"/>
      <c r="D401" s="179"/>
      <c r="E401" s="179"/>
      <c r="F401" s="179"/>
      <c r="G401" s="179"/>
      <c r="H401" s="179"/>
      <c r="I401" s="179"/>
      <c r="J401" s="179"/>
      <c r="K401" s="179"/>
      <c r="L401" s="793"/>
      <c r="M401" s="794"/>
      <c r="N401" s="795"/>
      <c r="O401" s="179"/>
      <c r="P401" s="179"/>
      <c r="Q401" s="179"/>
      <c r="R401" s="179"/>
      <c r="S401" s="179"/>
      <c r="T401" s="179"/>
      <c r="U401" s="179"/>
      <c r="V401" s="179"/>
      <c r="W401" s="179"/>
      <c r="X401" s="179"/>
      <c r="Y401" s="179"/>
      <c r="Z401" s="179"/>
      <c r="AA401" s="179"/>
      <c r="AB401" s="179"/>
      <c r="AC401" s="179"/>
      <c r="AD401" s="179"/>
      <c r="AE401" s="179"/>
      <c r="AF401" s="179"/>
      <c r="AG401" s="179"/>
      <c r="AH401" s="179"/>
      <c r="AI401" s="179"/>
      <c r="AJ401" s="179"/>
      <c r="AK401" s="179"/>
      <c r="AL401" s="179"/>
      <c r="AM401" s="179"/>
      <c r="AN401" s="179"/>
      <c r="AO401" s="179"/>
      <c r="AP401" s="179"/>
      <c r="AQ401" s="179"/>
      <c r="AR401" s="179"/>
      <c r="AS401" s="179"/>
      <c r="AT401" s="179"/>
      <c r="AU401" s="179"/>
      <c r="AV401" s="179"/>
      <c r="AW401" s="179"/>
      <c r="AX401" s="179"/>
      <c r="AY401" s="179"/>
      <c r="AZ401" s="179"/>
      <c r="BA401" s="179"/>
      <c r="BB401" s="179"/>
      <c r="BC401" s="179"/>
      <c r="BD401" s="179"/>
      <c r="BE401" s="179"/>
      <c r="BF401" s="179"/>
      <c r="BG401" s="179"/>
      <c r="BH401" s="179"/>
      <c r="BI401" s="179"/>
      <c r="BJ401" s="179"/>
      <c r="BK401" s="179"/>
      <c r="BL401" s="179"/>
      <c r="BM401" s="179"/>
      <c r="BN401" s="179"/>
      <c r="BO401" s="179"/>
      <c r="BP401" s="179"/>
      <c r="BQ401" s="179"/>
      <c r="BR401" s="179"/>
      <c r="BS401" s="179"/>
      <c r="BT401" s="179"/>
      <c r="BU401" s="179"/>
      <c r="BV401" s="179"/>
      <c r="BW401" s="179"/>
      <c r="BX401" s="179"/>
      <c r="BY401" s="179"/>
      <c r="BZ401" s="179"/>
      <c r="CA401" s="179"/>
      <c r="CB401" s="179"/>
      <c r="CC401" s="179"/>
      <c r="CD401" s="179"/>
      <c r="CE401" s="179"/>
      <c r="CF401" s="179"/>
      <c r="CG401" s="179"/>
      <c r="CH401" s="179"/>
      <c r="CI401" s="179"/>
      <c r="CJ401" s="179"/>
      <c r="CK401" s="179"/>
      <c r="CL401" s="179"/>
      <c r="CM401" s="179"/>
      <c r="CN401" s="179"/>
      <c r="CO401" s="179"/>
      <c r="CP401" s="179"/>
      <c r="CQ401" s="179"/>
      <c r="CR401" s="179"/>
      <c r="CS401" s="179"/>
      <c r="CT401" s="179"/>
      <c r="CU401" s="179"/>
      <c r="CV401" s="179"/>
      <c r="CW401" s="179"/>
      <c r="CX401" s="179"/>
      <c r="CY401" s="179"/>
      <c r="CZ401" s="179"/>
      <c r="DA401" s="179"/>
      <c r="DB401" s="179"/>
      <c r="DC401" s="179"/>
      <c r="DD401" s="179"/>
      <c r="DE401" s="179"/>
      <c r="DF401" s="179"/>
      <c r="DG401" s="179"/>
      <c r="DH401" s="179"/>
      <c r="DI401" s="179"/>
      <c r="DJ401" s="179"/>
      <c r="DK401" s="179"/>
      <c r="DL401" s="179"/>
      <c r="DM401" s="179"/>
      <c r="DN401" s="179"/>
      <c r="DO401" s="179"/>
      <c r="DP401" s="179"/>
      <c r="DQ401" s="179"/>
      <c r="DR401" s="179"/>
      <c r="DS401" s="179"/>
      <c r="DT401" s="179"/>
      <c r="DU401" s="179"/>
      <c r="DV401" s="179"/>
      <c r="DW401" s="179"/>
      <c r="DX401" s="179"/>
      <c r="DY401" s="179"/>
      <c r="DZ401" s="179"/>
      <c r="EA401" s="179"/>
      <c r="EB401" s="179"/>
      <c r="EC401" s="179"/>
      <c r="ED401" s="179"/>
      <c r="EE401" s="179"/>
      <c r="EF401" s="179"/>
      <c r="EG401" s="179"/>
      <c r="EH401" s="179"/>
      <c r="EI401" s="179"/>
      <c r="EJ401" s="179"/>
      <c r="EK401" s="179"/>
      <c r="EL401" s="179"/>
      <c r="EM401" s="179"/>
      <c r="EN401" s="179"/>
      <c r="EO401" s="179"/>
      <c r="EP401" s="179"/>
      <c r="EQ401" s="179"/>
      <c r="ER401" s="179"/>
      <c r="ES401" s="179"/>
      <c r="ET401" s="179"/>
      <c r="EU401" s="179"/>
      <c r="EV401" s="179"/>
      <c r="EW401" s="179"/>
      <c r="EX401" s="179"/>
      <c r="EY401" s="179"/>
      <c r="EZ401" s="179"/>
      <c r="FA401" s="179"/>
      <c r="FB401" s="179"/>
      <c r="FC401" s="179"/>
      <c r="FD401" s="179"/>
      <c r="FE401" s="179"/>
      <c r="FF401" s="179"/>
      <c r="FG401" s="179"/>
      <c r="FH401" s="179"/>
      <c r="FI401" s="179"/>
      <c r="FJ401" s="179"/>
      <c r="FK401" s="179"/>
      <c r="FL401" s="179"/>
      <c r="FM401" s="179"/>
      <c r="FN401" s="179"/>
      <c r="FO401" s="179"/>
      <c r="FP401" s="179"/>
      <c r="FQ401" s="179"/>
      <c r="FR401" s="179"/>
      <c r="FS401" s="179"/>
      <c r="FT401" s="179"/>
      <c r="FU401" s="179"/>
      <c r="FV401" s="179"/>
      <c r="FW401" s="179"/>
      <c r="FX401" s="179"/>
      <c r="FY401" s="179"/>
      <c r="FZ401" s="179"/>
      <c r="GA401" s="179"/>
      <c r="GB401" s="179"/>
    </row>
    <row r="402" spans="1:184" s="659" customFormat="1">
      <c r="A402" s="12"/>
      <c r="D402" s="179"/>
      <c r="E402" s="179"/>
      <c r="F402" s="179"/>
      <c r="G402" s="179"/>
      <c r="H402" s="179"/>
      <c r="I402" s="179"/>
      <c r="J402" s="179"/>
      <c r="K402" s="179"/>
      <c r="L402" s="793"/>
      <c r="M402" s="794"/>
      <c r="N402" s="795"/>
      <c r="O402" s="179"/>
      <c r="P402" s="179"/>
      <c r="Q402" s="179"/>
      <c r="R402" s="179"/>
      <c r="S402" s="179"/>
      <c r="T402" s="179"/>
      <c r="U402" s="179"/>
      <c r="V402" s="179"/>
      <c r="W402" s="179"/>
      <c r="X402" s="179"/>
      <c r="Y402" s="179"/>
      <c r="Z402" s="179"/>
      <c r="AA402" s="179"/>
      <c r="AB402" s="179"/>
      <c r="AC402" s="179"/>
      <c r="AD402" s="179"/>
      <c r="AE402" s="179"/>
      <c r="AF402" s="179"/>
      <c r="AG402" s="179"/>
      <c r="AH402" s="179"/>
      <c r="AI402" s="179"/>
      <c r="AJ402" s="179"/>
      <c r="AK402" s="179"/>
      <c r="AL402" s="179"/>
      <c r="AM402" s="179"/>
      <c r="AN402" s="179"/>
      <c r="AO402" s="179"/>
      <c r="AP402" s="179"/>
      <c r="AQ402" s="179"/>
      <c r="AR402" s="179"/>
      <c r="AS402" s="179"/>
      <c r="AT402" s="179"/>
      <c r="AU402" s="179"/>
      <c r="AV402" s="179"/>
      <c r="AW402" s="179"/>
      <c r="AX402" s="179"/>
      <c r="AY402" s="179"/>
      <c r="AZ402" s="179"/>
      <c r="BA402" s="179"/>
      <c r="BB402" s="179"/>
      <c r="BC402" s="179"/>
      <c r="BD402" s="179"/>
      <c r="BE402" s="179"/>
      <c r="BF402" s="179"/>
      <c r="BG402" s="179"/>
      <c r="BH402" s="179"/>
      <c r="BI402" s="179"/>
      <c r="BJ402" s="179"/>
      <c r="BK402" s="179"/>
      <c r="BL402" s="179"/>
      <c r="BM402" s="179"/>
      <c r="BN402" s="179"/>
      <c r="BO402" s="179"/>
      <c r="BP402" s="179"/>
      <c r="BQ402" s="179"/>
      <c r="BR402" s="179"/>
      <c r="BS402" s="179"/>
      <c r="BT402" s="179"/>
      <c r="BU402" s="179"/>
      <c r="BV402" s="179"/>
      <c r="BW402" s="179"/>
      <c r="BX402" s="179"/>
      <c r="BY402" s="179"/>
      <c r="BZ402" s="179"/>
      <c r="CA402" s="179"/>
      <c r="CB402" s="179"/>
      <c r="CC402" s="179"/>
      <c r="CD402" s="179"/>
      <c r="CE402" s="179"/>
      <c r="CF402" s="179"/>
      <c r="CG402" s="179"/>
      <c r="CH402" s="179"/>
      <c r="CI402" s="179"/>
      <c r="CJ402" s="179"/>
      <c r="CK402" s="179"/>
      <c r="CL402" s="179"/>
      <c r="CM402" s="179"/>
      <c r="CN402" s="179"/>
      <c r="CO402" s="179"/>
      <c r="CP402" s="179"/>
      <c r="CQ402" s="179"/>
      <c r="CR402" s="179"/>
      <c r="CS402" s="179"/>
      <c r="CT402" s="179"/>
      <c r="CU402" s="179"/>
      <c r="CV402" s="179"/>
      <c r="CW402" s="179"/>
      <c r="CX402" s="179"/>
      <c r="CY402" s="179"/>
      <c r="CZ402" s="179"/>
      <c r="DA402" s="179"/>
      <c r="DB402" s="179"/>
      <c r="DC402" s="179"/>
      <c r="DD402" s="179"/>
      <c r="DE402" s="179"/>
      <c r="DF402" s="179"/>
      <c r="DG402" s="179"/>
      <c r="DH402" s="179"/>
      <c r="DI402" s="179"/>
      <c r="DJ402" s="179"/>
      <c r="DK402" s="179"/>
      <c r="DL402" s="179"/>
      <c r="DM402" s="179"/>
      <c r="DN402" s="179"/>
      <c r="DO402" s="179"/>
      <c r="DP402" s="179"/>
      <c r="DQ402" s="179"/>
      <c r="DR402" s="179"/>
      <c r="DS402" s="179"/>
      <c r="DT402" s="179"/>
      <c r="DU402" s="179"/>
      <c r="DV402" s="179"/>
      <c r="DW402" s="179"/>
      <c r="DX402" s="179"/>
      <c r="DY402" s="179"/>
      <c r="DZ402" s="179"/>
      <c r="EA402" s="179"/>
      <c r="EB402" s="179"/>
      <c r="EC402" s="179"/>
      <c r="ED402" s="179"/>
      <c r="EE402" s="179"/>
      <c r="EF402" s="179"/>
      <c r="EG402" s="179"/>
      <c r="EH402" s="179"/>
      <c r="EI402" s="179"/>
      <c r="EJ402" s="179"/>
      <c r="EK402" s="179"/>
      <c r="EL402" s="179"/>
      <c r="EM402" s="179"/>
      <c r="EN402" s="179"/>
      <c r="EO402" s="179"/>
      <c r="EP402" s="179"/>
      <c r="EQ402" s="179"/>
      <c r="ER402" s="179"/>
      <c r="ES402" s="179"/>
      <c r="ET402" s="179"/>
      <c r="EU402" s="179"/>
      <c r="EV402" s="179"/>
      <c r="EW402" s="179"/>
      <c r="EX402" s="179"/>
      <c r="EY402" s="179"/>
      <c r="EZ402" s="179"/>
      <c r="FA402" s="179"/>
      <c r="FB402" s="179"/>
      <c r="FC402" s="179"/>
      <c r="FD402" s="179"/>
      <c r="FE402" s="179"/>
      <c r="FF402" s="179"/>
      <c r="FG402" s="179"/>
      <c r="FH402" s="179"/>
      <c r="FI402" s="179"/>
      <c r="FJ402" s="179"/>
      <c r="FK402" s="179"/>
      <c r="FL402" s="179"/>
      <c r="FM402" s="179"/>
      <c r="FN402" s="179"/>
      <c r="FO402" s="179"/>
      <c r="FP402" s="179"/>
      <c r="FQ402" s="179"/>
      <c r="FR402" s="179"/>
      <c r="FS402" s="179"/>
      <c r="FT402" s="179"/>
      <c r="FU402" s="179"/>
      <c r="FV402" s="179"/>
      <c r="FW402" s="179"/>
      <c r="FX402" s="179"/>
      <c r="FY402" s="179"/>
      <c r="FZ402" s="179"/>
      <c r="GA402" s="179"/>
      <c r="GB402" s="179"/>
    </row>
    <row r="403" spans="1:184" s="659" customFormat="1">
      <c r="A403" s="12"/>
      <c r="D403" s="179"/>
      <c r="E403" s="179"/>
      <c r="F403" s="179"/>
      <c r="G403" s="179"/>
      <c r="H403" s="179"/>
      <c r="I403" s="179"/>
      <c r="J403" s="179"/>
      <c r="K403" s="179"/>
      <c r="L403" s="793"/>
      <c r="M403" s="794"/>
      <c r="N403" s="795"/>
      <c r="O403" s="179"/>
      <c r="P403" s="179"/>
      <c r="Q403" s="179"/>
      <c r="R403" s="179"/>
      <c r="S403" s="179"/>
      <c r="T403" s="179"/>
      <c r="U403" s="179"/>
      <c r="V403" s="179"/>
      <c r="W403" s="179"/>
      <c r="X403" s="179"/>
      <c r="Y403" s="179"/>
      <c r="Z403" s="179"/>
      <c r="AA403" s="179"/>
      <c r="AB403" s="179"/>
      <c r="AC403" s="179"/>
      <c r="AD403" s="179"/>
      <c r="AE403" s="179"/>
      <c r="AF403" s="179"/>
      <c r="AG403" s="179"/>
      <c r="AH403" s="179"/>
      <c r="AI403" s="179"/>
      <c r="AJ403" s="179"/>
      <c r="AK403" s="179"/>
      <c r="AL403" s="179"/>
      <c r="AM403" s="179"/>
      <c r="AN403" s="179"/>
      <c r="AO403" s="179"/>
      <c r="AP403" s="179"/>
      <c r="AQ403" s="179"/>
      <c r="AR403" s="179"/>
      <c r="AS403" s="179"/>
      <c r="AT403" s="179"/>
      <c r="AU403" s="179"/>
      <c r="AV403" s="179"/>
      <c r="AW403" s="179"/>
      <c r="AX403" s="179"/>
      <c r="AY403" s="179"/>
      <c r="AZ403" s="179"/>
      <c r="BA403" s="179"/>
      <c r="BB403" s="179"/>
      <c r="BC403" s="179"/>
      <c r="BD403" s="179"/>
      <c r="BE403" s="179"/>
      <c r="BF403" s="179"/>
      <c r="BG403" s="179"/>
      <c r="BH403" s="179"/>
      <c r="BI403" s="179"/>
      <c r="BJ403" s="179"/>
      <c r="BK403" s="179"/>
      <c r="BL403" s="179"/>
      <c r="BM403" s="179"/>
      <c r="BN403" s="179"/>
      <c r="BO403" s="179"/>
      <c r="BP403" s="179"/>
      <c r="BQ403" s="179"/>
      <c r="BR403" s="179"/>
      <c r="BS403" s="179"/>
      <c r="BT403" s="179"/>
      <c r="BU403" s="179"/>
      <c r="BV403" s="179"/>
      <c r="BW403" s="179"/>
      <c r="BX403" s="179"/>
      <c r="BY403" s="179"/>
      <c r="BZ403" s="179"/>
      <c r="CA403" s="179"/>
      <c r="CB403" s="179"/>
      <c r="CC403" s="179"/>
      <c r="CD403" s="179"/>
      <c r="CE403" s="179"/>
      <c r="CF403" s="179"/>
      <c r="CG403" s="179"/>
      <c r="CH403" s="179"/>
      <c r="CI403" s="179"/>
      <c r="CJ403" s="179"/>
      <c r="CK403" s="179"/>
      <c r="CL403" s="179"/>
      <c r="CM403" s="179"/>
      <c r="CN403" s="179"/>
      <c r="CO403" s="179"/>
      <c r="CP403" s="179"/>
      <c r="CQ403" s="179"/>
      <c r="CR403" s="179"/>
      <c r="CS403" s="179"/>
      <c r="CT403" s="179"/>
      <c r="CU403" s="179"/>
      <c r="CV403" s="179"/>
      <c r="CW403" s="179"/>
      <c r="CX403" s="179"/>
      <c r="CY403" s="179"/>
      <c r="CZ403" s="179"/>
      <c r="DA403" s="179"/>
      <c r="DB403" s="179"/>
      <c r="DC403" s="179"/>
      <c r="DD403" s="179"/>
      <c r="DE403" s="179"/>
      <c r="DF403" s="179"/>
      <c r="DG403" s="179"/>
      <c r="DH403" s="179"/>
      <c r="DI403" s="179"/>
      <c r="DJ403" s="179"/>
      <c r="DK403" s="179"/>
      <c r="DL403" s="179"/>
      <c r="DM403" s="179"/>
      <c r="DN403" s="179"/>
      <c r="DO403" s="179"/>
      <c r="DP403" s="179"/>
      <c r="DQ403" s="179"/>
      <c r="DR403" s="179"/>
      <c r="DS403" s="179"/>
      <c r="DT403" s="179"/>
      <c r="DU403" s="179"/>
      <c r="DV403" s="179"/>
      <c r="DW403" s="179"/>
      <c r="DX403" s="179"/>
      <c r="DY403" s="179"/>
      <c r="DZ403" s="179"/>
      <c r="EA403" s="179"/>
      <c r="EB403" s="179"/>
      <c r="EC403" s="179"/>
      <c r="ED403" s="179"/>
      <c r="EE403" s="179"/>
      <c r="EF403" s="179"/>
      <c r="EG403" s="179"/>
      <c r="EH403" s="179"/>
      <c r="EI403" s="179"/>
      <c r="EJ403" s="179"/>
      <c r="EK403" s="179"/>
      <c r="EL403" s="179"/>
      <c r="EM403" s="179"/>
      <c r="EN403" s="179"/>
      <c r="EO403" s="179"/>
      <c r="EP403" s="179"/>
      <c r="EQ403" s="179"/>
      <c r="ER403" s="179"/>
      <c r="ES403" s="179"/>
      <c r="ET403" s="179"/>
      <c r="EU403" s="179"/>
      <c r="EV403" s="179"/>
      <c r="EW403" s="179"/>
      <c r="EX403" s="179"/>
      <c r="EY403" s="179"/>
      <c r="EZ403" s="179"/>
      <c r="FA403" s="179"/>
      <c r="FB403" s="179"/>
      <c r="FC403" s="179"/>
      <c r="FD403" s="179"/>
      <c r="FE403" s="179"/>
      <c r="FF403" s="179"/>
      <c r="FG403" s="179"/>
      <c r="FH403" s="179"/>
      <c r="FI403" s="179"/>
      <c r="FJ403" s="179"/>
      <c r="FK403" s="179"/>
      <c r="FL403" s="179"/>
      <c r="FM403" s="179"/>
      <c r="FN403" s="179"/>
      <c r="FO403" s="179"/>
      <c r="FP403" s="179"/>
      <c r="FQ403" s="179"/>
      <c r="FR403" s="179"/>
      <c r="FS403" s="179"/>
      <c r="FT403" s="179"/>
      <c r="FU403" s="179"/>
      <c r="FV403" s="179"/>
      <c r="FW403" s="179"/>
      <c r="FX403" s="179"/>
      <c r="FY403" s="179"/>
      <c r="FZ403" s="179"/>
      <c r="GA403" s="179"/>
      <c r="GB403" s="179"/>
    </row>
    <row r="404" spans="1:184" s="659" customFormat="1">
      <c r="A404" s="12"/>
      <c r="D404" s="179"/>
      <c r="E404" s="179"/>
      <c r="F404" s="179"/>
      <c r="G404" s="179"/>
      <c r="H404" s="179"/>
      <c r="I404" s="179"/>
      <c r="J404" s="179"/>
      <c r="K404" s="179"/>
      <c r="L404" s="793"/>
      <c r="M404" s="794"/>
      <c r="N404" s="795"/>
      <c r="O404" s="179"/>
      <c r="P404" s="179"/>
      <c r="Q404" s="179"/>
      <c r="R404" s="179"/>
      <c r="S404" s="179"/>
      <c r="T404" s="179"/>
      <c r="U404" s="179"/>
      <c r="V404" s="179"/>
      <c r="W404" s="179"/>
      <c r="X404" s="179"/>
      <c r="Y404" s="179"/>
      <c r="Z404" s="179"/>
      <c r="AA404" s="179"/>
      <c r="AB404" s="179"/>
      <c r="AC404" s="179"/>
      <c r="AD404" s="179"/>
      <c r="AE404" s="179"/>
      <c r="AF404" s="179"/>
      <c r="AG404" s="179"/>
      <c r="AH404" s="179"/>
      <c r="AI404" s="179"/>
      <c r="AJ404" s="179"/>
      <c r="AK404" s="179"/>
      <c r="AL404" s="179"/>
      <c r="AM404" s="179"/>
      <c r="AN404" s="179"/>
      <c r="AO404" s="179"/>
      <c r="AP404" s="179"/>
      <c r="AQ404" s="179"/>
      <c r="AR404" s="179"/>
      <c r="AS404" s="179"/>
      <c r="AT404" s="179"/>
      <c r="AU404" s="179"/>
      <c r="AV404" s="179"/>
      <c r="AW404" s="179"/>
      <c r="AX404" s="179"/>
      <c r="AY404" s="179"/>
      <c r="AZ404" s="179"/>
      <c r="BA404" s="179"/>
      <c r="BB404" s="179"/>
      <c r="BC404" s="179"/>
      <c r="BD404" s="179"/>
      <c r="BE404" s="179"/>
      <c r="BF404" s="179"/>
      <c r="BG404" s="179"/>
      <c r="BH404" s="179"/>
      <c r="BI404" s="179"/>
      <c r="BJ404" s="179"/>
      <c r="BK404" s="179"/>
      <c r="BL404" s="179"/>
      <c r="BM404" s="179"/>
      <c r="BN404" s="179"/>
      <c r="BO404" s="179"/>
      <c r="BP404" s="179"/>
      <c r="BQ404" s="179"/>
      <c r="BR404" s="179"/>
      <c r="BS404" s="179"/>
      <c r="BT404" s="179"/>
      <c r="BU404" s="179"/>
      <c r="BV404" s="179"/>
      <c r="BW404" s="179"/>
      <c r="BX404" s="179"/>
      <c r="BY404" s="179"/>
      <c r="BZ404" s="179"/>
      <c r="CA404" s="179"/>
      <c r="CB404" s="179"/>
      <c r="CC404" s="179"/>
      <c r="CD404" s="179"/>
      <c r="CE404" s="179"/>
      <c r="CF404" s="179"/>
      <c r="CG404" s="179"/>
      <c r="CH404" s="179"/>
      <c r="CI404" s="179"/>
      <c r="CJ404" s="179"/>
      <c r="CK404" s="179"/>
      <c r="CL404" s="179"/>
      <c r="CM404" s="179"/>
      <c r="CN404" s="179"/>
      <c r="CO404" s="179"/>
      <c r="CP404" s="179"/>
      <c r="CQ404" s="179"/>
      <c r="CR404" s="179"/>
      <c r="CS404" s="179"/>
      <c r="CT404" s="179"/>
      <c r="CU404" s="179"/>
      <c r="CV404" s="179"/>
      <c r="CW404" s="179"/>
      <c r="CX404" s="179"/>
      <c r="CY404" s="179"/>
      <c r="CZ404" s="179"/>
      <c r="DA404" s="179"/>
      <c r="DB404" s="179"/>
      <c r="DC404" s="179"/>
      <c r="DD404" s="179"/>
      <c r="DE404" s="179"/>
      <c r="DF404" s="179"/>
      <c r="DG404" s="179"/>
      <c r="DH404" s="179"/>
      <c r="DI404" s="179"/>
      <c r="DJ404" s="179"/>
      <c r="DK404" s="179"/>
      <c r="DL404" s="179"/>
      <c r="DM404" s="179"/>
      <c r="DN404" s="179"/>
      <c r="DO404" s="179"/>
      <c r="DP404" s="179"/>
      <c r="DQ404" s="179"/>
      <c r="DR404" s="179"/>
      <c r="DS404" s="179"/>
      <c r="DT404" s="179"/>
      <c r="DU404" s="179"/>
      <c r="DV404" s="179"/>
      <c r="DW404" s="179"/>
      <c r="DX404" s="179"/>
      <c r="DY404" s="179"/>
      <c r="DZ404" s="179"/>
      <c r="EA404" s="179"/>
      <c r="EB404" s="179"/>
      <c r="EC404" s="179"/>
      <c r="ED404" s="179"/>
      <c r="EE404" s="179"/>
      <c r="EF404" s="179"/>
      <c r="EG404" s="179"/>
      <c r="EH404" s="179"/>
      <c r="EI404" s="179"/>
      <c r="EJ404" s="179"/>
      <c r="EK404" s="179"/>
      <c r="EL404" s="179"/>
      <c r="EM404" s="179"/>
      <c r="EN404" s="179"/>
      <c r="EO404" s="179"/>
      <c r="EP404" s="179"/>
      <c r="EQ404" s="179"/>
      <c r="ER404" s="179"/>
      <c r="ES404" s="179"/>
      <c r="ET404" s="179"/>
      <c r="EU404" s="179"/>
      <c r="EV404" s="179"/>
      <c r="EW404" s="179"/>
      <c r="EX404" s="179"/>
      <c r="EY404" s="179"/>
      <c r="EZ404" s="179"/>
      <c r="FA404" s="179"/>
      <c r="FB404" s="179"/>
      <c r="FC404" s="179"/>
      <c r="FD404" s="179"/>
      <c r="FE404" s="179"/>
      <c r="FF404" s="179"/>
      <c r="FG404" s="179"/>
      <c r="FH404" s="179"/>
      <c r="FI404" s="179"/>
      <c r="FJ404" s="179"/>
      <c r="FK404" s="179"/>
      <c r="FL404" s="179"/>
      <c r="FM404" s="179"/>
      <c r="FN404" s="179"/>
      <c r="FO404" s="179"/>
      <c r="FP404" s="179"/>
      <c r="FQ404" s="179"/>
      <c r="FR404" s="179"/>
      <c r="FS404" s="179"/>
      <c r="FT404" s="179"/>
      <c r="FU404" s="179"/>
      <c r="FV404" s="179"/>
      <c r="FW404" s="179"/>
      <c r="FX404" s="179"/>
      <c r="FY404" s="179"/>
      <c r="FZ404" s="179"/>
      <c r="GA404" s="179"/>
      <c r="GB404" s="179"/>
    </row>
    <row r="405" spans="1:184" s="659" customFormat="1">
      <c r="A405" s="12"/>
      <c r="D405" s="179"/>
      <c r="E405" s="179"/>
      <c r="F405" s="179"/>
      <c r="G405" s="179"/>
      <c r="H405" s="179"/>
      <c r="I405" s="179"/>
      <c r="J405" s="179"/>
      <c r="K405" s="179"/>
      <c r="L405" s="793"/>
      <c r="M405" s="794"/>
      <c r="N405" s="795"/>
      <c r="O405" s="179"/>
      <c r="P405" s="179"/>
      <c r="Q405" s="179"/>
      <c r="R405" s="179"/>
      <c r="S405" s="179"/>
      <c r="T405" s="179"/>
      <c r="U405" s="179"/>
      <c r="V405" s="179"/>
      <c r="W405" s="179"/>
      <c r="X405" s="179"/>
      <c r="Y405" s="179"/>
      <c r="Z405" s="179"/>
      <c r="AA405" s="179"/>
      <c r="AB405" s="179"/>
      <c r="AC405" s="179"/>
      <c r="AD405" s="179"/>
      <c r="AE405" s="179"/>
      <c r="AF405" s="179"/>
      <c r="AG405" s="179"/>
      <c r="AH405" s="179"/>
      <c r="AI405" s="179"/>
      <c r="AJ405" s="179"/>
      <c r="AK405" s="179"/>
      <c r="AL405" s="179"/>
      <c r="AM405" s="179"/>
      <c r="AN405" s="179"/>
      <c r="AO405" s="179"/>
      <c r="AP405" s="179"/>
      <c r="AQ405" s="179"/>
      <c r="AR405" s="179"/>
      <c r="AS405" s="179"/>
      <c r="AT405" s="179"/>
      <c r="AU405" s="179"/>
      <c r="AV405" s="179"/>
      <c r="AW405" s="179"/>
      <c r="AX405" s="179"/>
      <c r="AY405" s="179"/>
      <c r="AZ405" s="179"/>
      <c r="BA405" s="179"/>
      <c r="BB405" s="179"/>
      <c r="BC405" s="179"/>
      <c r="BD405" s="179"/>
      <c r="BE405" s="179"/>
      <c r="BF405" s="179"/>
      <c r="BG405" s="179"/>
      <c r="BH405" s="179"/>
      <c r="BI405" s="179"/>
      <c r="BJ405" s="179"/>
      <c r="BK405" s="179"/>
      <c r="BL405" s="179"/>
      <c r="BM405" s="179"/>
      <c r="BN405" s="179"/>
      <c r="BO405" s="179"/>
      <c r="BP405" s="179"/>
      <c r="BQ405" s="179"/>
      <c r="BR405" s="179"/>
      <c r="BS405" s="179"/>
      <c r="BT405" s="179"/>
      <c r="BU405" s="179"/>
      <c r="BV405" s="179"/>
      <c r="BW405" s="179"/>
      <c r="BX405" s="179"/>
      <c r="BY405" s="179"/>
      <c r="BZ405" s="179"/>
      <c r="CA405" s="179"/>
      <c r="CB405" s="179"/>
      <c r="CC405" s="179"/>
      <c r="CD405" s="179"/>
      <c r="CE405" s="179"/>
      <c r="CF405" s="179"/>
      <c r="CG405" s="179"/>
      <c r="CH405" s="179"/>
      <c r="CI405" s="179"/>
      <c r="CJ405" s="179"/>
      <c r="CK405" s="179"/>
      <c r="CL405" s="179"/>
      <c r="CM405" s="179"/>
      <c r="CN405" s="179"/>
      <c r="CO405" s="179"/>
      <c r="CP405" s="179"/>
      <c r="CQ405" s="179"/>
      <c r="CR405" s="179"/>
      <c r="CS405" s="179"/>
      <c r="CT405" s="179"/>
      <c r="CU405" s="179"/>
      <c r="CV405" s="179"/>
      <c r="CW405" s="179"/>
      <c r="CX405" s="179"/>
      <c r="CY405" s="179"/>
      <c r="CZ405" s="179"/>
      <c r="DA405" s="179"/>
      <c r="DB405" s="179"/>
      <c r="DC405" s="179"/>
      <c r="DD405" s="179"/>
      <c r="DE405" s="179"/>
      <c r="DF405" s="179"/>
      <c r="DG405" s="179"/>
      <c r="DH405" s="179"/>
      <c r="DI405" s="179"/>
      <c r="DJ405" s="179"/>
      <c r="DK405" s="179"/>
      <c r="DL405" s="179"/>
      <c r="DM405" s="179"/>
      <c r="DN405" s="179"/>
      <c r="DO405" s="179"/>
      <c r="DP405" s="179"/>
      <c r="DQ405" s="179"/>
      <c r="DR405" s="179"/>
      <c r="DS405" s="179"/>
      <c r="DT405" s="179"/>
      <c r="DU405" s="179"/>
      <c r="DV405" s="179"/>
      <c r="DW405" s="179"/>
      <c r="DX405" s="179"/>
      <c r="DY405" s="179"/>
      <c r="DZ405" s="179"/>
      <c r="EA405" s="179"/>
      <c r="EB405" s="179"/>
      <c r="EC405" s="179"/>
      <c r="ED405" s="179"/>
      <c r="EE405" s="179"/>
      <c r="EF405" s="179"/>
      <c r="EG405" s="179"/>
      <c r="EH405" s="179"/>
      <c r="EI405" s="179"/>
      <c r="EJ405" s="179"/>
      <c r="EK405" s="179"/>
      <c r="EL405" s="179"/>
      <c r="EM405" s="179"/>
      <c r="EN405" s="179"/>
      <c r="EO405" s="179"/>
      <c r="EP405" s="179"/>
      <c r="EQ405" s="179"/>
      <c r="ER405" s="179"/>
      <c r="ES405" s="179"/>
      <c r="ET405" s="179"/>
      <c r="EU405" s="179"/>
      <c r="EV405" s="179"/>
      <c r="EW405" s="179"/>
      <c r="EX405" s="179"/>
      <c r="EY405" s="179"/>
      <c r="EZ405" s="179"/>
      <c r="FA405" s="179"/>
      <c r="FB405" s="179"/>
      <c r="FC405" s="179"/>
      <c r="FD405" s="179"/>
      <c r="FE405" s="179"/>
      <c r="FF405" s="179"/>
      <c r="FG405" s="179"/>
      <c r="FH405" s="179"/>
      <c r="FI405" s="179"/>
      <c r="FJ405" s="179"/>
      <c r="FK405" s="179"/>
      <c r="FL405" s="179"/>
      <c r="FM405" s="179"/>
      <c r="FN405" s="179"/>
      <c r="FO405" s="179"/>
      <c r="FP405" s="179"/>
      <c r="FQ405" s="179"/>
      <c r="FR405" s="179"/>
      <c r="FS405" s="179"/>
      <c r="FT405" s="179"/>
      <c r="FU405" s="179"/>
      <c r="FV405" s="179"/>
      <c r="FW405" s="179"/>
      <c r="FX405" s="179"/>
      <c r="FY405" s="179"/>
      <c r="FZ405" s="179"/>
      <c r="GA405" s="179"/>
      <c r="GB405" s="179"/>
    </row>
    <row r="406" spans="1:184" s="659" customFormat="1">
      <c r="A406" s="12"/>
      <c r="D406" s="179"/>
      <c r="E406" s="179"/>
      <c r="F406" s="179"/>
      <c r="G406" s="179"/>
      <c r="H406" s="179"/>
      <c r="I406" s="179"/>
      <c r="J406" s="179"/>
      <c r="K406" s="179"/>
      <c r="L406" s="793"/>
      <c r="M406" s="794"/>
      <c r="N406" s="795"/>
      <c r="O406" s="179"/>
      <c r="P406" s="179"/>
      <c r="Q406" s="179"/>
      <c r="R406" s="179"/>
      <c r="S406" s="179"/>
      <c r="T406" s="179"/>
      <c r="U406" s="179"/>
      <c r="V406" s="179"/>
      <c r="W406" s="179"/>
      <c r="X406" s="179"/>
      <c r="Y406" s="179"/>
      <c r="Z406" s="179"/>
      <c r="AA406" s="179"/>
      <c r="AB406" s="179"/>
      <c r="AC406" s="179"/>
      <c r="AD406" s="179"/>
      <c r="AE406" s="179"/>
      <c r="AF406" s="179"/>
      <c r="AG406" s="179"/>
      <c r="AH406" s="179"/>
      <c r="AI406" s="179"/>
      <c r="AJ406" s="179"/>
      <c r="AK406" s="179"/>
      <c r="AL406" s="179"/>
      <c r="AM406" s="179"/>
      <c r="AN406" s="179"/>
      <c r="AO406" s="179"/>
      <c r="AP406" s="179"/>
      <c r="AQ406" s="179"/>
      <c r="AR406" s="179"/>
      <c r="AS406" s="179"/>
      <c r="AT406" s="179"/>
      <c r="AU406" s="179"/>
      <c r="AV406" s="179"/>
      <c r="AW406" s="179"/>
      <c r="AX406" s="179"/>
      <c r="AY406" s="179"/>
      <c r="AZ406" s="179"/>
      <c r="BA406" s="179"/>
      <c r="BB406" s="179"/>
      <c r="BC406" s="179"/>
      <c r="BD406" s="179"/>
      <c r="BE406" s="179"/>
      <c r="BF406" s="179"/>
      <c r="BG406" s="179"/>
      <c r="BH406" s="179"/>
      <c r="BI406" s="179"/>
      <c r="BJ406" s="179"/>
      <c r="BK406" s="179"/>
      <c r="BL406" s="179"/>
      <c r="BM406" s="179"/>
      <c r="BN406" s="179"/>
      <c r="BO406" s="179"/>
      <c r="BP406" s="179"/>
      <c r="BQ406" s="179"/>
      <c r="BR406" s="179"/>
      <c r="BS406" s="179"/>
      <c r="BT406" s="179"/>
      <c r="BU406" s="179"/>
      <c r="BV406" s="179"/>
      <c r="BW406" s="179"/>
      <c r="BX406" s="179"/>
      <c r="BY406" s="179"/>
      <c r="BZ406" s="179"/>
      <c r="CA406" s="179"/>
      <c r="CB406" s="179"/>
      <c r="CC406" s="179"/>
      <c r="CD406" s="179"/>
      <c r="CE406" s="179"/>
      <c r="CF406" s="179"/>
      <c r="CG406" s="179"/>
      <c r="CH406" s="179"/>
      <c r="CI406" s="179"/>
      <c r="CJ406" s="179"/>
      <c r="CK406" s="179"/>
      <c r="CL406" s="179"/>
      <c r="CM406" s="179"/>
      <c r="CN406" s="179"/>
      <c r="CO406" s="179"/>
      <c r="CP406" s="179"/>
      <c r="CQ406" s="179"/>
      <c r="CR406" s="179"/>
      <c r="CS406" s="179"/>
      <c r="CT406" s="179"/>
      <c r="CU406" s="179"/>
      <c r="CV406" s="179"/>
      <c r="CW406" s="179"/>
      <c r="CX406" s="179"/>
      <c r="CY406" s="179"/>
      <c r="CZ406" s="179"/>
      <c r="DA406" s="179"/>
      <c r="DB406" s="179"/>
      <c r="DC406" s="179"/>
      <c r="DD406" s="179"/>
      <c r="DE406" s="179"/>
      <c r="DF406" s="179"/>
      <c r="DG406" s="179"/>
      <c r="DH406" s="179"/>
      <c r="DI406" s="179"/>
      <c r="DJ406" s="179"/>
      <c r="DK406" s="179"/>
      <c r="DL406" s="179"/>
      <c r="DM406" s="179"/>
      <c r="DN406" s="179"/>
      <c r="DO406" s="179"/>
      <c r="DP406" s="179"/>
      <c r="DQ406" s="179"/>
      <c r="DR406" s="179"/>
      <c r="DS406" s="179"/>
      <c r="DT406" s="179"/>
      <c r="DU406" s="179"/>
      <c r="DV406" s="179"/>
      <c r="DW406" s="179"/>
      <c r="DX406" s="179"/>
      <c r="DY406" s="179"/>
      <c r="DZ406" s="179"/>
      <c r="EA406" s="179"/>
      <c r="EB406" s="179"/>
      <c r="EC406" s="179"/>
      <c r="ED406" s="179"/>
      <c r="EE406" s="179"/>
      <c r="EF406" s="179"/>
      <c r="EG406" s="179"/>
      <c r="EH406" s="179"/>
      <c r="EI406" s="179"/>
      <c r="EJ406" s="179"/>
      <c r="EK406" s="179"/>
      <c r="EL406" s="179"/>
      <c r="EM406" s="179"/>
      <c r="EN406" s="179"/>
      <c r="EO406" s="179"/>
      <c r="EP406" s="179"/>
      <c r="EQ406" s="179"/>
      <c r="ER406" s="179"/>
      <c r="ES406" s="179"/>
      <c r="ET406" s="179"/>
      <c r="EU406" s="179"/>
      <c r="EV406" s="179"/>
      <c r="EW406" s="179"/>
      <c r="EX406" s="179"/>
      <c r="EY406" s="179"/>
      <c r="EZ406" s="179"/>
      <c r="FA406" s="179"/>
      <c r="FB406" s="179"/>
      <c r="FC406" s="179"/>
      <c r="FD406" s="179"/>
      <c r="FE406" s="179"/>
      <c r="FF406" s="179"/>
      <c r="FG406" s="179"/>
      <c r="FH406" s="179"/>
      <c r="FI406" s="179"/>
      <c r="FJ406" s="179"/>
      <c r="FK406" s="179"/>
      <c r="FL406" s="179"/>
      <c r="FM406" s="179"/>
      <c r="FN406" s="179"/>
      <c r="FO406" s="179"/>
      <c r="FP406" s="179"/>
      <c r="FQ406" s="179"/>
      <c r="FR406" s="179"/>
      <c r="FS406" s="179"/>
      <c r="FT406" s="179"/>
      <c r="FU406" s="179"/>
      <c r="FV406" s="179"/>
      <c r="FW406" s="179"/>
      <c r="FX406" s="179"/>
      <c r="FY406" s="179"/>
      <c r="FZ406" s="179"/>
      <c r="GA406" s="179"/>
      <c r="GB406" s="179"/>
    </row>
    <row r="407" spans="1:184" s="659" customFormat="1">
      <c r="A407" s="12"/>
      <c r="D407" s="179"/>
      <c r="E407" s="179"/>
      <c r="F407" s="179"/>
      <c r="G407" s="179"/>
      <c r="H407" s="179"/>
      <c r="I407" s="179"/>
      <c r="J407" s="179"/>
      <c r="K407" s="179"/>
      <c r="L407" s="793"/>
      <c r="M407" s="794"/>
      <c r="N407" s="795"/>
      <c r="O407" s="179"/>
      <c r="P407" s="179"/>
      <c r="Q407" s="179"/>
      <c r="R407" s="179"/>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M407" s="179"/>
      <c r="CN407" s="179"/>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c r="DM407" s="179"/>
      <c r="DN407" s="179"/>
      <c r="DO407" s="179"/>
      <c r="DP407" s="179"/>
      <c r="DQ407" s="179"/>
      <c r="DR407" s="179"/>
      <c r="DS407" s="179"/>
      <c r="DT407" s="179"/>
      <c r="DU407" s="179"/>
      <c r="DV407" s="179"/>
      <c r="DW407" s="179"/>
      <c r="DX407" s="179"/>
      <c r="DY407" s="179"/>
      <c r="DZ407" s="179"/>
      <c r="EA407" s="179"/>
      <c r="EB407" s="179"/>
      <c r="EC407" s="179"/>
      <c r="ED407" s="179"/>
      <c r="EE407" s="179"/>
      <c r="EF407" s="179"/>
      <c r="EG407" s="179"/>
      <c r="EH407" s="179"/>
      <c r="EI407" s="179"/>
      <c r="EJ407" s="179"/>
      <c r="EK407" s="179"/>
      <c r="EL407" s="179"/>
      <c r="EM407" s="179"/>
      <c r="EN407" s="179"/>
      <c r="EO407" s="179"/>
      <c r="EP407" s="179"/>
      <c r="EQ407" s="179"/>
      <c r="ER407" s="179"/>
      <c r="ES407" s="179"/>
      <c r="ET407" s="179"/>
      <c r="EU407" s="179"/>
      <c r="EV407" s="179"/>
      <c r="EW407" s="179"/>
      <c r="EX407" s="179"/>
      <c r="EY407" s="179"/>
      <c r="EZ407" s="179"/>
      <c r="FA407" s="179"/>
      <c r="FB407" s="179"/>
      <c r="FC407" s="179"/>
      <c r="FD407" s="179"/>
      <c r="FE407" s="179"/>
      <c r="FF407" s="179"/>
      <c r="FG407" s="179"/>
      <c r="FH407" s="179"/>
      <c r="FI407" s="179"/>
      <c r="FJ407" s="179"/>
      <c r="FK407" s="179"/>
      <c r="FL407" s="179"/>
      <c r="FM407" s="179"/>
      <c r="FN407" s="179"/>
      <c r="FO407" s="179"/>
      <c r="FP407" s="179"/>
      <c r="FQ407" s="179"/>
      <c r="FR407" s="179"/>
      <c r="FS407" s="179"/>
      <c r="FT407" s="179"/>
      <c r="FU407" s="179"/>
      <c r="FV407" s="179"/>
      <c r="FW407" s="179"/>
      <c r="FX407" s="179"/>
      <c r="FY407" s="179"/>
      <c r="FZ407" s="179"/>
      <c r="GA407" s="179"/>
      <c r="GB407" s="179"/>
    </row>
    <row r="408" spans="1:184" s="659" customFormat="1">
      <c r="A408" s="12"/>
      <c r="D408" s="179"/>
      <c r="E408" s="179"/>
      <c r="F408" s="179"/>
      <c r="G408" s="179"/>
      <c r="H408" s="179"/>
      <c r="I408" s="179"/>
      <c r="J408" s="179"/>
      <c r="K408" s="179"/>
      <c r="L408" s="793"/>
      <c r="M408" s="794"/>
      <c r="N408" s="795"/>
      <c r="O408" s="179"/>
      <c r="P408" s="179"/>
      <c r="Q408" s="179"/>
      <c r="R408" s="179"/>
      <c r="S408" s="179"/>
      <c r="T408" s="179"/>
      <c r="U408" s="179"/>
      <c r="V408" s="179"/>
      <c r="W408" s="179"/>
      <c r="X408" s="179"/>
      <c r="Y408" s="179"/>
      <c r="Z408" s="179"/>
      <c r="AA408" s="179"/>
      <c r="AB408" s="179"/>
      <c r="AC408" s="179"/>
      <c r="AD408" s="179"/>
      <c r="AE408" s="179"/>
      <c r="AF408" s="179"/>
      <c r="AG408" s="179"/>
      <c r="AH408" s="179"/>
      <c r="AI408" s="179"/>
      <c r="AJ408" s="179"/>
      <c r="AK408" s="179"/>
      <c r="AL408" s="179"/>
      <c r="AM408" s="179"/>
      <c r="AN408" s="179"/>
      <c r="AO408" s="179"/>
      <c r="AP408" s="179"/>
      <c r="AQ408" s="179"/>
      <c r="AR408" s="179"/>
      <c r="AS408" s="179"/>
      <c r="AT408" s="179"/>
      <c r="AU408" s="179"/>
      <c r="AV408" s="179"/>
      <c r="AW408" s="179"/>
      <c r="AX408" s="179"/>
      <c r="AY408" s="179"/>
      <c r="AZ408" s="179"/>
      <c r="BA408" s="179"/>
      <c r="BB408" s="179"/>
      <c r="BC408" s="179"/>
      <c r="BD408" s="179"/>
      <c r="BE408" s="179"/>
      <c r="BF408" s="179"/>
      <c r="BG408" s="179"/>
      <c r="BH408" s="179"/>
      <c r="BI408" s="179"/>
      <c r="BJ408" s="179"/>
      <c r="BK408" s="179"/>
      <c r="BL408" s="179"/>
      <c r="BM408" s="179"/>
      <c r="BN408" s="179"/>
      <c r="BO408" s="179"/>
      <c r="BP408" s="179"/>
      <c r="BQ408" s="179"/>
      <c r="BR408" s="179"/>
      <c r="BS408" s="179"/>
      <c r="BT408" s="179"/>
      <c r="BU408" s="179"/>
      <c r="BV408" s="179"/>
      <c r="BW408" s="179"/>
      <c r="BX408" s="179"/>
      <c r="BY408" s="179"/>
      <c r="BZ408" s="179"/>
      <c r="CA408" s="179"/>
      <c r="CB408" s="179"/>
      <c r="CC408" s="179"/>
      <c r="CD408" s="179"/>
      <c r="CE408" s="179"/>
      <c r="CF408" s="179"/>
      <c r="CG408" s="179"/>
      <c r="CH408" s="179"/>
      <c r="CI408" s="179"/>
      <c r="CJ408" s="179"/>
      <c r="CK408" s="179"/>
      <c r="CL408" s="179"/>
      <c r="CM408" s="179"/>
      <c r="CN408" s="179"/>
      <c r="CO408" s="179"/>
      <c r="CP408" s="179"/>
      <c r="CQ408" s="179"/>
      <c r="CR408" s="179"/>
      <c r="CS408" s="179"/>
      <c r="CT408" s="179"/>
      <c r="CU408" s="179"/>
      <c r="CV408" s="179"/>
      <c r="CW408" s="179"/>
      <c r="CX408" s="179"/>
      <c r="CY408" s="179"/>
      <c r="CZ408" s="179"/>
      <c r="DA408" s="179"/>
      <c r="DB408" s="179"/>
      <c r="DC408" s="179"/>
      <c r="DD408" s="179"/>
      <c r="DE408" s="179"/>
      <c r="DF408" s="179"/>
      <c r="DG408" s="179"/>
      <c r="DH408" s="179"/>
      <c r="DI408" s="179"/>
      <c r="DJ408" s="179"/>
      <c r="DK408" s="179"/>
      <c r="DL408" s="179"/>
      <c r="DM408" s="179"/>
      <c r="DN408" s="179"/>
      <c r="DO408" s="179"/>
      <c r="DP408" s="179"/>
      <c r="DQ408" s="179"/>
      <c r="DR408" s="179"/>
      <c r="DS408" s="179"/>
      <c r="DT408" s="179"/>
      <c r="DU408" s="179"/>
      <c r="DV408" s="179"/>
      <c r="DW408" s="179"/>
      <c r="DX408" s="179"/>
      <c r="DY408" s="179"/>
      <c r="DZ408" s="179"/>
      <c r="EA408" s="179"/>
      <c r="EB408" s="179"/>
      <c r="EC408" s="179"/>
      <c r="ED408" s="179"/>
      <c r="EE408" s="179"/>
      <c r="EF408" s="179"/>
      <c r="EG408" s="179"/>
      <c r="EH408" s="179"/>
      <c r="EI408" s="179"/>
      <c r="EJ408" s="179"/>
      <c r="EK408" s="179"/>
      <c r="EL408" s="179"/>
      <c r="EM408" s="179"/>
      <c r="EN408" s="179"/>
      <c r="EO408" s="179"/>
      <c r="EP408" s="179"/>
      <c r="EQ408" s="179"/>
      <c r="ER408" s="179"/>
      <c r="ES408" s="179"/>
      <c r="ET408" s="179"/>
      <c r="EU408" s="179"/>
      <c r="EV408" s="179"/>
      <c r="EW408" s="179"/>
      <c r="EX408" s="179"/>
      <c r="EY408" s="179"/>
      <c r="EZ408" s="179"/>
      <c r="FA408" s="179"/>
      <c r="FB408" s="179"/>
      <c r="FC408" s="179"/>
      <c r="FD408" s="179"/>
      <c r="FE408" s="179"/>
      <c r="FF408" s="179"/>
      <c r="FG408" s="179"/>
      <c r="FH408" s="179"/>
      <c r="FI408" s="179"/>
      <c r="FJ408" s="179"/>
      <c r="FK408" s="179"/>
      <c r="FL408" s="179"/>
      <c r="FM408" s="179"/>
      <c r="FN408" s="179"/>
      <c r="FO408" s="179"/>
      <c r="FP408" s="179"/>
      <c r="FQ408" s="179"/>
      <c r="FR408" s="179"/>
      <c r="FS408" s="179"/>
      <c r="FT408" s="179"/>
      <c r="FU408" s="179"/>
      <c r="FV408" s="179"/>
      <c r="FW408" s="179"/>
      <c r="FX408" s="179"/>
      <c r="FY408" s="179"/>
      <c r="FZ408" s="179"/>
      <c r="GA408" s="179"/>
      <c r="GB408" s="179"/>
    </row>
    <row r="409" spans="1:184" s="659" customFormat="1">
      <c r="A409" s="12"/>
      <c r="D409" s="179"/>
      <c r="E409" s="179"/>
      <c r="F409" s="179"/>
      <c r="G409" s="179"/>
      <c r="H409" s="179"/>
      <c r="I409" s="179"/>
      <c r="J409" s="179"/>
      <c r="K409" s="179"/>
      <c r="L409" s="793"/>
      <c r="M409" s="794"/>
      <c r="N409" s="795"/>
      <c r="O409" s="179"/>
      <c r="P409" s="179"/>
      <c r="Q409" s="179"/>
      <c r="R409" s="179"/>
      <c r="S409" s="179"/>
      <c r="T409" s="179"/>
      <c r="U409" s="179"/>
      <c r="V409" s="179"/>
      <c r="W409" s="179"/>
      <c r="X409" s="179"/>
      <c r="Y409" s="179"/>
      <c r="Z409" s="179"/>
      <c r="AA409" s="179"/>
      <c r="AB409" s="179"/>
      <c r="AC409" s="179"/>
      <c r="AD409" s="179"/>
      <c r="AE409" s="179"/>
      <c r="AF409" s="179"/>
      <c r="AG409" s="179"/>
      <c r="AH409" s="179"/>
      <c r="AI409" s="179"/>
      <c r="AJ409" s="179"/>
      <c r="AK409" s="179"/>
      <c r="AL409" s="179"/>
      <c r="AM409" s="179"/>
      <c r="AN409" s="179"/>
      <c r="AO409" s="179"/>
      <c r="AP409" s="179"/>
      <c r="AQ409" s="179"/>
      <c r="AR409" s="179"/>
      <c r="AS409" s="179"/>
      <c r="AT409" s="179"/>
      <c r="AU409" s="179"/>
      <c r="AV409" s="179"/>
      <c r="AW409" s="179"/>
      <c r="AX409" s="179"/>
      <c r="AY409" s="179"/>
      <c r="AZ409" s="179"/>
      <c r="BA409" s="179"/>
      <c r="BB409" s="179"/>
      <c r="BC409" s="179"/>
      <c r="BD409" s="179"/>
      <c r="BE409" s="179"/>
      <c r="BF409" s="179"/>
      <c r="BG409" s="179"/>
      <c r="BH409" s="179"/>
      <c r="BI409" s="179"/>
      <c r="BJ409" s="179"/>
      <c r="BK409" s="179"/>
      <c r="BL409" s="179"/>
      <c r="BM409" s="179"/>
      <c r="BN409" s="179"/>
      <c r="BO409" s="179"/>
      <c r="BP409" s="179"/>
      <c r="BQ409" s="179"/>
      <c r="BR409" s="179"/>
      <c r="BS409" s="179"/>
      <c r="BT409" s="179"/>
      <c r="BU409" s="179"/>
      <c r="BV409" s="179"/>
      <c r="BW409" s="179"/>
      <c r="BX409" s="179"/>
      <c r="BY409" s="179"/>
      <c r="BZ409" s="179"/>
      <c r="CA409" s="179"/>
      <c r="CB409" s="179"/>
      <c r="CC409" s="179"/>
      <c r="CD409" s="179"/>
      <c r="CE409" s="179"/>
      <c r="CF409" s="179"/>
      <c r="CG409" s="179"/>
      <c r="CH409" s="179"/>
      <c r="CI409" s="179"/>
      <c r="CJ409" s="179"/>
      <c r="CK409" s="179"/>
      <c r="CL409" s="179"/>
      <c r="CM409" s="179"/>
      <c r="CN409" s="179"/>
      <c r="CO409" s="179"/>
      <c r="CP409" s="179"/>
      <c r="CQ409" s="179"/>
      <c r="CR409" s="179"/>
      <c r="CS409" s="179"/>
      <c r="CT409" s="179"/>
      <c r="CU409" s="179"/>
      <c r="CV409" s="179"/>
      <c r="CW409" s="179"/>
      <c r="CX409" s="179"/>
      <c r="CY409" s="179"/>
      <c r="CZ409" s="179"/>
      <c r="DA409" s="179"/>
      <c r="DB409" s="179"/>
      <c r="DC409" s="179"/>
      <c r="DD409" s="179"/>
      <c r="DE409" s="179"/>
      <c r="DF409" s="179"/>
      <c r="DG409" s="179"/>
      <c r="DH409" s="179"/>
      <c r="DI409" s="179"/>
      <c r="DJ409" s="179"/>
      <c r="DK409" s="179"/>
      <c r="DL409" s="179"/>
      <c r="DM409" s="179"/>
      <c r="DN409" s="179"/>
      <c r="DO409" s="179"/>
      <c r="DP409" s="179"/>
      <c r="DQ409" s="179"/>
      <c r="DR409" s="179"/>
      <c r="DS409" s="179"/>
      <c r="DT409" s="179"/>
      <c r="DU409" s="179"/>
      <c r="DV409" s="179"/>
      <c r="DW409" s="179"/>
      <c r="DX409" s="179"/>
      <c r="DY409" s="179"/>
      <c r="DZ409" s="179"/>
      <c r="EA409" s="179"/>
      <c r="EB409" s="179"/>
      <c r="EC409" s="179"/>
      <c r="ED409" s="179"/>
      <c r="EE409" s="179"/>
      <c r="EF409" s="179"/>
      <c r="EG409" s="179"/>
      <c r="EH409" s="179"/>
      <c r="EI409" s="179"/>
      <c r="EJ409" s="179"/>
      <c r="EK409" s="179"/>
      <c r="EL409" s="179"/>
      <c r="EM409" s="179"/>
      <c r="EN409" s="179"/>
      <c r="EO409" s="179"/>
      <c r="EP409" s="179"/>
      <c r="EQ409" s="179"/>
      <c r="ER409" s="179"/>
      <c r="ES409" s="179"/>
      <c r="ET409" s="179"/>
      <c r="EU409" s="179"/>
      <c r="EV409" s="179"/>
      <c r="EW409" s="179"/>
      <c r="EX409" s="179"/>
      <c r="EY409" s="179"/>
      <c r="EZ409" s="179"/>
      <c r="FA409" s="179"/>
      <c r="FB409" s="179"/>
      <c r="FC409" s="179"/>
      <c r="FD409" s="179"/>
      <c r="FE409" s="179"/>
      <c r="FF409" s="179"/>
      <c r="FG409" s="179"/>
      <c r="FH409" s="179"/>
      <c r="FI409" s="179"/>
      <c r="FJ409" s="179"/>
      <c r="FK409" s="179"/>
      <c r="FL409" s="179"/>
      <c r="FM409" s="179"/>
      <c r="FN409" s="179"/>
      <c r="FO409" s="179"/>
      <c r="FP409" s="179"/>
      <c r="FQ409" s="179"/>
      <c r="FR409" s="179"/>
      <c r="FS409" s="179"/>
      <c r="FT409" s="179"/>
      <c r="FU409" s="179"/>
      <c r="FV409" s="179"/>
      <c r="FW409" s="179"/>
      <c r="FX409" s="179"/>
      <c r="FY409" s="179"/>
      <c r="FZ409" s="179"/>
      <c r="GA409" s="179"/>
      <c r="GB409" s="179"/>
    </row>
    <row r="410" spans="1:184" s="659" customFormat="1">
      <c r="A410" s="12"/>
      <c r="D410" s="179"/>
      <c r="E410" s="179"/>
      <c r="F410" s="179"/>
      <c r="G410" s="179"/>
      <c r="H410" s="179"/>
      <c r="I410" s="179"/>
      <c r="J410" s="179"/>
      <c r="K410" s="179"/>
      <c r="L410" s="793"/>
      <c r="M410" s="794"/>
      <c r="N410" s="795"/>
      <c r="O410" s="179"/>
      <c r="P410" s="179"/>
      <c r="Q410" s="179"/>
      <c r="R410" s="179"/>
      <c r="S410" s="179"/>
      <c r="T410" s="179"/>
      <c r="U410" s="179"/>
      <c r="V410" s="179"/>
      <c r="W410" s="179"/>
      <c r="X410" s="179"/>
      <c r="Y410" s="179"/>
      <c r="Z410" s="179"/>
      <c r="AA410" s="179"/>
      <c r="AB410" s="179"/>
      <c r="AC410" s="179"/>
      <c r="AD410" s="179"/>
      <c r="AE410" s="179"/>
      <c r="AF410" s="179"/>
      <c r="AG410" s="179"/>
      <c r="AH410" s="179"/>
      <c r="AI410" s="179"/>
      <c r="AJ410" s="179"/>
      <c r="AK410" s="179"/>
      <c r="AL410" s="179"/>
      <c r="AM410" s="179"/>
      <c r="AN410" s="179"/>
      <c r="AO410" s="179"/>
      <c r="AP410" s="179"/>
      <c r="AQ410" s="179"/>
      <c r="AR410" s="179"/>
      <c r="AS410" s="179"/>
      <c r="AT410" s="179"/>
      <c r="AU410" s="179"/>
      <c r="AV410" s="179"/>
      <c r="AW410" s="179"/>
      <c r="AX410" s="179"/>
      <c r="AY410" s="179"/>
      <c r="AZ410" s="179"/>
      <c r="BA410" s="179"/>
      <c r="BB410" s="179"/>
      <c r="BC410" s="179"/>
      <c r="BD410" s="179"/>
      <c r="BE410" s="179"/>
      <c r="BF410" s="179"/>
      <c r="BG410" s="179"/>
      <c r="BH410" s="179"/>
      <c r="BI410" s="179"/>
      <c r="BJ410" s="179"/>
      <c r="BK410" s="179"/>
      <c r="BL410" s="179"/>
      <c r="BM410" s="179"/>
      <c r="BN410" s="179"/>
      <c r="BO410" s="179"/>
      <c r="BP410" s="179"/>
      <c r="BQ410" s="179"/>
      <c r="BR410" s="179"/>
      <c r="BS410" s="179"/>
      <c r="BT410" s="179"/>
      <c r="BU410" s="179"/>
      <c r="BV410" s="179"/>
      <c r="BW410" s="179"/>
      <c r="BX410" s="179"/>
      <c r="BY410" s="179"/>
      <c r="BZ410" s="179"/>
      <c r="CA410" s="179"/>
      <c r="CB410" s="179"/>
      <c r="CC410" s="179"/>
      <c r="CD410" s="179"/>
      <c r="CE410" s="179"/>
      <c r="CF410" s="179"/>
      <c r="CG410" s="179"/>
      <c r="CH410" s="179"/>
      <c r="CI410" s="179"/>
      <c r="CJ410" s="179"/>
      <c r="CK410" s="179"/>
      <c r="CL410" s="179"/>
      <c r="CM410" s="179"/>
      <c r="CN410" s="179"/>
      <c r="CO410" s="179"/>
      <c r="CP410" s="179"/>
      <c r="CQ410" s="179"/>
      <c r="CR410" s="179"/>
      <c r="CS410" s="179"/>
      <c r="CT410" s="179"/>
      <c r="CU410" s="179"/>
      <c r="CV410" s="179"/>
      <c r="CW410" s="179"/>
      <c r="CX410" s="179"/>
      <c r="CY410" s="179"/>
      <c r="CZ410" s="179"/>
      <c r="DA410" s="179"/>
      <c r="DB410" s="179"/>
      <c r="DC410" s="179"/>
      <c r="DD410" s="179"/>
      <c r="DE410" s="179"/>
      <c r="DF410" s="179"/>
      <c r="DG410" s="179"/>
      <c r="DH410" s="179"/>
      <c r="DI410" s="179"/>
      <c r="DJ410" s="179"/>
      <c r="DK410" s="179"/>
      <c r="DL410" s="179"/>
      <c r="DM410" s="179"/>
      <c r="DN410" s="179"/>
      <c r="DO410" s="179"/>
      <c r="DP410" s="179"/>
      <c r="DQ410" s="179"/>
      <c r="DR410" s="179"/>
      <c r="DS410" s="179"/>
      <c r="DT410" s="179"/>
      <c r="DU410" s="179"/>
      <c r="DV410" s="179"/>
      <c r="DW410" s="179"/>
      <c r="DX410" s="179"/>
      <c r="DY410" s="179"/>
      <c r="DZ410" s="179"/>
      <c r="EA410" s="179"/>
      <c r="EB410" s="179"/>
      <c r="EC410" s="179"/>
      <c r="ED410" s="179"/>
      <c r="EE410" s="179"/>
      <c r="EF410" s="179"/>
      <c r="EG410" s="179"/>
      <c r="EH410" s="179"/>
      <c r="EI410" s="179"/>
      <c r="EJ410" s="179"/>
      <c r="EK410" s="179"/>
      <c r="EL410" s="179"/>
      <c r="EM410" s="179"/>
      <c r="EN410" s="179"/>
      <c r="EO410" s="179"/>
      <c r="EP410" s="179"/>
      <c r="EQ410" s="179"/>
      <c r="ER410" s="179"/>
      <c r="ES410" s="179"/>
      <c r="ET410" s="179"/>
      <c r="EU410" s="179"/>
      <c r="EV410" s="179"/>
      <c r="EW410" s="179"/>
      <c r="EX410" s="179"/>
      <c r="EY410" s="179"/>
      <c r="EZ410" s="179"/>
      <c r="FA410" s="179"/>
      <c r="FB410" s="179"/>
      <c r="FC410" s="179"/>
      <c r="FD410" s="179"/>
      <c r="FE410" s="179"/>
      <c r="FF410" s="179"/>
      <c r="FG410" s="179"/>
      <c r="FH410" s="179"/>
      <c r="FI410" s="179"/>
      <c r="FJ410" s="179"/>
      <c r="FK410" s="179"/>
      <c r="FL410" s="179"/>
      <c r="FM410" s="179"/>
      <c r="FN410" s="179"/>
      <c r="FO410" s="179"/>
      <c r="FP410" s="179"/>
      <c r="FQ410" s="179"/>
      <c r="FR410" s="179"/>
      <c r="FS410" s="179"/>
      <c r="FT410" s="179"/>
      <c r="FU410" s="179"/>
      <c r="FV410" s="179"/>
      <c r="FW410" s="179"/>
      <c r="FX410" s="179"/>
      <c r="FY410" s="179"/>
      <c r="FZ410" s="179"/>
      <c r="GA410" s="179"/>
      <c r="GB410" s="179"/>
    </row>
    <row r="411" spans="1:184" s="659" customFormat="1">
      <c r="A411" s="12"/>
      <c r="D411" s="179"/>
      <c r="E411" s="179"/>
      <c r="F411" s="179"/>
      <c r="G411" s="179"/>
      <c r="H411" s="179"/>
      <c r="I411" s="179"/>
      <c r="J411" s="179"/>
      <c r="K411" s="179"/>
      <c r="L411" s="793"/>
      <c r="M411" s="794"/>
      <c r="N411" s="795"/>
      <c r="O411" s="179"/>
      <c r="P411" s="179"/>
      <c r="Q411" s="179"/>
      <c r="R411" s="179"/>
      <c r="S411" s="179"/>
      <c r="T411" s="179"/>
      <c r="U411" s="179"/>
      <c r="V411" s="179"/>
      <c r="W411" s="179"/>
      <c r="X411" s="179"/>
      <c r="Y411" s="179"/>
      <c r="Z411" s="179"/>
      <c r="AA411" s="179"/>
      <c r="AB411" s="179"/>
      <c r="AC411" s="179"/>
      <c r="AD411" s="179"/>
      <c r="AE411" s="179"/>
      <c r="AF411" s="179"/>
      <c r="AG411" s="179"/>
      <c r="AH411" s="179"/>
      <c r="AI411" s="179"/>
      <c r="AJ411" s="179"/>
      <c r="AK411" s="179"/>
      <c r="AL411" s="179"/>
      <c r="AM411" s="179"/>
      <c r="AN411" s="179"/>
      <c r="AO411" s="179"/>
      <c r="AP411" s="179"/>
      <c r="AQ411" s="179"/>
      <c r="AR411" s="179"/>
      <c r="AS411" s="179"/>
      <c r="AT411" s="179"/>
      <c r="AU411" s="179"/>
      <c r="AV411" s="179"/>
      <c r="AW411" s="179"/>
      <c r="AX411" s="179"/>
      <c r="AY411" s="179"/>
      <c r="AZ411" s="179"/>
      <c r="BA411" s="179"/>
      <c r="BB411" s="179"/>
      <c r="BC411" s="179"/>
      <c r="BD411" s="179"/>
      <c r="BE411" s="179"/>
      <c r="BF411" s="179"/>
      <c r="BG411" s="179"/>
      <c r="BH411" s="179"/>
      <c r="BI411" s="179"/>
      <c r="BJ411" s="179"/>
      <c r="BK411" s="179"/>
      <c r="BL411" s="179"/>
      <c r="BM411" s="179"/>
      <c r="BN411" s="179"/>
      <c r="BO411" s="179"/>
      <c r="BP411" s="179"/>
      <c r="BQ411" s="179"/>
      <c r="BR411" s="179"/>
      <c r="BS411" s="179"/>
      <c r="BT411" s="179"/>
      <c r="BU411" s="179"/>
      <c r="BV411" s="179"/>
      <c r="BW411" s="179"/>
      <c r="BX411" s="179"/>
      <c r="BY411" s="179"/>
      <c r="BZ411" s="179"/>
      <c r="CA411" s="179"/>
      <c r="CB411" s="179"/>
      <c r="CC411" s="179"/>
      <c r="CD411" s="179"/>
      <c r="CE411" s="179"/>
      <c r="CF411" s="179"/>
      <c r="CG411" s="179"/>
      <c r="CH411" s="179"/>
      <c r="CI411" s="179"/>
      <c r="CJ411" s="179"/>
      <c r="CK411" s="179"/>
      <c r="CL411" s="179"/>
      <c r="CM411" s="179"/>
      <c r="CN411" s="179"/>
      <c r="CO411" s="179"/>
      <c r="CP411" s="179"/>
      <c r="CQ411" s="179"/>
      <c r="CR411" s="179"/>
      <c r="CS411" s="179"/>
      <c r="CT411" s="179"/>
      <c r="CU411" s="179"/>
      <c r="CV411" s="179"/>
      <c r="CW411" s="179"/>
      <c r="CX411" s="179"/>
      <c r="CY411" s="179"/>
      <c r="CZ411" s="179"/>
      <c r="DA411" s="179"/>
      <c r="DB411" s="179"/>
      <c r="DC411" s="179"/>
      <c r="DD411" s="179"/>
      <c r="DE411" s="179"/>
      <c r="DF411" s="179"/>
      <c r="DG411" s="179"/>
      <c r="DH411" s="179"/>
      <c r="DI411" s="179"/>
      <c r="DJ411" s="179"/>
      <c r="DK411" s="179"/>
      <c r="DL411" s="179"/>
      <c r="DM411" s="179"/>
      <c r="DN411" s="179"/>
      <c r="DO411" s="179"/>
      <c r="DP411" s="179"/>
      <c r="DQ411" s="179"/>
      <c r="DR411" s="179"/>
      <c r="DS411" s="179"/>
      <c r="DT411" s="179"/>
      <c r="DU411" s="179"/>
      <c r="DV411" s="179"/>
      <c r="DW411" s="179"/>
      <c r="DX411" s="179"/>
      <c r="DY411" s="179"/>
      <c r="DZ411" s="179"/>
      <c r="EA411" s="179"/>
      <c r="EB411" s="179"/>
      <c r="EC411" s="179"/>
      <c r="ED411" s="179"/>
      <c r="EE411" s="179"/>
      <c r="EF411" s="179"/>
      <c r="EG411" s="179"/>
      <c r="EH411" s="179"/>
      <c r="EI411" s="179"/>
      <c r="EJ411" s="179"/>
      <c r="EK411" s="179"/>
      <c r="EL411" s="179"/>
      <c r="EM411" s="179"/>
      <c r="EN411" s="179"/>
      <c r="EO411" s="179"/>
      <c r="EP411" s="179"/>
      <c r="EQ411" s="179"/>
      <c r="ER411" s="179"/>
      <c r="ES411" s="179"/>
      <c r="ET411" s="179"/>
      <c r="EU411" s="179"/>
      <c r="EV411" s="179"/>
      <c r="EW411" s="179"/>
      <c r="EX411" s="179"/>
      <c r="EY411" s="179"/>
      <c r="EZ411" s="179"/>
      <c r="FA411" s="179"/>
      <c r="FB411" s="179"/>
      <c r="FC411" s="179"/>
      <c r="FD411" s="179"/>
      <c r="FE411" s="179"/>
      <c r="FF411" s="179"/>
      <c r="FG411" s="179"/>
      <c r="FH411" s="179"/>
      <c r="FI411" s="179"/>
      <c r="FJ411" s="179"/>
      <c r="FK411" s="179"/>
      <c r="FL411" s="179"/>
      <c r="FM411" s="179"/>
      <c r="FN411" s="179"/>
      <c r="FO411" s="179"/>
      <c r="FP411" s="179"/>
      <c r="FQ411" s="179"/>
      <c r="FR411" s="179"/>
      <c r="FS411" s="179"/>
      <c r="FT411" s="179"/>
      <c r="FU411" s="179"/>
      <c r="FV411" s="179"/>
      <c r="FW411" s="179"/>
      <c r="FX411" s="179"/>
      <c r="FY411" s="179"/>
      <c r="FZ411" s="179"/>
      <c r="GA411" s="179"/>
      <c r="GB411" s="179"/>
    </row>
    <row r="412" spans="1:184" s="659" customFormat="1">
      <c r="A412" s="12"/>
      <c r="D412" s="179"/>
      <c r="E412" s="179"/>
      <c r="F412" s="179"/>
      <c r="G412" s="179"/>
      <c r="H412" s="179"/>
      <c r="I412" s="179"/>
      <c r="J412" s="179"/>
      <c r="K412" s="179"/>
      <c r="L412" s="793"/>
      <c r="M412" s="794"/>
      <c r="N412" s="795"/>
      <c r="O412" s="179"/>
      <c r="P412" s="179"/>
      <c r="Q412" s="179"/>
      <c r="R412" s="179"/>
      <c r="S412" s="179"/>
      <c r="T412" s="179"/>
      <c r="U412" s="179"/>
      <c r="V412" s="179"/>
      <c r="W412" s="179"/>
      <c r="X412" s="179"/>
      <c r="Y412" s="179"/>
      <c r="Z412" s="179"/>
      <c r="AA412" s="179"/>
      <c r="AB412" s="179"/>
      <c r="AC412" s="179"/>
      <c r="AD412" s="179"/>
      <c r="AE412" s="179"/>
      <c r="AF412" s="179"/>
      <c r="AG412" s="179"/>
      <c r="AH412" s="179"/>
      <c r="AI412" s="179"/>
      <c r="AJ412" s="179"/>
      <c r="AK412" s="179"/>
      <c r="AL412" s="179"/>
      <c r="AM412" s="179"/>
      <c r="AN412" s="179"/>
      <c r="AO412" s="179"/>
      <c r="AP412" s="179"/>
      <c r="AQ412" s="179"/>
      <c r="AR412" s="179"/>
      <c r="AS412" s="179"/>
      <c r="AT412" s="179"/>
      <c r="AU412" s="179"/>
      <c r="AV412" s="179"/>
      <c r="AW412" s="179"/>
      <c r="AX412" s="179"/>
      <c r="AY412" s="179"/>
      <c r="AZ412" s="179"/>
      <c r="BA412" s="179"/>
      <c r="BB412" s="179"/>
      <c r="BC412" s="179"/>
      <c r="BD412" s="179"/>
      <c r="BE412" s="179"/>
      <c r="BF412" s="179"/>
      <c r="BG412" s="179"/>
      <c r="BH412" s="179"/>
      <c r="BI412" s="179"/>
      <c r="BJ412" s="179"/>
      <c r="BK412" s="179"/>
      <c r="BL412" s="179"/>
      <c r="BM412" s="179"/>
      <c r="BN412" s="179"/>
      <c r="BO412" s="179"/>
      <c r="BP412" s="179"/>
      <c r="BQ412" s="179"/>
      <c r="BR412" s="179"/>
      <c r="BS412" s="179"/>
      <c r="BT412" s="179"/>
      <c r="BU412" s="179"/>
      <c r="BV412" s="179"/>
      <c r="BW412" s="179"/>
      <c r="BX412" s="179"/>
      <c r="BY412" s="179"/>
      <c r="BZ412" s="179"/>
      <c r="CA412" s="179"/>
      <c r="CB412" s="179"/>
      <c r="CC412" s="179"/>
      <c r="CD412" s="179"/>
      <c r="CE412" s="179"/>
      <c r="CF412" s="179"/>
      <c r="CG412" s="179"/>
      <c r="CH412" s="179"/>
      <c r="CI412" s="179"/>
      <c r="CJ412" s="179"/>
      <c r="CK412" s="179"/>
      <c r="CL412" s="179"/>
      <c r="CM412" s="179"/>
      <c r="CN412" s="179"/>
      <c r="CO412" s="179"/>
      <c r="CP412" s="179"/>
      <c r="CQ412" s="179"/>
      <c r="CR412" s="179"/>
      <c r="CS412" s="179"/>
      <c r="CT412" s="179"/>
      <c r="CU412" s="179"/>
      <c r="CV412" s="179"/>
      <c r="CW412" s="179"/>
      <c r="CX412" s="179"/>
      <c r="CY412" s="179"/>
      <c r="CZ412" s="179"/>
      <c r="DA412" s="179"/>
      <c r="DB412" s="179"/>
      <c r="DC412" s="179"/>
      <c r="DD412" s="179"/>
      <c r="DE412" s="179"/>
      <c r="DF412" s="179"/>
      <c r="DG412" s="179"/>
      <c r="DH412" s="179"/>
      <c r="DI412" s="179"/>
      <c r="DJ412" s="179"/>
      <c r="DK412" s="179"/>
      <c r="DL412" s="179"/>
      <c r="DM412" s="179"/>
      <c r="DN412" s="179"/>
      <c r="DO412" s="179"/>
      <c r="DP412" s="179"/>
      <c r="DQ412" s="179"/>
      <c r="DR412" s="179"/>
      <c r="DS412" s="179"/>
      <c r="DT412" s="179"/>
      <c r="DU412" s="179"/>
      <c r="DV412" s="179"/>
      <c r="DW412" s="179"/>
      <c r="DX412" s="179"/>
      <c r="DY412" s="179"/>
      <c r="DZ412" s="179"/>
      <c r="EA412" s="179"/>
      <c r="EB412" s="179"/>
      <c r="EC412" s="179"/>
      <c r="ED412" s="179"/>
      <c r="EE412" s="179"/>
      <c r="EF412" s="179"/>
      <c r="EG412" s="179"/>
      <c r="EH412" s="179"/>
      <c r="EI412" s="179"/>
      <c r="EJ412" s="179"/>
      <c r="EK412" s="179"/>
      <c r="EL412" s="179"/>
      <c r="EM412" s="179"/>
      <c r="EN412" s="179"/>
      <c r="EO412" s="179"/>
      <c r="EP412" s="179"/>
      <c r="EQ412" s="179"/>
      <c r="ER412" s="179"/>
      <c r="ES412" s="179"/>
      <c r="ET412" s="179"/>
      <c r="EU412" s="179"/>
      <c r="EV412" s="179"/>
      <c r="EW412" s="179"/>
      <c r="EX412" s="179"/>
      <c r="EY412" s="179"/>
      <c r="EZ412" s="179"/>
      <c r="FA412" s="179"/>
      <c r="FB412" s="179"/>
      <c r="FC412" s="179"/>
      <c r="FD412" s="179"/>
      <c r="FE412" s="179"/>
      <c r="FF412" s="179"/>
      <c r="FG412" s="179"/>
      <c r="FH412" s="179"/>
      <c r="FI412" s="179"/>
      <c r="FJ412" s="179"/>
      <c r="FK412" s="179"/>
      <c r="FL412" s="179"/>
      <c r="FM412" s="179"/>
      <c r="FN412" s="179"/>
      <c r="FO412" s="179"/>
      <c r="FP412" s="179"/>
      <c r="FQ412" s="179"/>
      <c r="FR412" s="179"/>
      <c r="FS412" s="179"/>
      <c r="FT412" s="179"/>
      <c r="FU412" s="179"/>
      <c r="FV412" s="179"/>
      <c r="FW412" s="179"/>
      <c r="FX412" s="179"/>
      <c r="FY412" s="179"/>
      <c r="FZ412" s="179"/>
      <c r="GA412" s="179"/>
      <c r="GB412" s="179"/>
    </row>
    <row r="413" spans="1:184" s="659" customFormat="1">
      <c r="A413" s="12"/>
      <c r="D413" s="179"/>
      <c r="E413" s="179"/>
      <c r="F413" s="179"/>
      <c r="G413" s="179"/>
      <c r="H413" s="179"/>
      <c r="I413" s="179"/>
      <c r="J413" s="179"/>
      <c r="K413" s="179"/>
      <c r="L413" s="793"/>
      <c r="M413" s="794"/>
      <c r="N413" s="795"/>
      <c r="O413" s="179"/>
      <c r="P413" s="179"/>
      <c r="Q413" s="179"/>
      <c r="R413" s="179"/>
      <c r="S413" s="179"/>
      <c r="T413" s="179"/>
      <c r="U413" s="179"/>
      <c r="V413" s="179"/>
      <c r="W413" s="179"/>
      <c r="X413" s="179"/>
      <c r="Y413" s="179"/>
      <c r="Z413" s="179"/>
      <c r="AA413" s="179"/>
      <c r="AB413" s="179"/>
      <c r="AC413" s="179"/>
      <c r="AD413" s="179"/>
      <c r="AE413" s="179"/>
      <c r="AF413" s="179"/>
      <c r="AG413" s="179"/>
      <c r="AH413" s="179"/>
      <c r="AI413" s="179"/>
      <c r="AJ413" s="179"/>
      <c r="AK413" s="179"/>
      <c r="AL413" s="179"/>
      <c r="AM413" s="179"/>
      <c r="AN413" s="179"/>
      <c r="AO413" s="179"/>
      <c r="AP413" s="179"/>
      <c r="AQ413" s="179"/>
      <c r="AR413" s="179"/>
      <c r="AS413" s="179"/>
      <c r="AT413" s="179"/>
      <c r="AU413" s="179"/>
      <c r="AV413" s="179"/>
      <c r="AW413" s="179"/>
      <c r="AX413" s="179"/>
      <c r="AY413" s="179"/>
      <c r="AZ413" s="179"/>
      <c r="BA413" s="179"/>
      <c r="BB413" s="179"/>
      <c r="BC413" s="179"/>
      <c r="BD413" s="179"/>
      <c r="BE413" s="179"/>
      <c r="BF413" s="179"/>
      <c r="BG413" s="179"/>
      <c r="BH413" s="179"/>
      <c r="BI413" s="179"/>
      <c r="BJ413" s="179"/>
      <c r="BK413" s="179"/>
      <c r="BL413" s="179"/>
      <c r="BM413" s="179"/>
      <c r="BN413" s="179"/>
      <c r="BO413" s="179"/>
      <c r="BP413" s="179"/>
      <c r="BQ413" s="179"/>
      <c r="BR413" s="179"/>
      <c r="BS413" s="179"/>
      <c r="BT413" s="179"/>
      <c r="BU413" s="179"/>
      <c r="BV413" s="179"/>
      <c r="BW413" s="179"/>
      <c r="BX413" s="179"/>
      <c r="BY413" s="179"/>
      <c r="BZ413" s="179"/>
      <c r="CA413" s="179"/>
      <c r="CB413" s="179"/>
      <c r="CC413" s="179"/>
      <c r="CD413" s="179"/>
      <c r="CE413" s="179"/>
      <c r="CF413" s="179"/>
      <c r="CG413" s="179"/>
      <c r="CH413" s="179"/>
      <c r="CI413" s="179"/>
      <c r="CJ413" s="179"/>
      <c r="CK413" s="179"/>
      <c r="CL413" s="179"/>
      <c r="CM413" s="179"/>
      <c r="CN413" s="179"/>
      <c r="CO413" s="179"/>
      <c r="CP413" s="179"/>
      <c r="CQ413" s="179"/>
      <c r="CR413" s="179"/>
      <c r="CS413" s="179"/>
      <c r="CT413" s="179"/>
      <c r="CU413" s="179"/>
      <c r="CV413" s="179"/>
      <c r="CW413" s="179"/>
      <c r="CX413" s="179"/>
      <c r="CY413" s="179"/>
      <c r="CZ413" s="179"/>
      <c r="DA413" s="179"/>
      <c r="DB413" s="179"/>
      <c r="DC413" s="179"/>
      <c r="DD413" s="179"/>
      <c r="DE413" s="179"/>
      <c r="DF413" s="179"/>
      <c r="DG413" s="179"/>
      <c r="DH413" s="179"/>
      <c r="DI413" s="179"/>
      <c r="DJ413" s="179"/>
      <c r="DK413" s="179"/>
      <c r="DL413" s="179"/>
      <c r="DM413" s="179"/>
      <c r="DN413" s="179"/>
      <c r="DO413" s="179"/>
      <c r="DP413" s="179"/>
      <c r="DQ413" s="179"/>
      <c r="DR413" s="179"/>
      <c r="DS413" s="179"/>
      <c r="DT413" s="179"/>
      <c r="DU413" s="179"/>
      <c r="DV413" s="179"/>
      <c r="DW413" s="179"/>
      <c r="DX413" s="179"/>
      <c r="DY413" s="179"/>
      <c r="DZ413" s="179"/>
      <c r="EA413" s="179"/>
      <c r="EB413" s="179"/>
      <c r="EC413" s="179"/>
      <c r="ED413" s="179"/>
      <c r="EE413" s="179"/>
      <c r="EF413" s="179"/>
      <c r="EG413" s="179"/>
      <c r="EH413" s="179"/>
      <c r="EI413" s="179"/>
      <c r="EJ413" s="179"/>
      <c r="EK413" s="179"/>
      <c r="EL413" s="179"/>
      <c r="EM413" s="179"/>
      <c r="EN413" s="179"/>
      <c r="EO413" s="179"/>
      <c r="EP413" s="179"/>
      <c r="EQ413" s="179"/>
      <c r="ER413" s="179"/>
      <c r="ES413" s="179"/>
      <c r="ET413" s="179"/>
      <c r="EU413" s="179"/>
      <c r="EV413" s="179"/>
      <c r="EW413" s="179"/>
      <c r="EX413" s="179"/>
      <c r="EY413" s="179"/>
      <c r="EZ413" s="179"/>
      <c r="FA413" s="179"/>
      <c r="FB413" s="179"/>
      <c r="FC413" s="179"/>
      <c r="FD413" s="179"/>
      <c r="FE413" s="179"/>
      <c r="FF413" s="179"/>
      <c r="FG413" s="179"/>
      <c r="FH413" s="179"/>
      <c r="FI413" s="179"/>
      <c r="FJ413" s="179"/>
      <c r="FK413" s="179"/>
      <c r="FL413" s="179"/>
      <c r="FM413" s="179"/>
      <c r="FN413" s="179"/>
      <c r="FO413" s="179"/>
      <c r="FP413" s="179"/>
      <c r="FQ413" s="179"/>
      <c r="FR413" s="179"/>
      <c r="FS413" s="179"/>
      <c r="FT413" s="179"/>
      <c r="FU413" s="179"/>
      <c r="FV413" s="179"/>
      <c r="FW413" s="179"/>
      <c r="FX413" s="179"/>
      <c r="FY413" s="179"/>
      <c r="FZ413" s="179"/>
      <c r="GA413" s="179"/>
      <c r="GB413" s="179"/>
    </row>
    <row r="414" spans="1:184" s="659" customFormat="1">
      <c r="A414" s="12"/>
      <c r="D414" s="179"/>
      <c r="E414" s="179"/>
      <c r="F414" s="179"/>
      <c r="G414" s="179"/>
      <c r="H414" s="179"/>
      <c r="I414" s="179"/>
      <c r="J414" s="179"/>
      <c r="K414" s="179"/>
      <c r="L414" s="793"/>
      <c r="M414" s="794"/>
      <c r="N414" s="795"/>
      <c r="O414" s="179"/>
      <c r="P414" s="179"/>
      <c r="Q414" s="179"/>
      <c r="R414" s="179"/>
      <c r="S414" s="179"/>
      <c r="T414" s="179"/>
      <c r="U414" s="179"/>
      <c r="V414" s="179"/>
      <c r="W414" s="179"/>
      <c r="X414" s="179"/>
      <c r="Y414" s="179"/>
      <c r="Z414" s="179"/>
      <c r="AA414" s="179"/>
      <c r="AB414" s="179"/>
      <c r="AC414" s="179"/>
      <c r="AD414" s="179"/>
      <c r="AE414" s="179"/>
      <c r="AF414" s="179"/>
      <c r="AG414" s="179"/>
      <c r="AH414" s="179"/>
      <c r="AI414" s="179"/>
      <c r="AJ414" s="179"/>
      <c r="AK414" s="179"/>
      <c r="AL414" s="179"/>
      <c r="AM414" s="179"/>
      <c r="AN414" s="179"/>
      <c r="AO414" s="179"/>
      <c r="AP414" s="179"/>
      <c r="AQ414" s="179"/>
      <c r="AR414" s="179"/>
      <c r="AS414" s="179"/>
      <c r="AT414" s="179"/>
      <c r="AU414" s="179"/>
      <c r="AV414" s="179"/>
      <c r="AW414" s="179"/>
      <c r="AX414" s="179"/>
      <c r="AY414" s="179"/>
      <c r="AZ414" s="179"/>
      <c r="BA414" s="179"/>
      <c r="BB414" s="179"/>
      <c r="BC414" s="179"/>
      <c r="BD414" s="179"/>
      <c r="BE414" s="179"/>
      <c r="BF414" s="179"/>
      <c r="BG414" s="179"/>
      <c r="BH414" s="179"/>
      <c r="BI414" s="179"/>
      <c r="BJ414" s="179"/>
      <c r="BK414" s="179"/>
      <c r="BL414" s="179"/>
      <c r="BM414" s="179"/>
      <c r="BN414" s="179"/>
      <c r="BO414" s="179"/>
      <c r="BP414" s="179"/>
      <c r="BQ414" s="179"/>
      <c r="BR414" s="179"/>
      <c r="BS414" s="179"/>
      <c r="BT414" s="179"/>
      <c r="BU414" s="179"/>
      <c r="BV414" s="179"/>
      <c r="BW414" s="179"/>
      <c r="BX414" s="179"/>
      <c r="BY414" s="179"/>
      <c r="BZ414" s="179"/>
      <c r="CA414" s="179"/>
      <c r="CB414" s="179"/>
      <c r="CC414" s="179"/>
      <c r="CD414" s="179"/>
      <c r="CE414" s="179"/>
      <c r="CF414" s="179"/>
      <c r="CG414" s="179"/>
      <c r="CH414" s="179"/>
      <c r="CI414" s="179"/>
      <c r="CJ414" s="179"/>
      <c r="CK414" s="179"/>
      <c r="CL414" s="179"/>
      <c r="CM414" s="179"/>
      <c r="CN414" s="179"/>
      <c r="CO414" s="179"/>
      <c r="CP414" s="179"/>
      <c r="CQ414" s="179"/>
      <c r="CR414" s="179"/>
      <c r="CS414" s="179"/>
      <c r="CT414" s="179"/>
      <c r="CU414" s="179"/>
      <c r="CV414" s="179"/>
      <c r="CW414" s="179"/>
      <c r="CX414" s="179"/>
      <c r="CY414" s="179"/>
      <c r="CZ414" s="179"/>
      <c r="DA414" s="179"/>
      <c r="DB414" s="179"/>
      <c r="DC414" s="179"/>
      <c r="DD414" s="179"/>
      <c r="DE414" s="179"/>
      <c r="DF414" s="179"/>
      <c r="DG414" s="179"/>
      <c r="DH414" s="179"/>
      <c r="DI414" s="179"/>
      <c r="DJ414" s="179"/>
      <c r="DK414" s="179"/>
      <c r="DL414" s="179"/>
      <c r="DM414" s="179"/>
      <c r="DN414" s="179"/>
      <c r="DO414" s="179"/>
      <c r="DP414" s="179"/>
      <c r="DQ414" s="179"/>
      <c r="DR414" s="179"/>
      <c r="DS414" s="179"/>
      <c r="DT414" s="179"/>
      <c r="DU414" s="179"/>
      <c r="DV414" s="179"/>
      <c r="DW414" s="179"/>
      <c r="DX414" s="179"/>
      <c r="DY414" s="179"/>
      <c r="DZ414" s="179"/>
      <c r="EA414" s="179"/>
      <c r="EB414" s="179"/>
      <c r="EC414" s="179"/>
      <c r="ED414" s="179"/>
      <c r="EE414" s="179"/>
      <c r="EF414" s="179"/>
      <c r="EG414" s="179"/>
      <c r="EH414" s="179"/>
      <c r="EI414" s="179"/>
      <c r="EJ414" s="179"/>
      <c r="EK414" s="179"/>
      <c r="EL414" s="179"/>
      <c r="EM414" s="179"/>
      <c r="EN414" s="179"/>
      <c r="EO414" s="179"/>
      <c r="EP414" s="179"/>
      <c r="EQ414" s="179"/>
      <c r="ER414" s="179"/>
      <c r="ES414" s="179"/>
      <c r="ET414" s="179"/>
      <c r="EU414" s="179"/>
      <c r="EV414" s="179"/>
      <c r="EW414" s="179"/>
      <c r="EX414" s="179"/>
      <c r="EY414" s="179"/>
      <c r="EZ414" s="179"/>
      <c r="FA414" s="179"/>
      <c r="FB414" s="179"/>
      <c r="FC414" s="179"/>
      <c r="FD414" s="179"/>
      <c r="FE414" s="179"/>
      <c r="FF414" s="179"/>
      <c r="FG414" s="179"/>
      <c r="FH414" s="179"/>
      <c r="FI414" s="179"/>
      <c r="FJ414" s="179"/>
      <c r="FK414" s="179"/>
      <c r="FL414" s="179"/>
      <c r="FM414" s="179"/>
      <c r="FN414" s="179"/>
      <c r="FO414" s="179"/>
      <c r="FP414" s="179"/>
      <c r="FQ414" s="179"/>
      <c r="FR414" s="179"/>
      <c r="FS414" s="179"/>
      <c r="FT414" s="179"/>
      <c r="FU414" s="179"/>
      <c r="FV414" s="179"/>
      <c r="FW414" s="179"/>
      <c r="FX414" s="179"/>
      <c r="FY414" s="179"/>
      <c r="FZ414" s="179"/>
      <c r="GA414" s="179"/>
      <c r="GB414" s="179"/>
    </row>
    <row r="415" spans="1:184" s="659" customFormat="1">
      <c r="A415" s="12"/>
      <c r="D415" s="179"/>
      <c r="E415" s="179"/>
      <c r="F415" s="179"/>
      <c r="G415" s="179"/>
      <c r="H415" s="179"/>
      <c r="I415" s="179"/>
      <c r="J415" s="179"/>
      <c r="K415" s="179"/>
      <c r="L415" s="793"/>
      <c r="M415" s="794"/>
      <c r="N415" s="795"/>
      <c r="O415" s="179"/>
      <c r="P415" s="179"/>
      <c r="Q415" s="179"/>
      <c r="R415" s="179"/>
      <c r="S415" s="179"/>
      <c r="T415" s="179"/>
      <c r="U415" s="179"/>
      <c r="V415" s="179"/>
      <c r="W415" s="179"/>
      <c r="X415" s="179"/>
      <c r="Y415" s="179"/>
      <c r="Z415" s="179"/>
      <c r="AA415" s="179"/>
      <c r="AB415" s="179"/>
      <c r="AC415" s="179"/>
      <c r="AD415" s="179"/>
      <c r="AE415" s="179"/>
      <c r="AF415" s="179"/>
      <c r="AG415" s="179"/>
      <c r="AH415" s="179"/>
      <c r="AI415" s="179"/>
      <c r="AJ415" s="179"/>
      <c r="AK415" s="179"/>
      <c r="AL415" s="179"/>
      <c r="AM415" s="179"/>
      <c r="AN415" s="179"/>
      <c r="AO415" s="179"/>
      <c r="AP415" s="179"/>
      <c r="AQ415" s="179"/>
      <c r="AR415" s="179"/>
      <c r="AS415" s="179"/>
      <c r="AT415" s="179"/>
      <c r="AU415" s="179"/>
      <c r="AV415" s="179"/>
      <c r="AW415" s="179"/>
      <c r="AX415" s="179"/>
      <c r="AY415" s="179"/>
      <c r="AZ415" s="179"/>
      <c r="BA415" s="179"/>
      <c r="BB415" s="179"/>
      <c r="BC415" s="179"/>
      <c r="BD415" s="179"/>
      <c r="BE415" s="179"/>
      <c r="BF415" s="179"/>
      <c r="BG415" s="179"/>
      <c r="BH415" s="179"/>
      <c r="BI415" s="179"/>
      <c r="BJ415" s="179"/>
      <c r="BK415" s="179"/>
      <c r="BL415" s="179"/>
      <c r="BM415" s="179"/>
      <c r="BN415" s="179"/>
      <c r="BO415" s="179"/>
      <c r="BP415" s="179"/>
      <c r="BQ415" s="179"/>
      <c r="BR415" s="179"/>
      <c r="BS415" s="179"/>
      <c r="BT415" s="179"/>
      <c r="BU415" s="179"/>
      <c r="BV415" s="179"/>
      <c r="BW415" s="179"/>
      <c r="BX415" s="179"/>
      <c r="BY415" s="179"/>
      <c r="BZ415" s="179"/>
      <c r="CA415" s="179"/>
      <c r="CB415" s="179"/>
      <c r="CC415" s="179"/>
      <c r="CD415" s="179"/>
      <c r="CE415" s="179"/>
      <c r="CF415" s="179"/>
      <c r="CG415" s="179"/>
      <c r="CH415" s="179"/>
      <c r="CI415" s="179"/>
      <c r="CJ415" s="179"/>
      <c r="CK415" s="179"/>
      <c r="CL415" s="179"/>
      <c r="CM415" s="179"/>
      <c r="CN415" s="179"/>
      <c r="CO415" s="179"/>
      <c r="CP415" s="179"/>
      <c r="CQ415" s="179"/>
      <c r="CR415" s="179"/>
      <c r="CS415" s="179"/>
      <c r="CT415" s="179"/>
      <c r="CU415" s="179"/>
      <c r="CV415" s="179"/>
      <c r="CW415" s="179"/>
      <c r="CX415" s="179"/>
      <c r="CY415" s="179"/>
      <c r="CZ415" s="179"/>
      <c r="DA415" s="179"/>
      <c r="DB415" s="179"/>
      <c r="DC415" s="179"/>
      <c r="DD415" s="179"/>
      <c r="DE415" s="179"/>
      <c r="DF415" s="179"/>
      <c r="DG415" s="179"/>
      <c r="DH415" s="179"/>
      <c r="DI415" s="179"/>
      <c r="DJ415" s="179"/>
      <c r="DK415" s="179"/>
      <c r="DL415" s="179"/>
      <c r="DM415" s="179"/>
      <c r="DN415" s="179"/>
      <c r="DO415" s="179"/>
      <c r="DP415" s="179"/>
      <c r="DQ415" s="179"/>
      <c r="DR415" s="179"/>
      <c r="DS415" s="179"/>
      <c r="DT415" s="179"/>
      <c r="DU415" s="179"/>
      <c r="DV415" s="179"/>
      <c r="DW415" s="179"/>
      <c r="DX415" s="179"/>
      <c r="DY415" s="179"/>
      <c r="DZ415" s="179"/>
      <c r="EA415" s="179"/>
      <c r="EB415" s="179"/>
      <c r="EC415" s="179"/>
      <c r="ED415" s="179"/>
      <c r="EE415" s="179"/>
      <c r="EF415" s="179"/>
      <c r="EG415" s="179"/>
      <c r="EH415" s="179"/>
      <c r="EI415" s="179"/>
      <c r="EJ415" s="179"/>
      <c r="EK415" s="179"/>
      <c r="EL415" s="179"/>
      <c r="EM415" s="179"/>
      <c r="EN415" s="179"/>
      <c r="EO415" s="179"/>
      <c r="EP415" s="179"/>
      <c r="EQ415" s="179"/>
      <c r="ER415" s="179"/>
      <c r="ES415" s="179"/>
      <c r="ET415" s="179"/>
      <c r="EU415" s="179"/>
      <c r="EV415" s="179"/>
      <c r="EW415" s="179"/>
      <c r="EX415" s="179"/>
      <c r="EY415" s="179"/>
      <c r="EZ415" s="179"/>
      <c r="FA415" s="179"/>
      <c r="FB415" s="179"/>
      <c r="FC415" s="179"/>
      <c r="FD415" s="179"/>
      <c r="FE415" s="179"/>
      <c r="FF415" s="179"/>
      <c r="FG415" s="179"/>
      <c r="FH415" s="179"/>
      <c r="FI415" s="179"/>
      <c r="FJ415" s="179"/>
      <c r="FK415" s="179"/>
      <c r="FL415" s="179"/>
      <c r="FM415" s="179"/>
      <c r="FN415" s="179"/>
      <c r="FO415" s="179"/>
      <c r="FP415" s="179"/>
      <c r="FQ415" s="179"/>
      <c r="FR415" s="179"/>
      <c r="FS415" s="179"/>
      <c r="FT415" s="179"/>
      <c r="FU415" s="179"/>
      <c r="FV415" s="179"/>
      <c r="FW415" s="179"/>
      <c r="FX415" s="179"/>
      <c r="FY415" s="179"/>
      <c r="FZ415" s="179"/>
      <c r="GA415" s="179"/>
      <c r="GB415" s="179"/>
    </row>
    <row r="416" spans="1:184" s="659" customFormat="1">
      <c r="A416" s="12"/>
      <c r="D416" s="179"/>
      <c r="E416" s="179"/>
      <c r="F416" s="179"/>
      <c r="G416" s="179"/>
      <c r="H416" s="179"/>
      <c r="I416" s="179"/>
      <c r="J416" s="179"/>
      <c r="K416" s="179"/>
      <c r="L416" s="793"/>
      <c r="M416" s="794"/>
      <c r="N416" s="795"/>
      <c r="O416" s="179"/>
      <c r="P416" s="179"/>
      <c r="Q416" s="179"/>
      <c r="R416" s="179"/>
      <c r="S416" s="179"/>
      <c r="T416" s="179"/>
      <c r="U416" s="179"/>
      <c r="V416" s="179"/>
      <c r="W416" s="179"/>
      <c r="X416" s="179"/>
      <c r="Y416" s="179"/>
      <c r="Z416" s="179"/>
      <c r="AA416" s="179"/>
      <c r="AB416" s="179"/>
      <c r="AC416" s="179"/>
      <c r="AD416" s="179"/>
      <c r="AE416" s="179"/>
      <c r="AF416" s="179"/>
      <c r="AG416" s="179"/>
      <c r="AH416" s="179"/>
      <c r="AI416" s="179"/>
      <c r="AJ416" s="179"/>
      <c r="AK416" s="179"/>
      <c r="AL416" s="179"/>
      <c r="AM416" s="179"/>
      <c r="AN416" s="179"/>
      <c r="AO416" s="179"/>
      <c r="AP416" s="179"/>
      <c r="AQ416" s="179"/>
      <c r="AR416" s="179"/>
      <c r="AS416" s="179"/>
      <c r="AT416" s="179"/>
      <c r="AU416" s="179"/>
      <c r="AV416" s="179"/>
      <c r="AW416" s="179"/>
      <c r="AX416" s="179"/>
      <c r="AY416" s="179"/>
      <c r="AZ416" s="179"/>
      <c r="BA416" s="179"/>
      <c r="BB416" s="179"/>
      <c r="BC416" s="179"/>
      <c r="BD416" s="179"/>
      <c r="BE416" s="179"/>
      <c r="BF416" s="179"/>
      <c r="BG416" s="179"/>
      <c r="BH416" s="179"/>
      <c r="BI416" s="179"/>
      <c r="BJ416" s="179"/>
      <c r="BK416" s="179"/>
      <c r="BL416" s="179"/>
      <c r="BM416" s="179"/>
      <c r="BN416" s="179"/>
      <c r="BO416" s="179"/>
      <c r="BP416" s="179"/>
      <c r="BQ416" s="179"/>
      <c r="BR416" s="179"/>
      <c r="BS416" s="179"/>
      <c r="BT416" s="179"/>
      <c r="BU416" s="179"/>
      <c r="BV416" s="179"/>
      <c r="BW416" s="179"/>
      <c r="BX416" s="179"/>
      <c r="BY416" s="179"/>
      <c r="BZ416" s="179"/>
      <c r="CA416" s="179"/>
      <c r="CB416" s="179"/>
      <c r="CC416" s="179"/>
      <c r="CD416" s="179"/>
      <c r="CE416" s="179"/>
      <c r="CF416" s="179"/>
      <c r="CG416" s="179"/>
      <c r="CH416" s="179"/>
      <c r="CI416" s="179"/>
      <c r="CJ416" s="179"/>
      <c r="CK416" s="179"/>
      <c r="CL416" s="179"/>
      <c r="CM416" s="179"/>
      <c r="CN416" s="179"/>
      <c r="CO416" s="179"/>
      <c r="CP416" s="179"/>
      <c r="CQ416" s="179"/>
      <c r="CR416" s="179"/>
      <c r="CS416" s="179"/>
      <c r="CT416" s="179"/>
      <c r="CU416" s="179"/>
      <c r="CV416" s="179"/>
      <c r="CW416" s="179"/>
      <c r="CX416" s="179"/>
      <c r="CY416" s="179"/>
      <c r="CZ416" s="179"/>
      <c r="DA416" s="179"/>
      <c r="DB416" s="179"/>
      <c r="DC416" s="179"/>
      <c r="DD416" s="179"/>
      <c r="DE416" s="179"/>
      <c r="DF416" s="179"/>
      <c r="DG416" s="179"/>
      <c r="DH416" s="179"/>
      <c r="DI416" s="179"/>
      <c r="DJ416" s="179"/>
      <c r="DK416" s="179"/>
      <c r="DL416" s="179"/>
      <c r="DM416" s="179"/>
      <c r="DN416" s="179"/>
      <c r="DO416" s="179"/>
      <c r="DP416" s="179"/>
      <c r="DQ416" s="179"/>
      <c r="DR416" s="179"/>
      <c r="DS416" s="179"/>
      <c r="DT416" s="179"/>
      <c r="DU416" s="179"/>
      <c r="DV416" s="179"/>
      <c r="DW416" s="179"/>
      <c r="DX416" s="179"/>
      <c r="DY416" s="179"/>
      <c r="DZ416" s="179"/>
      <c r="EA416" s="179"/>
      <c r="EB416" s="179"/>
      <c r="EC416" s="179"/>
      <c r="ED416" s="179"/>
      <c r="EE416" s="179"/>
      <c r="EF416" s="179"/>
      <c r="EG416" s="179"/>
      <c r="EH416" s="179"/>
      <c r="EI416" s="179"/>
      <c r="EJ416" s="179"/>
      <c r="EK416" s="179"/>
      <c r="EL416" s="179"/>
      <c r="EM416" s="179"/>
      <c r="EN416" s="179"/>
      <c r="EO416" s="179"/>
      <c r="EP416" s="179"/>
      <c r="EQ416" s="179"/>
      <c r="ER416" s="179"/>
      <c r="ES416" s="179"/>
      <c r="ET416" s="179"/>
      <c r="EU416" s="179"/>
      <c r="EV416" s="179"/>
      <c r="EW416" s="179"/>
      <c r="EX416" s="179"/>
      <c r="EY416" s="179"/>
      <c r="EZ416" s="179"/>
      <c r="FA416" s="179"/>
      <c r="FB416" s="179"/>
      <c r="FC416" s="179"/>
      <c r="FD416" s="179"/>
      <c r="FE416" s="179"/>
      <c r="FF416" s="179"/>
      <c r="FG416" s="179"/>
      <c r="FH416" s="179"/>
      <c r="FI416" s="179"/>
      <c r="FJ416" s="179"/>
      <c r="FK416" s="179"/>
      <c r="FL416" s="179"/>
      <c r="FM416" s="179"/>
      <c r="FN416" s="179"/>
      <c r="FO416" s="179"/>
      <c r="FP416" s="179"/>
      <c r="FQ416" s="179"/>
      <c r="FR416" s="179"/>
      <c r="FS416" s="179"/>
      <c r="FT416" s="179"/>
      <c r="FU416" s="179"/>
      <c r="FV416" s="179"/>
      <c r="FW416" s="179"/>
      <c r="FX416" s="179"/>
      <c r="FY416" s="179"/>
      <c r="FZ416" s="179"/>
      <c r="GA416" s="179"/>
      <c r="GB416" s="179"/>
    </row>
    <row r="417" spans="1:184" s="659" customFormat="1">
      <c r="A417" s="12"/>
      <c r="D417" s="179"/>
      <c r="E417" s="179"/>
      <c r="F417" s="179"/>
      <c r="G417" s="179"/>
      <c r="H417" s="179"/>
      <c r="I417" s="179"/>
      <c r="J417" s="179"/>
      <c r="K417" s="179"/>
      <c r="L417" s="793"/>
      <c r="M417" s="794"/>
      <c r="N417" s="795"/>
      <c r="O417" s="179"/>
      <c r="P417" s="179"/>
      <c r="Q417" s="179"/>
      <c r="R417" s="179"/>
      <c r="S417" s="179"/>
      <c r="T417" s="179"/>
      <c r="U417" s="179"/>
      <c r="V417" s="179"/>
      <c r="W417" s="179"/>
      <c r="X417" s="179"/>
      <c r="Y417" s="179"/>
      <c r="Z417" s="179"/>
      <c r="AA417" s="179"/>
      <c r="AB417" s="179"/>
      <c r="AC417" s="179"/>
      <c r="AD417" s="179"/>
      <c r="AE417" s="179"/>
      <c r="AF417" s="179"/>
      <c r="AG417" s="179"/>
      <c r="AH417" s="179"/>
      <c r="AI417" s="179"/>
      <c r="AJ417" s="179"/>
      <c r="AK417" s="179"/>
      <c r="AL417" s="179"/>
      <c r="AM417" s="179"/>
      <c r="AN417" s="179"/>
      <c r="AO417" s="179"/>
      <c r="AP417" s="179"/>
      <c r="AQ417" s="179"/>
      <c r="AR417" s="179"/>
      <c r="AS417" s="179"/>
      <c r="AT417" s="179"/>
      <c r="AU417" s="179"/>
      <c r="AV417" s="179"/>
      <c r="AW417" s="179"/>
      <c r="AX417" s="179"/>
      <c r="AY417" s="179"/>
      <c r="AZ417" s="179"/>
      <c r="BA417" s="179"/>
      <c r="BB417" s="179"/>
      <c r="BC417" s="179"/>
      <c r="BD417" s="179"/>
      <c r="BE417" s="179"/>
      <c r="BF417" s="179"/>
      <c r="BG417" s="179"/>
      <c r="BH417" s="179"/>
      <c r="BI417" s="179"/>
      <c r="BJ417" s="179"/>
      <c r="BK417" s="179"/>
      <c r="BL417" s="179"/>
      <c r="BM417" s="179"/>
      <c r="BN417" s="179"/>
      <c r="BO417" s="179"/>
      <c r="BP417" s="179"/>
      <c r="BQ417" s="179"/>
      <c r="BR417" s="179"/>
      <c r="BS417" s="179"/>
      <c r="BT417" s="179"/>
      <c r="BU417" s="179"/>
      <c r="BV417" s="179"/>
      <c r="BW417" s="179"/>
      <c r="BX417" s="179"/>
      <c r="BY417" s="179"/>
      <c r="BZ417" s="179"/>
      <c r="CA417" s="179"/>
      <c r="CB417" s="179"/>
      <c r="CC417" s="179"/>
      <c r="CD417" s="179"/>
      <c r="CE417" s="179"/>
      <c r="CF417" s="179"/>
      <c r="CG417" s="179"/>
      <c r="CH417" s="179"/>
      <c r="CI417" s="179"/>
      <c r="CJ417" s="179"/>
      <c r="CK417" s="179"/>
      <c r="CL417" s="179"/>
      <c r="CM417" s="179"/>
      <c r="CN417" s="179"/>
      <c r="CO417" s="179"/>
      <c r="CP417" s="179"/>
      <c r="CQ417" s="179"/>
      <c r="CR417" s="179"/>
      <c r="CS417" s="179"/>
      <c r="CT417" s="179"/>
      <c r="CU417" s="179"/>
      <c r="CV417" s="179"/>
      <c r="CW417" s="179"/>
      <c r="CX417" s="179"/>
      <c r="CY417" s="179"/>
      <c r="CZ417" s="179"/>
      <c r="DA417" s="179"/>
      <c r="DB417" s="179"/>
      <c r="DC417" s="179"/>
      <c r="DD417" s="179"/>
      <c r="DE417" s="179"/>
      <c r="DF417" s="179"/>
      <c r="DG417" s="179"/>
      <c r="DH417" s="179"/>
      <c r="DI417" s="179"/>
      <c r="DJ417" s="179"/>
      <c r="DK417" s="179"/>
      <c r="DL417" s="179"/>
      <c r="DM417" s="179"/>
      <c r="DN417" s="179"/>
      <c r="DO417" s="179"/>
      <c r="DP417" s="179"/>
      <c r="DQ417" s="179"/>
      <c r="DR417" s="179"/>
      <c r="DS417" s="179"/>
      <c r="DT417" s="179"/>
      <c r="DU417" s="179"/>
      <c r="DV417" s="179"/>
      <c r="DW417" s="179"/>
      <c r="DX417" s="179"/>
      <c r="DY417" s="179"/>
      <c r="DZ417" s="179"/>
      <c r="EA417" s="179"/>
      <c r="EB417" s="179"/>
      <c r="EC417" s="179"/>
      <c r="ED417" s="179"/>
      <c r="EE417" s="179"/>
      <c r="EF417" s="179"/>
      <c r="EG417" s="179"/>
      <c r="EH417" s="179"/>
      <c r="EI417" s="179"/>
      <c r="EJ417" s="179"/>
      <c r="EK417" s="179"/>
      <c r="EL417" s="179"/>
      <c r="EM417" s="179"/>
      <c r="EN417" s="179"/>
      <c r="EO417" s="179"/>
      <c r="EP417" s="179"/>
      <c r="EQ417" s="179"/>
      <c r="ER417" s="179"/>
      <c r="ES417" s="179"/>
      <c r="ET417" s="179"/>
      <c r="EU417" s="179"/>
      <c r="EV417" s="179"/>
      <c r="EW417" s="179"/>
      <c r="EX417" s="179"/>
      <c r="EY417" s="179"/>
      <c r="EZ417" s="179"/>
      <c r="FA417" s="179"/>
      <c r="FB417" s="179"/>
      <c r="FC417" s="179"/>
      <c r="FD417" s="179"/>
      <c r="FE417" s="179"/>
      <c r="FF417" s="179"/>
      <c r="FG417" s="179"/>
      <c r="FH417" s="179"/>
      <c r="FI417" s="179"/>
      <c r="FJ417" s="179"/>
      <c r="FK417" s="179"/>
      <c r="FL417" s="179"/>
      <c r="FM417" s="179"/>
      <c r="FN417" s="179"/>
      <c r="FO417" s="179"/>
      <c r="FP417" s="179"/>
      <c r="FQ417" s="179"/>
      <c r="FR417" s="179"/>
      <c r="FS417" s="179"/>
      <c r="FT417" s="179"/>
      <c r="FU417" s="179"/>
      <c r="FV417" s="179"/>
      <c r="FW417" s="179"/>
      <c r="FX417" s="179"/>
      <c r="FY417" s="179"/>
      <c r="FZ417" s="179"/>
      <c r="GA417" s="179"/>
      <c r="GB417" s="179"/>
    </row>
    <row r="418" spans="1:184" s="659" customFormat="1">
      <c r="A418" s="12"/>
      <c r="D418" s="179"/>
      <c r="E418" s="179"/>
      <c r="F418" s="179"/>
      <c r="G418" s="179"/>
      <c r="H418" s="179"/>
      <c r="I418" s="179"/>
      <c r="J418" s="179"/>
      <c r="K418" s="179"/>
      <c r="L418" s="793"/>
      <c r="M418" s="794"/>
      <c r="N418" s="795"/>
      <c r="O418" s="179"/>
      <c r="P418" s="179"/>
      <c r="Q418" s="179"/>
      <c r="R418" s="179"/>
      <c r="S418" s="179"/>
      <c r="T418" s="179"/>
      <c r="U418" s="179"/>
      <c r="V418" s="179"/>
      <c r="W418" s="179"/>
      <c r="X418" s="179"/>
      <c r="Y418" s="179"/>
      <c r="Z418" s="179"/>
      <c r="AA418" s="179"/>
      <c r="AB418" s="179"/>
      <c r="AC418" s="179"/>
      <c r="AD418" s="179"/>
      <c r="AE418" s="179"/>
      <c r="AF418" s="179"/>
      <c r="AG418" s="179"/>
      <c r="AH418" s="179"/>
      <c r="AI418" s="179"/>
      <c r="AJ418" s="179"/>
      <c r="AK418" s="179"/>
      <c r="AL418" s="179"/>
      <c r="AM418" s="179"/>
      <c r="AN418" s="179"/>
      <c r="AO418" s="179"/>
      <c r="AP418" s="179"/>
      <c r="AQ418" s="179"/>
      <c r="AR418" s="179"/>
      <c r="AS418" s="179"/>
      <c r="AT418" s="179"/>
      <c r="AU418" s="179"/>
      <c r="AV418" s="179"/>
      <c r="AW418" s="179"/>
      <c r="AX418" s="179"/>
      <c r="AY418" s="179"/>
      <c r="AZ418" s="179"/>
      <c r="BA418" s="179"/>
      <c r="BB418" s="179"/>
      <c r="BC418" s="179"/>
      <c r="BD418" s="179"/>
      <c r="BE418" s="179"/>
      <c r="BF418" s="179"/>
      <c r="BG418" s="179"/>
      <c r="BH418" s="179"/>
      <c r="BI418" s="179"/>
      <c r="BJ418" s="179"/>
      <c r="BK418" s="179"/>
      <c r="BL418" s="179"/>
      <c r="BM418" s="179"/>
      <c r="BN418" s="179"/>
      <c r="BO418" s="179"/>
      <c r="BP418" s="179"/>
      <c r="BQ418" s="179"/>
      <c r="BR418" s="179"/>
      <c r="BS418" s="179"/>
      <c r="BT418" s="179"/>
      <c r="BU418" s="179"/>
      <c r="BV418" s="179"/>
      <c r="BW418" s="179"/>
      <c r="BX418" s="179"/>
      <c r="BY418" s="179"/>
      <c r="BZ418" s="179"/>
      <c r="CA418" s="179"/>
      <c r="CB418" s="179"/>
      <c r="CC418" s="179"/>
      <c r="CD418" s="179"/>
      <c r="CE418" s="179"/>
      <c r="CF418" s="179"/>
      <c r="CG418" s="179"/>
      <c r="CH418" s="179"/>
      <c r="CI418" s="179"/>
      <c r="CJ418" s="179"/>
      <c r="CK418" s="179"/>
      <c r="CL418" s="179"/>
      <c r="CM418" s="179"/>
      <c r="CN418" s="179"/>
      <c r="CO418" s="179"/>
      <c r="CP418" s="179"/>
      <c r="CQ418" s="179"/>
      <c r="CR418" s="179"/>
      <c r="CS418" s="179"/>
      <c r="CT418" s="179"/>
      <c r="CU418" s="179"/>
      <c r="CV418" s="179"/>
      <c r="CW418" s="179"/>
      <c r="CX418" s="179"/>
      <c r="CY418" s="179"/>
      <c r="CZ418" s="179"/>
      <c r="DA418" s="179"/>
      <c r="DB418" s="179"/>
      <c r="DC418" s="179"/>
      <c r="DD418" s="179"/>
      <c r="DE418" s="179"/>
      <c r="DF418" s="179"/>
      <c r="DG418" s="179"/>
      <c r="DH418" s="179"/>
      <c r="DI418" s="179"/>
      <c r="DJ418" s="179"/>
      <c r="DK418" s="179"/>
      <c r="DL418" s="179"/>
      <c r="DM418" s="179"/>
      <c r="DN418" s="179"/>
      <c r="DO418" s="179"/>
      <c r="DP418" s="179"/>
      <c r="DQ418" s="179"/>
      <c r="DR418" s="179"/>
      <c r="DS418" s="179"/>
      <c r="DT418" s="179"/>
      <c r="DU418" s="179"/>
      <c r="DV418" s="179"/>
      <c r="DW418" s="179"/>
      <c r="DX418" s="179"/>
      <c r="DY418" s="179"/>
      <c r="DZ418" s="179"/>
      <c r="EA418" s="179"/>
      <c r="EB418" s="179"/>
      <c r="EC418" s="179"/>
      <c r="ED418" s="179"/>
      <c r="EE418" s="179"/>
      <c r="EF418" s="179"/>
      <c r="EG418" s="179"/>
      <c r="EH418" s="179"/>
      <c r="EI418" s="179"/>
      <c r="EJ418" s="179"/>
      <c r="EK418" s="179"/>
      <c r="EL418" s="179"/>
      <c r="EM418" s="179"/>
      <c r="EN418" s="179"/>
      <c r="EO418" s="179"/>
      <c r="EP418" s="179"/>
      <c r="EQ418" s="179"/>
      <c r="ER418" s="179"/>
      <c r="ES418" s="179"/>
      <c r="ET418" s="179"/>
      <c r="EU418" s="179"/>
      <c r="EV418" s="179"/>
      <c r="EW418" s="179"/>
      <c r="EX418" s="179"/>
      <c r="EY418" s="179"/>
      <c r="EZ418" s="179"/>
      <c r="FA418" s="179"/>
      <c r="FB418" s="179"/>
      <c r="FC418" s="179"/>
      <c r="FD418" s="179"/>
      <c r="FE418" s="179"/>
      <c r="FF418" s="179"/>
      <c r="FG418" s="179"/>
      <c r="FH418" s="179"/>
      <c r="FI418" s="179"/>
      <c r="FJ418" s="179"/>
      <c r="FK418" s="179"/>
      <c r="FL418" s="179"/>
      <c r="FM418" s="179"/>
      <c r="FN418" s="179"/>
      <c r="FO418" s="179"/>
      <c r="FP418" s="179"/>
      <c r="FQ418" s="179"/>
      <c r="FR418" s="179"/>
      <c r="FS418" s="179"/>
      <c r="FT418" s="179"/>
      <c r="FU418" s="179"/>
      <c r="FV418" s="179"/>
      <c r="FW418" s="179"/>
      <c r="FX418" s="179"/>
      <c r="FY418" s="179"/>
      <c r="FZ418" s="179"/>
      <c r="GA418" s="179"/>
      <c r="GB418" s="179"/>
    </row>
    <row r="419" spans="1:184" s="659" customFormat="1">
      <c r="A419" s="12"/>
      <c r="D419" s="179"/>
      <c r="E419" s="179"/>
      <c r="F419" s="179"/>
      <c r="G419" s="179"/>
      <c r="H419" s="179"/>
      <c r="I419" s="179"/>
      <c r="J419" s="179"/>
      <c r="K419" s="179"/>
      <c r="L419" s="793"/>
      <c r="M419" s="794"/>
      <c r="N419" s="795"/>
      <c r="O419" s="179"/>
      <c r="P419" s="179"/>
      <c r="Q419" s="179"/>
      <c r="R419" s="179"/>
      <c r="S419" s="179"/>
      <c r="T419" s="179"/>
      <c r="U419" s="179"/>
      <c r="V419" s="179"/>
      <c r="W419" s="179"/>
      <c r="X419" s="179"/>
      <c r="Y419" s="179"/>
      <c r="Z419" s="179"/>
      <c r="AA419" s="179"/>
      <c r="AB419" s="179"/>
      <c r="AC419" s="179"/>
      <c r="AD419" s="179"/>
      <c r="AE419" s="179"/>
      <c r="AF419" s="179"/>
      <c r="AG419" s="179"/>
      <c r="AH419" s="179"/>
      <c r="AI419" s="179"/>
      <c r="AJ419" s="179"/>
      <c r="AK419" s="179"/>
      <c r="AL419" s="179"/>
      <c r="AM419" s="179"/>
      <c r="AN419" s="179"/>
      <c r="AO419" s="179"/>
      <c r="AP419" s="179"/>
      <c r="AQ419" s="179"/>
      <c r="AR419" s="179"/>
      <c r="AS419" s="179"/>
      <c r="AT419" s="179"/>
      <c r="AU419" s="179"/>
      <c r="AV419" s="179"/>
      <c r="AW419" s="179"/>
      <c r="AX419" s="179"/>
      <c r="AY419" s="179"/>
      <c r="AZ419" s="179"/>
      <c r="BA419" s="179"/>
      <c r="BB419" s="179"/>
      <c r="BC419" s="179"/>
      <c r="BD419" s="179"/>
      <c r="BE419" s="179"/>
      <c r="BF419" s="179"/>
      <c r="BG419" s="179"/>
      <c r="BH419" s="179"/>
      <c r="BI419" s="179"/>
      <c r="BJ419" s="179"/>
      <c r="BK419" s="179"/>
      <c r="BL419" s="179"/>
      <c r="BM419" s="179"/>
      <c r="BN419" s="179"/>
      <c r="BO419" s="179"/>
      <c r="BP419" s="179"/>
      <c r="BQ419" s="179"/>
      <c r="BR419" s="179"/>
      <c r="BS419" s="179"/>
      <c r="BT419" s="179"/>
      <c r="BU419" s="179"/>
      <c r="BV419" s="179"/>
      <c r="BW419" s="179"/>
      <c r="BX419" s="179"/>
      <c r="BY419" s="179"/>
      <c r="BZ419" s="179"/>
      <c r="CA419" s="179"/>
      <c r="CB419" s="179"/>
      <c r="CC419" s="179"/>
      <c r="CD419" s="179"/>
      <c r="CE419" s="179"/>
      <c r="CF419" s="179"/>
      <c r="CG419" s="179"/>
      <c r="CH419" s="179"/>
      <c r="CI419" s="179"/>
      <c r="CJ419" s="179"/>
      <c r="CK419" s="179"/>
      <c r="CL419" s="179"/>
      <c r="CM419" s="179"/>
      <c r="CN419" s="179"/>
      <c r="CO419" s="179"/>
      <c r="CP419" s="179"/>
      <c r="CQ419" s="179"/>
      <c r="CR419" s="179"/>
      <c r="CS419" s="179"/>
      <c r="CT419" s="179"/>
      <c r="CU419" s="179"/>
      <c r="CV419" s="179"/>
      <c r="CW419" s="179"/>
      <c r="CX419" s="179"/>
      <c r="CY419" s="179"/>
      <c r="CZ419" s="179"/>
      <c r="DA419" s="179"/>
      <c r="DB419" s="179"/>
      <c r="DC419" s="179"/>
      <c r="DD419" s="179"/>
      <c r="DE419" s="179"/>
      <c r="DF419" s="179"/>
      <c r="DG419" s="179"/>
      <c r="DH419" s="179"/>
      <c r="DI419" s="179"/>
      <c r="DJ419" s="179"/>
      <c r="DK419" s="179"/>
      <c r="DL419" s="179"/>
      <c r="DM419" s="179"/>
      <c r="DN419" s="179"/>
      <c r="DO419" s="179"/>
      <c r="DP419" s="179"/>
      <c r="DQ419" s="179"/>
      <c r="DR419" s="179"/>
      <c r="DS419" s="179"/>
      <c r="DT419" s="179"/>
      <c r="DU419" s="179"/>
      <c r="DV419" s="179"/>
      <c r="DW419" s="179"/>
      <c r="DX419" s="179"/>
      <c r="DY419" s="179"/>
      <c r="DZ419" s="179"/>
      <c r="EA419" s="179"/>
      <c r="EB419" s="179"/>
      <c r="EC419" s="179"/>
      <c r="ED419" s="179"/>
      <c r="EE419" s="179"/>
      <c r="EF419" s="179"/>
      <c r="EG419" s="179"/>
      <c r="EH419" s="179"/>
      <c r="EI419" s="179"/>
      <c r="EJ419" s="179"/>
      <c r="EK419" s="179"/>
      <c r="EL419" s="179"/>
      <c r="EM419" s="179"/>
      <c r="EN419" s="179"/>
      <c r="EO419" s="179"/>
      <c r="EP419" s="179"/>
      <c r="EQ419" s="179"/>
      <c r="ER419" s="179"/>
      <c r="ES419" s="179"/>
      <c r="ET419" s="179"/>
      <c r="EU419" s="179"/>
      <c r="EV419" s="179"/>
      <c r="EW419" s="179"/>
      <c r="EX419" s="179"/>
      <c r="EY419" s="179"/>
      <c r="EZ419" s="179"/>
      <c r="FA419" s="179"/>
      <c r="FB419" s="179"/>
      <c r="FC419" s="179"/>
      <c r="FD419" s="179"/>
      <c r="FE419" s="179"/>
      <c r="FF419" s="179"/>
      <c r="FG419" s="179"/>
      <c r="FH419" s="179"/>
      <c r="FI419" s="179"/>
      <c r="FJ419" s="179"/>
      <c r="FK419" s="179"/>
      <c r="FL419" s="179"/>
      <c r="FM419" s="179"/>
      <c r="FN419" s="179"/>
      <c r="FO419" s="179"/>
      <c r="FP419" s="179"/>
      <c r="FQ419" s="179"/>
      <c r="FR419" s="179"/>
      <c r="FS419" s="179"/>
      <c r="FT419" s="179"/>
      <c r="FU419" s="179"/>
      <c r="FV419" s="179"/>
      <c r="FW419" s="179"/>
      <c r="FX419" s="179"/>
      <c r="FY419" s="179"/>
      <c r="FZ419" s="179"/>
      <c r="GA419" s="179"/>
      <c r="GB419" s="179"/>
    </row>
    <row r="420" spans="1:184" s="659" customFormat="1">
      <c r="A420" s="12"/>
      <c r="D420" s="179"/>
      <c r="E420" s="179"/>
      <c r="F420" s="179"/>
      <c r="G420" s="179"/>
      <c r="H420" s="179"/>
      <c r="I420" s="179"/>
      <c r="J420" s="179"/>
      <c r="K420" s="179"/>
      <c r="L420" s="793"/>
      <c r="M420" s="794"/>
      <c r="N420" s="795"/>
      <c r="O420" s="179"/>
      <c r="P420" s="179"/>
      <c r="Q420" s="179"/>
      <c r="R420" s="179"/>
      <c r="S420" s="179"/>
      <c r="T420" s="179"/>
      <c r="U420" s="179"/>
      <c r="V420" s="179"/>
      <c r="W420" s="179"/>
      <c r="X420" s="179"/>
      <c r="Y420" s="179"/>
      <c r="Z420" s="179"/>
      <c r="AA420" s="179"/>
      <c r="AB420" s="179"/>
      <c r="AC420" s="179"/>
      <c r="AD420" s="179"/>
      <c r="AE420" s="179"/>
      <c r="AF420" s="179"/>
      <c r="AG420" s="179"/>
      <c r="AH420" s="179"/>
      <c r="AI420" s="179"/>
      <c r="AJ420" s="179"/>
      <c r="AK420" s="179"/>
      <c r="AL420" s="179"/>
      <c r="AM420" s="179"/>
      <c r="AN420" s="179"/>
      <c r="AO420" s="179"/>
      <c r="AP420" s="179"/>
      <c r="AQ420" s="179"/>
      <c r="AR420" s="179"/>
      <c r="AS420" s="179"/>
      <c r="AT420" s="179"/>
      <c r="AU420" s="179"/>
      <c r="AV420" s="179"/>
      <c r="AW420" s="179"/>
      <c r="AX420" s="179"/>
      <c r="AY420" s="179"/>
      <c r="AZ420" s="179"/>
      <c r="BA420" s="179"/>
      <c r="BB420" s="179"/>
      <c r="BC420" s="179"/>
      <c r="BD420" s="179"/>
      <c r="BE420" s="179"/>
      <c r="BF420" s="179"/>
      <c r="BG420" s="179"/>
      <c r="BH420" s="179"/>
      <c r="BI420" s="179"/>
      <c r="BJ420" s="179"/>
      <c r="BK420" s="179"/>
      <c r="BL420" s="179"/>
      <c r="BM420" s="179"/>
      <c r="BN420" s="179"/>
      <c r="BO420" s="179"/>
      <c r="BP420" s="179"/>
      <c r="BQ420" s="179"/>
      <c r="BR420" s="179"/>
      <c r="BS420" s="179"/>
      <c r="BT420" s="179"/>
      <c r="BU420" s="179"/>
      <c r="BV420" s="179"/>
      <c r="BW420" s="179"/>
      <c r="BX420" s="179"/>
      <c r="BY420" s="179"/>
      <c r="BZ420" s="179"/>
      <c r="CA420" s="179"/>
      <c r="CB420" s="179"/>
      <c r="CC420" s="179"/>
      <c r="CD420" s="179"/>
      <c r="CE420" s="179"/>
      <c r="CF420" s="179"/>
      <c r="CG420" s="179"/>
      <c r="CH420" s="179"/>
      <c r="CI420" s="179"/>
      <c r="CJ420" s="179"/>
      <c r="CK420" s="179"/>
      <c r="CL420" s="179"/>
      <c r="CM420" s="179"/>
      <c r="CN420" s="179"/>
      <c r="CO420" s="179"/>
      <c r="CP420" s="179"/>
      <c r="CQ420" s="179"/>
      <c r="CR420" s="179"/>
      <c r="CS420" s="179"/>
      <c r="CT420" s="179"/>
      <c r="CU420" s="179"/>
      <c r="CV420" s="179"/>
      <c r="CW420" s="179"/>
      <c r="CX420" s="179"/>
      <c r="CY420" s="179"/>
      <c r="CZ420" s="179"/>
      <c r="DA420" s="179"/>
      <c r="DB420" s="179"/>
      <c r="DC420" s="179"/>
      <c r="DD420" s="179"/>
      <c r="DE420" s="179"/>
      <c r="DF420" s="179"/>
      <c r="DG420" s="179"/>
      <c r="DH420" s="179"/>
      <c r="DI420" s="179"/>
      <c r="DJ420" s="179"/>
      <c r="DK420" s="179"/>
      <c r="DL420" s="179"/>
      <c r="DM420" s="179"/>
      <c r="DN420" s="179"/>
      <c r="DO420" s="179"/>
      <c r="DP420" s="179"/>
      <c r="DQ420" s="179"/>
      <c r="DR420" s="179"/>
      <c r="DS420" s="179"/>
      <c r="DT420" s="179"/>
      <c r="DU420" s="179"/>
      <c r="DV420" s="179"/>
      <c r="DW420" s="179"/>
      <c r="DX420" s="179"/>
      <c r="DY420" s="179"/>
      <c r="DZ420" s="179"/>
      <c r="EA420" s="179"/>
      <c r="EB420" s="179"/>
      <c r="EC420" s="179"/>
      <c r="ED420" s="179"/>
      <c r="EE420" s="179"/>
      <c r="EF420" s="179"/>
      <c r="EG420" s="179"/>
      <c r="EH420" s="179"/>
      <c r="EI420" s="179"/>
      <c r="EJ420" s="179"/>
      <c r="EK420" s="179"/>
      <c r="EL420" s="179"/>
      <c r="EM420" s="179"/>
      <c r="EN420" s="179"/>
      <c r="EO420" s="179"/>
      <c r="EP420" s="179"/>
      <c r="EQ420" s="179"/>
      <c r="ER420" s="179"/>
      <c r="ES420" s="179"/>
      <c r="ET420" s="179"/>
      <c r="EU420" s="179"/>
      <c r="EV420" s="179"/>
      <c r="EW420" s="179"/>
      <c r="EX420" s="179"/>
      <c r="EY420" s="179"/>
      <c r="EZ420" s="179"/>
      <c r="FA420" s="179"/>
      <c r="FB420" s="179"/>
      <c r="FC420" s="179"/>
      <c r="FD420" s="179"/>
      <c r="FE420" s="179"/>
      <c r="FF420" s="179"/>
      <c r="FG420" s="179"/>
      <c r="FH420" s="179"/>
      <c r="FI420" s="179"/>
      <c r="FJ420" s="179"/>
      <c r="FK420" s="179"/>
      <c r="FL420" s="179"/>
      <c r="FM420" s="179"/>
      <c r="FN420" s="179"/>
      <c r="FO420" s="179"/>
      <c r="FP420" s="179"/>
      <c r="FQ420" s="179"/>
      <c r="FR420" s="179"/>
      <c r="FS420" s="179"/>
      <c r="FT420" s="179"/>
      <c r="FU420" s="179"/>
      <c r="FV420" s="179"/>
      <c r="FW420" s="179"/>
      <c r="FX420" s="179"/>
      <c r="FY420" s="179"/>
      <c r="FZ420" s="179"/>
      <c r="GA420" s="179"/>
      <c r="GB420" s="179"/>
    </row>
    <row r="421" spans="1:184" s="659" customFormat="1">
      <c r="A421" s="12"/>
      <c r="D421" s="179"/>
      <c r="E421" s="179"/>
      <c r="F421" s="179"/>
      <c r="G421" s="179"/>
      <c r="H421" s="179"/>
      <c r="I421" s="179"/>
      <c r="J421" s="179"/>
      <c r="K421" s="179"/>
      <c r="L421" s="793"/>
      <c r="M421" s="794"/>
      <c r="N421" s="795"/>
      <c r="O421" s="179"/>
      <c r="P421" s="179"/>
      <c r="Q421" s="179"/>
      <c r="R421" s="179"/>
      <c r="S421" s="179"/>
      <c r="T421" s="179"/>
      <c r="U421" s="179"/>
      <c r="V421" s="179"/>
      <c r="W421" s="179"/>
      <c r="X421" s="179"/>
      <c r="Y421" s="179"/>
      <c r="Z421" s="179"/>
      <c r="AA421" s="179"/>
      <c r="AB421" s="179"/>
      <c r="AC421" s="179"/>
      <c r="AD421" s="179"/>
      <c r="AE421" s="179"/>
      <c r="AF421" s="179"/>
      <c r="AG421" s="179"/>
      <c r="AH421" s="179"/>
      <c r="AI421" s="179"/>
      <c r="AJ421" s="179"/>
      <c r="AK421" s="179"/>
      <c r="AL421" s="179"/>
      <c r="AM421" s="179"/>
      <c r="AN421" s="179"/>
      <c r="AO421" s="179"/>
      <c r="AP421" s="179"/>
      <c r="AQ421" s="179"/>
      <c r="AR421" s="179"/>
      <c r="AS421" s="179"/>
      <c r="AT421" s="179"/>
      <c r="AU421" s="179"/>
      <c r="AV421" s="179"/>
      <c r="AW421" s="179"/>
      <c r="AX421" s="179"/>
      <c r="AY421" s="179"/>
      <c r="AZ421" s="179"/>
      <c r="BA421" s="179"/>
      <c r="BB421" s="179"/>
      <c r="BC421" s="179"/>
      <c r="BD421" s="179"/>
      <c r="BE421" s="179"/>
      <c r="BF421" s="179"/>
      <c r="BG421" s="179"/>
      <c r="BH421" s="179"/>
      <c r="BI421" s="179"/>
      <c r="BJ421" s="179"/>
      <c r="BK421" s="179"/>
      <c r="BL421" s="179"/>
      <c r="BM421" s="179"/>
      <c r="BN421" s="179"/>
      <c r="BO421" s="179"/>
      <c r="BP421" s="179"/>
      <c r="BQ421" s="179"/>
      <c r="BR421" s="179"/>
      <c r="BS421" s="179"/>
      <c r="BT421" s="179"/>
      <c r="BU421" s="179"/>
      <c r="BV421" s="179"/>
      <c r="BW421" s="179"/>
      <c r="BX421" s="179"/>
      <c r="BY421" s="179"/>
      <c r="BZ421" s="179"/>
      <c r="CA421" s="179"/>
      <c r="CB421" s="179"/>
      <c r="CC421" s="179"/>
      <c r="CD421" s="179"/>
      <c r="CE421" s="179"/>
      <c r="CF421" s="179"/>
      <c r="CG421" s="179"/>
      <c r="CH421" s="179"/>
      <c r="CI421" s="179"/>
      <c r="CJ421" s="179"/>
      <c r="CK421" s="179"/>
      <c r="CL421" s="179"/>
      <c r="CM421" s="179"/>
      <c r="CN421" s="179"/>
      <c r="CO421" s="179"/>
      <c r="CP421" s="179"/>
      <c r="CQ421" s="179"/>
      <c r="CR421" s="179"/>
      <c r="CS421" s="179"/>
      <c r="CT421" s="179"/>
      <c r="CU421" s="179"/>
      <c r="CV421" s="179"/>
      <c r="CW421" s="179"/>
      <c r="CX421" s="179"/>
      <c r="CY421" s="179"/>
      <c r="CZ421" s="179"/>
      <c r="DA421" s="179"/>
      <c r="DB421" s="179"/>
      <c r="DC421" s="179"/>
      <c r="DD421" s="179"/>
      <c r="DE421" s="179"/>
      <c r="DF421" s="179"/>
      <c r="DG421" s="179"/>
      <c r="DH421" s="179"/>
      <c r="DI421" s="179"/>
      <c r="DJ421" s="179"/>
      <c r="DK421" s="179"/>
      <c r="DL421" s="179"/>
      <c r="DM421" s="179"/>
      <c r="DN421" s="179"/>
      <c r="DO421" s="179"/>
      <c r="DP421" s="179"/>
      <c r="DQ421" s="179"/>
      <c r="DR421" s="179"/>
      <c r="DS421" s="179"/>
      <c r="DT421" s="179"/>
      <c r="DU421" s="179"/>
      <c r="DV421" s="179"/>
      <c r="DW421" s="179"/>
      <c r="DX421" s="179"/>
      <c r="DY421" s="179"/>
      <c r="DZ421" s="179"/>
      <c r="EA421" s="179"/>
      <c r="EB421" s="179"/>
      <c r="EC421" s="179"/>
      <c r="ED421" s="179"/>
      <c r="EE421" s="179"/>
      <c r="EF421" s="179"/>
      <c r="EG421" s="179"/>
      <c r="EH421" s="179"/>
      <c r="EI421" s="179"/>
      <c r="EJ421" s="179"/>
      <c r="EK421" s="179"/>
      <c r="EL421" s="179"/>
      <c r="EM421" s="179"/>
      <c r="EN421" s="179"/>
      <c r="EO421" s="179"/>
      <c r="EP421" s="179"/>
      <c r="EQ421" s="179"/>
      <c r="ER421" s="179"/>
      <c r="ES421" s="179"/>
      <c r="ET421" s="179"/>
      <c r="EU421" s="179"/>
      <c r="EV421" s="179"/>
      <c r="EW421" s="179"/>
      <c r="EX421" s="179"/>
      <c r="EY421" s="179"/>
      <c r="EZ421" s="179"/>
      <c r="FA421" s="179"/>
      <c r="FB421" s="179"/>
      <c r="FC421" s="179"/>
      <c r="FD421" s="179"/>
      <c r="FE421" s="179"/>
      <c r="FF421" s="179"/>
      <c r="FG421" s="179"/>
      <c r="FH421" s="179"/>
      <c r="FI421" s="179"/>
      <c r="FJ421" s="179"/>
      <c r="FK421" s="179"/>
      <c r="FL421" s="179"/>
      <c r="FM421" s="179"/>
      <c r="FN421" s="179"/>
      <c r="FO421" s="179"/>
      <c r="FP421" s="179"/>
      <c r="FQ421" s="179"/>
      <c r="FR421" s="179"/>
      <c r="FS421" s="179"/>
      <c r="FT421" s="179"/>
      <c r="FU421" s="179"/>
      <c r="FV421" s="179"/>
      <c r="FW421" s="179"/>
      <c r="FX421" s="179"/>
      <c r="FY421" s="179"/>
      <c r="FZ421" s="179"/>
      <c r="GA421" s="179"/>
      <c r="GB421" s="179"/>
    </row>
    <row r="422" spans="1:184" s="659" customFormat="1">
      <c r="A422" s="12"/>
      <c r="D422" s="179"/>
      <c r="E422" s="179"/>
      <c r="F422" s="179"/>
      <c r="G422" s="179"/>
      <c r="H422" s="179"/>
      <c r="I422" s="179"/>
      <c r="J422" s="179"/>
      <c r="K422" s="179"/>
      <c r="L422" s="793"/>
      <c r="M422" s="794"/>
      <c r="N422" s="795"/>
      <c r="O422" s="179"/>
      <c r="P422" s="179"/>
      <c r="Q422" s="179"/>
      <c r="R422" s="179"/>
      <c r="S422" s="179"/>
      <c r="T422" s="179"/>
      <c r="U422" s="179"/>
      <c r="V422" s="179"/>
      <c r="W422" s="179"/>
      <c r="X422" s="179"/>
      <c r="Y422" s="179"/>
      <c r="Z422" s="179"/>
      <c r="AA422" s="179"/>
      <c r="AB422" s="179"/>
      <c r="AC422" s="179"/>
      <c r="AD422" s="179"/>
      <c r="AE422" s="179"/>
      <c r="AF422" s="179"/>
      <c r="AG422" s="179"/>
      <c r="AH422" s="179"/>
      <c r="AI422" s="179"/>
      <c r="AJ422" s="179"/>
      <c r="AK422" s="179"/>
      <c r="AL422" s="179"/>
      <c r="AM422" s="179"/>
      <c r="AN422" s="179"/>
      <c r="AO422" s="179"/>
      <c r="AP422" s="179"/>
      <c r="AQ422" s="179"/>
      <c r="AR422" s="179"/>
      <c r="AS422" s="179"/>
      <c r="AT422" s="179"/>
      <c r="AU422" s="179"/>
      <c r="AV422" s="179"/>
      <c r="AW422" s="179"/>
      <c r="AX422" s="179"/>
      <c r="AY422" s="179"/>
      <c r="AZ422" s="179"/>
      <c r="BA422" s="179"/>
      <c r="BB422" s="179"/>
      <c r="BC422" s="179"/>
      <c r="BD422" s="179"/>
      <c r="BE422" s="179"/>
      <c r="BF422" s="179"/>
      <c r="BG422" s="179"/>
      <c r="BH422" s="179"/>
      <c r="BI422" s="179"/>
      <c r="BJ422" s="179"/>
      <c r="BK422" s="179"/>
      <c r="BL422" s="179"/>
      <c r="BM422" s="179"/>
      <c r="BN422" s="179"/>
      <c r="BO422" s="179"/>
      <c r="BP422" s="179"/>
      <c r="BQ422" s="179"/>
      <c r="BR422" s="179"/>
      <c r="BS422" s="179"/>
      <c r="BT422" s="179"/>
      <c r="BU422" s="179"/>
      <c r="BV422" s="179"/>
      <c r="BW422" s="179"/>
      <c r="BX422" s="179"/>
      <c r="BY422" s="179"/>
      <c r="BZ422" s="179"/>
      <c r="CA422" s="179"/>
      <c r="CB422" s="179"/>
      <c r="CC422" s="179"/>
      <c r="CD422" s="179"/>
      <c r="CE422" s="179"/>
      <c r="CF422" s="179"/>
      <c r="CG422" s="179"/>
      <c r="CH422" s="179"/>
      <c r="CI422" s="179"/>
      <c r="CJ422" s="179"/>
      <c r="CK422" s="179"/>
      <c r="CL422" s="179"/>
      <c r="CM422" s="179"/>
      <c r="CN422" s="179"/>
      <c r="CO422" s="179"/>
      <c r="CP422" s="179"/>
      <c r="CQ422" s="179"/>
      <c r="CR422" s="179"/>
      <c r="CS422" s="179"/>
      <c r="CT422" s="179"/>
      <c r="CU422" s="179"/>
      <c r="CV422" s="179"/>
      <c r="CW422" s="179"/>
      <c r="CX422" s="179"/>
      <c r="CY422" s="179"/>
      <c r="CZ422" s="179"/>
      <c r="DA422" s="179"/>
      <c r="DB422" s="179"/>
      <c r="DC422" s="179"/>
      <c r="DD422" s="179"/>
      <c r="DE422" s="179"/>
      <c r="DF422" s="179"/>
      <c r="DG422" s="179"/>
      <c r="DH422" s="179"/>
      <c r="DI422" s="179"/>
      <c r="DJ422" s="179"/>
      <c r="DK422" s="179"/>
      <c r="DL422" s="179"/>
      <c r="DM422" s="179"/>
      <c r="DN422" s="179"/>
      <c r="DO422" s="179"/>
      <c r="DP422" s="179"/>
      <c r="DQ422" s="179"/>
      <c r="DR422" s="179"/>
      <c r="DS422" s="179"/>
      <c r="DT422" s="179"/>
      <c r="DU422" s="179"/>
      <c r="DV422" s="179"/>
      <c r="DW422" s="179"/>
      <c r="DX422" s="179"/>
      <c r="DY422" s="179"/>
      <c r="DZ422" s="179"/>
      <c r="EA422" s="179"/>
      <c r="EB422" s="179"/>
      <c r="EC422" s="179"/>
      <c r="ED422" s="179"/>
      <c r="EE422" s="179"/>
      <c r="EF422" s="179"/>
      <c r="EG422" s="179"/>
      <c r="EH422" s="179"/>
      <c r="EI422" s="179"/>
      <c r="EJ422" s="179"/>
      <c r="EK422" s="179"/>
      <c r="EL422" s="179"/>
      <c r="EM422" s="179"/>
      <c r="EN422" s="179"/>
      <c r="EO422" s="179"/>
      <c r="EP422" s="179"/>
      <c r="EQ422" s="179"/>
      <c r="ER422" s="179"/>
      <c r="ES422" s="179"/>
      <c r="ET422" s="179"/>
      <c r="EU422" s="179"/>
      <c r="EV422" s="179"/>
      <c r="EW422" s="179"/>
      <c r="EX422" s="179"/>
      <c r="EY422" s="179"/>
      <c r="EZ422" s="179"/>
      <c r="FA422" s="179"/>
      <c r="FB422" s="179"/>
      <c r="FC422" s="179"/>
      <c r="FD422" s="179"/>
      <c r="FE422" s="179"/>
      <c r="FF422" s="179"/>
      <c r="FG422" s="179"/>
      <c r="FH422" s="179"/>
      <c r="FI422" s="179"/>
      <c r="FJ422" s="179"/>
      <c r="FK422" s="179"/>
      <c r="FL422" s="179"/>
      <c r="FM422" s="179"/>
      <c r="FN422" s="179"/>
      <c r="FO422" s="179"/>
      <c r="FP422" s="179"/>
      <c r="FQ422" s="179"/>
      <c r="FR422" s="179"/>
      <c r="FS422" s="179"/>
      <c r="FT422" s="179"/>
      <c r="FU422" s="179"/>
      <c r="FV422" s="179"/>
      <c r="FW422" s="179"/>
      <c r="FX422" s="179"/>
      <c r="FY422" s="179"/>
      <c r="FZ422" s="179"/>
      <c r="GA422" s="179"/>
      <c r="GB422" s="179"/>
    </row>
    <row r="423" spans="1:184" s="659" customFormat="1">
      <c r="A423" s="12"/>
      <c r="D423" s="179"/>
      <c r="E423" s="179"/>
      <c r="F423" s="179"/>
      <c r="G423" s="179"/>
      <c r="H423" s="179"/>
      <c r="I423" s="179"/>
      <c r="J423" s="179"/>
      <c r="K423" s="179"/>
      <c r="L423" s="793"/>
      <c r="M423" s="794"/>
      <c r="N423" s="795"/>
      <c r="O423" s="179"/>
      <c r="P423" s="179"/>
      <c r="Q423" s="179"/>
      <c r="R423" s="179"/>
      <c r="S423" s="179"/>
      <c r="T423" s="179"/>
      <c r="U423" s="179"/>
      <c r="V423" s="179"/>
      <c r="W423" s="179"/>
      <c r="X423" s="179"/>
      <c r="Y423" s="179"/>
      <c r="Z423" s="179"/>
      <c r="AA423" s="179"/>
      <c r="AB423" s="179"/>
      <c r="AC423" s="179"/>
      <c r="AD423" s="179"/>
      <c r="AE423" s="179"/>
      <c r="AF423" s="179"/>
      <c r="AG423" s="179"/>
      <c r="AH423" s="179"/>
      <c r="AI423" s="179"/>
      <c r="AJ423" s="179"/>
      <c r="AK423" s="179"/>
      <c r="AL423" s="179"/>
      <c r="AM423" s="179"/>
      <c r="AN423" s="179"/>
      <c r="AO423" s="179"/>
      <c r="AP423" s="179"/>
      <c r="AQ423" s="179"/>
      <c r="AR423" s="179"/>
      <c r="AS423" s="179"/>
      <c r="AT423" s="179"/>
      <c r="AU423" s="179"/>
      <c r="AV423" s="179"/>
      <c r="AW423" s="179"/>
      <c r="AX423" s="179"/>
      <c r="AY423" s="179"/>
      <c r="AZ423" s="179"/>
      <c r="BA423" s="179"/>
      <c r="BB423" s="179"/>
      <c r="BC423" s="179"/>
      <c r="BD423" s="179"/>
      <c r="BE423" s="179"/>
      <c r="BF423" s="179"/>
      <c r="BG423" s="179"/>
      <c r="BH423" s="179"/>
      <c r="BI423" s="179"/>
      <c r="BJ423" s="179"/>
      <c r="BK423" s="179"/>
      <c r="BL423" s="179"/>
      <c r="BM423" s="179"/>
      <c r="BN423" s="179"/>
      <c r="BO423" s="179"/>
      <c r="BP423" s="179"/>
      <c r="BQ423" s="179"/>
      <c r="BR423" s="179"/>
      <c r="BS423" s="179"/>
      <c r="BT423" s="179"/>
      <c r="BU423" s="179"/>
      <c r="BV423" s="179"/>
      <c r="BW423" s="179"/>
      <c r="BX423" s="179"/>
      <c r="BY423" s="179"/>
      <c r="BZ423" s="179"/>
      <c r="CA423" s="179"/>
      <c r="CB423" s="179"/>
      <c r="CC423" s="179"/>
      <c r="CD423" s="179"/>
      <c r="CE423" s="179"/>
      <c r="CF423" s="179"/>
      <c r="CG423" s="179"/>
      <c r="CH423" s="179"/>
      <c r="CI423" s="179"/>
      <c r="CJ423" s="179"/>
      <c r="CK423" s="179"/>
      <c r="CL423" s="179"/>
      <c r="CM423" s="179"/>
      <c r="CN423" s="179"/>
      <c r="CO423" s="179"/>
      <c r="CP423" s="179"/>
      <c r="CQ423" s="179"/>
      <c r="CR423" s="179"/>
      <c r="CS423" s="179"/>
      <c r="CT423" s="179"/>
      <c r="CU423" s="179"/>
      <c r="CV423" s="179"/>
      <c r="CW423" s="179"/>
      <c r="CX423" s="179"/>
      <c r="CY423" s="179"/>
      <c r="CZ423" s="179"/>
      <c r="DA423" s="179"/>
      <c r="DB423" s="179"/>
      <c r="DC423" s="179"/>
      <c r="DD423" s="179"/>
      <c r="DE423" s="179"/>
      <c r="DF423" s="179"/>
      <c r="DG423" s="179"/>
      <c r="DH423" s="179"/>
      <c r="DI423" s="179"/>
      <c r="DJ423" s="179"/>
      <c r="DK423" s="179"/>
      <c r="DL423" s="179"/>
      <c r="DM423" s="179"/>
      <c r="DN423" s="179"/>
      <c r="DO423" s="179"/>
      <c r="DP423" s="179"/>
      <c r="DQ423" s="179"/>
      <c r="DR423" s="179"/>
      <c r="DS423" s="179"/>
      <c r="DT423" s="179"/>
      <c r="DU423" s="179"/>
      <c r="DV423" s="179"/>
      <c r="DW423" s="179"/>
      <c r="DX423" s="179"/>
      <c r="DY423" s="179"/>
      <c r="DZ423" s="179"/>
      <c r="EA423" s="179"/>
      <c r="EB423" s="179"/>
      <c r="EC423" s="179"/>
      <c r="ED423" s="179"/>
      <c r="EE423" s="179"/>
      <c r="EF423" s="179"/>
      <c r="EG423" s="179"/>
      <c r="EH423" s="179"/>
      <c r="EI423" s="179"/>
      <c r="EJ423" s="179"/>
      <c r="EK423" s="179"/>
      <c r="EL423" s="179"/>
      <c r="EM423" s="179"/>
      <c r="EN423" s="179"/>
      <c r="EO423" s="179"/>
      <c r="EP423" s="179"/>
      <c r="EQ423" s="179"/>
      <c r="ER423" s="179"/>
      <c r="ES423" s="179"/>
      <c r="ET423" s="179"/>
      <c r="EU423" s="179"/>
      <c r="EV423" s="179"/>
      <c r="EW423" s="179"/>
      <c r="EX423" s="179"/>
      <c r="EY423" s="179"/>
      <c r="EZ423" s="179"/>
      <c r="FA423" s="179"/>
      <c r="FB423" s="179"/>
      <c r="FC423" s="179"/>
      <c r="FD423" s="179"/>
      <c r="FE423" s="179"/>
      <c r="FF423" s="179"/>
      <c r="FG423" s="179"/>
      <c r="FH423" s="179"/>
      <c r="FI423" s="179"/>
      <c r="FJ423" s="179"/>
      <c r="FK423" s="179"/>
      <c r="FL423" s="179"/>
      <c r="FM423" s="179"/>
      <c r="FN423" s="179"/>
      <c r="FO423" s="179"/>
      <c r="FP423" s="179"/>
      <c r="FQ423" s="179"/>
      <c r="FR423" s="179"/>
      <c r="FS423" s="179"/>
      <c r="FT423" s="179"/>
      <c r="FU423" s="179"/>
      <c r="FV423" s="179"/>
      <c r="FW423" s="179"/>
      <c r="FX423" s="179"/>
      <c r="FY423" s="179"/>
      <c r="FZ423" s="179"/>
      <c r="GA423" s="179"/>
      <c r="GB423" s="179"/>
    </row>
    <row r="424" spans="1:184" s="659" customFormat="1">
      <c r="A424" s="12"/>
      <c r="D424" s="179"/>
      <c r="E424" s="179"/>
      <c r="F424" s="179"/>
      <c r="G424" s="179"/>
      <c r="H424" s="179"/>
      <c r="I424" s="179"/>
      <c r="J424" s="179"/>
      <c r="K424" s="179"/>
      <c r="L424" s="793"/>
      <c r="M424" s="794"/>
      <c r="N424" s="795"/>
      <c r="O424" s="179"/>
      <c r="P424" s="179"/>
      <c r="Q424" s="179"/>
      <c r="R424" s="179"/>
      <c r="S424" s="179"/>
      <c r="T424" s="179"/>
      <c r="U424" s="179"/>
      <c r="V424" s="179"/>
      <c r="W424" s="179"/>
      <c r="X424" s="179"/>
      <c r="Y424" s="179"/>
      <c r="Z424" s="179"/>
      <c r="AA424" s="179"/>
      <c r="AB424" s="179"/>
      <c r="AC424" s="179"/>
      <c r="AD424" s="179"/>
      <c r="AE424" s="179"/>
      <c r="AF424" s="179"/>
      <c r="AG424" s="179"/>
      <c r="AH424" s="179"/>
      <c r="AI424" s="179"/>
      <c r="AJ424" s="179"/>
      <c r="AK424" s="179"/>
      <c r="AL424" s="179"/>
      <c r="AM424" s="179"/>
      <c r="AN424" s="179"/>
      <c r="AO424" s="179"/>
      <c r="AP424" s="179"/>
      <c r="AQ424" s="179"/>
      <c r="AR424" s="179"/>
      <c r="AS424" s="179"/>
      <c r="AT424" s="179"/>
      <c r="AU424" s="179"/>
      <c r="AV424" s="179"/>
      <c r="AW424" s="179"/>
      <c r="AX424" s="179"/>
      <c r="AY424" s="179"/>
      <c r="AZ424" s="179"/>
      <c r="BA424" s="179"/>
      <c r="BB424" s="179"/>
      <c r="BC424" s="179"/>
      <c r="BD424" s="179"/>
      <c r="BE424" s="179"/>
      <c r="BF424" s="179"/>
      <c r="BG424" s="179"/>
      <c r="BH424" s="179"/>
      <c r="BI424" s="179"/>
      <c r="BJ424" s="179"/>
      <c r="BK424" s="179"/>
      <c r="BL424" s="179"/>
      <c r="BM424" s="179"/>
      <c r="BN424" s="179"/>
      <c r="BO424" s="179"/>
      <c r="BP424" s="179"/>
      <c r="BQ424" s="179"/>
      <c r="BR424" s="179"/>
      <c r="BS424" s="179"/>
      <c r="BT424" s="179"/>
      <c r="BU424" s="179"/>
      <c r="BV424" s="179"/>
      <c r="BW424" s="179"/>
      <c r="BX424" s="179"/>
      <c r="BY424" s="179"/>
      <c r="BZ424" s="179"/>
      <c r="CA424" s="179"/>
      <c r="CB424" s="179"/>
      <c r="CC424" s="179"/>
      <c r="CD424" s="179"/>
      <c r="CE424" s="179"/>
      <c r="CF424" s="179"/>
      <c r="CG424" s="179"/>
      <c r="CH424" s="179"/>
      <c r="CI424" s="179"/>
      <c r="CJ424" s="179"/>
      <c r="CK424" s="179"/>
      <c r="CL424" s="179"/>
      <c r="CM424" s="179"/>
      <c r="CN424" s="179"/>
      <c r="CO424" s="179"/>
      <c r="CP424" s="179"/>
      <c r="CQ424" s="179"/>
      <c r="CR424" s="179"/>
      <c r="CS424" s="179"/>
      <c r="CT424" s="179"/>
      <c r="CU424" s="179"/>
      <c r="CV424" s="179"/>
      <c r="CW424" s="179"/>
      <c r="CX424" s="179"/>
      <c r="CY424" s="179"/>
      <c r="CZ424" s="179"/>
      <c r="DA424" s="179"/>
      <c r="DB424" s="179"/>
      <c r="DC424" s="179"/>
      <c r="DD424" s="179"/>
      <c r="DE424" s="179"/>
      <c r="DF424" s="179"/>
      <c r="DG424" s="179"/>
      <c r="DH424" s="179"/>
      <c r="DI424" s="179"/>
      <c r="DJ424" s="179"/>
      <c r="DK424" s="179"/>
      <c r="DL424" s="179"/>
      <c r="DM424" s="179"/>
      <c r="DN424" s="179"/>
      <c r="DO424" s="179"/>
      <c r="DP424" s="179"/>
      <c r="DQ424" s="179"/>
      <c r="DR424" s="179"/>
      <c r="DS424" s="179"/>
      <c r="DT424" s="179"/>
      <c r="DU424" s="179"/>
      <c r="DV424" s="179"/>
      <c r="DW424" s="179"/>
      <c r="DX424" s="179"/>
      <c r="DY424" s="179"/>
      <c r="DZ424" s="179"/>
      <c r="EA424" s="179"/>
      <c r="EB424" s="179"/>
      <c r="EC424" s="179"/>
      <c r="ED424" s="179"/>
      <c r="EE424" s="179"/>
      <c r="EF424" s="179"/>
      <c r="EG424" s="179"/>
      <c r="EH424" s="179"/>
      <c r="EI424" s="179"/>
      <c r="EJ424" s="179"/>
      <c r="EK424" s="179"/>
      <c r="EL424" s="179"/>
      <c r="EM424" s="179"/>
      <c r="EN424" s="179"/>
      <c r="EO424" s="179"/>
      <c r="EP424" s="179"/>
      <c r="EQ424" s="179"/>
      <c r="ER424" s="179"/>
      <c r="ES424" s="179"/>
      <c r="ET424" s="179"/>
      <c r="EU424" s="179"/>
      <c r="EV424" s="179"/>
      <c r="EW424" s="179"/>
      <c r="EX424" s="179"/>
      <c r="EY424" s="179"/>
      <c r="EZ424" s="179"/>
      <c r="FA424" s="179"/>
      <c r="FB424" s="179"/>
      <c r="FC424" s="179"/>
      <c r="FD424" s="179"/>
      <c r="FE424" s="179"/>
      <c r="FF424" s="179"/>
      <c r="FG424" s="179"/>
      <c r="FH424" s="179"/>
      <c r="FI424" s="179"/>
      <c r="FJ424" s="179"/>
      <c r="FK424" s="179"/>
      <c r="FL424" s="179"/>
      <c r="FM424" s="179"/>
      <c r="FN424" s="179"/>
      <c r="FO424" s="179"/>
      <c r="FP424" s="179"/>
      <c r="FQ424" s="179"/>
      <c r="FR424" s="179"/>
      <c r="FS424" s="179"/>
      <c r="FT424" s="179"/>
      <c r="FU424" s="179"/>
      <c r="FV424" s="179"/>
      <c r="FW424" s="179"/>
      <c r="FX424" s="179"/>
      <c r="FY424" s="179"/>
      <c r="FZ424" s="179"/>
      <c r="GA424" s="179"/>
      <c r="GB424" s="179"/>
    </row>
    <row r="425" spans="1:184" s="659" customFormat="1">
      <c r="A425" s="12"/>
      <c r="D425" s="179"/>
      <c r="E425" s="179"/>
      <c r="F425" s="179"/>
      <c r="G425" s="179"/>
      <c r="H425" s="179"/>
      <c r="I425" s="179"/>
      <c r="J425" s="179"/>
      <c r="K425" s="179"/>
      <c r="L425" s="793"/>
      <c r="M425" s="794"/>
      <c r="N425" s="795"/>
      <c r="O425" s="179"/>
      <c r="P425" s="179"/>
      <c r="Q425" s="179"/>
      <c r="R425" s="179"/>
      <c r="S425" s="179"/>
      <c r="T425" s="179"/>
      <c r="U425" s="179"/>
      <c r="V425" s="179"/>
      <c r="W425" s="179"/>
      <c r="X425" s="179"/>
      <c r="Y425" s="179"/>
      <c r="Z425" s="179"/>
      <c r="AA425" s="179"/>
      <c r="AB425" s="179"/>
      <c r="AC425" s="179"/>
      <c r="AD425" s="179"/>
      <c r="AE425" s="179"/>
      <c r="AF425" s="179"/>
      <c r="AG425" s="179"/>
      <c r="AH425" s="179"/>
      <c r="AI425" s="179"/>
      <c r="AJ425" s="179"/>
      <c r="AK425" s="179"/>
      <c r="AL425" s="179"/>
      <c r="AM425" s="179"/>
      <c r="AN425" s="179"/>
      <c r="AO425" s="179"/>
      <c r="AP425" s="179"/>
      <c r="AQ425" s="179"/>
      <c r="AR425" s="179"/>
      <c r="AS425" s="179"/>
      <c r="AT425" s="179"/>
      <c r="AU425" s="179"/>
      <c r="AV425" s="179"/>
      <c r="AW425" s="179"/>
      <c r="AX425" s="179"/>
      <c r="AY425" s="179"/>
      <c r="AZ425" s="179"/>
      <c r="BA425" s="179"/>
      <c r="BB425" s="179"/>
      <c r="BC425" s="179"/>
      <c r="BD425" s="179"/>
      <c r="BE425" s="179"/>
      <c r="BF425" s="179"/>
      <c r="BG425" s="179"/>
      <c r="BH425" s="179"/>
      <c r="BI425" s="179"/>
      <c r="BJ425" s="179"/>
      <c r="BK425" s="179"/>
      <c r="BL425" s="179"/>
      <c r="BM425" s="179"/>
      <c r="BN425" s="179"/>
      <c r="BO425" s="179"/>
      <c r="BP425" s="179"/>
      <c r="BQ425" s="179"/>
      <c r="BR425" s="179"/>
      <c r="BS425" s="179"/>
      <c r="BT425" s="179"/>
      <c r="BU425" s="179"/>
      <c r="BV425" s="179"/>
      <c r="BW425" s="179"/>
      <c r="BX425" s="179"/>
      <c r="BY425" s="179"/>
      <c r="BZ425" s="179"/>
      <c r="CA425" s="179"/>
      <c r="CB425" s="179"/>
      <c r="CC425" s="179"/>
      <c r="CD425" s="179"/>
      <c r="CE425" s="179"/>
      <c r="CF425" s="179"/>
      <c r="CG425" s="179"/>
      <c r="CH425" s="179"/>
      <c r="CI425" s="179"/>
      <c r="CJ425" s="179"/>
      <c r="CK425" s="179"/>
      <c r="CL425" s="179"/>
      <c r="CM425" s="179"/>
      <c r="CN425" s="179"/>
      <c r="CO425" s="179"/>
      <c r="CP425" s="179"/>
      <c r="CQ425" s="179"/>
      <c r="CR425" s="179"/>
      <c r="CS425" s="179"/>
      <c r="CT425" s="179"/>
      <c r="CU425" s="179"/>
      <c r="CV425" s="179"/>
      <c r="CW425" s="179"/>
      <c r="CX425" s="179"/>
      <c r="CY425" s="179"/>
      <c r="CZ425" s="179"/>
      <c r="DA425" s="179"/>
      <c r="DB425" s="179"/>
      <c r="DC425" s="179"/>
      <c r="DD425" s="179"/>
      <c r="DE425" s="179"/>
      <c r="DF425" s="179"/>
      <c r="DG425" s="179"/>
      <c r="DH425" s="179"/>
      <c r="DI425" s="179"/>
      <c r="DJ425" s="179"/>
      <c r="DK425" s="179"/>
      <c r="DL425" s="179"/>
      <c r="DM425" s="179"/>
      <c r="DN425" s="179"/>
      <c r="DO425" s="179"/>
      <c r="DP425" s="179"/>
      <c r="DQ425" s="179"/>
      <c r="DR425" s="179"/>
      <c r="DS425" s="179"/>
      <c r="DT425" s="179"/>
      <c r="DU425" s="179"/>
      <c r="DV425" s="179"/>
      <c r="DW425" s="179"/>
      <c r="DX425" s="179"/>
      <c r="DY425" s="179"/>
      <c r="DZ425" s="179"/>
      <c r="EA425" s="179"/>
      <c r="EB425" s="179"/>
      <c r="EC425" s="179"/>
      <c r="ED425" s="179"/>
      <c r="EE425" s="179"/>
      <c r="EF425" s="179"/>
      <c r="EG425" s="179"/>
      <c r="EH425" s="179"/>
      <c r="EI425" s="179"/>
      <c r="EJ425" s="179"/>
      <c r="EK425" s="179"/>
      <c r="EL425" s="179"/>
      <c r="EM425" s="179"/>
      <c r="EN425" s="179"/>
      <c r="EO425" s="179"/>
      <c r="EP425" s="179"/>
      <c r="EQ425" s="179"/>
      <c r="ER425" s="179"/>
      <c r="ES425" s="179"/>
      <c r="ET425" s="179"/>
      <c r="EU425" s="179"/>
      <c r="EV425" s="179"/>
      <c r="EW425" s="179"/>
      <c r="EX425" s="179"/>
      <c r="EY425" s="179"/>
      <c r="EZ425" s="179"/>
      <c r="FA425" s="179"/>
      <c r="FB425" s="179"/>
      <c r="FC425" s="179"/>
      <c r="FD425" s="179"/>
      <c r="FE425" s="179"/>
      <c r="FF425" s="179"/>
      <c r="FG425" s="179"/>
      <c r="FH425" s="179"/>
      <c r="FI425" s="179"/>
      <c r="FJ425" s="179"/>
      <c r="FK425" s="179"/>
      <c r="FL425" s="179"/>
      <c r="FM425" s="179"/>
      <c r="FN425" s="179"/>
      <c r="FO425" s="179"/>
      <c r="FP425" s="179"/>
      <c r="FQ425" s="179"/>
      <c r="FR425" s="179"/>
      <c r="FS425" s="179"/>
      <c r="FT425" s="179"/>
      <c r="FU425" s="179"/>
      <c r="FV425" s="179"/>
      <c r="FW425" s="179"/>
      <c r="FX425" s="179"/>
      <c r="FY425" s="179"/>
      <c r="FZ425" s="179"/>
      <c r="GA425" s="179"/>
      <c r="GB425" s="179"/>
    </row>
    <row r="426" spans="1:184" s="659" customFormat="1">
      <c r="A426" s="12"/>
      <c r="D426" s="179"/>
      <c r="E426" s="179"/>
      <c r="F426" s="179"/>
      <c r="G426" s="179"/>
      <c r="H426" s="179"/>
      <c r="I426" s="179"/>
      <c r="J426" s="179"/>
      <c r="K426" s="179"/>
      <c r="L426" s="793"/>
      <c r="M426" s="794"/>
      <c r="N426" s="795"/>
      <c r="O426" s="179"/>
      <c r="P426" s="179"/>
      <c r="Q426" s="179"/>
      <c r="R426" s="179"/>
      <c r="S426" s="179"/>
      <c r="T426" s="179"/>
      <c r="U426" s="179"/>
      <c r="V426" s="179"/>
      <c r="W426" s="179"/>
      <c r="X426" s="179"/>
      <c r="Y426" s="179"/>
      <c r="Z426" s="179"/>
      <c r="AA426" s="179"/>
      <c r="AB426" s="179"/>
      <c r="AC426" s="179"/>
      <c r="AD426" s="179"/>
      <c r="AE426" s="179"/>
      <c r="AF426" s="179"/>
      <c r="AG426" s="179"/>
      <c r="AH426" s="179"/>
      <c r="AI426" s="179"/>
      <c r="AJ426" s="179"/>
      <c r="AK426" s="179"/>
      <c r="AL426" s="179"/>
      <c r="AM426" s="179"/>
      <c r="AN426" s="179"/>
      <c r="AO426" s="179"/>
      <c r="AP426" s="179"/>
      <c r="AQ426" s="179"/>
      <c r="AR426" s="179"/>
      <c r="AS426" s="179"/>
      <c r="AT426" s="179"/>
      <c r="AU426" s="179"/>
      <c r="AV426" s="179"/>
      <c r="AW426" s="179"/>
      <c r="AX426" s="179"/>
      <c r="AY426" s="179"/>
      <c r="AZ426" s="179"/>
      <c r="BA426" s="179"/>
      <c r="BB426" s="179"/>
      <c r="BC426" s="179"/>
      <c r="BD426" s="179"/>
      <c r="BE426" s="179"/>
      <c r="BF426" s="179"/>
      <c r="BG426" s="179"/>
      <c r="BH426" s="179"/>
      <c r="BI426" s="179"/>
      <c r="BJ426" s="179"/>
      <c r="BK426" s="179"/>
      <c r="BL426" s="179"/>
      <c r="BM426" s="179"/>
      <c r="BN426" s="179"/>
      <c r="BO426" s="179"/>
      <c r="BP426" s="179"/>
      <c r="BQ426" s="179"/>
      <c r="BR426" s="179"/>
      <c r="BS426" s="179"/>
      <c r="BT426" s="179"/>
      <c r="BU426" s="179"/>
      <c r="BV426" s="179"/>
      <c r="BW426" s="179"/>
      <c r="BX426" s="179"/>
      <c r="BY426" s="179"/>
      <c r="BZ426" s="179"/>
      <c r="CA426" s="179"/>
      <c r="CB426" s="179"/>
      <c r="CC426" s="179"/>
      <c r="CD426" s="179"/>
      <c r="CE426" s="179"/>
      <c r="CF426" s="179"/>
      <c r="CG426" s="179"/>
      <c r="CH426" s="179"/>
      <c r="CI426" s="179"/>
      <c r="CJ426" s="179"/>
      <c r="CK426" s="179"/>
      <c r="CL426" s="179"/>
      <c r="CM426" s="179"/>
      <c r="CN426" s="179"/>
      <c r="CO426" s="179"/>
      <c r="CP426" s="179"/>
      <c r="CQ426" s="179"/>
      <c r="CR426" s="179"/>
      <c r="CS426" s="179"/>
      <c r="CT426" s="179"/>
      <c r="CU426" s="179"/>
      <c r="CV426" s="179"/>
      <c r="CW426" s="179"/>
      <c r="CX426" s="179"/>
      <c r="CY426" s="179"/>
      <c r="CZ426" s="179"/>
      <c r="DA426" s="179"/>
      <c r="DB426" s="179"/>
      <c r="DC426" s="179"/>
      <c r="DD426" s="179"/>
      <c r="DE426" s="179"/>
      <c r="DF426" s="179"/>
      <c r="DG426" s="179"/>
      <c r="DH426" s="179"/>
      <c r="DI426" s="179"/>
      <c r="DJ426" s="179"/>
      <c r="DK426" s="179"/>
      <c r="DL426" s="179"/>
      <c r="DM426" s="179"/>
      <c r="DN426" s="179"/>
      <c r="DO426" s="179"/>
      <c r="DP426" s="179"/>
      <c r="DQ426" s="179"/>
      <c r="DR426" s="179"/>
      <c r="DS426" s="179"/>
      <c r="DT426" s="179"/>
      <c r="DU426" s="179"/>
      <c r="DV426" s="179"/>
      <c r="DW426" s="179"/>
      <c r="DX426" s="179"/>
      <c r="DY426" s="179"/>
      <c r="DZ426" s="179"/>
      <c r="EA426" s="179"/>
      <c r="EB426" s="179"/>
      <c r="EC426" s="179"/>
      <c r="ED426" s="179"/>
      <c r="EE426" s="179"/>
      <c r="EF426" s="179"/>
      <c r="EG426" s="179"/>
      <c r="EH426" s="179"/>
      <c r="EI426" s="179"/>
      <c r="EJ426" s="179"/>
      <c r="EK426" s="179"/>
      <c r="EL426" s="179"/>
      <c r="EM426" s="179"/>
      <c r="EN426" s="179"/>
      <c r="EO426" s="179"/>
      <c r="EP426" s="179"/>
      <c r="EQ426" s="179"/>
      <c r="ER426" s="179"/>
      <c r="ES426" s="179"/>
      <c r="ET426" s="179"/>
      <c r="EU426" s="179"/>
      <c r="EV426" s="179"/>
      <c r="EW426" s="179"/>
      <c r="EX426" s="179"/>
      <c r="EY426" s="179"/>
      <c r="EZ426" s="179"/>
      <c r="FA426" s="179"/>
      <c r="FB426" s="179"/>
      <c r="FC426" s="179"/>
      <c r="FD426" s="179"/>
      <c r="FE426" s="179"/>
      <c r="FF426" s="179"/>
      <c r="FG426" s="179"/>
      <c r="FH426" s="179"/>
      <c r="FI426" s="179"/>
      <c r="FJ426" s="179"/>
      <c r="FK426" s="179"/>
      <c r="FL426" s="179"/>
      <c r="FM426" s="179"/>
      <c r="FN426" s="179"/>
      <c r="FO426" s="179"/>
      <c r="FP426" s="179"/>
      <c r="FQ426" s="179"/>
      <c r="FR426" s="179"/>
      <c r="FS426" s="179"/>
      <c r="FT426" s="179"/>
      <c r="FU426" s="179"/>
      <c r="FV426" s="179"/>
      <c r="FW426" s="179"/>
      <c r="FX426" s="179"/>
      <c r="FY426" s="179"/>
      <c r="FZ426" s="179"/>
      <c r="GA426" s="179"/>
      <c r="GB426" s="179"/>
    </row>
    <row r="427" spans="1:184" s="659" customFormat="1">
      <c r="A427" s="12"/>
      <c r="D427" s="179"/>
      <c r="E427" s="179"/>
      <c r="F427" s="179"/>
      <c r="G427" s="179"/>
      <c r="H427" s="179"/>
      <c r="I427" s="179"/>
      <c r="J427" s="179"/>
      <c r="K427" s="179"/>
      <c r="L427" s="793"/>
      <c r="M427" s="794"/>
      <c r="N427" s="795"/>
      <c r="O427" s="179"/>
      <c r="P427" s="179"/>
      <c r="Q427" s="179"/>
      <c r="R427" s="179"/>
      <c r="S427" s="179"/>
      <c r="T427" s="179"/>
      <c r="U427" s="179"/>
      <c r="V427" s="179"/>
      <c r="W427" s="179"/>
      <c r="X427" s="179"/>
      <c r="Y427" s="179"/>
      <c r="Z427" s="179"/>
      <c r="AA427" s="179"/>
      <c r="AB427" s="179"/>
      <c r="AC427" s="179"/>
      <c r="AD427" s="179"/>
      <c r="AE427" s="179"/>
      <c r="AF427" s="179"/>
      <c r="AG427" s="179"/>
      <c r="AH427" s="179"/>
      <c r="AI427" s="179"/>
      <c r="AJ427" s="179"/>
      <c r="AK427" s="179"/>
      <c r="AL427" s="179"/>
      <c r="AM427" s="179"/>
      <c r="AN427" s="179"/>
      <c r="AO427" s="179"/>
      <c r="AP427" s="179"/>
      <c r="AQ427" s="179"/>
      <c r="AR427" s="179"/>
      <c r="AS427" s="179"/>
      <c r="AT427" s="179"/>
      <c r="AU427" s="179"/>
      <c r="AV427" s="179"/>
      <c r="AW427" s="179"/>
      <c r="AX427" s="179"/>
      <c r="AY427" s="179"/>
      <c r="AZ427" s="179"/>
      <c r="BA427" s="179"/>
      <c r="BB427" s="179"/>
      <c r="BC427" s="179"/>
      <c r="BD427" s="179"/>
      <c r="BE427" s="179"/>
      <c r="BF427" s="179"/>
      <c r="BG427" s="179"/>
      <c r="BH427" s="179"/>
      <c r="BI427" s="179"/>
      <c r="BJ427" s="179"/>
      <c r="BK427" s="179"/>
      <c r="BL427" s="179"/>
      <c r="BM427" s="179"/>
      <c r="BN427" s="179"/>
      <c r="BO427" s="179"/>
      <c r="BP427" s="179"/>
      <c r="BQ427" s="179"/>
      <c r="BR427" s="179"/>
      <c r="BS427" s="179"/>
      <c r="BT427" s="179"/>
      <c r="BU427" s="179"/>
      <c r="BV427" s="179"/>
      <c r="BW427" s="179"/>
      <c r="BX427" s="179"/>
      <c r="BY427" s="179"/>
      <c r="BZ427" s="179"/>
      <c r="CA427" s="179"/>
      <c r="CB427" s="179"/>
      <c r="CC427" s="179"/>
      <c r="CD427" s="179"/>
      <c r="CE427" s="179"/>
      <c r="CF427" s="179"/>
      <c r="CG427" s="179"/>
      <c r="CH427" s="179"/>
      <c r="CI427" s="179"/>
      <c r="CJ427" s="179"/>
      <c r="CK427" s="179"/>
      <c r="CL427" s="179"/>
      <c r="CM427" s="179"/>
      <c r="CN427" s="179"/>
      <c r="CO427" s="179"/>
      <c r="CP427" s="179"/>
      <c r="CQ427" s="179"/>
      <c r="CR427" s="179"/>
      <c r="CS427" s="179"/>
      <c r="CT427" s="179"/>
      <c r="CU427" s="179"/>
      <c r="CV427" s="179"/>
      <c r="CW427" s="179"/>
      <c r="CX427" s="179"/>
      <c r="CY427" s="179"/>
      <c r="CZ427" s="179"/>
      <c r="DA427" s="179"/>
      <c r="DB427" s="179"/>
      <c r="DC427" s="179"/>
      <c r="DD427" s="179"/>
      <c r="DE427" s="179"/>
      <c r="DF427" s="179"/>
      <c r="DG427" s="179"/>
      <c r="DH427" s="179"/>
      <c r="DI427" s="179"/>
      <c r="DJ427" s="179"/>
      <c r="DK427" s="179"/>
      <c r="DL427" s="179"/>
      <c r="DM427" s="179"/>
      <c r="DN427" s="179"/>
      <c r="DO427" s="179"/>
      <c r="DP427" s="179"/>
      <c r="DQ427" s="179"/>
      <c r="DR427" s="179"/>
      <c r="DS427" s="179"/>
      <c r="DT427" s="179"/>
      <c r="DU427" s="179"/>
      <c r="DV427" s="179"/>
      <c r="DW427" s="179"/>
      <c r="DX427" s="179"/>
      <c r="DY427" s="179"/>
      <c r="DZ427" s="179"/>
      <c r="EA427" s="179"/>
      <c r="EB427" s="179"/>
      <c r="EC427" s="179"/>
      <c r="ED427" s="179"/>
      <c r="EE427" s="179"/>
      <c r="EF427" s="179"/>
      <c r="EG427" s="179"/>
      <c r="EH427" s="179"/>
      <c r="EI427" s="179"/>
      <c r="EJ427" s="179"/>
      <c r="EK427" s="179"/>
      <c r="EL427" s="179"/>
      <c r="EM427" s="179"/>
      <c r="EN427" s="179"/>
      <c r="EO427" s="179"/>
      <c r="EP427" s="179"/>
      <c r="EQ427" s="179"/>
      <c r="ER427" s="179"/>
      <c r="ES427" s="179"/>
      <c r="ET427" s="179"/>
      <c r="EU427" s="179"/>
      <c r="EV427" s="179"/>
      <c r="EW427" s="179"/>
      <c r="EX427" s="179"/>
      <c r="EY427" s="179"/>
      <c r="EZ427" s="179"/>
      <c r="FA427" s="179"/>
      <c r="FB427" s="179"/>
      <c r="FC427" s="179"/>
      <c r="FD427" s="179"/>
      <c r="FE427" s="179"/>
      <c r="FF427" s="179"/>
      <c r="FG427" s="179"/>
      <c r="FH427" s="179"/>
      <c r="FI427" s="179"/>
      <c r="FJ427" s="179"/>
      <c r="FK427" s="179"/>
      <c r="FL427" s="179"/>
      <c r="FM427" s="179"/>
      <c r="FN427" s="179"/>
      <c r="FO427" s="179"/>
      <c r="FP427" s="179"/>
      <c r="FQ427" s="179"/>
      <c r="FR427" s="179"/>
      <c r="FS427" s="179"/>
      <c r="FT427" s="179"/>
      <c r="FU427" s="179"/>
      <c r="FV427" s="179"/>
      <c r="FW427" s="179"/>
      <c r="FX427" s="179"/>
      <c r="FY427" s="179"/>
      <c r="FZ427" s="179"/>
      <c r="GA427" s="179"/>
      <c r="GB427" s="179"/>
    </row>
    <row r="428" spans="1:184" s="659" customFormat="1">
      <c r="A428" s="12"/>
      <c r="D428" s="179"/>
      <c r="E428" s="179"/>
      <c r="F428" s="179"/>
      <c r="G428" s="179"/>
      <c r="H428" s="179"/>
      <c r="I428" s="179"/>
      <c r="J428" s="179"/>
      <c r="K428" s="179"/>
      <c r="L428" s="793"/>
      <c r="M428" s="794"/>
      <c r="N428" s="795"/>
      <c r="O428" s="179"/>
      <c r="P428" s="179"/>
      <c r="Q428" s="179"/>
      <c r="R428" s="179"/>
      <c r="S428" s="179"/>
      <c r="T428" s="179"/>
      <c r="U428" s="179"/>
      <c r="V428" s="179"/>
      <c r="W428" s="179"/>
      <c r="X428" s="179"/>
      <c r="Y428" s="179"/>
      <c r="Z428" s="179"/>
      <c r="AA428" s="179"/>
      <c r="AB428" s="179"/>
      <c r="AC428" s="179"/>
      <c r="AD428" s="179"/>
      <c r="AE428" s="179"/>
      <c r="AF428" s="179"/>
      <c r="AG428" s="179"/>
      <c r="AH428" s="179"/>
      <c r="AI428" s="179"/>
      <c r="AJ428" s="179"/>
      <c r="AK428" s="179"/>
      <c r="AL428" s="179"/>
      <c r="AM428" s="179"/>
      <c r="AN428" s="179"/>
      <c r="AO428" s="179"/>
      <c r="AP428" s="179"/>
      <c r="AQ428" s="179"/>
      <c r="AR428" s="179"/>
      <c r="AS428" s="179"/>
      <c r="AT428" s="179"/>
      <c r="AU428" s="179"/>
      <c r="AV428" s="179"/>
      <c r="AW428" s="179"/>
      <c r="AX428" s="179"/>
      <c r="AY428" s="179"/>
      <c r="AZ428" s="179"/>
      <c r="BA428" s="179"/>
      <c r="BB428" s="179"/>
      <c r="BC428" s="179"/>
      <c r="BD428" s="179"/>
      <c r="BE428" s="179"/>
      <c r="BF428" s="179"/>
      <c r="BG428" s="179"/>
      <c r="BH428" s="179"/>
      <c r="BI428" s="179"/>
      <c r="BJ428" s="179"/>
      <c r="BK428" s="179"/>
      <c r="BL428" s="179"/>
      <c r="BM428" s="179"/>
      <c r="BN428" s="179"/>
      <c r="BO428" s="179"/>
      <c r="BP428" s="179"/>
      <c r="BQ428" s="179"/>
      <c r="BR428" s="179"/>
      <c r="BS428" s="179"/>
      <c r="BT428" s="179"/>
      <c r="BU428" s="179"/>
      <c r="BV428" s="179"/>
      <c r="BW428" s="179"/>
      <c r="BX428" s="179"/>
      <c r="BY428" s="179"/>
      <c r="BZ428" s="179"/>
      <c r="CA428" s="179"/>
      <c r="CB428" s="179"/>
      <c r="CC428" s="179"/>
      <c r="CD428" s="179"/>
      <c r="CE428" s="179"/>
      <c r="CF428" s="179"/>
      <c r="CG428" s="179"/>
      <c r="CH428" s="179"/>
      <c r="CI428" s="179"/>
      <c r="CJ428" s="179"/>
      <c r="CK428" s="179"/>
      <c r="CL428" s="179"/>
      <c r="CM428" s="179"/>
      <c r="CN428" s="179"/>
      <c r="CO428" s="179"/>
      <c r="CP428" s="179"/>
      <c r="CQ428" s="179"/>
      <c r="CR428" s="179"/>
      <c r="CS428" s="179"/>
      <c r="CT428" s="179"/>
      <c r="CU428" s="179"/>
      <c r="CV428" s="179"/>
      <c r="CW428" s="179"/>
      <c r="CX428" s="179"/>
      <c r="CY428" s="179"/>
      <c r="CZ428" s="179"/>
      <c r="DA428" s="179"/>
      <c r="DB428" s="179"/>
      <c r="DC428" s="179"/>
      <c r="DD428" s="179"/>
      <c r="DE428" s="179"/>
      <c r="DF428" s="179"/>
      <c r="DG428" s="179"/>
      <c r="DH428" s="179"/>
      <c r="DI428" s="179"/>
      <c r="DJ428" s="179"/>
      <c r="DK428" s="179"/>
      <c r="DL428" s="179"/>
      <c r="DM428" s="179"/>
      <c r="DN428" s="179"/>
      <c r="DO428" s="179"/>
      <c r="DP428" s="179"/>
      <c r="DQ428" s="179"/>
      <c r="DR428" s="179"/>
      <c r="DS428" s="179"/>
      <c r="DT428" s="179"/>
      <c r="DU428" s="179"/>
      <c r="DV428" s="179"/>
      <c r="DW428" s="179"/>
      <c r="DX428" s="179"/>
      <c r="DY428" s="179"/>
      <c r="DZ428" s="179"/>
      <c r="EA428" s="179"/>
      <c r="EB428" s="179"/>
      <c r="EC428" s="179"/>
      <c r="ED428" s="179"/>
      <c r="EE428" s="179"/>
      <c r="EF428" s="179"/>
      <c r="EG428" s="179"/>
      <c r="EH428" s="179"/>
      <c r="EI428" s="179"/>
      <c r="EJ428" s="179"/>
      <c r="EK428" s="179"/>
      <c r="EL428" s="179"/>
      <c r="EM428" s="179"/>
      <c r="EN428" s="179"/>
      <c r="EO428" s="179"/>
      <c r="EP428" s="179"/>
      <c r="EQ428" s="179"/>
      <c r="ER428" s="179"/>
      <c r="ES428" s="179"/>
      <c r="ET428" s="179"/>
      <c r="EU428" s="179"/>
      <c r="EV428" s="179"/>
      <c r="EW428" s="179"/>
      <c r="EX428" s="179"/>
      <c r="EY428" s="179"/>
      <c r="EZ428" s="179"/>
      <c r="FA428" s="179"/>
      <c r="FB428" s="179"/>
      <c r="FC428" s="179"/>
      <c r="FD428" s="179"/>
      <c r="FE428" s="179"/>
      <c r="FF428" s="179"/>
      <c r="FG428" s="179"/>
      <c r="FH428" s="179"/>
      <c r="FI428" s="179"/>
      <c r="FJ428" s="179"/>
      <c r="FK428" s="179"/>
      <c r="FL428" s="179"/>
      <c r="FM428" s="179"/>
      <c r="FN428" s="179"/>
      <c r="FO428" s="179"/>
      <c r="FP428" s="179"/>
      <c r="FQ428" s="179"/>
      <c r="FR428" s="179"/>
      <c r="FS428" s="179"/>
      <c r="FT428" s="179"/>
      <c r="FU428" s="179"/>
      <c r="FV428" s="179"/>
      <c r="FW428" s="179"/>
      <c r="FX428" s="179"/>
      <c r="FY428" s="179"/>
      <c r="FZ428" s="179"/>
      <c r="GA428" s="179"/>
      <c r="GB428" s="179"/>
    </row>
    <row r="429" spans="1:184" s="659" customFormat="1">
      <c r="A429" s="12"/>
      <c r="D429" s="179"/>
      <c r="E429" s="179"/>
      <c r="F429" s="179"/>
      <c r="G429" s="179"/>
      <c r="H429" s="179"/>
      <c r="I429" s="179"/>
      <c r="J429" s="179"/>
      <c r="K429" s="179"/>
      <c r="L429" s="793"/>
      <c r="M429" s="794"/>
      <c r="N429" s="795"/>
      <c r="O429" s="179"/>
      <c r="P429" s="179"/>
      <c r="Q429" s="179"/>
      <c r="R429" s="179"/>
      <c r="S429" s="179"/>
      <c r="T429" s="179"/>
      <c r="U429" s="179"/>
      <c r="V429" s="179"/>
      <c r="W429" s="179"/>
      <c r="X429" s="179"/>
      <c r="Y429" s="179"/>
      <c r="Z429" s="179"/>
      <c r="AA429" s="179"/>
      <c r="AB429" s="179"/>
      <c r="AC429" s="179"/>
      <c r="AD429" s="179"/>
      <c r="AE429" s="179"/>
      <c r="AF429" s="179"/>
      <c r="AG429" s="179"/>
      <c r="AH429" s="179"/>
      <c r="AI429" s="179"/>
      <c r="AJ429" s="179"/>
      <c r="AK429" s="179"/>
      <c r="AL429" s="179"/>
      <c r="AM429" s="179"/>
      <c r="AN429" s="179"/>
      <c r="AO429" s="179"/>
      <c r="AP429" s="179"/>
      <c r="AQ429" s="179"/>
      <c r="AR429" s="179"/>
      <c r="AS429" s="179"/>
      <c r="AT429" s="179"/>
      <c r="AU429" s="179"/>
      <c r="AV429" s="179"/>
      <c r="AW429" s="179"/>
      <c r="AX429" s="179"/>
      <c r="AY429" s="179"/>
      <c r="AZ429" s="179"/>
      <c r="BA429" s="179"/>
      <c r="BB429" s="179"/>
      <c r="BC429" s="179"/>
      <c r="BD429" s="179"/>
      <c r="BE429" s="179"/>
      <c r="BF429" s="179"/>
      <c r="BG429" s="179"/>
      <c r="BH429" s="179"/>
      <c r="BI429" s="179"/>
      <c r="BJ429" s="179"/>
      <c r="BK429" s="179"/>
      <c r="BL429" s="179"/>
      <c r="BM429" s="179"/>
      <c r="BN429" s="179"/>
      <c r="BO429" s="179"/>
      <c r="BP429" s="179"/>
      <c r="BQ429" s="179"/>
      <c r="BR429" s="179"/>
      <c r="BS429" s="179"/>
      <c r="BT429" s="179"/>
      <c r="BU429" s="179"/>
      <c r="BV429" s="179"/>
      <c r="BW429" s="179"/>
      <c r="BX429" s="179"/>
      <c r="BY429" s="179"/>
      <c r="BZ429" s="179"/>
      <c r="CA429" s="179"/>
      <c r="CB429" s="179"/>
      <c r="CC429" s="179"/>
      <c r="CD429" s="179"/>
      <c r="CE429" s="179"/>
      <c r="CF429" s="179"/>
      <c r="CG429" s="179"/>
      <c r="CH429" s="179"/>
      <c r="CI429" s="179"/>
      <c r="CJ429" s="179"/>
      <c r="CK429" s="179"/>
      <c r="CL429" s="179"/>
      <c r="CM429" s="179"/>
      <c r="CN429" s="179"/>
      <c r="CO429" s="179"/>
      <c r="CP429" s="179"/>
      <c r="CQ429" s="179"/>
      <c r="CR429" s="179"/>
      <c r="CS429" s="179"/>
      <c r="CT429" s="179"/>
      <c r="CU429" s="179"/>
      <c r="CV429" s="179"/>
      <c r="CW429" s="179"/>
      <c r="CX429" s="179"/>
      <c r="CY429" s="179"/>
      <c r="CZ429" s="179"/>
      <c r="DA429" s="179"/>
      <c r="DB429" s="179"/>
      <c r="DC429" s="179"/>
      <c r="DD429" s="179"/>
      <c r="DE429" s="179"/>
      <c r="DF429" s="179"/>
      <c r="DG429" s="179"/>
      <c r="DH429" s="179"/>
      <c r="DI429" s="179"/>
      <c r="DJ429" s="179"/>
      <c r="DK429" s="179"/>
      <c r="DL429" s="179"/>
      <c r="DM429" s="179"/>
      <c r="DN429" s="179"/>
      <c r="DO429" s="179"/>
      <c r="DP429" s="179"/>
      <c r="DQ429" s="179"/>
      <c r="DR429" s="179"/>
      <c r="DS429" s="179"/>
      <c r="DT429" s="179"/>
      <c r="DU429" s="179"/>
      <c r="DV429" s="179"/>
      <c r="DW429" s="179"/>
      <c r="DX429" s="179"/>
      <c r="DY429" s="179"/>
      <c r="DZ429" s="179"/>
      <c r="EA429" s="179"/>
      <c r="EB429" s="179"/>
      <c r="EC429" s="179"/>
      <c r="ED429" s="179"/>
      <c r="EE429" s="179"/>
      <c r="EF429" s="179"/>
      <c r="EG429" s="179"/>
      <c r="EH429" s="179"/>
      <c r="EI429" s="179"/>
      <c r="EJ429" s="179"/>
      <c r="EK429" s="179"/>
      <c r="EL429" s="179"/>
      <c r="EM429" s="179"/>
      <c r="EN429" s="179"/>
      <c r="EO429" s="179"/>
      <c r="EP429" s="179"/>
      <c r="EQ429" s="179"/>
      <c r="ER429" s="179"/>
      <c r="ES429" s="179"/>
      <c r="ET429" s="179"/>
      <c r="EU429" s="179"/>
      <c r="EV429" s="179"/>
      <c r="EW429" s="179"/>
      <c r="EX429" s="179"/>
      <c r="EY429" s="179"/>
      <c r="EZ429" s="179"/>
      <c r="FA429" s="179"/>
      <c r="FB429" s="179"/>
      <c r="FC429" s="179"/>
      <c r="FD429" s="179"/>
      <c r="FE429" s="179"/>
      <c r="FF429" s="179"/>
      <c r="FG429" s="179"/>
      <c r="FH429" s="179"/>
      <c r="FI429" s="179"/>
      <c r="FJ429" s="179"/>
      <c r="FK429" s="179"/>
      <c r="FL429" s="179"/>
      <c r="FM429" s="179"/>
      <c r="FN429" s="179"/>
      <c r="FO429" s="179"/>
      <c r="FP429" s="179"/>
      <c r="FQ429" s="179"/>
      <c r="FR429" s="179"/>
      <c r="FS429" s="179"/>
      <c r="FT429" s="179"/>
      <c r="FU429" s="179"/>
      <c r="FV429" s="179"/>
      <c r="FW429" s="179"/>
      <c r="FX429" s="179"/>
      <c r="FY429" s="179"/>
      <c r="FZ429" s="179"/>
      <c r="GA429" s="179"/>
      <c r="GB429" s="179"/>
    </row>
    <row r="430" spans="1:184" s="659" customFormat="1">
      <c r="A430" s="12"/>
      <c r="D430" s="179"/>
      <c r="E430" s="179"/>
      <c r="F430" s="179"/>
      <c r="G430" s="179"/>
      <c r="H430" s="179"/>
      <c r="I430" s="179"/>
      <c r="J430" s="179"/>
      <c r="K430" s="179"/>
      <c r="L430" s="793"/>
      <c r="M430" s="794"/>
      <c r="N430" s="795"/>
      <c r="O430" s="179"/>
      <c r="P430" s="179"/>
      <c r="Q430" s="179"/>
      <c r="R430" s="179"/>
      <c r="S430" s="179"/>
      <c r="T430" s="179"/>
      <c r="U430" s="179"/>
      <c r="V430" s="179"/>
      <c r="W430" s="179"/>
      <c r="X430" s="179"/>
      <c r="Y430" s="179"/>
      <c r="Z430" s="179"/>
      <c r="AA430" s="179"/>
      <c r="AB430" s="179"/>
      <c r="AC430" s="179"/>
      <c r="AD430" s="179"/>
      <c r="AE430" s="179"/>
      <c r="AF430" s="179"/>
      <c r="AG430" s="179"/>
      <c r="AH430" s="179"/>
      <c r="AI430" s="179"/>
      <c r="AJ430" s="179"/>
      <c r="AK430" s="179"/>
      <c r="AL430" s="179"/>
      <c r="AM430" s="179"/>
      <c r="AN430" s="179"/>
      <c r="AO430" s="179"/>
      <c r="AP430" s="179"/>
      <c r="AQ430" s="179"/>
      <c r="AR430" s="179"/>
      <c r="AS430" s="179"/>
      <c r="AT430" s="179"/>
      <c r="AU430" s="179"/>
      <c r="AV430" s="179"/>
      <c r="AW430" s="179"/>
      <c r="AX430" s="179"/>
      <c r="AY430" s="179"/>
      <c r="AZ430" s="179"/>
      <c r="BA430" s="179"/>
      <c r="BB430" s="179"/>
      <c r="BC430" s="179"/>
      <c r="BD430" s="179"/>
      <c r="BE430" s="179"/>
      <c r="BF430" s="179"/>
      <c r="BG430" s="179"/>
      <c r="BH430" s="179"/>
      <c r="BI430" s="179"/>
      <c r="BJ430" s="179"/>
      <c r="BK430" s="179"/>
      <c r="BL430" s="179"/>
      <c r="BM430" s="179"/>
      <c r="BN430" s="179"/>
      <c r="BO430" s="179"/>
      <c r="BP430" s="179"/>
      <c r="BQ430" s="179"/>
      <c r="BR430" s="179"/>
      <c r="BS430" s="179"/>
      <c r="BT430" s="179"/>
      <c r="BU430" s="179"/>
      <c r="BV430" s="179"/>
      <c r="BW430" s="179"/>
      <c r="BX430" s="179"/>
      <c r="BY430" s="179"/>
      <c r="BZ430" s="179"/>
      <c r="CA430" s="179"/>
      <c r="CB430" s="179"/>
      <c r="CC430" s="179"/>
      <c r="CD430" s="179"/>
      <c r="CE430" s="179"/>
      <c r="CF430" s="179"/>
      <c r="CG430" s="179"/>
      <c r="CH430" s="179"/>
      <c r="CI430" s="179"/>
      <c r="CJ430" s="179"/>
      <c r="CK430" s="179"/>
      <c r="CL430" s="179"/>
      <c r="CM430" s="179"/>
      <c r="CN430" s="179"/>
      <c r="CO430" s="179"/>
      <c r="CP430" s="179"/>
      <c r="CQ430" s="179"/>
      <c r="CR430" s="179"/>
      <c r="CS430" s="179"/>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c r="DO430" s="179"/>
      <c r="DP430" s="179"/>
      <c r="DQ430" s="179"/>
      <c r="DR430" s="179"/>
      <c r="DS430" s="179"/>
      <c r="DT430" s="179"/>
      <c r="DU430" s="179"/>
      <c r="DV430" s="179"/>
      <c r="DW430" s="179"/>
      <c r="DX430" s="179"/>
      <c r="DY430" s="179"/>
      <c r="DZ430" s="179"/>
      <c r="EA430" s="179"/>
      <c r="EB430" s="179"/>
      <c r="EC430" s="179"/>
      <c r="ED430" s="179"/>
      <c r="EE430" s="179"/>
      <c r="EF430" s="179"/>
      <c r="EG430" s="179"/>
      <c r="EH430" s="179"/>
      <c r="EI430" s="179"/>
      <c r="EJ430" s="179"/>
      <c r="EK430" s="179"/>
      <c r="EL430" s="179"/>
      <c r="EM430" s="179"/>
      <c r="EN430" s="179"/>
      <c r="EO430" s="179"/>
      <c r="EP430" s="179"/>
      <c r="EQ430" s="179"/>
      <c r="ER430" s="179"/>
      <c r="ES430" s="179"/>
      <c r="ET430" s="179"/>
      <c r="EU430" s="179"/>
      <c r="EV430" s="179"/>
      <c r="EW430" s="179"/>
      <c r="EX430" s="179"/>
      <c r="EY430" s="179"/>
      <c r="EZ430" s="179"/>
      <c r="FA430" s="179"/>
      <c r="FB430" s="179"/>
      <c r="FC430" s="179"/>
      <c r="FD430" s="179"/>
      <c r="FE430" s="179"/>
      <c r="FF430" s="179"/>
      <c r="FG430" s="179"/>
      <c r="FH430" s="179"/>
      <c r="FI430" s="179"/>
      <c r="FJ430" s="179"/>
      <c r="FK430" s="179"/>
      <c r="FL430" s="179"/>
      <c r="FM430" s="179"/>
      <c r="FN430" s="179"/>
      <c r="FO430" s="179"/>
      <c r="FP430" s="179"/>
      <c r="FQ430" s="179"/>
      <c r="FR430" s="179"/>
      <c r="FS430" s="179"/>
      <c r="FT430" s="179"/>
      <c r="FU430" s="179"/>
      <c r="FV430" s="179"/>
      <c r="FW430" s="179"/>
      <c r="FX430" s="179"/>
      <c r="FY430" s="179"/>
      <c r="FZ430" s="179"/>
      <c r="GA430" s="179"/>
      <c r="GB430" s="179"/>
    </row>
    <row r="431" spans="1:184" s="659" customFormat="1">
      <c r="A431" s="12"/>
      <c r="D431" s="179"/>
      <c r="E431" s="179"/>
      <c r="F431" s="179"/>
      <c r="G431" s="179"/>
      <c r="H431" s="179"/>
      <c r="I431" s="179"/>
      <c r="J431" s="179"/>
      <c r="K431" s="179"/>
      <c r="L431" s="793"/>
      <c r="M431" s="794"/>
      <c r="N431" s="795"/>
      <c r="O431" s="179"/>
      <c r="P431" s="179"/>
      <c r="Q431" s="179"/>
      <c r="R431" s="179"/>
      <c r="S431" s="179"/>
      <c r="T431" s="179"/>
      <c r="U431" s="179"/>
      <c r="V431" s="179"/>
      <c r="W431" s="179"/>
      <c r="X431" s="179"/>
      <c r="Y431" s="179"/>
      <c r="Z431" s="179"/>
      <c r="AA431" s="179"/>
      <c r="AB431" s="179"/>
      <c r="AC431" s="179"/>
      <c r="AD431" s="179"/>
      <c r="AE431" s="179"/>
      <c r="AF431" s="179"/>
      <c r="AG431" s="179"/>
      <c r="AH431" s="179"/>
      <c r="AI431" s="179"/>
      <c r="AJ431" s="179"/>
      <c r="AK431" s="179"/>
      <c r="AL431" s="179"/>
      <c r="AM431" s="179"/>
      <c r="AN431" s="179"/>
      <c r="AO431" s="179"/>
      <c r="AP431" s="179"/>
      <c r="AQ431" s="179"/>
      <c r="AR431" s="179"/>
      <c r="AS431" s="179"/>
      <c r="AT431" s="179"/>
      <c r="AU431" s="179"/>
      <c r="AV431" s="179"/>
      <c r="AW431" s="179"/>
      <c r="AX431" s="179"/>
      <c r="AY431" s="179"/>
      <c r="AZ431" s="179"/>
      <c r="BA431" s="179"/>
      <c r="BB431" s="179"/>
      <c r="BC431" s="179"/>
      <c r="BD431" s="179"/>
      <c r="BE431" s="179"/>
      <c r="BF431" s="179"/>
      <c r="BG431" s="179"/>
      <c r="BH431" s="179"/>
      <c r="BI431" s="179"/>
      <c r="BJ431" s="179"/>
      <c r="BK431" s="179"/>
      <c r="BL431" s="179"/>
      <c r="BM431" s="179"/>
      <c r="BN431" s="179"/>
      <c r="BO431" s="179"/>
      <c r="BP431" s="179"/>
      <c r="BQ431" s="179"/>
      <c r="BR431" s="179"/>
      <c r="BS431" s="179"/>
      <c r="BT431" s="179"/>
      <c r="BU431" s="179"/>
      <c r="BV431" s="179"/>
      <c r="BW431" s="179"/>
      <c r="BX431" s="179"/>
      <c r="BY431" s="179"/>
      <c r="BZ431" s="179"/>
      <c r="CA431" s="179"/>
      <c r="CB431" s="179"/>
      <c r="CC431" s="179"/>
      <c r="CD431" s="179"/>
      <c r="CE431" s="179"/>
      <c r="CF431" s="179"/>
      <c r="CG431" s="179"/>
      <c r="CH431" s="179"/>
      <c r="CI431" s="179"/>
      <c r="CJ431" s="179"/>
      <c r="CK431" s="179"/>
      <c r="CL431" s="179"/>
      <c r="CM431" s="179"/>
      <c r="CN431" s="179"/>
      <c r="CO431" s="179"/>
      <c r="CP431" s="179"/>
      <c r="CQ431" s="179"/>
      <c r="CR431" s="179"/>
      <c r="CS431" s="179"/>
      <c r="CT431" s="179"/>
      <c r="CU431" s="179"/>
      <c r="CV431" s="179"/>
      <c r="CW431" s="179"/>
      <c r="CX431" s="179"/>
      <c r="CY431" s="179"/>
      <c r="CZ431" s="179"/>
      <c r="DA431" s="179"/>
      <c r="DB431" s="179"/>
      <c r="DC431" s="179"/>
      <c r="DD431" s="179"/>
      <c r="DE431" s="179"/>
      <c r="DF431" s="179"/>
      <c r="DG431" s="179"/>
      <c r="DH431" s="179"/>
      <c r="DI431" s="179"/>
      <c r="DJ431" s="179"/>
      <c r="DK431" s="179"/>
      <c r="DL431" s="179"/>
      <c r="DM431" s="179"/>
      <c r="DN431" s="179"/>
      <c r="DO431" s="179"/>
      <c r="DP431" s="179"/>
      <c r="DQ431" s="179"/>
      <c r="DR431" s="179"/>
      <c r="DS431" s="179"/>
      <c r="DT431" s="179"/>
      <c r="DU431" s="179"/>
      <c r="DV431" s="179"/>
      <c r="DW431" s="179"/>
      <c r="DX431" s="179"/>
      <c r="DY431" s="179"/>
      <c r="DZ431" s="179"/>
      <c r="EA431" s="179"/>
      <c r="EB431" s="179"/>
      <c r="EC431" s="179"/>
      <c r="ED431" s="179"/>
      <c r="EE431" s="179"/>
      <c r="EF431" s="179"/>
      <c r="EG431" s="179"/>
      <c r="EH431" s="179"/>
      <c r="EI431" s="179"/>
      <c r="EJ431" s="179"/>
      <c r="EK431" s="179"/>
      <c r="EL431" s="179"/>
      <c r="EM431" s="179"/>
      <c r="EN431" s="179"/>
      <c r="EO431" s="179"/>
      <c r="EP431" s="179"/>
      <c r="EQ431" s="179"/>
      <c r="ER431" s="179"/>
      <c r="ES431" s="179"/>
      <c r="ET431" s="179"/>
      <c r="EU431" s="179"/>
      <c r="EV431" s="179"/>
      <c r="EW431" s="179"/>
      <c r="EX431" s="179"/>
      <c r="EY431" s="179"/>
      <c r="EZ431" s="179"/>
      <c r="FA431" s="179"/>
      <c r="FB431" s="179"/>
      <c r="FC431" s="179"/>
      <c r="FD431" s="179"/>
      <c r="FE431" s="179"/>
      <c r="FF431" s="179"/>
      <c r="FG431" s="179"/>
      <c r="FH431" s="179"/>
      <c r="FI431" s="179"/>
      <c r="FJ431" s="179"/>
      <c r="FK431" s="179"/>
      <c r="FL431" s="179"/>
      <c r="FM431" s="179"/>
      <c r="FN431" s="179"/>
      <c r="FO431" s="179"/>
      <c r="FP431" s="179"/>
      <c r="FQ431" s="179"/>
      <c r="FR431" s="179"/>
      <c r="FS431" s="179"/>
      <c r="FT431" s="179"/>
      <c r="FU431" s="179"/>
      <c r="FV431" s="179"/>
      <c r="FW431" s="179"/>
      <c r="FX431" s="179"/>
      <c r="FY431" s="179"/>
      <c r="FZ431" s="179"/>
      <c r="GA431" s="179"/>
      <c r="GB431" s="179"/>
    </row>
    <row r="432" spans="1:184" s="659" customFormat="1">
      <c r="A432" s="12"/>
      <c r="D432" s="179"/>
      <c r="E432" s="179"/>
      <c r="F432" s="179"/>
      <c r="G432" s="179"/>
      <c r="H432" s="179"/>
      <c r="I432" s="179"/>
      <c r="J432" s="179"/>
      <c r="K432" s="179"/>
      <c r="L432" s="793"/>
      <c r="M432" s="794"/>
      <c r="N432" s="795"/>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79"/>
      <c r="CD432" s="179"/>
      <c r="CE432" s="179"/>
      <c r="CF432" s="179"/>
      <c r="CG432" s="179"/>
      <c r="CH432" s="179"/>
      <c r="CI432" s="179"/>
      <c r="CJ432" s="179"/>
      <c r="CK432" s="179"/>
      <c r="CL432" s="179"/>
      <c r="CM432" s="179"/>
      <c r="CN432" s="179"/>
      <c r="CO432" s="179"/>
      <c r="CP432" s="179"/>
      <c r="CQ432" s="179"/>
      <c r="CR432" s="179"/>
      <c r="CS432" s="179"/>
      <c r="CT432" s="179"/>
      <c r="CU432" s="179"/>
      <c r="CV432" s="179"/>
      <c r="CW432" s="179"/>
      <c r="CX432" s="179"/>
      <c r="CY432" s="179"/>
      <c r="CZ432" s="179"/>
      <c r="DA432" s="179"/>
      <c r="DB432" s="179"/>
      <c r="DC432" s="179"/>
      <c r="DD432" s="179"/>
      <c r="DE432" s="179"/>
      <c r="DF432" s="179"/>
      <c r="DG432" s="179"/>
      <c r="DH432" s="179"/>
      <c r="DI432" s="179"/>
      <c r="DJ432" s="179"/>
      <c r="DK432" s="179"/>
      <c r="DL432" s="179"/>
      <c r="DM432" s="179"/>
      <c r="DN432" s="179"/>
      <c r="DO432" s="179"/>
      <c r="DP432" s="179"/>
      <c r="DQ432" s="179"/>
      <c r="DR432" s="179"/>
      <c r="DS432" s="179"/>
      <c r="DT432" s="179"/>
      <c r="DU432" s="179"/>
      <c r="DV432" s="179"/>
      <c r="DW432" s="179"/>
      <c r="DX432" s="179"/>
      <c r="DY432" s="179"/>
      <c r="DZ432" s="179"/>
      <c r="EA432" s="179"/>
      <c r="EB432" s="179"/>
      <c r="EC432" s="179"/>
      <c r="ED432" s="179"/>
      <c r="EE432" s="179"/>
      <c r="EF432" s="179"/>
      <c r="EG432" s="179"/>
      <c r="EH432" s="179"/>
      <c r="EI432" s="179"/>
      <c r="EJ432" s="179"/>
      <c r="EK432" s="179"/>
      <c r="EL432" s="179"/>
      <c r="EM432" s="179"/>
      <c r="EN432" s="179"/>
      <c r="EO432" s="179"/>
      <c r="EP432" s="179"/>
      <c r="EQ432" s="179"/>
      <c r="ER432" s="179"/>
      <c r="ES432" s="179"/>
      <c r="ET432" s="179"/>
      <c r="EU432" s="179"/>
      <c r="EV432" s="179"/>
      <c r="EW432" s="179"/>
      <c r="EX432" s="179"/>
      <c r="EY432" s="179"/>
      <c r="EZ432" s="179"/>
      <c r="FA432" s="179"/>
      <c r="FB432" s="179"/>
      <c r="FC432" s="179"/>
      <c r="FD432" s="179"/>
      <c r="FE432" s="179"/>
      <c r="FF432" s="179"/>
      <c r="FG432" s="179"/>
      <c r="FH432" s="179"/>
      <c r="FI432" s="179"/>
      <c r="FJ432" s="179"/>
      <c r="FK432" s="179"/>
      <c r="FL432" s="179"/>
      <c r="FM432" s="179"/>
      <c r="FN432" s="179"/>
      <c r="FO432" s="179"/>
      <c r="FP432" s="179"/>
      <c r="FQ432" s="179"/>
      <c r="FR432" s="179"/>
      <c r="FS432" s="179"/>
      <c r="FT432" s="179"/>
      <c r="FU432" s="179"/>
      <c r="FV432" s="179"/>
      <c r="FW432" s="179"/>
      <c r="FX432" s="179"/>
      <c r="FY432" s="179"/>
      <c r="FZ432" s="179"/>
      <c r="GA432" s="179"/>
      <c r="GB432" s="179"/>
    </row>
    <row r="433" spans="1:184" s="659" customFormat="1">
      <c r="A433" s="12"/>
      <c r="D433" s="179"/>
      <c r="E433" s="179"/>
      <c r="F433" s="179"/>
      <c r="G433" s="179"/>
      <c r="H433" s="179"/>
      <c r="I433" s="179"/>
      <c r="J433" s="179"/>
      <c r="K433" s="179"/>
      <c r="L433" s="793"/>
      <c r="M433" s="794"/>
      <c r="N433" s="795"/>
      <c r="O433" s="179"/>
      <c r="P433" s="179"/>
      <c r="Q433" s="179"/>
      <c r="R433" s="179"/>
      <c r="S433" s="179"/>
      <c r="T433" s="179"/>
      <c r="U433" s="179"/>
      <c r="V433" s="179"/>
      <c r="W433" s="179"/>
      <c r="X433" s="179"/>
      <c r="Y433" s="179"/>
      <c r="Z433" s="179"/>
      <c r="AA433" s="179"/>
      <c r="AB433" s="179"/>
      <c r="AC433" s="179"/>
      <c r="AD433" s="179"/>
      <c r="AE433" s="179"/>
      <c r="AF433" s="179"/>
      <c r="AG433" s="179"/>
      <c r="AH433" s="179"/>
      <c r="AI433" s="179"/>
      <c r="AJ433" s="179"/>
      <c r="AK433" s="179"/>
      <c r="AL433" s="179"/>
      <c r="AM433" s="179"/>
      <c r="AN433" s="179"/>
      <c r="AO433" s="179"/>
      <c r="AP433" s="179"/>
      <c r="AQ433" s="179"/>
      <c r="AR433" s="179"/>
      <c r="AS433" s="179"/>
      <c r="AT433" s="179"/>
      <c r="AU433" s="179"/>
      <c r="AV433" s="179"/>
      <c r="AW433" s="179"/>
      <c r="AX433" s="179"/>
      <c r="AY433" s="179"/>
      <c r="AZ433" s="179"/>
      <c r="BA433" s="179"/>
      <c r="BB433" s="179"/>
      <c r="BC433" s="179"/>
      <c r="BD433" s="179"/>
      <c r="BE433" s="179"/>
      <c r="BF433" s="179"/>
      <c r="BG433" s="179"/>
      <c r="BH433" s="179"/>
      <c r="BI433" s="179"/>
      <c r="BJ433" s="179"/>
      <c r="BK433" s="179"/>
      <c r="BL433" s="179"/>
      <c r="BM433" s="179"/>
      <c r="BN433" s="179"/>
      <c r="BO433" s="179"/>
      <c r="BP433" s="179"/>
      <c r="BQ433" s="179"/>
      <c r="BR433" s="179"/>
      <c r="BS433" s="179"/>
      <c r="BT433" s="179"/>
      <c r="BU433" s="179"/>
      <c r="BV433" s="179"/>
      <c r="BW433" s="179"/>
      <c r="BX433" s="179"/>
      <c r="BY433" s="179"/>
      <c r="BZ433" s="179"/>
      <c r="CA433" s="179"/>
      <c r="CB433" s="179"/>
      <c r="CC433" s="179"/>
      <c r="CD433" s="179"/>
      <c r="CE433" s="179"/>
      <c r="CF433" s="179"/>
      <c r="CG433" s="179"/>
      <c r="CH433" s="179"/>
      <c r="CI433" s="179"/>
      <c r="CJ433" s="179"/>
      <c r="CK433" s="179"/>
      <c r="CL433" s="179"/>
      <c r="CM433" s="179"/>
      <c r="CN433" s="179"/>
      <c r="CO433" s="179"/>
      <c r="CP433" s="179"/>
      <c r="CQ433" s="179"/>
      <c r="CR433" s="179"/>
      <c r="CS433" s="179"/>
      <c r="CT433" s="179"/>
      <c r="CU433" s="179"/>
      <c r="CV433" s="179"/>
      <c r="CW433" s="179"/>
      <c r="CX433" s="179"/>
      <c r="CY433" s="179"/>
      <c r="CZ433" s="179"/>
      <c r="DA433" s="179"/>
      <c r="DB433" s="179"/>
      <c r="DC433" s="179"/>
      <c r="DD433" s="179"/>
      <c r="DE433" s="179"/>
      <c r="DF433" s="179"/>
      <c r="DG433" s="179"/>
      <c r="DH433" s="179"/>
      <c r="DI433" s="179"/>
      <c r="DJ433" s="179"/>
      <c r="DK433" s="179"/>
      <c r="DL433" s="179"/>
      <c r="DM433" s="179"/>
      <c r="DN433" s="179"/>
      <c r="DO433" s="179"/>
      <c r="DP433" s="179"/>
      <c r="DQ433" s="179"/>
      <c r="DR433" s="179"/>
      <c r="DS433" s="179"/>
      <c r="DT433" s="179"/>
      <c r="DU433" s="179"/>
      <c r="DV433" s="179"/>
      <c r="DW433" s="179"/>
      <c r="DX433" s="179"/>
      <c r="DY433" s="179"/>
      <c r="DZ433" s="179"/>
      <c r="EA433" s="179"/>
      <c r="EB433" s="179"/>
      <c r="EC433" s="179"/>
      <c r="ED433" s="179"/>
      <c r="EE433" s="179"/>
      <c r="EF433" s="179"/>
      <c r="EG433" s="179"/>
      <c r="EH433" s="179"/>
      <c r="EI433" s="179"/>
      <c r="EJ433" s="179"/>
      <c r="EK433" s="179"/>
      <c r="EL433" s="179"/>
      <c r="EM433" s="179"/>
      <c r="EN433" s="179"/>
      <c r="EO433" s="179"/>
      <c r="EP433" s="179"/>
      <c r="EQ433" s="179"/>
      <c r="ER433" s="179"/>
      <c r="ES433" s="179"/>
      <c r="ET433" s="179"/>
      <c r="EU433" s="179"/>
      <c r="EV433" s="179"/>
      <c r="EW433" s="179"/>
      <c r="EX433" s="179"/>
      <c r="EY433" s="179"/>
      <c r="EZ433" s="179"/>
      <c r="FA433" s="179"/>
      <c r="FB433" s="179"/>
      <c r="FC433" s="179"/>
      <c r="FD433" s="179"/>
      <c r="FE433" s="179"/>
      <c r="FF433" s="179"/>
      <c r="FG433" s="179"/>
      <c r="FH433" s="179"/>
      <c r="FI433" s="179"/>
      <c r="FJ433" s="179"/>
      <c r="FK433" s="179"/>
      <c r="FL433" s="179"/>
      <c r="FM433" s="179"/>
      <c r="FN433" s="179"/>
      <c r="FO433" s="179"/>
      <c r="FP433" s="179"/>
      <c r="FQ433" s="179"/>
      <c r="FR433" s="179"/>
      <c r="FS433" s="179"/>
      <c r="FT433" s="179"/>
      <c r="FU433" s="179"/>
      <c r="FV433" s="179"/>
      <c r="FW433" s="179"/>
      <c r="FX433" s="179"/>
      <c r="FY433" s="179"/>
      <c r="FZ433" s="179"/>
      <c r="GA433" s="179"/>
      <c r="GB433" s="179"/>
    </row>
    <row r="434" spans="1:184" s="659" customFormat="1">
      <c r="A434" s="12"/>
      <c r="D434" s="179"/>
      <c r="E434" s="179"/>
      <c r="F434" s="179"/>
      <c r="G434" s="179"/>
      <c r="H434" s="179"/>
      <c r="I434" s="179"/>
      <c r="J434" s="179"/>
      <c r="K434" s="179"/>
      <c r="L434" s="793"/>
      <c r="M434" s="794"/>
      <c r="N434" s="795"/>
      <c r="O434" s="179"/>
      <c r="P434" s="179"/>
      <c r="Q434" s="179"/>
      <c r="R434" s="179"/>
      <c r="S434" s="179"/>
      <c r="T434" s="179"/>
      <c r="U434" s="179"/>
      <c r="V434" s="179"/>
      <c r="W434" s="179"/>
      <c r="X434" s="179"/>
      <c r="Y434" s="179"/>
      <c r="Z434" s="179"/>
      <c r="AA434" s="179"/>
      <c r="AB434" s="179"/>
      <c r="AC434" s="179"/>
      <c r="AD434" s="179"/>
      <c r="AE434" s="179"/>
      <c r="AF434" s="179"/>
      <c r="AG434" s="179"/>
      <c r="AH434" s="179"/>
      <c r="AI434" s="179"/>
      <c r="AJ434" s="179"/>
      <c r="AK434" s="179"/>
      <c r="AL434" s="179"/>
      <c r="AM434" s="179"/>
      <c r="AN434" s="179"/>
      <c r="AO434" s="179"/>
      <c r="AP434" s="179"/>
      <c r="AQ434" s="179"/>
      <c r="AR434" s="179"/>
      <c r="AS434" s="179"/>
      <c r="AT434" s="179"/>
      <c r="AU434" s="179"/>
      <c r="AV434" s="179"/>
      <c r="AW434" s="179"/>
      <c r="AX434" s="179"/>
      <c r="AY434" s="179"/>
      <c r="AZ434" s="179"/>
      <c r="BA434" s="179"/>
      <c r="BB434" s="179"/>
      <c r="BC434" s="179"/>
      <c r="BD434" s="179"/>
      <c r="BE434" s="179"/>
      <c r="BF434" s="179"/>
      <c r="BG434" s="179"/>
      <c r="BH434" s="179"/>
      <c r="BI434" s="179"/>
      <c r="BJ434" s="179"/>
      <c r="BK434" s="179"/>
      <c r="BL434" s="179"/>
      <c r="BM434" s="179"/>
      <c r="BN434" s="179"/>
      <c r="BO434" s="179"/>
      <c r="BP434" s="179"/>
      <c r="BQ434" s="179"/>
      <c r="BR434" s="179"/>
      <c r="BS434" s="179"/>
      <c r="BT434" s="179"/>
      <c r="BU434" s="179"/>
      <c r="BV434" s="179"/>
      <c r="BW434" s="179"/>
      <c r="BX434" s="179"/>
      <c r="BY434" s="179"/>
      <c r="BZ434" s="179"/>
      <c r="CA434" s="179"/>
      <c r="CB434" s="179"/>
      <c r="CC434" s="179"/>
      <c r="CD434" s="179"/>
      <c r="CE434" s="179"/>
      <c r="CF434" s="179"/>
      <c r="CG434" s="179"/>
      <c r="CH434" s="179"/>
      <c r="CI434" s="179"/>
      <c r="CJ434" s="179"/>
      <c r="CK434" s="179"/>
      <c r="CL434" s="179"/>
      <c r="CM434" s="179"/>
      <c r="CN434" s="179"/>
      <c r="CO434" s="179"/>
      <c r="CP434" s="179"/>
      <c r="CQ434" s="179"/>
      <c r="CR434" s="179"/>
      <c r="CS434" s="179"/>
      <c r="CT434" s="179"/>
      <c r="CU434" s="179"/>
      <c r="CV434" s="179"/>
      <c r="CW434" s="179"/>
      <c r="CX434" s="179"/>
      <c r="CY434" s="179"/>
      <c r="CZ434" s="179"/>
      <c r="DA434" s="179"/>
      <c r="DB434" s="179"/>
      <c r="DC434" s="179"/>
      <c r="DD434" s="179"/>
      <c r="DE434" s="179"/>
      <c r="DF434" s="179"/>
      <c r="DG434" s="179"/>
      <c r="DH434" s="179"/>
      <c r="DI434" s="179"/>
      <c r="DJ434" s="179"/>
      <c r="DK434" s="179"/>
      <c r="DL434" s="179"/>
      <c r="DM434" s="179"/>
      <c r="DN434" s="179"/>
      <c r="DO434" s="179"/>
      <c r="DP434" s="179"/>
      <c r="DQ434" s="179"/>
      <c r="DR434" s="179"/>
      <c r="DS434" s="179"/>
      <c r="DT434" s="179"/>
      <c r="DU434" s="179"/>
      <c r="DV434" s="179"/>
      <c r="DW434" s="179"/>
      <c r="DX434" s="179"/>
      <c r="DY434" s="179"/>
      <c r="DZ434" s="179"/>
      <c r="EA434" s="179"/>
      <c r="EB434" s="179"/>
      <c r="EC434" s="179"/>
      <c r="ED434" s="179"/>
      <c r="EE434" s="179"/>
      <c r="EF434" s="179"/>
      <c r="EG434" s="179"/>
      <c r="EH434" s="179"/>
      <c r="EI434" s="179"/>
      <c r="EJ434" s="179"/>
      <c r="EK434" s="179"/>
      <c r="EL434" s="179"/>
      <c r="EM434" s="179"/>
      <c r="EN434" s="179"/>
      <c r="EO434" s="179"/>
      <c r="EP434" s="179"/>
      <c r="EQ434" s="179"/>
      <c r="ER434" s="179"/>
      <c r="ES434" s="179"/>
      <c r="ET434" s="179"/>
      <c r="EU434" s="179"/>
      <c r="EV434" s="179"/>
      <c r="EW434" s="179"/>
      <c r="EX434" s="179"/>
      <c r="EY434" s="179"/>
      <c r="EZ434" s="179"/>
      <c r="FA434" s="179"/>
      <c r="FB434" s="179"/>
      <c r="FC434" s="179"/>
      <c r="FD434" s="179"/>
      <c r="FE434" s="179"/>
      <c r="FF434" s="179"/>
      <c r="FG434" s="179"/>
      <c r="FH434" s="179"/>
      <c r="FI434" s="179"/>
      <c r="FJ434" s="179"/>
      <c r="FK434" s="179"/>
      <c r="FL434" s="179"/>
      <c r="FM434" s="179"/>
      <c r="FN434" s="179"/>
      <c r="FO434" s="179"/>
      <c r="FP434" s="179"/>
      <c r="FQ434" s="179"/>
      <c r="FR434" s="179"/>
      <c r="FS434" s="179"/>
      <c r="FT434" s="179"/>
      <c r="FU434" s="179"/>
      <c r="FV434" s="179"/>
      <c r="FW434" s="179"/>
      <c r="FX434" s="179"/>
      <c r="FY434" s="179"/>
      <c r="FZ434" s="179"/>
      <c r="GA434" s="179"/>
      <c r="GB434" s="179"/>
    </row>
    <row r="435" spans="1:184" s="659" customFormat="1">
      <c r="A435" s="12"/>
      <c r="D435" s="179"/>
      <c r="E435" s="179"/>
      <c r="F435" s="179"/>
      <c r="G435" s="179"/>
      <c r="H435" s="179"/>
      <c r="I435" s="179"/>
      <c r="J435" s="179"/>
      <c r="K435" s="179"/>
      <c r="L435" s="793"/>
      <c r="M435" s="794"/>
      <c r="N435" s="795"/>
      <c r="O435" s="179"/>
      <c r="P435" s="179"/>
      <c r="Q435" s="179"/>
      <c r="R435" s="179"/>
      <c r="S435" s="179"/>
      <c r="T435" s="179"/>
      <c r="U435" s="179"/>
      <c r="V435" s="179"/>
      <c r="W435" s="179"/>
      <c r="X435" s="179"/>
      <c r="Y435" s="179"/>
      <c r="Z435" s="179"/>
      <c r="AA435" s="179"/>
      <c r="AB435" s="179"/>
      <c r="AC435" s="179"/>
      <c r="AD435" s="179"/>
      <c r="AE435" s="179"/>
      <c r="AF435" s="179"/>
      <c r="AG435" s="179"/>
      <c r="AH435" s="179"/>
      <c r="AI435" s="179"/>
      <c r="AJ435" s="179"/>
      <c r="AK435" s="179"/>
      <c r="AL435" s="179"/>
      <c r="AM435" s="179"/>
      <c r="AN435" s="179"/>
      <c r="AO435" s="179"/>
      <c r="AP435" s="179"/>
      <c r="AQ435" s="179"/>
      <c r="AR435" s="179"/>
      <c r="AS435" s="179"/>
      <c r="AT435" s="179"/>
      <c r="AU435" s="179"/>
      <c r="AV435" s="179"/>
      <c r="AW435" s="179"/>
      <c r="AX435" s="179"/>
      <c r="AY435" s="179"/>
      <c r="AZ435" s="179"/>
      <c r="BA435" s="179"/>
      <c r="BB435" s="179"/>
      <c r="BC435" s="179"/>
      <c r="BD435" s="179"/>
      <c r="BE435" s="179"/>
      <c r="BF435" s="179"/>
      <c r="BG435" s="179"/>
      <c r="BH435" s="179"/>
      <c r="BI435" s="179"/>
      <c r="BJ435" s="179"/>
      <c r="BK435" s="179"/>
      <c r="BL435" s="179"/>
      <c r="BM435" s="179"/>
      <c r="BN435" s="179"/>
      <c r="BO435" s="179"/>
      <c r="BP435" s="179"/>
      <c r="BQ435" s="179"/>
      <c r="BR435" s="179"/>
      <c r="BS435" s="179"/>
      <c r="BT435" s="179"/>
      <c r="BU435" s="179"/>
      <c r="BV435" s="179"/>
      <c r="BW435" s="179"/>
      <c r="BX435" s="179"/>
      <c r="BY435" s="179"/>
      <c r="BZ435" s="179"/>
      <c r="CA435" s="179"/>
      <c r="CB435" s="179"/>
      <c r="CC435" s="179"/>
      <c r="CD435" s="179"/>
      <c r="CE435" s="179"/>
      <c r="CF435" s="179"/>
      <c r="CG435" s="179"/>
      <c r="CH435" s="179"/>
      <c r="CI435" s="179"/>
      <c r="CJ435" s="179"/>
      <c r="CK435" s="179"/>
      <c r="CL435" s="179"/>
      <c r="CM435" s="179"/>
      <c r="CN435" s="179"/>
      <c r="CO435" s="179"/>
      <c r="CP435" s="179"/>
      <c r="CQ435" s="179"/>
      <c r="CR435" s="179"/>
      <c r="CS435" s="179"/>
      <c r="CT435" s="179"/>
      <c r="CU435" s="179"/>
      <c r="CV435" s="179"/>
      <c r="CW435" s="179"/>
      <c r="CX435" s="179"/>
      <c r="CY435" s="179"/>
      <c r="CZ435" s="179"/>
      <c r="DA435" s="179"/>
      <c r="DB435" s="179"/>
      <c r="DC435" s="179"/>
      <c r="DD435" s="179"/>
      <c r="DE435" s="179"/>
      <c r="DF435" s="179"/>
      <c r="DG435" s="179"/>
      <c r="DH435" s="179"/>
      <c r="DI435" s="179"/>
      <c r="DJ435" s="179"/>
      <c r="DK435" s="179"/>
      <c r="DL435" s="179"/>
      <c r="DM435" s="179"/>
      <c r="DN435" s="179"/>
      <c r="DO435" s="179"/>
      <c r="DP435" s="179"/>
      <c r="DQ435" s="179"/>
      <c r="DR435" s="179"/>
      <c r="DS435" s="179"/>
      <c r="DT435" s="179"/>
      <c r="DU435" s="179"/>
      <c r="DV435" s="179"/>
      <c r="DW435" s="179"/>
      <c r="DX435" s="179"/>
      <c r="DY435" s="179"/>
      <c r="DZ435" s="179"/>
      <c r="EA435" s="179"/>
      <c r="EB435" s="179"/>
      <c r="EC435" s="179"/>
      <c r="ED435" s="179"/>
      <c r="EE435" s="179"/>
      <c r="EF435" s="179"/>
      <c r="EG435" s="179"/>
      <c r="EH435" s="179"/>
      <c r="EI435" s="179"/>
      <c r="EJ435" s="179"/>
      <c r="EK435" s="179"/>
      <c r="EL435" s="179"/>
      <c r="EM435" s="179"/>
      <c r="EN435" s="179"/>
      <c r="EO435" s="179"/>
      <c r="EP435" s="179"/>
      <c r="EQ435" s="179"/>
      <c r="ER435" s="179"/>
      <c r="ES435" s="179"/>
      <c r="ET435" s="179"/>
      <c r="EU435" s="179"/>
      <c r="EV435" s="179"/>
      <c r="EW435" s="179"/>
      <c r="EX435" s="179"/>
      <c r="EY435" s="179"/>
      <c r="EZ435" s="179"/>
      <c r="FA435" s="179"/>
      <c r="FB435" s="179"/>
      <c r="FC435" s="179"/>
      <c r="FD435" s="179"/>
      <c r="FE435" s="179"/>
      <c r="FF435" s="179"/>
      <c r="FG435" s="179"/>
      <c r="FH435" s="179"/>
      <c r="FI435" s="179"/>
      <c r="FJ435" s="179"/>
      <c r="FK435" s="179"/>
      <c r="FL435" s="179"/>
      <c r="FM435" s="179"/>
      <c r="FN435" s="179"/>
      <c r="FO435" s="179"/>
      <c r="FP435" s="179"/>
      <c r="FQ435" s="179"/>
      <c r="FR435" s="179"/>
      <c r="FS435" s="179"/>
      <c r="FT435" s="179"/>
      <c r="FU435" s="179"/>
      <c r="FV435" s="179"/>
      <c r="FW435" s="179"/>
      <c r="FX435" s="179"/>
      <c r="FY435" s="179"/>
      <c r="FZ435" s="179"/>
      <c r="GA435" s="179"/>
      <c r="GB435" s="179"/>
    </row>
    <row r="436" spans="1:184" s="659" customFormat="1">
      <c r="A436" s="12"/>
      <c r="D436" s="179"/>
      <c r="E436" s="179"/>
      <c r="F436" s="179"/>
      <c r="G436" s="179"/>
      <c r="H436" s="179"/>
      <c r="I436" s="179"/>
      <c r="J436" s="179"/>
      <c r="K436" s="179"/>
      <c r="L436" s="793"/>
      <c r="M436" s="794"/>
      <c r="N436" s="795"/>
      <c r="O436" s="179"/>
      <c r="P436" s="179"/>
      <c r="Q436" s="179"/>
      <c r="R436" s="179"/>
      <c r="S436" s="179"/>
      <c r="T436" s="179"/>
      <c r="U436" s="179"/>
      <c r="V436" s="179"/>
      <c r="W436" s="179"/>
      <c r="X436" s="179"/>
      <c r="Y436" s="179"/>
      <c r="Z436" s="179"/>
      <c r="AA436" s="179"/>
      <c r="AB436" s="179"/>
      <c r="AC436" s="179"/>
      <c r="AD436" s="179"/>
      <c r="AE436" s="179"/>
      <c r="AF436" s="179"/>
      <c r="AG436" s="179"/>
      <c r="AH436" s="179"/>
      <c r="AI436" s="179"/>
      <c r="AJ436" s="179"/>
      <c r="AK436" s="179"/>
      <c r="AL436" s="179"/>
      <c r="AM436" s="179"/>
      <c r="AN436" s="179"/>
      <c r="AO436" s="179"/>
      <c r="AP436" s="179"/>
      <c r="AQ436" s="179"/>
      <c r="AR436" s="179"/>
      <c r="AS436" s="179"/>
      <c r="AT436" s="179"/>
      <c r="AU436" s="179"/>
      <c r="AV436" s="179"/>
      <c r="AW436" s="179"/>
      <c r="AX436" s="179"/>
      <c r="AY436" s="179"/>
      <c r="AZ436" s="179"/>
      <c r="BA436" s="179"/>
      <c r="BB436" s="179"/>
      <c r="BC436" s="179"/>
      <c r="BD436" s="179"/>
      <c r="BE436" s="179"/>
      <c r="BF436" s="179"/>
      <c r="BG436" s="179"/>
      <c r="BH436" s="179"/>
      <c r="BI436" s="179"/>
      <c r="BJ436" s="179"/>
      <c r="BK436" s="179"/>
      <c r="BL436" s="179"/>
      <c r="BM436" s="179"/>
      <c r="BN436" s="179"/>
      <c r="BO436" s="179"/>
      <c r="BP436" s="179"/>
      <c r="BQ436" s="179"/>
      <c r="BR436" s="179"/>
      <c r="BS436" s="179"/>
      <c r="BT436" s="179"/>
      <c r="BU436" s="179"/>
      <c r="BV436" s="179"/>
      <c r="BW436" s="179"/>
      <c r="BX436" s="179"/>
      <c r="BY436" s="179"/>
      <c r="BZ436" s="179"/>
      <c r="CA436" s="179"/>
      <c r="CB436" s="179"/>
      <c r="CC436" s="179"/>
      <c r="CD436" s="179"/>
      <c r="CE436" s="179"/>
      <c r="CF436" s="179"/>
      <c r="CG436" s="179"/>
      <c r="CH436" s="179"/>
      <c r="CI436" s="179"/>
      <c r="CJ436" s="179"/>
      <c r="CK436" s="179"/>
      <c r="CL436" s="179"/>
      <c r="CM436" s="179"/>
      <c r="CN436" s="179"/>
      <c r="CO436" s="179"/>
      <c r="CP436" s="179"/>
      <c r="CQ436" s="179"/>
      <c r="CR436" s="179"/>
      <c r="CS436" s="179"/>
      <c r="CT436" s="179"/>
      <c r="CU436" s="179"/>
      <c r="CV436" s="179"/>
      <c r="CW436" s="179"/>
      <c r="CX436" s="179"/>
      <c r="CY436" s="179"/>
      <c r="CZ436" s="179"/>
      <c r="DA436" s="179"/>
      <c r="DB436" s="179"/>
      <c r="DC436" s="179"/>
      <c r="DD436" s="179"/>
      <c r="DE436" s="179"/>
      <c r="DF436" s="179"/>
      <c r="DG436" s="179"/>
      <c r="DH436" s="179"/>
      <c r="DI436" s="179"/>
      <c r="DJ436" s="179"/>
      <c r="DK436" s="179"/>
      <c r="DL436" s="179"/>
      <c r="DM436" s="179"/>
      <c r="DN436" s="179"/>
      <c r="DO436" s="179"/>
      <c r="DP436" s="179"/>
      <c r="DQ436" s="179"/>
      <c r="DR436" s="179"/>
      <c r="DS436" s="179"/>
      <c r="DT436" s="179"/>
      <c r="DU436" s="179"/>
      <c r="DV436" s="179"/>
      <c r="DW436" s="179"/>
      <c r="DX436" s="179"/>
      <c r="DY436" s="179"/>
      <c r="DZ436" s="179"/>
      <c r="EA436" s="179"/>
      <c r="EB436" s="179"/>
      <c r="EC436" s="179"/>
      <c r="ED436" s="179"/>
      <c r="EE436" s="179"/>
      <c r="EF436" s="179"/>
      <c r="EG436" s="179"/>
      <c r="EH436" s="179"/>
      <c r="EI436" s="179"/>
      <c r="EJ436" s="179"/>
      <c r="EK436" s="179"/>
      <c r="EL436" s="179"/>
      <c r="EM436" s="179"/>
      <c r="EN436" s="179"/>
      <c r="EO436" s="179"/>
      <c r="EP436" s="179"/>
      <c r="EQ436" s="179"/>
      <c r="ER436" s="179"/>
      <c r="ES436" s="179"/>
      <c r="ET436" s="179"/>
      <c r="EU436" s="179"/>
      <c r="EV436" s="179"/>
      <c r="EW436" s="179"/>
      <c r="EX436" s="179"/>
      <c r="EY436" s="179"/>
      <c r="EZ436" s="179"/>
      <c r="FA436" s="179"/>
      <c r="FB436" s="179"/>
      <c r="FC436" s="179"/>
      <c r="FD436" s="179"/>
      <c r="FE436" s="179"/>
      <c r="FF436" s="179"/>
      <c r="FG436" s="179"/>
      <c r="FH436" s="179"/>
      <c r="FI436" s="179"/>
      <c r="FJ436" s="179"/>
      <c r="FK436" s="179"/>
      <c r="FL436" s="179"/>
      <c r="FM436" s="179"/>
      <c r="FN436" s="179"/>
      <c r="FO436" s="179"/>
      <c r="FP436" s="179"/>
      <c r="FQ436" s="179"/>
      <c r="FR436" s="179"/>
      <c r="FS436" s="179"/>
      <c r="FT436" s="179"/>
      <c r="FU436" s="179"/>
      <c r="FV436" s="179"/>
      <c r="FW436" s="179"/>
      <c r="FX436" s="179"/>
      <c r="FY436" s="179"/>
      <c r="FZ436" s="179"/>
      <c r="GA436" s="179"/>
      <c r="GB436" s="179"/>
    </row>
    <row r="437" spans="1:184" s="659" customFormat="1">
      <c r="A437" s="12"/>
      <c r="D437" s="179"/>
      <c r="E437" s="179"/>
      <c r="F437" s="179"/>
      <c r="G437" s="179"/>
      <c r="H437" s="179"/>
      <c r="I437" s="179"/>
      <c r="J437" s="179"/>
      <c r="K437" s="179"/>
      <c r="L437" s="793"/>
      <c r="M437" s="794"/>
      <c r="N437" s="795"/>
      <c r="O437" s="179"/>
      <c r="P437" s="179"/>
      <c r="Q437" s="179"/>
      <c r="R437" s="179"/>
      <c r="S437" s="179"/>
      <c r="T437" s="179"/>
      <c r="U437" s="179"/>
      <c r="V437" s="179"/>
      <c r="W437" s="179"/>
      <c r="X437" s="179"/>
      <c r="Y437" s="179"/>
      <c r="Z437" s="179"/>
      <c r="AA437" s="179"/>
      <c r="AB437" s="179"/>
      <c r="AC437" s="179"/>
      <c r="AD437" s="179"/>
      <c r="AE437" s="179"/>
      <c r="AF437" s="179"/>
      <c r="AG437" s="179"/>
      <c r="AH437" s="179"/>
      <c r="AI437" s="179"/>
      <c r="AJ437" s="179"/>
      <c r="AK437" s="179"/>
      <c r="AL437" s="179"/>
      <c r="AM437" s="179"/>
      <c r="AN437" s="179"/>
      <c r="AO437" s="179"/>
      <c r="AP437" s="179"/>
      <c r="AQ437" s="179"/>
      <c r="AR437" s="179"/>
      <c r="AS437" s="179"/>
      <c r="AT437" s="179"/>
      <c r="AU437" s="179"/>
      <c r="AV437" s="179"/>
      <c r="AW437" s="179"/>
      <c r="AX437" s="179"/>
      <c r="AY437" s="179"/>
      <c r="AZ437" s="179"/>
      <c r="BA437" s="179"/>
      <c r="BB437" s="179"/>
      <c r="BC437" s="179"/>
      <c r="BD437" s="179"/>
      <c r="BE437" s="179"/>
      <c r="BF437" s="179"/>
      <c r="BG437" s="179"/>
      <c r="BH437" s="179"/>
      <c r="BI437" s="179"/>
      <c r="BJ437" s="179"/>
      <c r="BK437" s="179"/>
      <c r="BL437" s="179"/>
      <c r="BM437" s="179"/>
      <c r="BN437" s="179"/>
      <c r="BO437" s="179"/>
      <c r="BP437" s="179"/>
      <c r="BQ437" s="179"/>
      <c r="BR437" s="179"/>
      <c r="BS437" s="179"/>
      <c r="BT437" s="179"/>
      <c r="BU437" s="179"/>
      <c r="BV437" s="179"/>
      <c r="BW437" s="179"/>
      <c r="BX437" s="179"/>
      <c r="BY437" s="179"/>
      <c r="BZ437" s="179"/>
      <c r="CA437" s="179"/>
      <c r="CB437" s="179"/>
      <c r="CC437" s="179"/>
      <c r="CD437" s="179"/>
      <c r="CE437" s="179"/>
      <c r="CF437" s="179"/>
      <c r="CG437" s="179"/>
      <c r="CH437" s="179"/>
      <c r="CI437" s="179"/>
      <c r="CJ437" s="179"/>
      <c r="CK437" s="179"/>
      <c r="CL437" s="179"/>
      <c r="CM437" s="179"/>
      <c r="CN437" s="179"/>
      <c r="CO437" s="179"/>
      <c r="CP437" s="179"/>
      <c r="CQ437" s="179"/>
      <c r="CR437" s="179"/>
      <c r="CS437" s="179"/>
      <c r="CT437" s="179"/>
      <c r="CU437" s="179"/>
      <c r="CV437" s="179"/>
      <c r="CW437" s="179"/>
      <c r="CX437" s="179"/>
      <c r="CY437" s="179"/>
      <c r="CZ437" s="179"/>
      <c r="DA437" s="179"/>
      <c r="DB437" s="179"/>
      <c r="DC437" s="179"/>
      <c r="DD437" s="179"/>
      <c r="DE437" s="179"/>
      <c r="DF437" s="179"/>
      <c r="DG437" s="179"/>
      <c r="DH437" s="179"/>
      <c r="DI437" s="179"/>
      <c r="DJ437" s="179"/>
      <c r="DK437" s="179"/>
      <c r="DL437" s="179"/>
      <c r="DM437" s="179"/>
      <c r="DN437" s="179"/>
      <c r="DO437" s="179"/>
      <c r="DP437" s="179"/>
      <c r="DQ437" s="179"/>
      <c r="DR437" s="179"/>
      <c r="DS437" s="179"/>
      <c r="DT437" s="179"/>
      <c r="DU437" s="179"/>
      <c r="DV437" s="179"/>
      <c r="DW437" s="179"/>
      <c r="DX437" s="179"/>
      <c r="DY437" s="179"/>
      <c r="DZ437" s="179"/>
      <c r="EA437" s="179"/>
      <c r="EB437" s="179"/>
      <c r="EC437" s="179"/>
      <c r="ED437" s="179"/>
      <c r="EE437" s="179"/>
      <c r="EF437" s="179"/>
      <c r="EG437" s="179"/>
      <c r="EH437" s="179"/>
      <c r="EI437" s="179"/>
      <c r="EJ437" s="179"/>
      <c r="EK437" s="179"/>
      <c r="EL437" s="179"/>
      <c r="EM437" s="179"/>
      <c r="EN437" s="179"/>
      <c r="EO437" s="179"/>
      <c r="EP437" s="179"/>
      <c r="EQ437" s="179"/>
      <c r="ER437" s="179"/>
      <c r="ES437" s="179"/>
      <c r="ET437" s="179"/>
      <c r="EU437" s="179"/>
      <c r="EV437" s="179"/>
      <c r="EW437" s="179"/>
      <c r="EX437" s="179"/>
      <c r="EY437" s="179"/>
      <c r="EZ437" s="179"/>
      <c r="FA437" s="179"/>
      <c r="FB437" s="179"/>
      <c r="FC437" s="179"/>
      <c r="FD437" s="179"/>
      <c r="FE437" s="179"/>
      <c r="FF437" s="179"/>
      <c r="FG437" s="179"/>
      <c r="FH437" s="179"/>
      <c r="FI437" s="179"/>
      <c r="FJ437" s="179"/>
      <c r="FK437" s="179"/>
      <c r="FL437" s="179"/>
      <c r="FM437" s="179"/>
      <c r="FN437" s="179"/>
      <c r="FO437" s="179"/>
      <c r="FP437" s="179"/>
      <c r="FQ437" s="179"/>
      <c r="FR437" s="179"/>
      <c r="FS437" s="179"/>
      <c r="FT437" s="179"/>
      <c r="FU437" s="179"/>
      <c r="FV437" s="179"/>
      <c r="FW437" s="179"/>
      <c r="FX437" s="179"/>
      <c r="FY437" s="179"/>
      <c r="FZ437" s="179"/>
      <c r="GA437" s="179"/>
      <c r="GB437" s="179"/>
    </row>
    <row r="438" spans="1:184" s="659" customFormat="1">
      <c r="A438" s="12"/>
      <c r="D438" s="179"/>
      <c r="E438" s="179"/>
      <c r="F438" s="179"/>
      <c r="G438" s="179"/>
      <c r="H438" s="179"/>
      <c r="I438" s="179"/>
      <c r="J438" s="179"/>
      <c r="K438" s="179"/>
      <c r="L438" s="793"/>
      <c r="M438" s="794"/>
      <c r="N438" s="795"/>
      <c r="O438" s="179"/>
      <c r="P438" s="179"/>
      <c r="Q438" s="179"/>
      <c r="R438" s="179"/>
      <c r="S438" s="179"/>
      <c r="T438" s="179"/>
      <c r="U438" s="179"/>
      <c r="V438" s="179"/>
      <c r="W438" s="179"/>
      <c r="X438" s="179"/>
      <c r="Y438" s="179"/>
      <c r="Z438" s="179"/>
      <c r="AA438" s="179"/>
      <c r="AB438" s="179"/>
      <c r="AC438" s="179"/>
      <c r="AD438" s="179"/>
      <c r="AE438" s="179"/>
      <c r="AF438" s="179"/>
      <c r="AG438" s="179"/>
      <c r="AH438" s="179"/>
      <c r="AI438" s="179"/>
      <c r="AJ438" s="179"/>
      <c r="AK438" s="179"/>
      <c r="AL438" s="179"/>
      <c r="AM438" s="179"/>
      <c r="AN438" s="179"/>
      <c r="AO438" s="179"/>
      <c r="AP438" s="179"/>
      <c r="AQ438" s="179"/>
      <c r="AR438" s="179"/>
      <c r="AS438" s="179"/>
      <c r="AT438" s="179"/>
      <c r="AU438" s="179"/>
      <c r="AV438" s="179"/>
      <c r="AW438" s="179"/>
      <c r="AX438" s="179"/>
      <c r="AY438" s="179"/>
      <c r="AZ438" s="179"/>
      <c r="BA438" s="179"/>
      <c r="BB438" s="179"/>
      <c r="BC438" s="179"/>
      <c r="BD438" s="179"/>
      <c r="BE438" s="179"/>
      <c r="BF438" s="179"/>
      <c r="BG438" s="179"/>
      <c r="BH438" s="179"/>
      <c r="BI438" s="179"/>
      <c r="BJ438" s="179"/>
      <c r="BK438" s="179"/>
      <c r="BL438" s="179"/>
      <c r="BM438" s="179"/>
      <c r="BN438" s="179"/>
      <c r="BO438" s="179"/>
      <c r="BP438" s="179"/>
      <c r="BQ438" s="179"/>
      <c r="BR438" s="179"/>
      <c r="BS438" s="179"/>
      <c r="BT438" s="179"/>
      <c r="BU438" s="179"/>
      <c r="BV438" s="179"/>
      <c r="BW438" s="179"/>
      <c r="BX438" s="179"/>
      <c r="BY438" s="179"/>
      <c r="BZ438" s="179"/>
      <c r="CA438" s="179"/>
      <c r="CB438" s="179"/>
      <c r="CC438" s="179"/>
      <c r="CD438" s="179"/>
      <c r="CE438" s="179"/>
      <c r="CF438" s="179"/>
      <c r="CG438" s="179"/>
      <c r="CH438" s="179"/>
      <c r="CI438" s="179"/>
      <c r="CJ438" s="179"/>
      <c r="CK438" s="179"/>
      <c r="CL438" s="179"/>
      <c r="CM438" s="179"/>
      <c r="CN438" s="179"/>
      <c r="CO438" s="179"/>
      <c r="CP438" s="179"/>
      <c r="CQ438" s="179"/>
      <c r="CR438" s="179"/>
      <c r="CS438" s="179"/>
      <c r="CT438" s="179"/>
      <c r="CU438" s="179"/>
      <c r="CV438" s="179"/>
      <c r="CW438" s="179"/>
      <c r="CX438" s="179"/>
      <c r="CY438" s="179"/>
      <c r="CZ438" s="179"/>
      <c r="DA438" s="179"/>
      <c r="DB438" s="179"/>
      <c r="DC438" s="179"/>
      <c r="DD438" s="179"/>
      <c r="DE438" s="179"/>
      <c r="DF438" s="179"/>
      <c r="DG438" s="179"/>
      <c r="DH438" s="179"/>
      <c r="DI438" s="179"/>
      <c r="DJ438" s="179"/>
      <c r="DK438" s="179"/>
      <c r="DL438" s="179"/>
      <c r="DM438" s="179"/>
      <c r="DN438" s="179"/>
      <c r="DO438" s="179"/>
      <c r="DP438" s="179"/>
      <c r="DQ438" s="179"/>
      <c r="DR438" s="179"/>
      <c r="DS438" s="179"/>
      <c r="DT438" s="179"/>
      <c r="DU438" s="179"/>
      <c r="DV438" s="179"/>
      <c r="DW438" s="179"/>
      <c r="DX438" s="179"/>
      <c r="DY438" s="179"/>
      <c r="DZ438" s="179"/>
      <c r="EA438" s="179"/>
      <c r="EB438" s="179"/>
      <c r="EC438" s="179"/>
      <c r="ED438" s="179"/>
      <c r="EE438" s="179"/>
      <c r="EF438" s="179"/>
      <c r="EG438" s="179"/>
      <c r="EH438" s="179"/>
      <c r="EI438" s="179"/>
      <c r="EJ438" s="179"/>
      <c r="EK438" s="179"/>
      <c r="EL438" s="179"/>
      <c r="EM438" s="179"/>
      <c r="EN438" s="179"/>
      <c r="EO438" s="179"/>
      <c r="EP438" s="179"/>
      <c r="EQ438" s="179"/>
      <c r="ER438" s="179"/>
      <c r="ES438" s="179"/>
      <c r="ET438" s="179"/>
      <c r="EU438" s="179"/>
      <c r="EV438" s="179"/>
      <c r="EW438" s="179"/>
      <c r="EX438" s="179"/>
      <c r="EY438" s="179"/>
      <c r="EZ438" s="179"/>
      <c r="FA438" s="179"/>
      <c r="FB438" s="179"/>
      <c r="FC438" s="179"/>
      <c r="FD438" s="179"/>
      <c r="FE438" s="179"/>
      <c r="FF438" s="179"/>
      <c r="FG438" s="179"/>
      <c r="FH438" s="179"/>
      <c r="FI438" s="179"/>
      <c r="FJ438" s="179"/>
      <c r="FK438" s="179"/>
      <c r="FL438" s="179"/>
      <c r="FM438" s="179"/>
      <c r="FN438" s="179"/>
      <c r="FO438" s="179"/>
      <c r="FP438" s="179"/>
      <c r="FQ438" s="179"/>
      <c r="FR438" s="179"/>
      <c r="FS438" s="179"/>
      <c r="FT438" s="179"/>
      <c r="FU438" s="179"/>
      <c r="FV438" s="179"/>
      <c r="FW438" s="179"/>
      <c r="FX438" s="179"/>
      <c r="FY438" s="179"/>
      <c r="FZ438" s="179"/>
      <c r="GA438" s="179"/>
      <c r="GB438" s="179"/>
    </row>
    <row r="439" spans="1:184" s="659" customFormat="1">
      <c r="A439" s="12"/>
      <c r="D439" s="179"/>
      <c r="E439" s="179"/>
      <c r="F439" s="179"/>
      <c r="G439" s="179"/>
      <c r="H439" s="179"/>
      <c r="I439" s="179"/>
      <c r="J439" s="179"/>
      <c r="K439" s="179"/>
      <c r="L439" s="793"/>
      <c r="M439" s="794"/>
      <c r="N439" s="795"/>
      <c r="O439" s="179"/>
      <c r="P439" s="179"/>
      <c r="Q439" s="179"/>
      <c r="R439" s="179"/>
      <c r="S439" s="179"/>
      <c r="T439" s="179"/>
      <c r="U439" s="179"/>
      <c r="V439" s="179"/>
      <c r="W439" s="179"/>
      <c r="X439" s="179"/>
      <c r="Y439" s="179"/>
      <c r="Z439" s="179"/>
      <c r="AA439" s="179"/>
      <c r="AB439" s="179"/>
      <c r="AC439" s="179"/>
      <c r="AD439" s="179"/>
      <c r="AE439" s="179"/>
      <c r="AF439" s="179"/>
      <c r="AG439" s="179"/>
      <c r="AH439" s="179"/>
      <c r="AI439" s="179"/>
      <c r="AJ439" s="179"/>
      <c r="AK439" s="179"/>
      <c r="AL439" s="179"/>
      <c r="AM439" s="179"/>
      <c r="AN439" s="179"/>
      <c r="AO439" s="179"/>
      <c r="AP439" s="179"/>
      <c r="AQ439" s="179"/>
      <c r="AR439" s="179"/>
      <c r="AS439" s="179"/>
      <c r="AT439" s="179"/>
      <c r="AU439" s="179"/>
      <c r="AV439" s="179"/>
      <c r="AW439" s="179"/>
      <c r="AX439" s="179"/>
      <c r="AY439" s="179"/>
      <c r="AZ439" s="179"/>
      <c r="BA439" s="179"/>
      <c r="BB439" s="179"/>
      <c r="BC439" s="179"/>
      <c r="BD439" s="179"/>
      <c r="BE439" s="179"/>
      <c r="BF439" s="179"/>
      <c r="BG439" s="179"/>
      <c r="BH439" s="179"/>
      <c r="BI439" s="179"/>
      <c r="BJ439" s="179"/>
      <c r="BK439" s="179"/>
      <c r="BL439" s="179"/>
      <c r="BM439" s="179"/>
      <c r="BN439" s="179"/>
      <c r="BO439" s="179"/>
      <c r="BP439" s="179"/>
      <c r="BQ439" s="179"/>
      <c r="BR439" s="179"/>
      <c r="BS439" s="179"/>
      <c r="BT439" s="179"/>
      <c r="BU439" s="179"/>
      <c r="BV439" s="179"/>
      <c r="BW439" s="179"/>
      <c r="BX439" s="179"/>
      <c r="BY439" s="179"/>
      <c r="BZ439" s="179"/>
      <c r="CA439" s="179"/>
      <c r="CB439" s="179"/>
      <c r="CC439" s="179"/>
      <c r="CD439" s="179"/>
      <c r="CE439" s="179"/>
      <c r="CF439" s="179"/>
      <c r="CG439" s="179"/>
      <c r="CH439" s="179"/>
      <c r="CI439" s="179"/>
      <c r="CJ439" s="179"/>
      <c r="CK439" s="179"/>
      <c r="CL439" s="179"/>
      <c r="CM439" s="179"/>
      <c r="CN439" s="179"/>
      <c r="CO439" s="179"/>
      <c r="CP439" s="179"/>
      <c r="CQ439" s="179"/>
      <c r="CR439" s="179"/>
      <c r="CS439" s="179"/>
      <c r="CT439" s="179"/>
      <c r="CU439" s="179"/>
      <c r="CV439" s="179"/>
      <c r="CW439" s="179"/>
      <c r="CX439" s="179"/>
      <c r="CY439" s="179"/>
      <c r="CZ439" s="179"/>
      <c r="DA439" s="179"/>
      <c r="DB439" s="179"/>
      <c r="DC439" s="179"/>
      <c r="DD439" s="179"/>
      <c r="DE439" s="179"/>
      <c r="DF439" s="179"/>
      <c r="DG439" s="179"/>
      <c r="DH439" s="179"/>
      <c r="DI439" s="179"/>
      <c r="DJ439" s="179"/>
      <c r="DK439" s="179"/>
      <c r="DL439" s="179"/>
      <c r="DM439" s="179"/>
      <c r="DN439" s="179"/>
      <c r="DO439" s="179"/>
      <c r="DP439" s="179"/>
      <c r="DQ439" s="179"/>
      <c r="DR439" s="179"/>
      <c r="DS439" s="179"/>
      <c r="DT439" s="179"/>
      <c r="DU439" s="179"/>
      <c r="DV439" s="179"/>
      <c r="DW439" s="179"/>
      <c r="DX439" s="179"/>
      <c r="DY439" s="179"/>
      <c r="DZ439" s="179"/>
      <c r="EA439" s="179"/>
      <c r="EB439" s="179"/>
      <c r="EC439" s="179"/>
      <c r="ED439" s="179"/>
      <c r="EE439" s="179"/>
      <c r="EF439" s="179"/>
      <c r="EG439" s="179"/>
      <c r="EH439" s="179"/>
      <c r="EI439" s="179"/>
      <c r="EJ439" s="179"/>
      <c r="EK439" s="179"/>
      <c r="EL439" s="179"/>
      <c r="EM439" s="179"/>
      <c r="EN439" s="179"/>
      <c r="EO439" s="179"/>
      <c r="EP439" s="179"/>
      <c r="EQ439" s="179"/>
      <c r="ER439" s="179"/>
      <c r="ES439" s="179"/>
      <c r="ET439" s="179"/>
      <c r="EU439" s="179"/>
      <c r="EV439" s="179"/>
      <c r="EW439" s="179"/>
      <c r="EX439" s="179"/>
      <c r="EY439" s="179"/>
      <c r="EZ439" s="179"/>
      <c r="FA439" s="179"/>
      <c r="FB439" s="179"/>
      <c r="FC439" s="179"/>
      <c r="FD439" s="179"/>
      <c r="FE439" s="179"/>
      <c r="FF439" s="179"/>
      <c r="FG439" s="179"/>
      <c r="FH439" s="179"/>
      <c r="FI439" s="179"/>
      <c r="FJ439" s="179"/>
      <c r="FK439" s="179"/>
      <c r="FL439" s="179"/>
      <c r="FM439" s="179"/>
      <c r="FN439" s="179"/>
      <c r="FO439" s="179"/>
      <c r="FP439" s="179"/>
      <c r="FQ439" s="179"/>
      <c r="FR439" s="179"/>
      <c r="FS439" s="179"/>
      <c r="FT439" s="179"/>
      <c r="FU439" s="179"/>
      <c r="FV439" s="179"/>
      <c r="FW439" s="179"/>
      <c r="FX439" s="179"/>
      <c r="FY439" s="179"/>
      <c r="FZ439" s="179"/>
      <c r="GA439" s="179"/>
      <c r="GB439" s="179"/>
    </row>
    <row r="440" spans="1:184" s="659" customFormat="1">
      <c r="A440" s="12"/>
      <c r="D440" s="179"/>
      <c r="E440" s="179"/>
      <c r="F440" s="179"/>
      <c r="G440" s="179"/>
      <c r="H440" s="179"/>
      <c r="I440" s="179"/>
      <c r="J440" s="179"/>
      <c r="K440" s="179"/>
      <c r="L440" s="793"/>
      <c r="M440" s="794"/>
      <c r="N440" s="795"/>
      <c r="O440" s="179"/>
      <c r="P440" s="179"/>
      <c r="Q440" s="179"/>
      <c r="R440" s="179"/>
      <c r="S440" s="179"/>
      <c r="T440" s="179"/>
      <c r="U440" s="179"/>
      <c r="V440" s="179"/>
      <c r="W440" s="179"/>
      <c r="X440" s="179"/>
      <c r="Y440" s="179"/>
      <c r="Z440" s="179"/>
      <c r="AA440" s="179"/>
      <c r="AB440" s="179"/>
      <c r="AC440" s="179"/>
      <c r="AD440" s="179"/>
      <c r="AE440" s="179"/>
      <c r="AF440" s="179"/>
      <c r="AG440" s="179"/>
      <c r="AH440" s="179"/>
      <c r="AI440" s="179"/>
      <c r="AJ440" s="179"/>
      <c r="AK440" s="179"/>
      <c r="AL440" s="179"/>
      <c r="AM440" s="179"/>
      <c r="AN440" s="179"/>
      <c r="AO440" s="179"/>
      <c r="AP440" s="179"/>
      <c r="AQ440" s="179"/>
      <c r="AR440" s="179"/>
      <c r="AS440" s="179"/>
      <c r="AT440" s="179"/>
      <c r="AU440" s="179"/>
      <c r="AV440" s="179"/>
      <c r="AW440" s="179"/>
      <c r="AX440" s="179"/>
      <c r="AY440" s="179"/>
      <c r="AZ440" s="179"/>
      <c r="BA440" s="179"/>
      <c r="BB440" s="179"/>
      <c r="BC440" s="179"/>
      <c r="BD440" s="179"/>
      <c r="BE440" s="179"/>
      <c r="BF440" s="179"/>
      <c r="BG440" s="179"/>
      <c r="BH440" s="179"/>
      <c r="BI440" s="179"/>
      <c r="BJ440" s="179"/>
      <c r="BK440" s="179"/>
      <c r="BL440" s="179"/>
      <c r="BM440" s="179"/>
      <c r="BN440" s="179"/>
      <c r="BO440" s="179"/>
      <c r="BP440" s="179"/>
      <c r="BQ440" s="179"/>
      <c r="BR440" s="179"/>
      <c r="BS440" s="179"/>
      <c r="BT440" s="179"/>
      <c r="BU440" s="179"/>
      <c r="BV440" s="179"/>
      <c r="BW440" s="179"/>
      <c r="BX440" s="179"/>
      <c r="BY440" s="179"/>
      <c r="BZ440" s="179"/>
      <c r="CA440" s="179"/>
      <c r="CB440" s="179"/>
      <c r="CC440" s="179"/>
      <c r="CD440" s="179"/>
      <c r="CE440" s="179"/>
      <c r="CF440" s="179"/>
      <c r="CG440" s="179"/>
      <c r="CH440" s="179"/>
      <c r="CI440" s="179"/>
      <c r="CJ440" s="179"/>
      <c r="CK440" s="179"/>
      <c r="CL440" s="179"/>
      <c r="CM440" s="179"/>
      <c r="CN440" s="179"/>
      <c r="CO440" s="179"/>
      <c r="CP440" s="179"/>
      <c r="CQ440" s="179"/>
      <c r="CR440" s="179"/>
      <c r="CS440" s="179"/>
      <c r="CT440" s="179"/>
      <c r="CU440" s="179"/>
      <c r="CV440" s="179"/>
      <c r="CW440" s="179"/>
      <c r="CX440" s="179"/>
      <c r="CY440" s="179"/>
      <c r="CZ440" s="179"/>
      <c r="DA440" s="179"/>
      <c r="DB440" s="179"/>
      <c r="DC440" s="179"/>
      <c r="DD440" s="179"/>
      <c r="DE440" s="179"/>
      <c r="DF440" s="179"/>
      <c r="DG440" s="179"/>
      <c r="DH440" s="179"/>
      <c r="DI440" s="179"/>
      <c r="DJ440" s="179"/>
      <c r="DK440" s="179"/>
      <c r="DL440" s="179"/>
      <c r="DM440" s="179"/>
      <c r="DN440" s="179"/>
      <c r="DO440" s="179"/>
      <c r="DP440" s="179"/>
      <c r="DQ440" s="179"/>
      <c r="DR440" s="179"/>
      <c r="DS440" s="179"/>
      <c r="DT440" s="179"/>
      <c r="DU440" s="179"/>
      <c r="DV440" s="179"/>
      <c r="DW440" s="179"/>
      <c r="DX440" s="179"/>
      <c r="DY440" s="179"/>
      <c r="DZ440" s="179"/>
      <c r="EA440" s="179"/>
      <c r="EB440" s="179"/>
      <c r="EC440" s="179"/>
      <c r="ED440" s="179"/>
      <c r="EE440" s="179"/>
      <c r="EF440" s="179"/>
      <c r="EG440" s="179"/>
      <c r="EH440" s="179"/>
      <c r="EI440" s="179"/>
      <c r="EJ440" s="179"/>
      <c r="EK440" s="179"/>
      <c r="EL440" s="179"/>
      <c r="EM440" s="179"/>
      <c r="EN440" s="179"/>
      <c r="EO440" s="179"/>
      <c r="EP440" s="179"/>
      <c r="EQ440" s="179"/>
      <c r="ER440" s="179"/>
      <c r="ES440" s="179"/>
      <c r="ET440" s="179"/>
      <c r="EU440" s="179"/>
      <c r="EV440" s="179"/>
      <c r="EW440" s="179"/>
      <c r="EX440" s="179"/>
      <c r="EY440" s="179"/>
      <c r="EZ440" s="179"/>
      <c r="FA440" s="179"/>
      <c r="FB440" s="179"/>
      <c r="FC440" s="179"/>
      <c r="FD440" s="179"/>
      <c r="FE440" s="179"/>
      <c r="FF440" s="179"/>
      <c r="FG440" s="179"/>
      <c r="FH440" s="179"/>
      <c r="FI440" s="179"/>
      <c r="FJ440" s="179"/>
      <c r="FK440" s="179"/>
      <c r="FL440" s="179"/>
      <c r="FM440" s="179"/>
      <c r="FN440" s="179"/>
      <c r="FO440" s="179"/>
      <c r="FP440" s="179"/>
      <c r="FQ440" s="179"/>
      <c r="FR440" s="179"/>
      <c r="FS440" s="179"/>
      <c r="FT440" s="179"/>
      <c r="FU440" s="179"/>
      <c r="FV440" s="179"/>
      <c r="FW440" s="179"/>
      <c r="FX440" s="179"/>
      <c r="FY440" s="179"/>
      <c r="FZ440" s="179"/>
      <c r="GA440" s="179"/>
      <c r="GB440" s="179"/>
    </row>
    <row r="441" spans="1:184" s="659" customFormat="1">
      <c r="A441" s="12"/>
      <c r="D441" s="179"/>
      <c r="E441" s="179"/>
      <c r="F441" s="179"/>
      <c r="G441" s="179"/>
      <c r="H441" s="179"/>
      <c r="I441" s="179"/>
      <c r="J441" s="179"/>
      <c r="K441" s="179"/>
      <c r="L441" s="793"/>
      <c r="M441" s="794"/>
      <c r="N441" s="795"/>
      <c r="O441" s="179"/>
      <c r="P441" s="179"/>
      <c r="Q441" s="179"/>
      <c r="R441" s="179"/>
      <c r="S441" s="179"/>
      <c r="T441" s="179"/>
      <c r="U441" s="179"/>
      <c r="V441" s="179"/>
      <c r="W441" s="179"/>
      <c r="X441" s="179"/>
      <c r="Y441" s="179"/>
      <c r="Z441" s="179"/>
      <c r="AA441" s="179"/>
      <c r="AB441" s="179"/>
      <c r="AC441" s="179"/>
      <c r="AD441" s="179"/>
      <c r="AE441" s="179"/>
      <c r="AF441" s="179"/>
      <c r="AG441" s="179"/>
      <c r="AH441" s="179"/>
      <c r="AI441" s="179"/>
      <c r="AJ441" s="179"/>
      <c r="AK441" s="179"/>
      <c r="AL441" s="179"/>
      <c r="AM441" s="179"/>
      <c r="AN441" s="179"/>
      <c r="AO441" s="179"/>
      <c r="AP441" s="179"/>
      <c r="AQ441" s="179"/>
      <c r="AR441" s="179"/>
      <c r="AS441" s="179"/>
      <c r="AT441" s="179"/>
      <c r="AU441" s="179"/>
      <c r="AV441" s="179"/>
      <c r="AW441" s="179"/>
      <c r="AX441" s="179"/>
      <c r="AY441" s="179"/>
      <c r="AZ441" s="179"/>
      <c r="BA441" s="179"/>
      <c r="BB441" s="179"/>
      <c r="BC441" s="179"/>
      <c r="BD441" s="179"/>
      <c r="BE441" s="179"/>
      <c r="BF441" s="179"/>
      <c r="BG441" s="179"/>
      <c r="BH441" s="179"/>
      <c r="BI441" s="179"/>
      <c r="BJ441" s="179"/>
      <c r="BK441" s="179"/>
      <c r="BL441" s="179"/>
      <c r="BM441" s="179"/>
      <c r="BN441" s="179"/>
      <c r="BO441" s="179"/>
      <c r="BP441" s="179"/>
      <c r="BQ441" s="179"/>
      <c r="BR441" s="179"/>
      <c r="BS441" s="179"/>
      <c r="BT441" s="179"/>
      <c r="BU441" s="179"/>
      <c r="BV441" s="179"/>
      <c r="BW441" s="179"/>
      <c r="BX441" s="179"/>
      <c r="BY441" s="179"/>
      <c r="BZ441" s="179"/>
      <c r="CA441" s="179"/>
      <c r="CB441" s="179"/>
      <c r="CC441" s="179"/>
      <c r="CD441" s="179"/>
      <c r="CE441" s="179"/>
      <c r="CF441" s="179"/>
      <c r="CG441" s="179"/>
      <c r="CH441" s="179"/>
      <c r="CI441" s="179"/>
      <c r="CJ441" s="179"/>
      <c r="CK441" s="179"/>
      <c r="CL441" s="179"/>
      <c r="CM441" s="179"/>
      <c r="CN441" s="179"/>
      <c r="CO441" s="179"/>
      <c r="CP441" s="179"/>
      <c r="CQ441" s="179"/>
      <c r="CR441" s="179"/>
      <c r="CS441" s="179"/>
      <c r="CT441" s="179"/>
      <c r="CU441" s="179"/>
      <c r="CV441" s="179"/>
      <c r="CW441" s="179"/>
      <c r="CX441" s="179"/>
      <c r="CY441" s="179"/>
      <c r="CZ441" s="179"/>
      <c r="DA441" s="179"/>
      <c r="DB441" s="179"/>
      <c r="DC441" s="179"/>
      <c r="DD441" s="179"/>
      <c r="DE441" s="179"/>
      <c r="DF441" s="179"/>
      <c r="DG441" s="179"/>
      <c r="DH441" s="179"/>
      <c r="DI441" s="179"/>
      <c r="DJ441" s="179"/>
      <c r="DK441" s="179"/>
      <c r="DL441" s="179"/>
      <c r="DM441" s="179"/>
      <c r="DN441" s="179"/>
      <c r="DO441" s="179"/>
      <c r="DP441" s="179"/>
      <c r="DQ441" s="179"/>
      <c r="DR441" s="179"/>
      <c r="DS441" s="179"/>
      <c r="DT441" s="179"/>
      <c r="DU441" s="179"/>
      <c r="DV441" s="179"/>
      <c r="DW441" s="179"/>
      <c r="DX441" s="179"/>
      <c r="DY441" s="179"/>
      <c r="DZ441" s="179"/>
      <c r="EA441" s="179"/>
      <c r="EB441" s="179"/>
      <c r="EC441" s="179"/>
      <c r="ED441" s="179"/>
      <c r="EE441" s="179"/>
      <c r="EF441" s="179"/>
      <c r="EG441" s="179"/>
      <c r="EH441" s="179"/>
      <c r="EI441" s="179"/>
      <c r="EJ441" s="179"/>
      <c r="EK441" s="179"/>
      <c r="EL441" s="179"/>
      <c r="EM441" s="179"/>
      <c r="EN441" s="179"/>
      <c r="EO441" s="179"/>
      <c r="EP441" s="179"/>
      <c r="EQ441" s="179"/>
      <c r="ER441" s="179"/>
      <c r="ES441" s="179"/>
      <c r="ET441" s="179"/>
      <c r="EU441" s="179"/>
      <c r="EV441" s="179"/>
      <c r="EW441" s="179"/>
      <c r="EX441" s="179"/>
      <c r="EY441" s="179"/>
      <c r="EZ441" s="179"/>
      <c r="FA441" s="179"/>
      <c r="FB441" s="179"/>
      <c r="FC441" s="179"/>
      <c r="FD441" s="179"/>
      <c r="FE441" s="179"/>
      <c r="FF441" s="179"/>
      <c r="FG441" s="179"/>
      <c r="FH441" s="179"/>
      <c r="FI441" s="179"/>
      <c r="FJ441" s="179"/>
      <c r="FK441" s="179"/>
      <c r="FL441" s="179"/>
      <c r="FM441" s="179"/>
      <c r="FN441" s="179"/>
      <c r="FO441" s="179"/>
      <c r="FP441" s="179"/>
      <c r="FQ441" s="179"/>
      <c r="FR441" s="179"/>
      <c r="FS441" s="179"/>
      <c r="FT441" s="179"/>
      <c r="FU441" s="179"/>
      <c r="FV441" s="179"/>
      <c r="FW441" s="179"/>
      <c r="FX441" s="179"/>
      <c r="FY441" s="179"/>
      <c r="FZ441" s="179"/>
      <c r="GA441" s="179"/>
      <c r="GB441" s="179"/>
    </row>
    <row r="442" spans="1:184" s="659" customFormat="1">
      <c r="A442" s="12"/>
      <c r="D442" s="179"/>
      <c r="E442" s="179"/>
      <c r="F442" s="179"/>
      <c r="G442" s="179"/>
      <c r="H442" s="179"/>
      <c r="I442" s="179"/>
      <c r="J442" s="179"/>
      <c r="K442" s="179"/>
      <c r="L442" s="793"/>
      <c r="M442" s="794"/>
      <c r="N442" s="795"/>
      <c r="O442" s="179"/>
      <c r="P442" s="179"/>
      <c r="Q442" s="179"/>
      <c r="R442" s="179"/>
      <c r="S442" s="179"/>
      <c r="T442" s="179"/>
      <c r="U442" s="179"/>
      <c r="V442" s="179"/>
      <c r="W442" s="179"/>
      <c r="X442" s="179"/>
      <c r="Y442" s="179"/>
      <c r="Z442" s="179"/>
      <c r="AA442" s="179"/>
      <c r="AB442" s="179"/>
      <c r="AC442" s="179"/>
      <c r="AD442" s="179"/>
      <c r="AE442" s="179"/>
      <c r="AF442" s="179"/>
      <c r="AG442" s="179"/>
      <c r="AH442" s="179"/>
      <c r="AI442" s="179"/>
      <c r="AJ442" s="179"/>
      <c r="AK442" s="179"/>
      <c r="AL442" s="179"/>
      <c r="AM442" s="179"/>
      <c r="AN442" s="179"/>
      <c r="AO442" s="179"/>
      <c r="AP442" s="179"/>
      <c r="AQ442" s="179"/>
      <c r="AR442" s="179"/>
      <c r="AS442" s="179"/>
      <c r="AT442" s="179"/>
      <c r="AU442" s="179"/>
      <c r="AV442" s="179"/>
      <c r="AW442" s="179"/>
      <c r="AX442" s="179"/>
      <c r="AY442" s="179"/>
      <c r="AZ442" s="179"/>
      <c r="BA442" s="179"/>
      <c r="BB442" s="179"/>
      <c r="BC442" s="179"/>
      <c r="BD442" s="179"/>
      <c r="BE442" s="179"/>
      <c r="BF442" s="179"/>
      <c r="BG442" s="179"/>
      <c r="BH442" s="179"/>
      <c r="BI442" s="179"/>
      <c r="BJ442" s="179"/>
      <c r="BK442" s="179"/>
      <c r="BL442" s="179"/>
      <c r="BM442" s="179"/>
      <c r="BN442" s="179"/>
      <c r="BO442" s="179"/>
      <c r="BP442" s="179"/>
      <c r="BQ442" s="179"/>
      <c r="BR442" s="179"/>
      <c r="BS442" s="179"/>
      <c r="BT442" s="179"/>
      <c r="BU442" s="179"/>
      <c r="BV442" s="179"/>
      <c r="BW442" s="179"/>
      <c r="BX442" s="179"/>
      <c r="BY442" s="179"/>
      <c r="BZ442" s="179"/>
      <c r="CA442" s="179"/>
      <c r="CB442" s="179"/>
      <c r="CC442" s="179"/>
      <c r="CD442" s="179"/>
      <c r="CE442" s="179"/>
      <c r="CF442" s="179"/>
      <c r="CG442" s="179"/>
      <c r="CH442" s="179"/>
      <c r="CI442" s="179"/>
      <c r="CJ442" s="179"/>
      <c r="CK442" s="179"/>
      <c r="CL442" s="179"/>
      <c r="CM442" s="179"/>
      <c r="CN442" s="179"/>
      <c r="CO442" s="179"/>
      <c r="CP442" s="179"/>
      <c r="CQ442" s="179"/>
      <c r="CR442" s="179"/>
      <c r="CS442" s="179"/>
      <c r="CT442" s="179"/>
      <c r="CU442" s="179"/>
      <c r="CV442" s="179"/>
      <c r="CW442" s="179"/>
      <c r="CX442" s="179"/>
      <c r="CY442" s="179"/>
      <c r="CZ442" s="179"/>
      <c r="DA442" s="179"/>
      <c r="DB442" s="179"/>
      <c r="DC442" s="179"/>
      <c r="DD442" s="179"/>
      <c r="DE442" s="179"/>
      <c r="DF442" s="179"/>
      <c r="DG442" s="179"/>
      <c r="DH442" s="179"/>
      <c r="DI442" s="179"/>
      <c r="DJ442" s="179"/>
      <c r="DK442" s="179"/>
      <c r="DL442" s="179"/>
      <c r="DM442" s="179"/>
      <c r="DN442" s="179"/>
      <c r="DO442" s="179"/>
      <c r="DP442" s="179"/>
      <c r="DQ442" s="179"/>
      <c r="DR442" s="179"/>
      <c r="DS442" s="179"/>
      <c r="DT442" s="179"/>
      <c r="DU442" s="179"/>
      <c r="DV442" s="179"/>
      <c r="DW442" s="179"/>
      <c r="DX442" s="179"/>
      <c r="DY442" s="179"/>
      <c r="DZ442" s="179"/>
      <c r="EA442" s="179"/>
      <c r="EB442" s="179"/>
      <c r="EC442" s="179"/>
      <c r="ED442" s="179"/>
      <c r="EE442" s="179"/>
      <c r="EF442" s="179"/>
      <c r="EG442" s="179"/>
      <c r="EH442" s="179"/>
      <c r="EI442" s="179"/>
      <c r="EJ442" s="179"/>
      <c r="EK442" s="179"/>
      <c r="EL442" s="179"/>
      <c r="EM442" s="179"/>
      <c r="EN442" s="179"/>
      <c r="EO442" s="179"/>
      <c r="EP442" s="179"/>
      <c r="EQ442" s="179"/>
      <c r="ER442" s="179"/>
      <c r="ES442" s="179"/>
      <c r="ET442" s="179"/>
      <c r="EU442" s="179"/>
      <c r="EV442" s="179"/>
      <c r="EW442" s="179"/>
      <c r="EX442" s="179"/>
      <c r="EY442" s="179"/>
      <c r="EZ442" s="179"/>
      <c r="FA442" s="179"/>
      <c r="FB442" s="179"/>
      <c r="FC442" s="179"/>
      <c r="FD442" s="179"/>
      <c r="FE442" s="179"/>
      <c r="FF442" s="179"/>
      <c r="FG442" s="179"/>
      <c r="FH442" s="179"/>
      <c r="FI442" s="179"/>
      <c r="FJ442" s="179"/>
      <c r="FK442" s="179"/>
      <c r="FL442" s="179"/>
      <c r="FM442" s="179"/>
      <c r="FN442" s="179"/>
      <c r="FO442" s="179"/>
      <c r="FP442" s="179"/>
      <c r="FQ442" s="179"/>
      <c r="FR442" s="179"/>
      <c r="FS442" s="179"/>
      <c r="FT442" s="179"/>
      <c r="FU442" s="179"/>
      <c r="FV442" s="179"/>
      <c r="FW442" s="179"/>
      <c r="FX442" s="179"/>
      <c r="FY442" s="179"/>
      <c r="FZ442" s="179"/>
      <c r="GA442" s="179"/>
      <c r="GB442" s="179"/>
    </row>
    <row r="443" spans="1:184" s="659" customFormat="1">
      <c r="A443" s="12"/>
      <c r="D443" s="179"/>
      <c r="E443" s="179"/>
      <c r="F443" s="179"/>
      <c r="G443" s="179"/>
      <c r="H443" s="179"/>
      <c r="I443" s="179"/>
      <c r="J443" s="179"/>
      <c r="K443" s="179"/>
      <c r="L443" s="793"/>
      <c r="M443" s="794"/>
      <c r="N443" s="795"/>
      <c r="O443" s="179"/>
      <c r="P443" s="179"/>
      <c r="Q443" s="179"/>
      <c r="R443" s="179"/>
      <c r="S443" s="179"/>
      <c r="T443" s="179"/>
      <c r="U443" s="179"/>
      <c r="V443" s="179"/>
      <c r="W443" s="179"/>
      <c r="X443" s="179"/>
      <c r="Y443" s="179"/>
      <c r="Z443" s="179"/>
      <c r="AA443" s="179"/>
      <c r="AB443" s="179"/>
      <c r="AC443" s="179"/>
      <c r="AD443" s="179"/>
      <c r="AE443" s="179"/>
      <c r="AF443" s="179"/>
      <c r="AG443" s="179"/>
      <c r="AH443" s="179"/>
      <c r="AI443" s="179"/>
      <c r="AJ443" s="179"/>
      <c r="AK443" s="179"/>
      <c r="AL443" s="179"/>
      <c r="AM443" s="179"/>
      <c r="AN443" s="179"/>
      <c r="AO443" s="179"/>
      <c r="AP443" s="179"/>
      <c r="AQ443" s="179"/>
      <c r="AR443" s="179"/>
      <c r="AS443" s="179"/>
      <c r="AT443" s="179"/>
      <c r="AU443" s="179"/>
      <c r="AV443" s="179"/>
      <c r="AW443" s="179"/>
      <c r="AX443" s="179"/>
      <c r="AY443" s="179"/>
      <c r="AZ443" s="179"/>
      <c r="BA443" s="179"/>
      <c r="BB443" s="179"/>
      <c r="BC443" s="179"/>
      <c r="BD443" s="179"/>
      <c r="BE443" s="179"/>
      <c r="BF443" s="179"/>
      <c r="BG443" s="179"/>
      <c r="BH443" s="179"/>
      <c r="BI443" s="179"/>
      <c r="BJ443" s="179"/>
      <c r="BK443" s="179"/>
      <c r="BL443" s="179"/>
      <c r="BM443" s="179"/>
      <c r="BN443" s="179"/>
      <c r="BO443" s="179"/>
      <c r="BP443" s="179"/>
      <c r="BQ443" s="179"/>
      <c r="BR443" s="179"/>
      <c r="BS443" s="179"/>
      <c r="BT443" s="179"/>
      <c r="BU443" s="179"/>
      <c r="BV443" s="179"/>
      <c r="BW443" s="179"/>
      <c r="BX443" s="179"/>
      <c r="BY443" s="179"/>
      <c r="BZ443" s="179"/>
      <c r="CA443" s="179"/>
      <c r="CB443" s="179"/>
      <c r="CC443" s="179"/>
      <c r="CD443" s="179"/>
      <c r="CE443" s="179"/>
      <c r="CF443" s="179"/>
      <c r="CG443" s="179"/>
      <c r="CH443" s="179"/>
      <c r="CI443" s="179"/>
      <c r="CJ443" s="179"/>
      <c r="CK443" s="179"/>
      <c r="CL443" s="179"/>
      <c r="CM443" s="179"/>
      <c r="CN443" s="179"/>
      <c r="CO443" s="179"/>
      <c r="CP443" s="179"/>
      <c r="CQ443" s="179"/>
      <c r="CR443" s="179"/>
      <c r="CS443" s="179"/>
      <c r="CT443" s="179"/>
      <c r="CU443" s="179"/>
      <c r="CV443" s="179"/>
      <c r="CW443" s="179"/>
      <c r="CX443" s="179"/>
      <c r="CY443" s="179"/>
      <c r="CZ443" s="179"/>
      <c r="DA443" s="179"/>
      <c r="DB443" s="179"/>
      <c r="DC443" s="179"/>
      <c r="DD443" s="179"/>
      <c r="DE443" s="179"/>
      <c r="DF443" s="179"/>
      <c r="DG443" s="179"/>
      <c r="DH443" s="179"/>
      <c r="DI443" s="179"/>
      <c r="DJ443" s="179"/>
      <c r="DK443" s="179"/>
      <c r="DL443" s="179"/>
      <c r="DM443" s="179"/>
      <c r="DN443" s="179"/>
      <c r="DO443" s="179"/>
      <c r="DP443" s="179"/>
      <c r="DQ443" s="179"/>
      <c r="DR443" s="179"/>
      <c r="DS443" s="179"/>
      <c r="DT443" s="179"/>
      <c r="DU443" s="179"/>
      <c r="DV443" s="179"/>
      <c r="DW443" s="179"/>
      <c r="DX443" s="179"/>
      <c r="DY443" s="179"/>
      <c r="DZ443" s="179"/>
      <c r="EA443" s="179"/>
      <c r="EB443" s="179"/>
      <c r="EC443" s="179"/>
      <c r="ED443" s="179"/>
      <c r="EE443" s="179"/>
      <c r="EF443" s="179"/>
      <c r="EG443" s="179"/>
      <c r="EH443" s="179"/>
      <c r="EI443" s="179"/>
      <c r="EJ443" s="179"/>
      <c r="EK443" s="179"/>
      <c r="EL443" s="179"/>
      <c r="EM443" s="179"/>
      <c r="EN443" s="179"/>
      <c r="EO443" s="179"/>
      <c r="EP443" s="179"/>
      <c r="EQ443" s="179"/>
      <c r="ER443" s="179"/>
      <c r="ES443" s="179"/>
      <c r="ET443" s="179"/>
      <c r="EU443" s="179"/>
      <c r="EV443" s="179"/>
      <c r="EW443" s="179"/>
      <c r="EX443" s="179"/>
      <c r="EY443" s="179"/>
      <c r="EZ443" s="179"/>
      <c r="FA443" s="179"/>
      <c r="FB443" s="179"/>
      <c r="FC443" s="179"/>
      <c r="FD443" s="179"/>
      <c r="FE443" s="179"/>
      <c r="FF443" s="179"/>
      <c r="FG443" s="179"/>
      <c r="FH443" s="179"/>
      <c r="FI443" s="179"/>
      <c r="FJ443" s="179"/>
      <c r="FK443" s="179"/>
      <c r="FL443" s="179"/>
      <c r="FM443" s="179"/>
      <c r="FN443" s="179"/>
      <c r="FO443" s="179"/>
      <c r="FP443" s="179"/>
      <c r="FQ443" s="179"/>
      <c r="FR443" s="179"/>
      <c r="FS443" s="179"/>
      <c r="FT443" s="179"/>
      <c r="FU443" s="179"/>
      <c r="FV443" s="179"/>
      <c r="FW443" s="179"/>
      <c r="FX443" s="179"/>
      <c r="FY443" s="179"/>
      <c r="FZ443" s="179"/>
      <c r="GA443" s="179"/>
      <c r="GB443" s="179"/>
    </row>
    <row r="444" spans="1:184" s="659" customFormat="1">
      <c r="A444" s="12"/>
      <c r="D444" s="179"/>
      <c r="E444" s="179"/>
      <c r="F444" s="179"/>
      <c r="G444" s="179"/>
      <c r="H444" s="179"/>
      <c r="I444" s="179"/>
      <c r="J444" s="179"/>
      <c r="K444" s="179"/>
      <c r="L444" s="793"/>
      <c r="M444" s="794"/>
      <c r="N444" s="795"/>
      <c r="O444" s="179"/>
      <c r="P444" s="179"/>
      <c r="Q444" s="179"/>
      <c r="R444" s="179"/>
      <c r="S444" s="179"/>
      <c r="T444" s="179"/>
      <c r="U444" s="179"/>
      <c r="V444" s="179"/>
      <c r="W444" s="179"/>
      <c r="X444" s="179"/>
      <c r="Y444" s="179"/>
      <c r="Z444" s="179"/>
      <c r="AA444" s="179"/>
      <c r="AB444" s="179"/>
      <c r="AC444" s="179"/>
      <c r="AD444" s="179"/>
      <c r="AE444" s="179"/>
      <c r="AF444" s="179"/>
      <c r="AG444" s="179"/>
      <c r="AH444" s="179"/>
      <c r="AI444" s="179"/>
      <c r="AJ444" s="179"/>
      <c r="AK444" s="179"/>
      <c r="AL444" s="179"/>
      <c r="AM444" s="179"/>
      <c r="AN444" s="179"/>
      <c r="AO444" s="179"/>
      <c r="AP444" s="179"/>
      <c r="AQ444" s="179"/>
      <c r="AR444" s="179"/>
      <c r="AS444" s="179"/>
      <c r="AT444" s="179"/>
      <c r="AU444" s="179"/>
      <c r="AV444" s="179"/>
      <c r="AW444" s="179"/>
      <c r="AX444" s="179"/>
      <c r="AY444" s="179"/>
      <c r="AZ444" s="179"/>
      <c r="BA444" s="179"/>
      <c r="BB444" s="179"/>
      <c r="BC444" s="179"/>
      <c r="BD444" s="179"/>
      <c r="BE444" s="179"/>
      <c r="BF444" s="179"/>
      <c r="BG444" s="179"/>
      <c r="BH444" s="179"/>
      <c r="BI444" s="179"/>
      <c r="BJ444" s="179"/>
      <c r="BK444" s="179"/>
      <c r="BL444" s="179"/>
      <c r="BM444" s="179"/>
      <c r="BN444" s="179"/>
      <c r="BO444" s="179"/>
      <c r="BP444" s="179"/>
      <c r="BQ444" s="179"/>
      <c r="BR444" s="179"/>
      <c r="BS444" s="179"/>
      <c r="BT444" s="179"/>
      <c r="BU444" s="179"/>
      <c r="BV444" s="179"/>
      <c r="BW444" s="179"/>
      <c r="BX444" s="179"/>
      <c r="BY444" s="179"/>
      <c r="BZ444" s="179"/>
      <c r="CA444" s="179"/>
      <c r="CB444" s="179"/>
      <c r="CC444" s="179"/>
      <c r="CD444" s="179"/>
      <c r="CE444" s="179"/>
      <c r="CF444" s="179"/>
      <c r="CG444" s="179"/>
      <c r="CH444" s="179"/>
      <c r="CI444" s="179"/>
      <c r="CJ444" s="179"/>
      <c r="CK444" s="179"/>
      <c r="CL444" s="179"/>
      <c r="CM444" s="179"/>
      <c r="CN444" s="179"/>
      <c r="CO444" s="179"/>
      <c r="CP444" s="179"/>
      <c r="CQ444" s="179"/>
      <c r="CR444" s="179"/>
      <c r="CS444" s="179"/>
      <c r="CT444" s="179"/>
      <c r="CU444" s="179"/>
      <c r="CV444" s="179"/>
      <c r="CW444" s="179"/>
      <c r="CX444" s="179"/>
      <c r="CY444" s="179"/>
      <c r="CZ444" s="179"/>
      <c r="DA444" s="179"/>
      <c r="DB444" s="179"/>
      <c r="DC444" s="179"/>
      <c r="DD444" s="179"/>
      <c r="DE444" s="179"/>
      <c r="DF444" s="179"/>
      <c r="DG444" s="179"/>
      <c r="DH444" s="179"/>
      <c r="DI444" s="179"/>
      <c r="DJ444" s="179"/>
      <c r="DK444" s="179"/>
      <c r="DL444" s="179"/>
      <c r="DM444" s="179"/>
      <c r="DN444" s="179"/>
      <c r="DO444" s="179"/>
      <c r="DP444" s="179"/>
      <c r="DQ444" s="179"/>
      <c r="DR444" s="179"/>
      <c r="DS444" s="179"/>
      <c r="DT444" s="179"/>
      <c r="DU444" s="179"/>
      <c r="DV444" s="179"/>
      <c r="DW444" s="179"/>
      <c r="DX444" s="179"/>
      <c r="DY444" s="179"/>
      <c r="DZ444" s="179"/>
      <c r="EA444" s="179"/>
      <c r="EB444" s="179"/>
      <c r="EC444" s="179"/>
      <c r="ED444" s="179"/>
      <c r="EE444" s="179"/>
      <c r="EF444" s="179"/>
      <c r="EG444" s="179"/>
      <c r="EH444" s="179"/>
      <c r="EI444" s="179"/>
      <c r="EJ444" s="179"/>
      <c r="EK444" s="179"/>
      <c r="EL444" s="179"/>
      <c r="EM444" s="179"/>
      <c r="EN444" s="179"/>
      <c r="EO444" s="179"/>
      <c r="EP444" s="179"/>
      <c r="EQ444" s="179"/>
      <c r="ER444" s="179"/>
      <c r="ES444" s="179"/>
      <c r="ET444" s="179"/>
      <c r="EU444" s="179"/>
      <c r="EV444" s="179"/>
      <c r="EW444" s="179"/>
      <c r="EX444" s="179"/>
      <c r="EY444" s="179"/>
      <c r="EZ444" s="179"/>
      <c r="FA444" s="179"/>
      <c r="FB444" s="179"/>
      <c r="FC444" s="179"/>
      <c r="FD444" s="179"/>
      <c r="FE444" s="179"/>
      <c r="FF444" s="179"/>
      <c r="FG444" s="179"/>
      <c r="FH444" s="179"/>
      <c r="FI444" s="179"/>
      <c r="FJ444" s="179"/>
      <c r="FK444" s="179"/>
      <c r="FL444" s="179"/>
      <c r="FM444" s="179"/>
      <c r="FN444" s="179"/>
      <c r="FO444" s="179"/>
      <c r="FP444" s="179"/>
      <c r="FQ444" s="179"/>
      <c r="FR444" s="179"/>
      <c r="FS444" s="179"/>
      <c r="FT444" s="179"/>
      <c r="FU444" s="179"/>
      <c r="FV444" s="179"/>
      <c r="FW444" s="179"/>
      <c r="FX444" s="179"/>
      <c r="FY444" s="179"/>
      <c r="FZ444" s="179"/>
      <c r="GA444" s="179"/>
      <c r="GB444" s="179"/>
    </row>
    <row r="445" spans="1:184" s="659" customFormat="1">
      <c r="A445" s="12"/>
      <c r="D445" s="179"/>
      <c r="E445" s="179"/>
      <c r="F445" s="179"/>
      <c r="G445" s="179"/>
      <c r="H445" s="179"/>
      <c r="I445" s="179"/>
      <c r="J445" s="179"/>
      <c r="K445" s="179"/>
      <c r="L445" s="793"/>
      <c r="M445" s="794"/>
      <c r="N445" s="795"/>
      <c r="O445" s="179"/>
      <c r="P445" s="179"/>
      <c r="Q445" s="179"/>
      <c r="R445" s="179"/>
      <c r="S445" s="179"/>
      <c r="T445" s="179"/>
      <c r="U445" s="179"/>
      <c r="V445" s="179"/>
      <c r="W445" s="179"/>
      <c r="X445" s="179"/>
      <c r="Y445" s="179"/>
      <c r="Z445" s="179"/>
      <c r="AA445" s="179"/>
      <c r="AB445" s="179"/>
      <c r="AC445" s="179"/>
      <c r="AD445" s="179"/>
      <c r="AE445" s="179"/>
      <c r="AF445" s="179"/>
      <c r="AG445" s="179"/>
      <c r="AH445" s="179"/>
      <c r="AI445" s="179"/>
      <c r="AJ445" s="179"/>
      <c r="AK445" s="179"/>
      <c r="AL445" s="179"/>
      <c r="AM445" s="179"/>
      <c r="AN445" s="179"/>
      <c r="AO445" s="179"/>
      <c r="AP445" s="179"/>
      <c r="AQ445" s="179"/>
      <c r="AR445" s="179"/>
      <c r="AS445" s="179"/>
      <c r="AT445" s="179"/>
      <c r="AU445" s="179"/>
      <c r="AV445" s="179"/>
      <c r="AW445" s="179"/>
      <c r="AX445" s="179"/>
      <c r="AY445" s="179"/>
      <c r="AZ445" s="179"/>
      <c r="BA445" s="179"/>
      <c r="BB445" s="179"/>
      <c r="BC445" s="179"/>
      <c r="BD445" s="179"/>
      <c r="BE445" s="179"/>
      <c r="BF445" s="179"/>
      <c r="BG445" s="179"/>
      <c r="BH445" s="179"/>
      <c r="BI445" s="179"/>
      <c r="BJ445" s="179"/>
      <c r="BK445" s="179"/>
      <c r="BL445" s="179"/>
      <c r="BM445" s="179"/>
      <c r="BN445" s="179"/>
      <c r="BO445" s="179"/>
      <c r="BP445" s="179"/>
      <c r="BQ445" s="179"/>
      <c r="BR445" s="179"/>
      <c r="BS445" s="179"/>
      <c r="BT445" s="179"/>
      <c r="BU445" s="179"/>
      <c r="BV445" s="179"/>
      <c r="BW445" s="179"/>
      <c r="BX445" s="179"/>
      <c r="BY445" s="179"/>
      <c r="BZ445" s="179"/>
      <c r="CA445" s="179"/>
      <c r="CB445" s="179"/>
      <c r="CC445" s="179"/>
      <c r="CD445" s="179"/>
      <c r="CE445" s="179"/>
      <c r="CF445" s="179"/>
      <c r="CG445" s="179"/>
      <c r="CH445" s="179"/>
      <c r="CI445" s="179"/>
      <c r="CJ445" s="179"/>
      <c r="CK445" s="179"/>
      <c r="CL445" s="179"/>
      <c r="CM445" s="179"/>
      <c r="CN445" s="179"/>
      <c r="CO445" s="179"/>
      <c r="CP445" s="179"/>
      <c r="CQ445" s="179"/>
      <c r="CR445" s="179"/>
      <c r="CS445" s="179"/>
      <c r="CT445" s="179"/>
      <c r="CU445" s="179"/>
      <c r="CV445" s="179"/>
      <c r="CW445" s="179"/>
      <c r="CX445" s="179"/>
      <c r="CY445" s="179"/>
      <c r="CZ445" s="179"/>
      <c r="DA445" s="179"/>
      <c r="DB445" s="179"/>
      <c r="DC445" s="179"/>
      <c r="DD445" s="179"/>
      <c r="DE445" s="179"/>
      <c r="DF445" s="179"/>
      <c r="DG445" s="179"/>
      <c r="DH445" s="179"/>
      <c r="DI445" s="179"/>
      <c r="DJ445" s="179"/>
      <c r="DK445" s="179"/>
      <c r="DL445" s="179"/>
      <c r="DM445" s="179"/>
      <c r="DN445" s="179"/>
      <c r="DO445" s="179"/>
      <c r="DP445" s="179"/>
      <c r="DQ445" s="179"/>
      <c r="DR445" s="179"/>
      <c r="DS445" s="179"/>
      <c r="DT445" s="179"/>
      <c r="DU445" s="179"/>
      <c r="DV445" s="179"/>
      <c r="DW445" s="179"/>
      <c r="DX445" s="179"/>
      <c r="DY445" s="179"/>
      <c r="DZ445" s="179"/>
      <c r="EA445" s="179"/>
      <c r="EB445" s="179"/>
      <c r="EC445" s="179"/>
      <c r="ED445" s="179"/>
      <c r="EE445" s="179"/>
      <c r="EF445" s="179"/>
      <c r="EG445" s="179"/>
      <c r="EH445" s="179"/>
      <c r="EI445" s="179"/>
      <c r="EJ445" s="179"/>
      <c r="EK445" s="179"/>
      <c r="EL445" s="179"/>
      <c r="EM445" s="179"/>
      <c r="EN445" s="179"/>
      <c r="EO445" s="179"/>
      <c r="EP445" s="179"/>
      <c r="EQ445" s="179"/>
      <c r="ER445" s="179"/>
      <c r="ES445" s="179"/>
      <c r="ET445" s="179"/>
      <c r="EU445" s="179"/>
      <c r="EV445" s="179"/>
      <c r="EW445" s="179"/>
      <c r="EX445" s="179"/>
      <c r="EY445" s="179"/>
      <c r="EZ445" s="179"/>
      <c r="FA445" s="179"/>
      <c r="FB445" s="179"/>
      <c r="FC445" s="179"/>
      <c r="FD445" s="179"/>
      <c r="FE445" s="179"/>
      <c r="FF445" s="179"/>
      <c r="FG445" s="179"/>
      <c r="FH445" s="179"/>
      <c r="FI445" s="179"/>
      <c r="FJ445" s="179"/>
      <c r="FK445" s="179"/>
      <c r="FL445" s="179"/>
      <c r="FM445" s="179"/>
      <c r="FN445" s="179"/>
      <c r="FO445" s="179"/>
      <c r="FP445" s="179"/>
      <c r="FQ445" s="179"/>
      <c r="FR445" s="179"/>
      <c r="FS445" s="179"/>
      <c r="FT445" s="179"/>
      <c r="FU445" s="179"/>
      <c r="FV445" s="179"/>
      <c r="FW445" s="179"/>
      <c r="FX445" s="179"/>
      <c r="FY445" s="179"/>
      <c r="FZ445" s="179"/>
      <c r="GA445" s="179"/>
      <c r="GB445" s="179"/>
    </row>
    <row r="446" spans="1:184" s="659" customFormat="1">
      <c r="A446" s="12"/>
      <c r="D446" s="179"/>
      <c r="E446" s="179"/>
      <c r="F446" s="179"/>
      <c r="G446" s="179"/>
      <c r="H446" s="179"/>
      <c r="I446" s="179"/>
      <c r="J446" s="179"/>
      <c r="K446" s="179"/>
      <c r="L446" s="793"/>
      <c r="M446" s="794"/>
      <c r="N446" s="795"/>
      <c r="O446" s="179"/>
      <c r="P446" s="179"/>
      <c r="Q446" s="179"/>
      <c r="R446" s="179"/>
      <c r="S446" s="179"/>
      <c r="T446" s="179"/>
      <c r="U446" s="179"/>
      <c r="V446" s="179"/>
      <c r="W446" s="179"/>
      <c r="X446" s="179"/>
      <c r="Y446" s="179"/>
      <c r="Z446" s="179"/>
      <c r="AA446" s="179"/>
      <c r="AB446" s="179"/>
      <c r="AC446" s="179"/>
      <c r="AD446" s="179"/>
      <c r="AE446" s="179"/>
      <c r="AF446" s="179"/>
      <c r="AG446" s="179"/>
      <c r="AH446" s="179"/>
      <c r="AI446" s="179"/>
      <c r="AJ446" s="179"/>
      <c r="AK446" s="179"/>
      <c r="AL446" s="179"/>
      <c r="AM446" s="179"/>
      <c r="AN446" s="179"/>
      <c r="AO446" s="179"/>
      <c r="AP446" s="179"/>
      <c r="AQ446" s="179"/>
      <c r="AR446" s="179"/>
      <c r="AS446" s="179"/>
      <c r="AT446" s="179"/>
      <c r="AU446" s="179"/>
      <c r="AV446" s="179"/>
      <c r="AW446" s="179"/>
      <c r="AX446" s="179"/>
      <c r="AY446" s="179"/>
      <c r="AZ446" s="179"/>
      <c r="BA446" s="179"/>
      <c r="BB446" s="179"/>
      <c r="BC446" s="179"/>
      <c r="BD446" s="179"/>
      <c r="BE446" s="179"/>
      <c r="BF446" s="179"/>
      <c r="BG446" s="179"/>
      <c r="BH446" s="179"/>
      <c r="BI446" s="179"/>
      <c r="BJ446" s="179"/>
      <c r="BK446" s="179"/>
      <c r="BL446" s="179"/>
      <c r="BM446" s="179"/>
      <c r="BN446" s="179"/>
      <c r="BO446" s="179"/>
      <c r="BP446" s="179"/>
      <c r="BQ446" s="179"/>
      <c r="BR446" s="179"/>
      <c r="BS446" s="179"/>
      <c r="BT446" s="179"/>
      <c r="BU446" s="179"/>
      <c r="BV446" s="179"/>
      <c r="BW446" s="179"/>
      <c r="BX446" s="179"/>
      <c r="BY446" s="179"/>
      <c r="BZ446" s="179"/>
      <c r="CA446" s="179"/>
      <c r="CB446" s="179"/>
      <c r="CC446" s="179"/>
      <c r="CD446" s="179"/>
      <c r="CE446" s="179"/>
      <c r="CF446" s="179"/>
      <c r="CG446" s="179"/>
      <c r="CH446" s="179"/>
      <c r="CI446" s="179"/>
      <c r="CJ446" s="179"/>
      <c r="CK446" s="179"/>
      <c r="CL446" s="179"/>
      <c r="CM446" s="179"/>
      <c r="CN446" s="179"/>
      <c r="CO446" s="179"/>
      <c r="CP446" s="179"/>
      <c r="CQ446" s="179"/>
      <c r="CR446" s="179"/>
      <c r="CS446" s="179"/>
      <c r="CT446" s="179"/>
      <c r="CU446" s="179"/>
      <c r="CV446" s="179"/>
      <c r="CW446" s="179"/>
      <c r="CX446" s="179"/>
      <c r="CY446" s="179"/>
      <c r="CZ446" s="179"/>
      <c r="DA446" s="179"/>
      <c r="DB446" s="179"/>
      <c r="DC446" s="179"/>
      <c r="DD446" s="179"/>
      <c r="DE446" s="179"/>
      <c r="DF446" s="179"/>
      <c r="DG446" s="179"/>
      <c r="DH446" s="179"/>
      <c r="DI446" s="179"/>
      <c r="DJ446" s="179"/>
      <c r="DK446" s="179"/>
      <c r="DL446" s="179"/>
      <c r="DM446" s="179"/>
      <c r="DN446" s="179"/>
      <c r="DO446" s="179"/>
      <c r="DP446" s="179"/>
      <c r="DQ446" s="179"/>
      <c r="DR446" s="179"/>
      <c r="DS446" s="179"/>
      <c r="DT446" s="179"/>
      <c r="DU446" s="179"/>
      <c r="DV446" s="179"/>
      <c r="DW446" s="179"/>
      <c r="DX446" s="179"/>
      <c r="DY446" s="179"/>
      <c r="DZ446" s="179"/>
      <c r="EA446" s="179"/>
      <c r="EB446" s="179"/>
      <c r="EC446" s="179"/>
      <c r="ED446" s="179"/>
      <c r="EE446" s="179"/>
      <c r="EF446" s="179"/>
      <c r="EG446" s="179"/>
      <c r="EH446" s="179"/>
      <c r="EI446" s="179"/>
      <c r="EJ446" s="179"/>
      <c r="EK446" s="179"/>
      <c r="EL446" s="179"/>
      <c r="EM446" s="179"/>
      <c r="EN446" s="179"/>
      <c r="EO446" s="179"/>
      <c r="EP446" s="179"/>
      <c r="EQ446" s="179"/>
      <c r="ER446" s="179"/>
      <c r="ES446" s="179"/>
      <c r="ET446" s="179"/>
      <c r="EU446" s="179"/>
      <c r="EV446" s="179"/>
      <c r="EW446" s="179"/>
      <c r="EX446" s="179"/>
      <c r="EY446" s="179"/>
      <c r="EZ446" s="179"/>
      <c r="FA446" s="179"/>
      <c r="FB446" s="179"/>
      <c r="FC446" s="179"/>
      <c r="FD446" s="179"/>
      <c r="FE446" s="179"/>
      <c r="FF446" s="179"/>
      <c r="FG446" s="179"/>
      <c r="FH446" s="179"/>
      <c r="FI446" s="179"/>
      <c r="FJ446" s="179"/>
      <c r="FK446" s="179"/>
      <c r="FL446" s="179"/>
      <c r="FM446" s="179"/>
      <c r="FN446" s="179"/>
      <c r="FO446" s="179"/>
      <c r="FP446" s="179"/>
      <c r="FQ446" s="179"/>
      <c r="FR446" s="179"/>
      <c r="FS446" s="179"/>
      <c r="FT446" s="179"/>
      <c r="FU446" s="179"/>
      <c r="FV446" s="179"/>
      <c r="FW446" s="179"/>
      <c r="FX446" s="179"/>
      <c r="FY446" s="179"/>
      <c r="FZ446" s="179"/>
      <c r="GA446" s="179"/>
      <c r="GB446" s="179"/>
    </row>
    <row r="447" spans="1:184" s="659" customFormat="1">
      <c r="A447" s="12"/>
      <c r="D447" s="179"/>
      <c r="E447" s="179"/>
      <c r="F447" s="179"/>
      <c r="G447" s="179"/>
      <c r="H447" s="179"/>
      <c r="I447" s="179"/>
      <c r="J447" s="179"/>
      <c r="K447" s="179"/>
      <c r="L447" s="793"/>
      <c r="M447" s="794"/>
      <c r="N447" s="795"/>
      <c r="O447" s="179"/>
      <c r="P447" s="179"/>
      <c r="Q447" s="179"/>
      <c r="R447" s="179"/>
      <c r="S447" s="179"/>
      <c r="T447" s="179"/>
      <c r="U447" s="179"/>
      <c r="V447" s="179"/>
      <c r="W447" s="179"/>
      <c r="X447" s="179"/>
      <c r="Y447" s="179"/>
      <c r="Z447" s="179"/>
      <c r="AA447" s="179"/>
      <c r="AB447" s="179"/>
      <c r="AC447" s="179"/>
      <c r="AD447" s="179"/>
      <c r="AE447" s="179"/>
      <c r="AF447" s="179"/>
      <c r="AG447" s="179"/>
      <c r="AH447" s="179"/>
      <c r="AI447" s="179"/>
      <c r="AJ447" s="179"/>
      <c r="AK447" s="179"/>
      <c r="AL447" s="179"/>
      <c r="AM447" s="179"/>
      <c r="AN447" s="179"/>
      <c r="AO447" s="179"/>
      <c r="AP447" s="179"/>
      <c r="AQ447" s="179"/>
      <c r="AR447" s="179"/>
      <c r="AS447" s="179"/>
      <c r="AT447" s="179"/>
      <c r="AU447" s="179"/>
      <c r="AV447" s="179"/>
      <c r="AW447" s="179"/>
      <c r="AX447" s="179"/>
      <c r="AY447" s="179"/>
      <c r="AZ447" s="179"/>
      <c r="BA447" s="179"/>
      <c r="BB447" s="179"/>
      <c r="BC447" s="179"/>
      <c r="BD447" s="179"/>
      <c r="BE447" s="179"/>
      <c r="BF447" s="179"/>
      <c r="BG447" s="179"/>
      <c r="BH447" s="179"/>
      <c r="BI447" s="179"/>
      <c r="BJ447" s="179"/>
      <c r="BK447" s="179"/>
      <c r="BL447" s="179"/>
      <c r="BM447" s="179"/>
      <c r="BN447" s="179"/>
      <c r="BO447" s="179"/>
      <c r="BP447" s="179"/>
      <c r="BQ447" s="179"/>
      <c r="BR447" s="179"/>
      <c r="BS447" s="179"/>
      <c r="BT447" s="179"/>
      <c r="BU447" s="179"/>
      <c r="BV447" s="179"/>
      <c r="BW447" s="179"/>
      <c r="BX447" s="179"/>
      <c r="BY447" s="179"/>
      <c r="BZ447" s="179"/>
      <c r="CA447" s="179"/>
      <c r="CB447" s="179"/>
      <c r="CC447" s="179"/>
      <c r="CD447" s="179"/>
      <c r="CE447" s="179"/>
      <c r="CF447" s="179"/>
      <c r="CG447" s="179"/>
      <c r="CH447" s="179"/>
      <c r="CI447" s="179"/>
      <c r="CJ447" s="179"/>
      <c r="CK447" s="179"/>
      <c r="CL447" s="179"/>
      <c r="CM447" s="179"/>
      <c r="CN447" s="179"/>
      <c r="CO447" s="179"/>
      <c r="CP447" s="179"/>
      <c r="CQ447" s="179"/>
      <c r="CR447" s="179"/>
      <c r="CS447" s="179"/>
      <c r="CT447" s="179"/>
      <c r="CU447" s="179"/>
      <c r="CV447" s="179"/>
      <c r="CW447" s="179"/>
      <c r="CX447" s="179"/>
      <c r="CY447" s="179"/>
      <c r="CZ447" s="179"/>
      <c r="DA447" s="179"/>
      <c r="DB447" s="179"/>
      <c r="DC447" s="179"/>
      <c r="DD447" s="179"/>
      <c r="DE447" s="179"/>
      <c r="DF447" s="179"/>
      <c r="DG447" s="179"/>
      <c r="DH447" s="179"/>
      <c r="DI447" s="179"/>
      <c r="DJ447" s="179"/>
      <c r="DK447" s="179"/>
      <c r="DL447" s="179"/>
      <c r="DM447" s="179"/>
      <c r="DN447" s="179"/>
      <c r="DO447" s="179"/>
      <c r="DP447" s="179"/>
      <c r="DQ447" s="179"/>
      <c r="DR447" s="179"/>
      <c r="DS447" s="179"/>
      <c r="DT447" s="179"/>
      <c r="DU447" s="179"/>
      <c r="DV447" s="179"/>
      <c r="DW447" s="179"/>
      <c r="DX447" s="179"/>
      <c r="DY447" s="179"/>
      <c r="DZ447" s="179"/>
      <c r="EA447" s="179"/>
      <c r="EB447" s="179"/>
      <c r="EC447" s="179"/>
      <c r="ED447" s="179"/>
      <c r="EE447" s="179"/>
      <c r="EF447" s="179"/>
      <c r="EG447" s="179"/>
      <c r="EH447" s="179"/>
      <c r="EI447" s="179"/>
      <c r="EJ447" s="179"/>
      <c r="EK447" s="179"/>
      <c r="EL447" s="179"/>
      <c r="EM447" s="179"/>
      <c r="EN447" s="179"/>
      <c r="EO447" s="179"/>
      <c r="EP447" s="179"/>
      <c r="EQ447" s="179"/>
      <c r="ER447" s="179"/>
      <c r="ES447" s="179"/>
      <c r="ET447" s="179"/>
      <c r="EU447" s="179"/>
      <c r="EV447" s="179"/>
      <c r="EW447" s="179"/>
      <c r="EX447" s="179"/>
      <c r="EY447" s="179"/>
      <c r="EZ447" s="179"/>
      <c r="FA447" s="179"/>
      <c r="FB447" s="179"/>
      <c r="FC447" s="179"/>
      <c r="FD447" s="179"/>
      <c r="FE447" s="179"/>
      <c r="FF447" s="179"/>
      <c r="FG447" s="179"/>
      <c r="FH447" s="179"/>
      <c r="FI447" s="179"/>
      <c r="FJ447" s="179"/>
      <c r="FK447" s="179"/>
      <c r="FL447" s="179"/>
      <c r="FM447" s="179"/>
      <c r="FN447" s="179"/>
      <c r="FO447" s="179"/>
      <c r="FP447" s="179"/>
      <c r="FQ447" s="179"/>
      <c r="FR447" s="179"/>
      <c r="FS447" s="179"/>
      <c r="FT447" s="179"/>
      <c r="FU447" s="179"/>
      <c r="FV447" s="179"/>
      <c r="FW447" s="179"/>
      <c r="FX447" s="179"/>
      <c r="FY447" s="179"/>
      <c r="FZ447" s="179"/>
      <c r="GA447" s="179"/>
      <c r="GB447" s="179"/>
    </row>
    <row r="448" spans="1:184" s="659" customFormat="1">
      <c r="A448" s="12"/>
      <c r="D448" s="179"/>
      <c r="E448" s="179"/>
      <c r="F448" s="179"/>
      <c r="G448" s="179"/>
      <c r="H448" s="179"/>
      <c r="I448" s="179"/>
      <c r="J448" s="179"/>
      <c r="K448" s="179"/>
      <c r="L448" s="793"/>
      <c r="M448" s="794"/>
      <c r="N448" s="795"/>
      <c r="O448" s="179"/>
      <c r="P448" s="179"/>
      <c r="Q448" s="179"/>
      <c r="R448" s="179"/>
      <c r="S448" s="179"/>
      <c r="T448" s="179"/>
      <c r="U448" s="179"/>
      <c r="V448" s="179"/>
      <c r="W448" s="179"/>
      <c r="X448" s="179"/>
      <c r="Y448" s="179"/>
      <c r="Z448" s="179"/>
      <c r="AA448" s="179"/>
      <c r="AB448" s="179"/>
      <c r="AC448" s="179"/>
      <c r="AD448" s="179"/>
      <c r="AE448" s="179"/>
      <c r="AF448" s="179"/>
      <c r="AG448" s="179"/>
      <c r="AH448" s="179"/>
      <c r="AI448" s="179"/>
      <c r="AJ448" s="179"/>
      <c r="AK448" s="179"/>
      <c r="AL448" s="179"/>
      <c r="AM448" s="179"/>
      <c r="AN448" s="179"/>
      <c r="AO448" s="179"/>
      <c r="AP448" s="179"/>
      <c r="AQ448" s="179"/>
      <c r="AR448" s="179"/>
      <c r="AS448" s="179"/>
      <c r="AT448" s="179"/>
      <c r="AU448" s="179"/>
      <c r="AV448" s="179"/>
      <c r="AW448" s="179"/>
      <c r="AX448" s="179"/>
      <c r="AY448" s="179"/>
      <c r="AZ448" s="179"/>
      <c r="BA448" s="179"/>
      <c r="BB448" s="179"/>
      <c r="BC448" s="179"/>
      <c r="BD448" s="179"/>
      <c r="BE448" s="179"/>
      <c r="BF448" s="179"/>
      <c r="BG448" s="179"/>
      <c r="BH448" s="179"/>
      <c r="BI448" s="179"/>
      <c r="BJ448" s="179"/>
      <c r="BK448" s="179"/>
      <c r="BL448" s="179"/>
      <c r="BM448" s="179"/>
      <c r="BN448" s="179"/>
      <c r="BO448" s="179"/>
      <c r="BP448" s="179"/>
      <c r="BQ448" s="179"/>
      <c r="BR448" s="179"/>
      <c r="BS448" s="179"/>
      <c r="BT448" s="179"/>
      <c r="BU448" s="179"/>
      <c r="BV448" s="179"/>
      <c r="BW448" s="179"/>
      <c r="BX448" s="179"/>
      <c r="BY448" s="179"/>
      <c r="BZ448" s="179"/>
      <c r="CA448" s="179"/>
      <c r="CB448" s="179"/>
      <c r="CC448" s="179"/>
      <c r="CD448" s="179"/>
      <c r="CE448" s="179"/>
      <c r="CF448" s="179"/>
      <c r="CG448" s="179"/>
      <c r="CH448" s="179"/>
      <c r="CI448" s="179"/>
      <c r="CJ448" s="179"/>
      <c r="CK448" s="179"/>
      <c r="CL448" s="179"/>
      <c r="CM448" s="179"/>
      <c r="CN448" s="179"/>
      <c r="CO448" s="179"/>
      <c r="CP448" s="179"/>
      <c r="CQ448" s="179"/>
      <c r="CR448" s="179"/>
      <c r="CS448" s="179"/>
      <c r="CT448" s="179"/>
      <c r="CU448" s="179"/>
      <c r="CV448" s="179"/>
      <c r="CW448" s="179"/>
      <c r="CX448" s="179"/>
      <c r="CY448" s="179"/>
      <c r="CZ448" s="179"/>
      <c r="DA448" s="179"/>
      <c r="DB448" s="179"/>
      <c r="DC448" s="179"/>
      <c r="DD448" s="179"/>
      <c r="DE448" s="179"/>
      <c r="DF448" s="179"/>
      <c r="DG448" s="179"/>
      <c r="DH448" s="179"/>
      <c r="DI448" s="179"/>
      <c r="DJ448" s="179"/>
      <c r="DK448" s="179"/>
      <c r="DL448" s="179"/>
      <c r="DM448" s="179"/>
      <c r="DN448" s="179"/>
      <c r="DO448" s="179"/>
      <c r="DP448" s="179"/>
      <c r="DQ448" s="179"/>
      <c r="DR448" s="179"/>
      <c r="DS448" s="179"/>
      <c r="DT448" s="179"/>
      <c r="DU448" s="179"/>
      <c r="DV448" s="179"/>
      <c r="DW448" s="179"/>
      <c r="DX448" s="179"/>
      <c r="DY448" s="179"/>
      <c r="DZ448" s="179"/>
      <c r="EA448" s="179"/>
      <c r="EB448" s="179"/>
      <c r="EC448" s="179"/>
      <c r="ED448" s="179"/>
      <c r="EE448" s="179"/>
      <c r="EF448" s="179"/>
      <c r="EG448" s="179"/>
      <c r="EH448" s="179"/>
      <c r="EI448" s="179"/>
      <c r="EJ448" s="179"/>
      <c r="EK448" s="179"/>
      <c r="EL448" s="179"/>
      <c r="EM448" s="179"/>
      <c r="EN448" s="179"/>
      <c r="EO448" s="179"/>
      <c r="EP448" s="179"/>
      <c r="EQ448" s="179"/>
      <c r="ER448" s="179"/>
      <c r="ES448" s="179"/>
      <c r="ET448" s="179"/>
      <c r="EU448" s="179"/>
      <c r="EV448" s="179"/>
      <c r="EW448" s="179"/>
      <c r="EX448" s="179"/>
      <c r="EY448" s="179"/>
      <c r="EZ448" s="179"/>
      <c r="FA448" s="179"/>
      <c r="FB448" s="179"/>
      <c r="FC448" s="179"/>
      <c r="FD448" s="179"/>
      <c r="FE448" s="179"/>
      <c r="FF448" s="179"/>
      <c r="FG448" s="179"/>
      <c r="FH448" s="179"/>
      <c r="FI448" s="179"/>
      <c r="FJ448" s="179"/>
      <c r="FK448" s="179"/>
      <c r="FL448" s="179"/>
      <c r="FM448" s="179"/>
      <c r="FN448" s="179"/>
      <c r="FO448" s="179"/>
      <c r="FP448" s="179"/>
      <c r="FQ448" s="179"/>
      <c r="FR448" s="179"/>
      <c r="FS448" s="179"/>
      <c r="FT448" s="179"/>
      <c r="FU448" s="179"/>
      <c r="FV448" s="179"/>
      <c r="FW448" s="179"/>
      <c r="FX448" s="179"/>
      <c r="FY448" s="179"/>
      <c r="FZ448" s="179"/>
      <c r="GA448" s="179"/>
      <c r="GB448" s="179"/>
    </row>
    <row r="449" spans="1:184" s="659" customFormat="1">
      <c r="A449" s="12"/>
      <c r="D449" s="179"/>
      <c r="E449" s="179"/>
      <c r="F449" s="179"/>
      <c r="G449" s="179"/>
      <c r="H449" s="179"/>
      <c r="I449" s="179"/>
      <c r="J449" s="179"/>
      <c r="K449" s="179"/>
      <c r="L449" s="793"/>
      <c r="M449" s="794"/>
      <c r="N449" s="795"/>
      <c r="O449" s="179"/>
      <c r="P449" s="179"/>
      <c r="Q449" s="179"/>
      <c r="R449" s="179"/>
      <c r="S449" s="179"/>
      <c r="T449" s="179"/>
      <c r="U449" s="179"/>
      <c r="V449" s="179"/>
      <c r="W449" s="179"/>
      <c r="X449" s="179"/>
      <c r="Y449" s="179"/>
      <c r="Z449" s="179"/>
      <c r="AA449" s="179"/>
      <c r="AB449" s="179"/>
      <c r="AC449" s="179"/>
      <c r="AD449" s="179"/>
      <c r="AE449" s="179"/>
      <c r="AF449" s="179"/>
      <c r="AG449" s="179"/>
      <c r="AH449" s="179"/>
      <c r="AI449" s="179"/>
      <c r="AJ449" s="179"/>
      <c r="AK449" s="179"/>
      <c r="AL449" s="179"/>
      <c r="AM449" s="179"/>
      <c r="AN449" s="179"/>
      <c r="AO449" s="179"/>
      <c r="AP449" s="179"/>
      <c r="AQ449" s="179"/>
      <c r="AR449" s="179"/>
      <c r="AS449" s="179"/>
      <c r="AT449" s="179"/>
      <c r="AU449" s="179"/>
      <c r="AV449" s="179"/>
      <c r="AW449" s="179"/>
      <c r="AX449" s="179"/>
      <c r="AY449" s="179"/>
      <c r="AZ449" s="179"/>
      <c r="BA449" s="179"/>
      <c r="BB449" s="179"/>
      <c r="BC449" s="179"/>
      <c r="BD449" s="179"/>
      <c r="BE449" s="179"/>
      <c r="BF449" s="179"/>
      <c r="BG449" s="179"/>
      <c r="BH449" s="179"/>
      <c r="BI449" s="179"/>
      <c r="BJ449" s="179"/>
      <c r="BK449" s="179"/>
      <c r="BL449" s="179"/>
      <c r="BM449" s="179"/>
      <c r="BN449" s="179"/>
      <c r="BO449" s="179"/>
      <c r="BP449" s="179"/>
      <c r="BQ449" s="179"/>
      <c r="BR449" s="179"/>
      <c r="BS449" s="179"/>
      <c r="BT449" s="179"/>
      <c r="BU449" s="179"/>
      <c r="BV449" s="179"/>
      <c r="BW449" s="179"/>
      <c r="BX449" s="179"/>
      <c r="BY449" s="179"/>
      <c r="BZ449" s="179"/>
      <c r="CA449" s="179"/>
      <c r="CB449" s="179"/>
      <c r="CC449" s="179"/>
      <c r="CD449" s="179"/>
      <c r="CE449" s="179"/>
      <c r="CF449" s="179"/>
      <c r="CG449" s="179"/>
      <c r="CH449" s="179"/>
      <c r="CI449" s="179"/>
      <c r="CJ449" s="179"/>
      <c r="CK449" s="179"/>
      <c r="CL449" s="179"/>
      <c r="CM449" s="179"/>
      <c r="CN449" s="179"/>
      <c r="CO449" s="179"/>
      <c r="CP449" s="179"/>
      <c r="CQ449" s="179"/>
      <c r="CR449" s="179"/>
      <c r="CS449" s="179"/>
      <c r="CT449" s="179"/>
      <c r="CU449" s="179"/>
      <c r="CV449" s="179"/>
      <c r="CW449" s="179"/>
      <c r="CX449" s="179"/>
      <c r="CY449" s="179"/>
      <c r="CZ449" s="179"/>
      <c r="DA449" s="179"/>
      <c r="DB449" s="179"/>
      <c r="DC449" s="179"/>
      <c r="DD449" s="179"/>
      <c r="DE449" s="179"/>
      <c r="DF449" s="179"/>
      <c r="DG449" s="179"/>
      <c r="DH449" s="179"/>
      <c r="DI449" s="179"/>
      <c r="DJ449" s="179"/>
      <c r="DK449" s="179"/>
      <c r="DL449" s="179"/>
      <c r="DM449" s="179"/>
      <c r="DN449" s="179"/>
      <c r="DO449" s="179"/>
      <c r="DP449" s="179"/>
      <c r="DQ449" s="179"/>
      <c r="DR449" s="179"/>
      <c r="DS449" s="179"/>
      <c r="DT449" s="179"/>
      <c r="DU449" s="179"/>
      <c r="DV449" s="179"/>
      <c r="DW449" s="179"/>
      <c r="DX449" s="179"/>
      <c r="DY449" s="179"/>
      <c r="DZ449" s="179"/>
      <c r="EA449" s="179"/>
      <c r="EB449" s="179"/>
      <c r="EC449" s="179"/>
      <c r="ED449" s="179"/>
      <c r="EE449" s="179"/>
      <c r="EF449" s="179"/>
      <c r="EG449" s="179"/>
      <c r="EH449" s="179"/>
      <c r="EI449" s="179"/>
      <c r="EJ449" s="179"/>
      <c r="EK449" s="179"/>
      <c r="EL449" s="179"/>
      <c r="EM449" s="179"/>
      <c r="EN449" s="179"/>
      <c r="EO449" s="179"/>
      <c r="EP449" s="179"/>
      <c r="EQ449" s="179"/>
      <c r="ER449" s="179"/>
      <c r="ES449" s="179"/>
      <c r="ET449" s="179"/>
      <c r="EU449" s="179"/>
      <c r="EV449" s="179"/>
      <c r="EW449" s="179"/>
      <c r="EX449" s="179"/>
      <c r="EY449" s="179"/>
      <c r="EZ449" s="179"/>
      <c r="FA449" s="179"/>
      <c r="FB449" s="179"/>
      <c r="FC449" s="179"/>
      <c r="FD449" s="179"/>
      <c r="FE449" s="179"/>
      <c r="FF449" s="179"/>
      <c r="FG449" s="179"/>
      <c r="FH449" s="179"/>
      <c r="FI449" s="179"/>
      <c r="FJ449" s="179"/>
      <c r="FK449" s="179"/>
      <c r="FL449" s="179"/>
      <c r="FM449" s="179"/>
      <c r="FN449" s="179"/>
      <c r="FO449" s="179"/>
      <c r="FP449" s="179"/>
      <c r="FQ449" s="179"/>
      <c r="FR449" s="179"/>
      <c r="FS449" s="179"/>
      <c r="FT449" s="179"/>
      <c r="FU449" s="179"/>
      <c r="FV449" s="179"/>
      <c r="FW449" s="179"/>
      <c r="FX449" s="179"/>
      <c r="FY449" s="179"/>
      <c r="FZ449" s="179"/>
      <c r="GA449" s="179"/>
      <c r="GB449" s="179"/>
    </row>
    <row r="450" spans="1:184" s="659" customFormat="1">
      <c r="A450" s="12"/>
      <c r="D450" s="179"/>
      <c r="E450" s="179"/>
      <c r="F450" s="179"/>
      <c r="G450" s="179"/>
      <c r="H450" s="179"/>
      <c r="I450" s="179"/>
      <c r="J450" s="179"/>
      <c r="K450" s="179"/>
      <c r="L450" s="793"/>
      <c r="M450" s="794"/>
      <c r="N450" s="795"/>
      <c r="O450" s="179"/>
      <c r="P450" s="179"/>
      <c r="Q450" s="179"/>
      <c r="R450" s="179"/>
      <c r="S450" s="179"/>
      <c r="T450" s="179"/>
      <c r="U450" s="179"/>
      <c r="V450" s="179"/>
      <c r="W450" s="179"/>
      <c r="X450" s="179"/>
      <c r="Y450" s="179"/>
      <c r="Z450" s="179"/>
      <c r="AA450" s="179"/>
      <c r="AB450" s="179"/>
      <c r="AC450" s="179"/>
      <c r="AD450" s="179"/>
      <c r="AE450" s="179"/>
      <c r="AF450" s="179"/>
      <c r="AG450" s="179"/>
      <c r="AH450" s="179"/>
      <c r="AI450" s="179"/>
      <c r="AJ450" s="179"/>
      <c r="AK450" s="179"/>
      <c r="AL450" s="179"/>
      <c r="AM450" s="179"/>
      <c r="AN450" s="179"/>
      <c r="AO450" s="179"/>
      <c r="AP450" s="179"/>
      <c r="AQ450" s="179"/>
      <c r="AR450" s="179"/>
      <c r="AS450" s="179"/>
      <c r="AT450" s="179"/>
      <c r="AU450" s="179"/>
      <c r="AV450" s="179"/>
      <c r="AW450" s="179"/>
      <c r="AX450" s="179"/>
      <c r="AY450" s="179"/>
      <c r="AZ450" s="179"/>
      <c r="BA450" s="179"/>
      <c r="BB450" s="179"/>
      <c r="BC450" s="179"/>
      <c r="BD450" s="179"/>
      <c r="BE450" s="179"/>
      <c r="BF450" s="179"/>
      <c r="BG450" s="179"/>
      <c r="BH450" s="179"/>
      <c r="BI450" s="179"/>
      <c r="BJ450" s="179"/>
      <c r="BK450" s="179"/>
      <c r="BL450" s="179"/>
      <c r="BM450" s="179"/>
      <c r="BN450" s="179"/>
      <c r="BO450" s="179"/>
      <c r="BP450" s="179"/>
      <c r="BQ450" s="179"/>
      <c r="BR450" s="179"/>
      <c r="BS450" s="179"/>
      <c r="BT450" s="179"/>
      <c r="BU450" s="179"/>
      <c r="BV450" s="179"/>
      <c r="BW450" s="179"/>
      <c r="BX450" s="179"/>
      <c r="BY450" s="179"/>
      <c r="BZ450" s="179"/>
      <c r="CA450" s="179"/>
      <c r="CB450" s="179"/>
      <c r="CC450" s="179"/>
      <c r="CD450" s="179"/>
      <c r="CE450" s="179"/>
      <c r="CF450" s="179"/>
      <c r="CG450" s="179"/>
      <c r="CH450" s="179"/>
      <c r="CI450" s="179"/>
      <c r="CJ450" s="179"/>
      <c r="CK450" s="179"/>
      <c r="CL450" s="179"/>
      <c r="CM450" s="179"/>
      <c r="CN450" s="179"/>
      <c r="CO450" s="179"/>
      <c r="CP450" s="179"/>
      <c r="CQ450" s="179"/>
      <c r="CR450" s="179"/>
      <c r="CS450" s="179"/>
      <c r="CT450" s="179"/>
      <c r="CU450" s="179"/>
      <c r="CV450" s="179"/>
      <c r="CW450" s="179"/>
      <c r="CX450" s="179"/>
      <c r="CY450" s="179"/>
      <c r="CZ450" s="179"/>
      <c r="DA450" s="179"/>
      <c r="DB450" s="179"/>
      <c r="DC450" s="179"/>
      <c r="DD450" s="179"/>
      <c r="DE450" s="179"/>
      <c r="DF450" s="179"/>
      <c r="DG450" s="179"/>
      <c r="DH450" s="179"/>
      <c r="DI450" s="179"/>
      <c r="DJ450" s="179"/>
      <c r="DK450" s="179"/>
      <c r="DL450" s="179"/>
      <c r="DM450" s="179"/>
      <c r="DN450" s="179"/>
      <c r="DO450" s="179"/>
      <c r="DP450" s="179"/>
      <c r="DQ450" s="179"/>
      <c r="DR450" s="179"/>
      <c r="DS450" s="179"/>
      <c r="DT450" s="179"/>
      <c r="DU450" s="179"/>
      <c r="DV450" s="179"/>
      <c r="DW450" s="179"/>
      <c r="DX450" s="179"/>
      <c r="DY450" s="179"/>
      <c r="DZ450" s="179"/>
      <c r="EA450" s="179"/>
      <c r="EB450" s="179"/>
      <c r="EC450" s="179"/>
      <c r="ED450" s="179"/>
      <c r="EE450" s="179"/>
      <c r="EF450" s="179"/>
      <c r="EG450" s="179"/>
      <c r="EH450" s="179"/>
      <c r="EI450" s="179"/>
      <c r="EJ450" s="179"/>
      <c r="EK450" s="179"/>
      <c r="EL450" s="179"/>
      <c r="EM450" s="179"/>
      <c r="EN450" s="179"/>
      <c r="EO450" s="179"/>
      <c r="EP450" s="179"/>
      <c r="EQ450" s="179"/>
      <c r="ER450" s="179"/>
      <c r="ES450" s="179"/>
      <c r="ET450" s="179"/>
      <c r="EU450" s="179"/>
      <c r="EV450" s="179"/>
      <c r="EW450" s="179"/>
      <c r="EX450" s="179"/>
      <c r="EY450" s="179"/>
      <c r="EZ450" s="179"/>
      <c r="FA450" s="179"/>
      <c r="FB450" s="179"/>
      <c r="FC450" s="179"/>
      <c r="FD450" s="179"/>
      <c r="FE450" s="179"/>
      <c r="FF450" s="179"/>
      <c r="FG450" s="179"/>
      <c r="FH450" s="179"/>
      <c r="FI450" s="179"/>
      <c r="FJ450" s="179"/>
      <c r="FK450" s="179"/>
      <c r="FL450" s="179"/>
      <c r="FM450" s="179"/>
      <c r="FN450" s="179"/>
      <c r="FO450" s="179"/>
      <c r="FP450" s="179"/>
      <c r="FQ450" s="179"/>
      <c r="FR450" s="179"/>
      <c r="FS450" s="179"/>
      <c r="FT450" s="179"/>
      <c r="FU450" s="179"/>
      <c r="FV450" s="179"/>
      <c r="FW450" s="179"/>
      <c r="FX450" s="179"/>
      <c r="FY450" s="179"/>
      <c r="FZ450" s="179"/>
      <c r="GA450" s="179"/>
      <c r="GB450" s="179"/>
    </row>
    <row r="451" spans="1:184" s="659" customFormat="1">
      <c r="A451" s="12"/>
      <c r="D451" s="179"/>
      <c r="E451" s="179"/>
      <c r="F451" s="179"/>
      <c r="G451" s="179"/>
      <c r="H451" s="179"/>
      <c r="I451" s="179"/>
      <c r="J451" s="179"/>
      <c r="K451" s="179"/>
      <c r="L451" s="793"/>
      <c r="M451" s="794"/>
      <c r="N451" s="795"/>
      <c r="O451" s="179"/>
      <c r="P451" s="179"/>
      <c r="Q451" s="179"/>
      <c r="R451" s="179"/>
      <c r="S451" s="179"/>
      <c r="T451" s="179"/>
      <c r="U451" s="179"/>
      <c r="V451" s="179"/>
      <c r="W451" s="179"/>
      <c r="X451" s="179"/>
      <c r="Y451" s="179"/>
      <c r="Z451" s="179"/>
      <c r="AA451" s="179"/>
      <c r="AB451" s="179"/>
      <c r="AC451" s="179"/>
      <c r="AD451" s="179"/>
      <c r="AE451" s="179"/>
      <c r="AF451" s="179"/>
      <c r="AG451" s="179"/>
      <c r="AH451" s="179"/>
      <c r="AI451" s="179"/>
      <c r="AJ451" s="179"/>
      <c r="AK451" s="179"/>
      <c r="AL451" s="179"/>
      <c r="AM451" s="179"/>
      <c r="AN451" s="179"/>
      <c r="AO451" s="179"/>
      <c r="AP451" s="179"/>
      <c r="AQ451" s="179"/>
      <c r="AR451" s="179"/>
      <c r="AS451" s="179"/>
      <c r="AT451" s="179"/>
      <c r="AU451" s="179"/>
      <c r="AV451" s="179"/>
      <c r="AW451" s="179"/>
      <c r="AX451" s="179"/>
      <c r="AY451" s="179"/>
      <c r="AZ451" s="179"/>
      <c r="BA451" s="179"/>
      <c r="BB451" s="179"/>
      <c r="BC451" s="179"/>
      <c r="BD451" s="179"/>
      <c r="BE451" s="179"/>
      <c r="BF451" s="179"/>
      <c r="BG451" s="179"/>
      <c r="BH451" s="179"/>
      <c r="BI451" s="179"/>
      <c r="BJ451" s="179"/>
      <c r="BK451" s="179"/>
      <c r="BL451" s="179"/>
      <c r="BM451" s="179"/>
      <c r="BN451" s="179"/>
      <c r="BO451" s="179"/>
      <c r="BP451" s="179"/>
      <c r="BQ451" s="179"/>
      <c r="BR451" s="179"/>
      <c r="BS451" s="179"/>
      <c r="BT451" s="179"/>
      <c r="BU451" s="179"/>
      <c r="BV451" s="179"/>
      <c r="BW451" s="179"/>
      <c r="BX451" s="179"/>
      <c r="BY451" s="179"/>
      <c r="BZ451" s="179"/>
      <c r="CA451" s="179"/>
      <c r="CB451" s="179"/>
      <c r="CC451" s="179"/>
      <c r="CD451" s="179"/>
      <c r="CE451" s="179"/>
      <c r="CF451" s="179"/>
      <c r="CG451" s="179"/>
      <c r="CH451" s="179"/>
      <c r="CI451" s="179"/>
      <c r="CJ451" s="179"/>
      <c r="CK451" s="179"/>
      <c r="CL451" s="179"/>
      <c r="CM451" s="179"/>
      <c r="CN451" s="179"/>
      <c r="CO451" s="179"/>
      <c r="CP451" s="179"/>
      <c r="CQ451" s="179"/>
      <c r="CR451" s="179"/>
      <c r="CS451" s="179"/>
      <c r="CT451" s="179"/>
      <c r="CU451" s="179"/>
      <c r="CV451" s="179"/>
      <c r="CW451" s="179"/>
      <c r="CX451" s="179"/>
      <c r="CY451" s="179"/>
      <c r="CZ451" s="179"/>
      <c r="DA451" s="179"/>
      <c r="DB451" s="179"/>
      <c r="DC451" s="179"/>
      <c r="DD451" s="179"/>
      <c r="DE451" s="179"/>
      <c r="DF451" s="179"/>
      <c r="DG451" s="179"/>
      <c r="DH451" s="179"/>
      <c r="DI451" s="179"/>
      <c r="DJ451" s="179"/>
      <c r="DK451" s="179"/>
      <c r="DL451" s="179"/>
      <c r="DM451" s="179"/>
      <c r="DN451" s="179"/>
      <c r="DO451" s="179"/>
      <c r="DP451" s="179"/>
      <c r="DQ451" s="179"/>
      <c r="DR451" s="179"/>
      <c r="DS451" s="179"/>
      <c r="DT451" s="179"/>
      <c r="DU451" s="179"/>
      <c r="DV451" s="179"/>
      <c r="DW451" s="179"/>
      <c r="DX451" s="179"/>
      <c r="DY451" s="179"/>
      <c r="DZ451" s="179"/>
      <c r="EA451" s="179"/>
      <c r="EB451" s="179"/>
      <c r="EC451" s="179"/>
      <c r="ED451" s="179"/>
      <c r="EE451" s="179"/>
      <c r="EF451" s="179"/>
      <c r="EG451" s="179"/>
      <c r="EH451" s="179"/>
      <c r="EI451" s="179"/>
      <c r="EJ451" s="179"/>
      <c r="EK451" s="179"/>
      <c r="EL451" s="179"/>
      <c r="EM451" s="179"/>
      <c r="EN451" s="179"/>
      <c r="EO451" s="179"/>
      <c r="EP451" s="179"/>
      <c r="EQ451" s="179"/>
      <c r="ER451" s="179"/>
      <c r="ES451" s="179"/>
      <c r="ET451" s="179"/>
      <c r="EU451" s="179"/>
      <c r="EV451" s="179"/>
      <c r="EW451" s="179"/>
      <c r="EX451" s="179"/>
      <c r="EY451" s="179"/>
      <c r="EZ451" s="179"/>
      <c r="FA451" s="179"/>
      <c r="FB451" s="179"/>
      <c r="FC451" s="179"/>
      <c r="FD451" s="179"/>
      <c r="FE451" s="179"/>
      <c r="FF451" s="179"/>
      <c r="FG451" s="179"/>
      <c r="FH451" s="179"/>
      <c r="FI451" s="179"/>
      <c r="FJ451" s="179"/>
      <c r="FK451" s="179"/>
      <c r="FL451" s="179"/>
      <c r="FM451" s="179"/>
      <c r="FN451" s="179"/>
      <c r="FO451" s="179"/>
      <c r="FP451" s="179"/>
      <c r="FQ451" s="179"/>
      <c r="FR451" s="179"/>
      <c r="FS451" s="179"/>
      <c r="FT451" s="179"/>
      <c r="FU451" s="179"/>
      <c r="FV451" s="179"/>
      <c r="FW451" s="179"/>
      <c r="FX451" s="179"/>
      <c r="FY451" s="179"/>
      <c r="FZ451" s="179"/>
      <c r="GA451" s="179"/>
      <c r="GB451" s="179"/>
    </row>
    <row r="452" spans="1:184" s="659" customFormat="1">
      <c r="A452" s="12"/>
      <c r="D452" s="179"/>
      <c r="E452" s="179"/>
      <c r="F452" s="179"/>
      <c r="G452" s="179"/>
      <c r="H452" s="179"/>
      <c r="I452" s="179"/>
      <c r="J452" s="179"/>
      <c r="K452" s="179"/>
      <c r="L452" s="793"/>
      <c r="M452" s="794"/>
      <c r="N452" s="795"/>
      <c r="O452" s="179"/>
      <c r="P452" s="179"/>
      <c r="Q452" s="179"/>
      <c r="R452" s="179"/>
      <c r="S452" s="179"/>
      <c r="T452" s="179"/>
      <c r="U452" s="179"/>
      <c r="V452" s="179"/>
      <c r="W452" s="179"/>
      <c r="X452" s="179"/>
      <c r="Y452" s="179"/>
      <c r="Z452" s="179"/>
      <c r="AA452" s="179"/>
      <c r="AB452" s="179"/>
      <c r="AC452" s="179"/>
      <c r="AD452" s="179"/>
      <c r="AE452" s="179"/>
      <c r="AF452" s="179"/>
      <c r="AG452" s="179"/>
      <c r="AH452" s="179"/>
      <c r="AI452" s="179"/>
      <c r="AJ452" s="179"/>
      <c r="AK452" s="179"/>
      <c r="AL452" s="179"/>
      <c r="AM452" s="179"/>
      <c r="AN452" s="179"/>
      <c r="AO452" s="179"/>
      <c r="AP452" s="179"/>
      <c r="AQ452" s="179"/>
      <c r="AR452" s="179"/>
      <c r="AS452" s="179"/>
      <c r="AT452" s="179"/>
      <c r="AU452" s="179"/>
      <c r="AV452" s="179"/>
      <c r="AW452" s="179"/>
      <c r="AX452" s="179"/>
      <c r="AY452" s="179"/>
      <c r="AZ452" s="179"/>
      <c r="BA452" s="179"/>
      <c r="BB452" s="179"/>
      <c r="BC452" s="179"/>
      <c r="BD452" s="179"/>
      <c r="BE452" s="179"/>
      <c r="BF452" s="179"/>
      <c r="BG452" s="179"/>
      <c r="BH452" s="179"/>
      <c r="BI452" s="179"/>
      <c r="BJ452" s="179"/>
      <c r="BK452" s="179"/>
      <c r="BL452" s="179"/>
      <c r="BM452" s="179"/>
      <c r="BN452" s="179"/>
      <c r="BO452" s="179"/>
      <c r="BP452" s="179"/>
      <c r="BQ452" s="179"/>
      <c r="BR452" s="179"/>
      <c r="BS452" s="179"/>
      <c r="BT452" s="179"/>
      <c r="BU452" s="179"/>
      <c r="BV452" s="179"/>
      <c r="BW452" s="179"/>
      <c r="BX452" s="179"/>
      <c r="BY452" s="179"/>
      <c r="BZ452" s="179"/>
      <c r="CA452" s="179"/>
      <c r="CB452" s="179"/>
      <c r="CC452" s="179"/>
      <c r="CD452" s="179"/>
      <c r="CE452" s="179"/>
      <c r="CF452" s="179"/>
      <c r="CG452" s="179"/>
      <c r="CH452" s="179"/>
      <c r="CI452" s="179"/>
      <c r="CJ452" s="179"/>
      <c r="CK452" s="179"/>
      <c r="CL452" s="179"/>
      <c r="CM452" s="179"/>
      <c r="CN452" s="179"/>
      <c r="CO452" s="179"/>
      <c r="CP452" s="179"/>
      <c r="CQ452" s="179"/>
      <c r="CR452" s="179"/>
      <c r="CS452" s="179"/>
      <c r="CT452" s="179"/>
      <c r="CU452" s="179"/>
      <c r="CV452" s="179"/>
      <c r="CW452" s="179"/>
      <c r="CX452" s="179"/>
      <c r="CY452" s="179"/>
      <c r="CZ452" s="179"/>
      <c r="DA452" s="179"/>
      <c r="DB452" s="179"/>
      <c r="DC452" s="179"/>
      <c r="DD452" s="179"/>
      <c r="DE452" s="179"/>
      <c r="DF452" s="179"/>
      <c r="DG452" s="179"/>
      <c r="DH452" s="179"/>
      <c r="DI452" s="179"/>
      <c r="DJ452" s="179"/>
      <c r="DK452" s="179"/>
      <c r="DL452" s="179"/>
      <c r="DM452" s="179"/>
      <c r="DN452" s="179"/>
      <c r="DO452" s="179"/>
      <c r="DP452" s="179"/>
      <c r="DQ452" s="179"/>
      <c r="DR452" s="179"/>
      <c r="DS452" s="179"/>
      <c r="DT452" s="179"/>
      <c r="DU452" s="179"/>
      <c r="DV452" s="179"/>
      <c r="DW452" s="179"/>
      <c r="DX452" s="179"/>
      <c r="DY452" s="179"/>
      <c r="DZ452" s="179"/>
      <c r="EA452" s="179"/>
      <c r="EB452" s="179"/>
      <c r="EC452" s="179"/>
      <c r="ED452" s="179"/>
      <c r="EE452" s="179"/>
      <c r="EF452" s="179"/>
      <c r="EG452" s="179"/>
      <c r="EH452" s="179"/>
      <c r="EI452" s="179"/>
      <c r="EJ452" s="179"/>
      <c r="EK452" s="179"/>
      <c r="EL452" s="179"/>
      <c r="EM452" s="179"/>
      <c r="EN452" s="179"/>
      <c r="EO452" s="179"/>
      <c r="EP452" s="179"/>
      <c r="EQ452" s="179"/>
      <c r="ER452" s="179"/>
      <c r="ES452" s="179"/>
      <c r="ET452" s="179"/>
      <c r="EU452" s="179"/>
      <c r="EV452" s="179"/>
      <c r="EW452" s="179"/>
      <c r="EX452" s="179"/>
      <c r="EY452" s="179"/>
      <c r="EZ452" s="179"/>
      <c r="FA452" s="179"/>
      <c r="FB452" s="179"/>
      <c r="FC452" s="179"/>
      <c r="FD452" s="179"/>
      <c r="FE452" s="179"/>
      <c r="FF452" s="179"/>
      <c r="FG452" s="179"/>
      <c r="FH452" s="179"/>
      <c r="FI452" s="179"/>
      <c r="FJ452" s="179"/>
      <c r="FK452" s="179"/>
      <c r="FL452" s="179"/>
      <c r="FM452" s="179"/>
      <c r="FN452" s="179"/>
      <c r="FO452" s="179"/>
      <c r="FP452" s="179"/>
      <c r="FQ452" s="179"/>
      <c r="FR452" s="179"/>
      <c r="FS452" s="179"/>
      <c r="FT452" s="179"/>
      <c r="FU452" s="179"/>
      <c r="FV452" s="179"/>
      <c r="FW452" s="179"/>
      <c r="FX452" s="179"/>
      <c r="FY452" s="179"/>
      <c r="FZ452" s="179"/>
      <c r="GA452" s="179"/>
      <c r="GB452" s="179"/>
    </row>
    <row r="453" spans="1:184" s="659" customFormat="1">
      <c r="A453" s="12"/>
      <c r="D453" s="179"/>
      <c r="E453" s="179"/>
      <c r="F453" s="179"/>
      <c r="G453" s="179"/>
      <c r="H453" s="179"/>
      <c r="I453" s="179"/>
      <c r="J453" s="179"/>
      <c r="K453" s="179"/>
      <c r="L453" s="793"/>
      <c r="M453" s="794"/>
      <c r="N453" s="795"/>
      <c r="O453" s="179"/>
      <c r="P453" s="179"/>
      <c r="Q453" s="179"/>
      <c r="R453" s="179"/>
      <c r="S453" s="179"/>
      <c r="T453" s="179"/>
      <c r="U453" s="179"/>
      <c r="V453" s="179"/>
      <c r="W453" s="179"/>
      <c r="X453" s="179"/>
      <c r="Y453" s="179"/>
      <c r="Z453" s="179"/>
      <c r="AA453" s="179"/>
      <c r="AB453" s="179"/>
      <c r="AC453" s="179"/>
      <c r="AD453" s="179"/>
      <c r="AE453" s="179"/>
      <c r="AF453" s="179"/>
      <c r="AG453" s="179"/>
      <c r="AH453" s="179"/>
      <c r="AI453" s="179"/>
      <c r="AJ453" s="179"/>
      <c r="AK453" s="179"/>
      <c r="AL453" s="179"/>
      <c r="AM453" s="179"/>
      <c r="AN453" s="179"/>
      <c r="AO453" s="179"/>
      <c r="AP453" s="179"/>
      <c r="AQ453" s="179"/>
      <c r="AR453" s="179"/>
      <c r="AS453" s="179"/>
      <c r="AT453" s="179"/>
      <c r="AU453" s="179"/>
      <c r="AV453" s="179"/>
      <c r="AW453" s="179"/>
      <c r="AX453" s="179"/>
      <c r="AY453" s="179"/>
      <c r="AZ453" s="179"/>
      <c r="BA453" s="179"/>
      <c r="BB453" s="179"/>
      <c r="BC453" s="179"/>
      <c r="BD453" s="179"/>
      <c r="BE453" s="179"/>
      <c r="BF453" s="179"/>
      <c r="BG453" s="179"/>
      <c r="BH453" s="179"/>
      <c r="BI453" s="179"/>
      <c r="BJ453" s="179"/>
      <c r="BK453" s="179"/>
      <c r="BL453" s="179"/>
      <c r="BM453" s="179"/>
      <c r="BN453" s="179"/>
      <c r="BO453" s="179"/>
      <c r="BP453" s="179"/>
      <c r="BQ453" s="179"/>
      <c r="BR453" s="179"/>
      <c r="BS453" s="179"/>
      <c r="BT453" s="179"/>
      <c r="BU453" s="179"/>
      <c r="BV453" s="179"/>
      <c r="BW453" s="179"/>
      <c r="BX453" s="179"/>
      <c r="BY453" s="179"/>
      <c r="BZ453" s="179"/>
      <c r="CA453" s="179"/>
      <c r="CB453" s="179"/>
      <c r="CC453" s="179"/>
      <c r="CD453" s="179"/>
      <c r="CE453" s="179"/>
      <c r="CF453" s="179"/>
      <c r="CG453" s="179"/>
      <c r="CH453" s="179"/>
      <c r="CI453" s="179"/>
      <c r="CJ453" s="179"/>
      <c r="CK453" s="179"/>
      <c r="CL453" s="179"/>
      <c r="CM453" s="179"/>
      <c r="CN453" s="179"/>
      <c r="CO453" s="179"/>
      <c r="CP453" s="179"/>
      <c r="CQ453" s="179"/>
      <c r="CR453" s="179"/>
      <c r="CS453" s="179"/>
      <c r="CT453" s="179"/>
      <c r="CU453" s="179"/>
      <c r="CV453" s="179"/>
      <c r="CW453" s="179"/>
      <c r="CX453" s="179"/>
      <c r="CY453" s="179"/>
      <c r="CZ453" s="179"/>
      <c r="DA453" s="179"/>
      <c r="DB453" s="179"/>
      <c r="DC453" s="179"/>
      <c r="DD453" s="179"/>
      <c r="DE453" s="179"/>
      <c r="DF453" s="179"/>
      <c r="DG453" s="179"/>
      <c r="DH453" s="179"/>
      <c r="DI453" s="179"/>
      <c r="DJ453" s="179"/>
      <c r="DK453" s="179"/>
      <c r="DL453" s="179"/>
      <c r="DM453" s="179"/>
      <c r="DN453" s="179"/>
      <c r="DO453" s="179"/>
      <c r="DP453" s="179"/>
      <c r="DQ453" s="179"/>
      <c r="DR453" s="179"/>
      <c r="DS453" s="179"/>
      <c r="DT453" s="179"/>
      <c r="DU453" s="179"/>
      <c r="DV453" s="179"/>
      <c r="DW453" s="179"/>
      <c r="DX453" s="179"/>
      <c r="DY453" s="179"/>
      <c r="DZ453" s="179"/>
      <c r="EA453" s="179"/>
      <c r="EB453" s="179"/>
      <c r="EC453" s="179"/>
      <c r="ED453" s="179"/>
      <c r="EE453" s="179"/>
      <c r="EF453" s="179"/>
      <c r="EG453" s="179"/>
      <c r="EH453" s="179"/>
      <c r="EI453" s="179"/>
      <c r="EJ453" s="179"/>
      <c r="EK453" s="179"/>
      <c r="EL453" s="179"/>
      <c r="EM453" s="179"/>
      <c r="EN453" s="179"/>
      <c r="EO453" s="179"/>
      <c r="EP453" s="179"/>
      <c r="EQ453" s="179"/>
      <c r="ER453" s="179"/>
      <c r="ES453" s="179"/>
      <c r="ET453" s="179"/>
      <c r="EU453" s="179"/>
      <c r="EV453" s="179"/>
      <c r="EW453" s="179"/>
      <c r="EX453" s="179"/>
      <c r="EY453" s="179"/>
      <c r="EZ453" s="179"/>
      <c r="FA453" s="179"/>
      <c r="FB453" s="179"/>
      <c r="FC453" s="179"/>
      <c r="FD453" s="179"/>
      <c r="FE453" s="179"/>
      <c r="FF453" s="179"/>
      <c r="FG453" s="179"/>
      <c r="FH453" s="179"/>
      <c r="FI453" s="179"/>
      <c r="FJ453" s="179"/>
      <c r="FK453" s="179"/>
      <c r="FL453" s="179"/>
      <c r="FM453" s="179"/>
      <c r="FN453" s="179"/>
      <c r="FO453" s="179"/>
      <c r="FP453" s="179"/>
      <c r="FQ453" s="179"/>
      <c r="FR453" s="179"/>
      <c r="FS453" s="179"/>
      <c r="FT453" s="179"/>
      <c r="FU453" s="179"/>
      <c r="FV453" s="179"/>
      <c r="FW453" s="179"/>
      <c r="FX453" s="179"/>
      <c r="FY453" s="179"/>
      <c r="FZ453" s="179"/>
      <c r="GA453" s="179"/>
      <c r="GB453" s="179"/>
    </row>
    <row r="454" spans="1:184" s="659" customFormat="1">
      <c r="A454" s="12"/>
      <c r="D454" s="179"/>
      <c r="E454" s="179"/>
      <c r="F454" s="179"/>
      <c r="G454" s="179"/>
      <c r="H454" s="179"/>
      <c r="I454" s="179"/>
      <c r="J454" s="179"/>
      <c r="K454" s="179"/>
      <c r="L454" s="793"/>
      <c r="M454" s="794"/>
      <c r="N454" s="795"/>
      <c r="O454" s="179"/>
      <c r="P454" s="179"/>
      <c r="Q454" s="179"/>
      <c r="R454" s="179"/>
      <c r="S454" s="179"/>
      <c r="T454" s="179"/>
      <c r="U454" s="179"/>
      <c r="V454" s="179"/>
      <c r="W454" s="179"/>
      <c r="X454" s="179"/>
      <c r="Y454" s="179"/>
      <c r="Z454" s="179"/>
      <c r="AA454" s="179"/>
      <c r="AB454" s="179"/>
      <c r="AC454" s="179"/>
      <c r="AD454" s="179"/>
      <c r="AE454" s="179"/>
      <c r="AF454" s="179"/>
      <c r="AG454" s="179"/>
      <c r="AH454" s="179"/>
      <c r="AI454" s="179"/>
      <c r="AJ454" s="179"/>
      <c r="AK454" s="179"/>
      <c r="AL454" s="179"/>
      <c r="AM454" s="179"/>
      <c r="AN454" s="179"/>
      <c r="AO454" s="179"/>
      <c r="AP454" s="179"/>
      <c r="AQ454" s="179"/>
      <c r="AR454" s="179"/>
      <c r="AS454" s="179"/>
      <c r="AT454" s="179"/>
      <c r="AU454" s="179"/>
      <c r="AV454" s="179"/>
      <c r="AW454" s="179"/>
      <c r="AX454" s="179"/>
      <c r="AY454" s="179"/>
      <c r="AZ454" s="179"/>
      <c r="BA454" s="179"/>
      <c r="BB454" s="179"/>
      <c r="BC454" s="179"/>
      <c r="BD454" s="179"/>
      <c r="BE454" s="179"/>
      <c r="BF454" s="179"/>
      <c r="BG454" s="179"/>
      <c r="BH454" s="179"/>
      <c r="BI454" s="179"/>
      <c r="BJ454" s="179"/>
      <c r="BK454" s="179"/>
      <c r="BL454" s="179"/>
      <c r="BM454" s="179"/>
      <c r="BN454" s="179"/>
      <c r="BO454" s="179"/>
      <c r="BP454" s="179"/>
      <c r="BQ454" s="179"/>
      <c r="BR454" s="179"/>
      <c r="BS454" s="179"/>
      <c r="BT454" s="179"/>
      <c r="BU454" s="179"/>
      <c r="BV454" s="179"/>
      <c r="BW454" s="179"/>
      <c r="BX454" s="179"/>
      <c r="BY454" s="179"/>
      <c r="BZ454" s="179"/>
      <c r="CA454" s="179"/>
      <c r="CB454" s="179"/>
      <c r="CC454" s="179"/>
      <c r="CD454" s="179"/>
      <c r="CE454" s="179"/>
      <c r="CF454" s="179"/>
      <c r="CG454" s="179"/>
      <c r="CH454" s="179"/>
      <c r="CI454" s="179"/>
      <c r="CJ454" s="179"/>
      <c r="CK454" s="179"/>
      <c r="CL454" s="179"/>
      <c r="CM454" s="179"/>
      <c r="CN454" s="179"/>
      <c r="CO454" s="179"/>
      <c r="CP454" s="179"/>
      <c r="CQ454" s="179"/>
      <c r="CR454" s="179"/>
      <c r="CS454" s="179"/>
      <c r="CT454" s="179"/>
      <c r="CU454" s="179"/>
      <c r="CV454" s="179"/>
      <c r="CW454" s="179"/>
      <c r="CX454" s="179"/>
      <c r="CY454" s="179"/>
      <c r="CZ454" s="179"/>
      <c r="DA454" s="179"/>
      <c r="DB454" s="179"/>
      <c r="DC454" s="179"/>
      <c r="DD454" s="179"/>
      <c r="DE454" s="179"/>
      <c r="DF454" s="179"/>
      <c r="DG454" s="179"/>
      <c r="DH454" s="179"/>
      <c r="DI454" s="179"/>
      <c r="DJ454" s="179"/>
      <c r="DK454" s="179"/>
      <c r="DL454" s="179"/>
      <c r="DM454" s="179"/>
      <c r="DN454" s="179"/>
      <c r="DO454" s="179"/>
      <c r="DP454" s="179"/>
      <c r="DQ454" s="179"/>
      <c r="DR454" s="179"/>
      <c r="DS454" s="179"/>
      <c r="DT454" s="179"/>
      <c r="DU454" s="179"/>
      <c r="DV454" s="179"/>
      <c r="DW454" s="179"/>
      <c r="DX454" s="179"/>
      <c r="DY454" s="179"/>
      <c r="DZ454" s="179"/>
      <c r="EA454" s="179"/>
      <c r="EB454" s="179"/>
      <c r="EC454" s="179"/>
      <c r="ED454" s="179"/>
      <c r="EE454" s="179"/>
      <c r="EF454" s="179"/>
      <c r="EG454" s="179"/>
      <c r="EH454" s="179"/>
      <c r="EI454" s="179"/>
      <c r="EJ454" s="179"/>
      <c r="EK454" s="179"/>
      <c r="EL454" s="179"/>
      <c r="EM454" s="179"/>
      <c r="EN454" s="179"/>
      <c r="EO454" s="179"/>
      <c r="EP454" s="179"/>
      <c r="EQ454" s="179"/>
      <c r="ER454" s="179"/>
      <c r="ES454" s="179"/>
      <c r="ET454" s="179"/>
      <c r="EU454" s="179"/>
      <c r="EV454" s="179"/>
      <c r="EW454" s="179"/>
      <c r="EX454" s="179"/>
      <c r="EY454" s="179"/>
      <c r="EZ454" s="179"/>
      <c r="FA454" s="179"/>
      <c r="FB454" s="179"/>
      <c r="FC454" s="179"/>
      <c r="FD454" s="179"/>
      <c r="FE454" s="179"/>
      <c r="FF454" s="179"/>
      <c r="FG454" s="179"/>
      <c r="FH454" s="179"/>
      <c r="FI454" s="179"/>
      <c r="FJ454" s="179"/>
      <c r="FK454" s="179"/>
      <c r="FL454" s="179"/>
      <c r="FM454" s="179"/>
      <c r="FN454" s="179"/>
      <c r="FO454" s="179"/>
      <c r="FP454" s="179"/>
      <c r="FQ454" s="179"/>
      <c r="FR454" s="179"/>
      <c r="FS454" s="179"/>
      <c r="FT454" s="179"/>
      <c r="FU454" s="179"/>
      <c r="FV454" s="179"/>
      <c r="FW454" s="179"/>
      <c r="FX454" s="179"/>
      <c r="FY454" s="179"/>
      <c r="FZ454" s="179"/>
      <c r="GA454" s="179"/>
      <c r="GB454" s="179"/>
    </row>
    <row r="455" spans="1:184" s="659" customFormat="1">
      <c r="A455" s="12"/>
      <c r="D455" s="179"/>
      <c r="E455" s="179"/>
      <c r="F455" s="179"/>
      <c r="G455" s="179"/>
      <c r="H455" s="179"/>
      <c r="I455" s="179"/>
      <c r="J455" s="179"/>
      <c r="K455" s="179"/>
      <c r="L455" s="793"/>
      <c r="M455" s="794"/>
      <c r="N455" s="795"/>
      <c r="O455" s="179"/>
      <c r="P455" s="179"/>
      <c r="Q455" s="179"/>
      <c r="R455" s="179"/>
      <c r="S455" s="179"/>
      <c r="T455" s="179"/>
      <c r="U455" s="179"/>
      <c r="V455" s="179"/>
      <c r="W455" s="179"/>
      <c r="X455" s="179"/>
      <c r="Y455" s="179"/>
      <c r="Z455" s="179"/>
      <c r="AA455" s="179"/>
      <c r="AB455" s="179"/>
      <c r="AC455" s="179"/>
      <c r="AD455" s="179"/>
      <c r="AE455" s="179"/>
      <c r="AF455" s="179"/>
      <c r="AG455" s="179"/>
      <c r="AH455" s="179"/>
      <c r="AI455" s="179"/>
      <c r="AJ455" s="179"/>
      <c r="AK455" s="179"/>
      <c r="AL455" s="179"/>
      <c r="AM455" s="179"/>
      <c r="AN455" s="179"/>
      <c r="AO455" s="179"/>
      <c r="AP455" s="179"/>
      <c r="AQ455" s="179"/>
      <c r="AR455" s="179"/>
      <c r="AS455" s="179"/>
      <c r="AT455" s="179"/>
      <c r="AU455" s="179"/>
      <c r="AV455" s="179"/>
      <c r="AW455" s="179"/>
      <c r="AX455" s="179"/>
      <c r="AY455" s="179"/>
      <c r="AZ455" s="179"/>
      <c r="BA455" s="179"/>
      <c r="BB455" s="179"/>
      <c r="BC455" s="179"/>
      <c r="BD455" s="179"/>
      <c r="BE455" s="179"/>
      <c r="BF455" s="179"/>
      <c r="BG455" s="179"/>
      <c r="BH455" s="179"/>
      <c r="BI455" s="179"/>
      <c r="BJ455" s="179"/>
      <c r="BK455" s="179"/>
      <c r="BL455" s="179"/>
      <c r="BM455" s="179"/>
      <c r="BN455" s="179"/>
      <c r="BO455" s="179"/>
      <c r="BP455" s="179"/>
      <c r="BQ455" s="179"/>
      <c r="BR455" s="179"/>
      <c r="BS455" s="179"/>
      <c r="BT455" s="179"/>
      <c r="BU455" s="179"/>
      <c r="BV455" s="179"/>
      <c r="BW455" s="179"/>
      <c r="BX455" s="179"/>
      <c r="BY455" s="179"/>
      <c r="BZ455" s="179"/>
      <c r="CA455" s="179"/>
      <c r="CB455" s="179"/>
      <c r="CC455" s="179"/>
      <c r="CD455" s="179"/>
      <c r="CE455" s="179"/>
      <c r="CF455" s="179"/>
      <c r="CG455" s="179"/>
      <c r="CH455" s="179"/>
      <c r="CI455" s="179"/>
      <c r="CJ455" s="179"/>
      <c r="CK455" s="179"/>
      <c r="CL455" s="179"/>
      <c r="CM455" s="179"/>
      <c r="CN455" s="179"/>
      <c r="CO455" s="179"/>
      <c r="CP455" s="179"/>
      <c r="CQ455" s="179"/>
      <c r="CR455" s="179"/>
      <c r="CS455" s="179"/>
      <c r="CT455" s="179"/>
      <c r="CU455" s="179"/>
      <c r="CV455" s="179"/>
      <c r="CW455" s="179"/>
      <c r="CX455" s="179"/>
      <c r="CY455" s="179"/>
      <c r="CZ455" s="179"/>
      <c r="DA455" s="179"/>
      <c r="DB455" s="179"/>
      <c r="DC455" s="179"/>
      <c r="DD455" s="179"/>
      <c r="DE455" s="179"/>
      <c r="DF455" s="179"/>
      <c r="DG455" s="179"/>
      <c r="DH455" s="179"/>
      <c r="DI455" s="179"/>
      <c r="DJ455" s="179"/>
      <c r="DK455" s="179"/>
      <c r="DL455" s="179"/>
      <c r="DM455" s="179"/>
      <c r="DN455" s="179"/>
      <c r="DO455" s="179"/>
      <c r="DP455" s="179"/>
      <c r="DQ455" s="179"/>
      <c r="DR455" s="179"/>
      <c r="DS455" s="179"/>
      <c r="DT455" s="179"/>
      <c r="DU455" s="179"/>
      <c r="DV455" s="179"/>
      <c r="DW455" s="179"/>
      <c r="DX455" s="179"/>
      <c r="DY455" s="179"/>
      <c r="DZ455" s="179"/>
      <c r="EA455" s="179"/>
      <c r="EB455" s="179"/>
      <c r="EC455" s="179"/>
      <c r="ED455" s="179"/>
      <c r="EE455" s="179"/>
      <c r="EF455" s="179"/>
      <c r="EG455" s="179"/>
      <c r="EH455" s="179"/>
      <c r="EI455" s="179"/>
      <c r="EJ455" s="179"/>
      <c r="EK455" s="179"/>
      <c r="EL455" s="179"/>
      <c r="EM455" s="179"/>
      <c r="EN455" s="179"/>
      <c r="EO455" s="179"/>
      <c r="EP455" s="179"/>
      <c r="EQ455" s="179"/>
      <c r="ER455" s="179"/>
      <c r="ES455" s="179"/>
      <c r="ET455" s="179"/>
      <c r="EU455" s="179"/>
      <c r="EV455" s="179"/>
      <c r="EW455" s="179"/>
      <c r="EX455" s="179"/>
      <c r="EY455" s="179"/>
      <c r="EZ455" s="179"/>
      <c r="FA455" s="179"/>
      <c r="FB455" s="179"/>
      <c r="FC455" s="179"/>
      <c r="FD455" s="179"/>
      <c r="FE455" s="179"/>
      <c r="FF455" s="179"/>
      <c r="FG455" s="179"/>
      <c r="FH455" s="179"/>
      <c r="FI455" s="179"/>
      <c r="FJ455" s="179"/>
      <c r="FK455" s="179"/>
      <c r="FL455" s="179"/>
      <c r="FM455" s="179"/>
      <c r="FN455" s="179"/>
      <c r="FO455" s="179"/>
      <c r="FP455" s="179"/>
      <c r="FQ455" s="179"/>
      <c r="FR455" s="179"/>
      <c r="FS455" s="179"/>
      <c r="FT455" s="179"/>
      <c r="FU455" s="179"/>
      <c r="FV455" s="179"/>
      <c r="FW455" s="179"/>
      <c r="FX455" s="179"/>
      <c r="FY455" s="179"/>
      <c r="FZ455" s="179"/>
      <c r="GA455" s="179"/>
      <c r="GB455" s="179"/>
    </row>
    <row r="456" spans="1:184" s="659" customFormat="1">
      <c r="A456" s="12"/>
      <c r="D456" s="179"/>
      <c r="E456" s="179"/>
      <c r="F456" s="179"/>
      <c r="G456" s="179"/>
      <c r="H456" s="179"/>
      <c r="I456" s="179"/>
      <c r="J456" s="179"/>
      <c r="K456" s="179"/>
      <c r="L456" s="793"/>
      <c r="M456" s="794"/>
      <c r="N456" s="795"/>
      <c r="O456" s="179"/>
      <c r="P456" s="179"/>
      <c r="Q456" s="179"/>
      <c r="R456" s="179"/>
      <c r="S456" s="179"/>
      <c r="T456" s="179"/>
      <c r="U456" s="179"/>
      <c r="V456" s="179"/>
      <c r="W456" s="179"/>
      <c r="X456" s="179"/>
      <c r="Y456" s="179"/>
      <c r="Z456" s="179"/>
      <c r="AA456" s="179"/>
      <c r="AB456" s="179"/>
      <c r="AC456" s="179"/>
      <c r="AD456" s="179"/>
      <c r="AE456" s="179"/>
      <c r="AF456" s="179"/>
      <c r="AG456" s="179"/>
      <c r="AH456" s="179"/>
      <c r="AI456" s="179"/>
      <c r="AJ456" s="179"/>
      <c r="AK456" s="179"/>
      <c r="AL456" s="179"/>
      <c r="AM456" s="179"/>
      <c r="AN456" s="179"/>
      <c r="AO456" s="179"/>
      <c r="AP456" s="179"/>
      <c r="AQ456" s="179"/>
      <c r="AR456" s="179"/>
      <c r="AS456" s="179"/>
      <c r="AT456" s="179"/>
      <c r="AU456" s="179"/>
      <c r="AV456" s="179"/>
      <c r="AW456" s="179"/>
      <c r="AX456" s="179"/>
      <c r="AY456" s="179"/>
      <c r="AZ456" s="179"/>
      <c r="BA456" s="179"/>
      <c r="BB456" s="179"/>
      <c r="BC456" s="179"/>
      <c r="BD456" s="179"/>
      <c r="BE456" s="179"/>
      <c r="BF456" s="179"/>
      <c r="BG456" s="179"/>
      <c r="BH456" s="179"/>
      <c r="BI456" s="179"/>
      <c r="BJ456" s="179"/>
      <c r="BK456" s="179"/>
      <c r="BL456" s="179"/>
      <c r="BM456" s="179"/>
      <c r="BN456" s="179"/>
      <c r="BO456" s="179"/>
      <c r="BP456" s="179"/>
      <c r="BQ456" s="179"/>
      <c r="BR456" s="179"/>
      <c r="BS456" s="179"/>
      <c r="BT456" s="179"/>
      <c r="BU456" s="179"/>
      <c r="BV456" s="179"/>
      <c r="BW456" s="179"/>
      <c r="BX456" s="179"/>
      <c r="BY456" s="179"/>
      <c r="BZ456" s="179"/>
      <c r="CA456" s="179"/>
      <c r="CB456" s="179"/>
      <c r="CC456" s="179"/>
      <c r="CD456" s="179"/>
      <c r="CE456" s="179"/>
      <c r="CF456" s="179"/>
      <c r="CG456" s="179"/>
      <c r="CH456" s="179"/>
      <c r="CI456" s="179"/>
      <c r="CJ456" s="179"/>
      <c r="CK456" s="179"/>
      <c r="CL456" s="179"/>
      <c r="CM456" s="179"/>
      <c r="CN456" s="179"/>
      <c r="CO456" s="179"/>
      <c r="CP456" s="179"/>
      <c r="CQ456" s="179"/>
      <c r="CR456" s="179"/>
      <c r="CS456" s="179"/>
      <c r="CT456" s="179"/>
      <c r="CU456" s="179"/>
      <c r="CV456" s="179"/>
      <c r="CW456" s="179"/>
      <c r="CX456" s="179"/>
      <c r="CY456" s="179"/>
      <c r="CZ456" s="179"/>
      <c r="DA456" s="179"/>
      <c r="DB456" s="179"/>
      <c r="DC456" s="179"/>
      <c r="DD456" s="179"/>
      <c r="DE456" s="179"/>
      <c r="DF456" s="179"/>
      <c r="DG456" s="179"/>
      <c r="DH456" s="179"/>
      <c r="DI456" s="179"/>
      <c r="DJ456" s="179"/>
      <c r="DK456" s="179"/>
      <c r="DL456" s="179"/>
      <c r="DM456" s="179"/>
      <c r="DN456" s="179"/>
      <c r="DO456" s="179"/>
      <c r="DP456" s="179"/>
      <c r="DQ456" s="179"/>
      <c r="DR456" s="179"/>
      <c r="DS456" s="179"/>
      <c r="DT456" s="179"/>
      <c r="DU456" s="179"/>
      <c r="DV456" s="179"/>
      <c r="DW456" s="179"/>
      <c r="DX456" s="179"/>
      <c r="DY456" s="179"/>
      <c r="DZ456" s="179"/>
      <c r="EA456" s="179"/>
      <c r="EB456" s="179"/>
      <c r="EC456" s="179"/>
      <c r="ED456" s="179"/>
      <c r="EE456" s="179"/>
      <c r="EF456" s="179"/>
      <c r="EG456" s="179"/>
      <c r="EH456" s="179"/>
      <c r="EI456" s="179"/>
      <c r="EJ456" s="179"/>
      <c r="EK456" s="179"/>
      <c r="EL456" s="179"/>
      <c r="EM456" s="179"/>
      <c r="EN456" s="179"/>
      <c r="EO456" s="179"/>
      <c r="EP456" s="179"/>
      <c r="EQ456" s="179"/>
      <c r="ER456" s="179"/>
      <c r="ES456" s="179"/>
      <c r="ET456" s="179"/>
      <c r="EU456" s="179"/>
      <c r="EV456" s="179"/>
      <c r="EW456" s="179"/>
      <c r="EX456" s="179"/>
      <c r="EY456" s="179"/>
      <c r="EZ456" s="179"/>
      <c r="FA456" s="179"/>
      <c r="FB456" s="179"/>
      <c r="FC456" s="179"/>
      <c r="FD456" s="179"/>
      <c r="FE456" s="179"/>
      <c r="FF456" s="179"/>
      <c r="FG456" s="179"/>
      <c r="FH456" s="179"/>
      <c r="FI456" s="179"/>
      <c r="FJ456" s="179"/>
      <c r="FK456" s="179"/>
      <c r="FL456" s="179"/>
      <c r="FM456" s="179"/>
      <c r="FN456" s="179"/>
      <c r="FO456" s="179"/>
      <c r="FP456" s="179"/>
      <c r="FQ456" s="179"/>
      <c r="FR456" s="179"/>
      <c r="FS456" s="179"/>
      <c r="FT456" s="179"/>
      <c r="FU456" s="179"/>
      <c r="FV456" s="179"/>
      <c r="FW456" s="179"/>
      <c r="FX456" s="179"/>
      <c r="FY456" s="179"/>
      <c r="FZ456" s="179"/>
      <c r="GA456" s="179"/>
      <c r="GB456" s="179"/>
    </row>
    <row r="457" spans="1:184" s="659" customFormat="1">
      <c r="A457" s="12"/>
      <c r="D457" s="179"/>
      <c r="E457" s="179"/>
      <c r="F457" s="179"/>
      <c r="G457" s="179"/>
      <c r="H457" s="179"/>
      <c r="I457" s="179"/>
      <c r="J457" s="179"/>
      <c r="K457" s="179"/>
      <c r="L457" s="793"/>
      <c r="M457" s="794"/>
      <c r="N457" s="795"/>
      <c r="O457" s="179"/>
      <c r="P457" s="179"/>
      <c r="Q457" s="179"/>
      <c r="R457" s="179"/>
      <c r="S457" s="179"/>
      <c r="T457" s="179"/>
      <c r="U457" s="179"/>
      <c r="V457" s="179"/>
      <c r="W457" s="179"/>
      <c r="X457" s="179"/>
      <c r="Y457" s="179"/>
      <c r="Z457" s="179"/>
      <c r="AA457" s="179"/>
      <c r="AB457" s="179"/>
      <c r="AC457" s="179"/>
      <c r="AD457" s="179"/>
      <c r="AE457" s="179"/>
      <c r="AF457" s="179"/>
      <c r="AG457" s="179"/>
      <c r="AH457" s="179"/>
      <c r="AI457" s="179"/>
      <c r="AJ457" s="179"/>
      <c r="AK457" s="179"/>
      <c r="AL457" s="179"/>
      <c r="AM457" s="179"/>
      <c r="AN457" s="179"/>
      <c r="AO457" s="179"/>
      <c r="AP457" s="179"/>
      <c r="AQ457" s="179"/>
      <c r="AR457" s="179"/>
      <c r="AS457" s="179"/>
      <c r="AT457" s="179"/>
      <c r="AU457" s="179"/>
      <c r="AV457" s="179"/>
      <c r="AW457" s="179"/>
      <c r="AX457" s="179"/>
      <c r="AY457" s="179"/>
      <c r="AZ457" s="179"/>
      <c r="BA457" s="179"/>
      <c r="BB457" s="179"/>
      <c r="BC457" s="179"/>
      <c r="BD457" s="179"/>
      <c r="BE457" s="179"/>
      <c r="BF457" s="179"/>
      <c r="BG457" s="179"/>
      <c r="BH457" s="179"/>
      <c r="BI457" s="179"/>
      <c r="BJ457" s="179"/>
      <c r="BK457" s="179"/>
      <c r="BL457" s="179"/>
      <c r="BM457" s="179"/>
      <c r="BN457" s="179"/>
      <c r="BO457" s="179"/>
      <c r="BP457" s="179"/>
      <c r="BQ457" s="179"/>
      <c r="BR457" s="179"/>
      <c r="BS457" s="179"/>
      <c r="BT457" s="179"/>
      <c r="BU457" s="179"/>
      <c r="BV457" s="179"/>
      <c r="BW457" s="179"/>
      <c r="BX457" s="179"/>
      <c r="BY457" s="179"/>
      <c r="BZ457" s="179"/>
      <c r="CA457" s="179"/>
      <c r="CB457" s="179"/>
      <c r="CC457" s="179"/>
      <c r="CD457" s="179"/>
      <c r="CE457" s="179"/>
      <c r="CF457" s="179"/>
      <c r="CG457" s="179"/>
      <c r="CH457" s="179"/>
      <c r="CI457" s="179"/>
      <c r="CJ457" s="179"/>
      <c r="CK457" s="179"/>
      <c r="CL457" s="179"/>
      <c r="CM457" s="179"/>
      <c r="CN457" s="179"/>
      <c r="CO457" s="179"/>
      <c r="CP457" s="179"/>
      <c r="CQ457" s="179"/>
      <c r="CR457" s="179"/>
      <c r="CS457" s="179"/>
      <c r="CT457" s="179"/>
      <c r="CU457" s="179"/>
      <c r="CV457" s="179"/>
      <c r="CW457" s="179"/>
      <c r="CX457" s="179"/>
      <c r="CY457" s="179"/>
      <c r="CZ457" s="179"/>
      <c r="DA457" s="179"/>
      <c r="DB457" s="179"/>
      <c r="DC457" s="179"/>
      <c r="DD457" s="179"/>
      <c r="DE457" s="179"/>
      <c r="DF457" s="179"/>
      <c r="DG457" s="179"/>
      <c r="DH457" s="179"/>
      <c r="DI457" s="179"/>
      <c r="DJ457" s="179"/>
      <c r="DK457" s="179"/>
      <c r="DL457" s="179"/>
      <c r="DM457" s="179"/>
      <c r="DN457" s="179"/>
      <c r="DO457" s="179"/>
      <c r="DP457" s="179"/>
      <c r="DQ457" s="179"/>
      <c r="DR457" s="179"/>
      <c r="DS457" s="179"/>
      <c r="DT457" s="179"/>
      <c r="DU457" s="179"/>
      <c r="DV457" s="179"/>
      <c r="DW457" s="179"/>
      <c r="DX457" s="179"/>
      <c r="DY457" s="179"/>
      <c r="DZ457" s="179"/>
      <c r="EA457" s="179"/>
      <c r="EB457" s="179"/>
      <c r="EC457" s="179"/>
      <c r="ED457" s="179"/>
      <c r="EE457" s="179"/>
      <c r="EF457" s="179"/>
      <c r="EG457" s="179"/>
      <c r="EH457" s="179"/>
      <c r="EI457" s="179"/>
      <c r="EJ457" s="179"/>
      <c r="EK457" s="179"/>
      <c r="EL457" s="179"/>
      <c r="EM457" s="179"/>
      <c r="EN457" s="179"/>
      <c r="EO457" s="179"/>
      <c r="EP457" s="179"/>
      <c r="EQ457" s="179"/>
      <c r="ER457" s="179"/>
      <c r="ES457" s="179"/>
      <c r="ET457" s="179"/>
      <c r="EU457" s="179"/>
      <c r="EV457" s="179"/>
      <c r="EW457" s="179"/>
      <c r="EX457" s="179"/>
      <c r="EY457" s="179"/>
      <c r="EZ457" s="179"/>
      <c r="FA457" s="179"/>
      <c r="FB457" s="179"/>
      <c r="FC457" s="179"/>
      <c r="FD457" s="179"/>
      <c r="FE457" s="179"/>
      <c r="FF457" s="179"/>
      <c r="FG457" s="179"/>
      <c r="FH457" s="179"/>
      <c r="FI457" s="179"/>
      <c r="FJ457" s="179"/>
      <c r="FK457" s="179"/>
      <c r="FL457" s="179"/>
      <c r="FM457" s="179"/>
      <c r="FN457" s="179"/>
      <c r="FO457" s="179"/>
      <c r="FP457" s="179"/>
      <c r="FQ457" s="179"/>
      <c r="FR457" s="179"/>
      <c r="FS457" s="179"/>
      <c r="FT457" s="179"/>
      <c r="FU457" s="179"/>
      <c r="FV457" s="179"/>
      <c r="FW457" s="179"/>
      <c r="FX457" s="179"/>
      <c r="FY457" s="179"/>
      <c r="FZ457" s="179"/>
      <c r="GA457" s="179"/>
      <c r="GB457" s="179"/>
    </row>
    <row r="458" spans="1:184" s="659" customFormat="1">
      <c r="A458" s="12"/>
      <c r="D458" s="179"/>
      <c r="E458" s="179"/>
      <c r="F458" s="179"/>
      <c r="G458" s="179"/>
      <c r="H458" s="179"/>
      <c r="I458" s="179"/>
      <c r="J458" s="179"/>
      <c r="K458" s="179"/>
      <c r="L458" s="793"/>
      <c r="M458" s="794"/>
      <c r="N458" s="795"/>
      <c r="O458" s="179"/>
      <c r="P458" s="179"/>
      <c r="Q458" s="179"/>
      <c r="R458" s="179"/>
      <c r="S458" s="179"/>
      <c r="T458" s="179"/>
      <c r="U458" s="179"/>
      <c r="V458" s="179"/>
      <c r="W458" s="179"/>
      <c r="X458" s="179"/>
      <c r="Y458" s="179"/>
      <c r="Z458" s="179"/>
      <c r="AA458" s="179"/>
      <c r="AB458" s="179"/>
      <c r="AC458" s="179"/>
      <c r="AD458" s="179"/>
      <c r="AE458" s="179"/>
      <c r="AF458" s="179"/>
      <c r="AG458" s="179"/>
      <c r="AH458" s="179"/>
      <c r="AI458" s="179"/>
      <c r="AJ458" s="179"/>
      <c r="AK458" s="179"/>
      <c r="AL458" s="179"/>
      <c r="AM458" s="179"/>
      <c r="AN458" s="179"/>
      <c r="AO458" s="179"/>
      <c r="AP458" s="179"/>
      <c r="AQ458" s="179"/>
      <c r="AR458" s="179"/>
      <c r="AS458" s="179"/>
      <c r="AT458" s="179"/>
      <c r="AU458" s="179"/>
      <c r="AV458" s="179"/>
      <c r="AW458" s="179"/>
      <c r="AX458" s="179"/>
      <c r="AY458" s="179"/>
      <c r="AZ458" s="179"/>
      <c r="BA458" s="179"/>
      <c r="BB458" s="179"/>
      <c r="BC458" s="179"/>
      <c r="BD458" s="179"/>
      <c r="BE458" s="179"/>
      <c r="BF458" s="179"/>
      <c r="BG458" s="179"/>
      <c r="BH458" s="179"/>
      <c r="BI458" s="179"/>
      <c r="BJ458" s="179"/>
      <c r="BK458" s="179"/>
      <c r="BL458" s="179"/>
      <c r="BM458" s="179"/>
      <c r="BN458" s="179"/>
      <c r="BO458" s="179"/>
      <c r="BP458" s="179"/>
      <c r="BQ458" s="179"/>
      <c r="BR458" s="179"/>
      <c r="BS458" s="179"/>
      <c r="BT458" s="179"/>
      <c r="BU458" s="179"/>
      <c r="BV458" s="179"/>
      <c r="BW458" s="179"/>
      <c r="BX458" s="179"/>
      <c r="BY458" s="179"/>
      <c r="BZ458" s="179"/>
      <c r="CA458" s="179"/>
      <c r="CB458" s="179"/>
      <c r="CC458" s="179"/>
      <c r="CD458" s="179"/>
      <c r="CE458" s="179"/>
      <c r="CF458" s="179"/>
      <c r="CG458" s="179"/>
      <c r="CH458" s="179"/>
      <c r="CI458" s="179"/>
      <c r="CJ458" s="179"/>
      <c r="CK458" s="179"/>
      <c r="CL458" s="179"/>
      <c r="CM458" s="179"/>
      <c r="CN458" s="179"/>
      <c r="CO458" s="179"/>
      <c r="CP458" s="179"/>
      <c r="CQ458" s="179"/>
      <c r="CR458" s="179"/>
      <c r="CS458" s="179"/>
      <c r="CT458" s="179"/>
      <c r="CU458" s="179"/>
      <c r="CV458" s="179"/>
      <c r="CW458" s="179"/>
      <c r="CX458" s="179"/>
      <c r="CY458" s="179"/>
      <c r="CZ458" s="179"/>
      <c r="DA458" s="179"/>
      <c r="DB458" s="179"/>
      <c r="DC458" s="179"/>
      <c r="DD458" s="179"/>
      <c r="DE458" s="179"/>
      <c r="DF458" s="179"/>
      <c r="DG458" s="179"/>
      <c r="DH458" s="179"/>
      <c r="DI458" s="179"/>
      <c r="DJ458" s="179"/>
      <c r="DK458" s="179"/>
      <c r="DL458" s="179"/>
      <c r="DM458" s="179"/>
      <c r="DN458" s="179"/>
      <c r="DO458" s="179"/>
      <c r="DP458" s="179"/>
      <c r="DQ458" s="179"/>
      <c r="DR458" s="179"/>
      <c r="DS458" s="179"/>
      <c r="DT458" s="179"/>
      <c r="DU458" s="179"/>
      <c r="DV458" s="179"/>
      <c r="DW458" s="179"/>
      <c r="DX458" s="179"/>
      <c r="DY458" s="179"/>
      <c r="DZ458" s="179"/>
      <c r="EA458" s="179"/>
      <c r="EB458" s="179"/>
      <c r="EC458" s="179"/>
      <c r="ED458" s="179"/>
      <c r="EE458" s="179"/>
      <c r="EF458" s="179"/>
      <c r="EG458" s="179"/>
      <c r="EH458" s="179"/>
      <c r="EI458" s="179"/>
      <c r="EJ458" s="179"/>
      <c r="EK458" s="179"/>
      <c r="EL458" s="179"/>
      <c r="EM458" s="179"/>
      <c r="EN458" s="179"/>
      <c r="EO458" s="179"/>
      <c r="EP458" s="179"/>
      <c r="EQ458" s="179"/>
      <c r="ER458" s="179"/>
      <c r="ES458" s="179"/>
      <c r="ET458" s="179"/>
      <c r="EU458" s="179"/>
      <c r="EV458" s="179"/>
      <c r="EW458" s="179"/>
      <c r="EX458" s="179"/>
      <c r="EY458" s="179"/>
      <c r="EZ458" s="179"/>
      <c r="FA458" s="179"/>
      <c r="FB458" s="179"/>
      <c r="FC458" s="179"/>
      <c r="FD458" s="179"/>
      <c r="FE458" s="179"/>
      <c r="FF458" s="179"/>
      <c r="FG458" s="179"/>
      <c r="FH458" s="179"/>
      <c r="FI458" s="179"/>
      <c r="FJ458" s="179"/>
      <c r="FK458" s="179"/>
      <c r="FL458" s="179"/>
      <c r="FM458" s="179"/>
      <c r="FN458" s="179"/>
      <c r="FO458" s="179"/>
      <c r="FP458" s="179"/>
      <c r="FQ458" s="179"/>
      <c r="FR458" s="179"/>
      <c r="FS458" s="179"/>
      <c r="FT458" s="179"/>
      <c r="FU458" s="179"/>
      <c r="FV458" s="179"/>
      <c r="FW458" s="179"/>
      <c r="FX458" s="179"/>
      <c r="FY458" s="179"/>
      <c r="FZ458" s="179"/>
      <c r="GA458" s="179"/>
      <c r="GB458" s="179"/>
    </row>
    <row r="459" spans="1:184" s="659" customFormat="1">
      <c r="A459" s="12"/>
      <c r="D459" s="179"/>
      <c r="E459" s="179"/>
      <c r="F459" s="179"/>
      <c r="G459" s="179"/>
      <c r="H459" s="179"/>
      <c r="I459" s="179"/>
      <c r="J459" s="179"/>
      <c r="K459" s="179"/>
      <c r="L459" s="793"/>
      <c r="M459" s="794"/>
      <c r="N459" s="795"/>
      <c r="O459" s="179"/>
      <c r="P459" s="179"/>
      <c r="Q459" s="179"/>
      <c r="R459" s="179"/>
      <c r="S459" s="179"/>
      <c r="T459" s="179"/>
      <c r="U459" s="179"/>
      <c r="V459" s="179"/>
      <c r="W459" s="179"/>
      <c r="X459" s="179"/>
      <c r="Y459" s="179"/>
      <c r="Z459" s="179"/>
      <c r="AA459" s="179"/>
      <c r="AB459" s="179"/>
      <c r="AC459" s="179"/>
      <c r="AD459" s="179"/>
      <c r="AE459" s="179"/>
      <c r="AF459" s="179"/>
      <c r="AG459" s="179"/>
      <c r="AH459" s="179"/>
      <c r="AI459" s="179"/>
      <c r="AJ459" s="179"/>
      <c r="AK459" s="179"/>
      <c r="AL459" s="179"/>
      <c r="AM459" s="179"/>
      <c r="AN459" s="179"/>
      <c r="AO459" s="179"/>
      <c r="AP459" s="179"/>
      <c r="AQ459" s="179"/>
      <c r="AR459" s="179"/>
      <c r="AS459" s="179"/>
      <c r="AT459" s="179"/>
      <c r="AU459" s="179"/>
      <c r="AV459" s="179"/>
      <c r="AW459" s="179"/>
      <c r="AX459" s="179"/>
      <c r="AY459" s="179"/>
      <c r="AZ459" s="179"/>
      <c r="BA459" s="179"/>
      <c r="BB459" s="179"/>
      <c r="BC459" s="179"/>
      <c r="BD459" s="179"/>
      <c r="BE459" s="179"/>
      <c r="BF459" s="179"/>
      <c r="BG459" s="179"/>
      <c r="BH459" s="179"/>
      <c r="BI459" s="179"/>
      <c r="BJ459" s="179"/>
      <c r="BK459" s="179"/>
      <c r="BL459" s="179"/>
      <c r="BM459" s="179"/>
      <c r="BN459" s="179"/>
      <c r="BO459" s="179"/>
      <c r="BP459" s="179"/>
      <c r="BQ459" s="179"/>
      <c r="BR459" s="179"/>
      <c r="BS459" s="179"/>
      <c r="BT459" s="179"/>
      <c r="BU459" s="179"/>
      <c r="BV459" s="179"/>
      <c r="BW459" s="179"/>
      <c r="BX459" s="179"/>
      <c r="BY459" s="179"/>
      <c r="BZ459" s="179"/>
      <c r="CA459" s="179"/>
      <c r="CB459" s="179"/>
      <c r="CC459" s="179"/>
      <c r="CD459" s="179"/>
      <c r="CE459" s="179"/>
      <c r="CF459" s="179"/>
      <c r="CG459" s="179"/>
      <c r="CH459" s="179"/>
      <c r="CI459" s="179"/>
      <c r="CJ459" s="179"/>
      <c r="CK459" s="179"/>
      <c r="CL459" s="179"/>
      <c r="CM459" s="179"/>
      <c r="CN459" s="179"/>
      <c r="CO459" s="179"/>
      <c r="CP459" s="179"/>
      <c r="CQ459" s="179"/>
      <c r="CR459" s="179"/>
      <c r="CS459" s="179"/>
      <c r="CT459" s="179"/>
      <c r="CU459" s="179"/>
      <c r="CV459" s="179"/>
      <c r="CW459" s="179"/>
      <c r="CX459" s="179"/>
      <c r="CY459" s="179"/>
      <c r="CZ459" s="179"/>
      <c r="DA459" s="179"/>
      <c r="DB459" s="179"/>
      <c r="DC459" s="179"/>
      <c r="DD459" s="179"/>
      <c r="DE459" s="179"/>
      <c r="DF459" s="179"/>
      <c r="DG459" s="179"/>
      <c r="DH459" s="179"/>
      <c r="DI459" s="179"/>
      <c r="DJ459" s="179"/>
      <c r="DK459" s="179"/>
      <c r="DL459" s="179"/>
      <c r="DM459" s="179"/>
      <c r="DN459" s="179"/>
      <c r="DO459" s="179"/>
      <c r="DP459" s="179"/>
      <c r="DQ459" s="179"/>
      <c r="DR459" s="179"/>
      <c r="DS459" s="179"/>
      <c r="DT459" s="179"/>
      <c r="DU459" s="179"/>
      <c r="DV459" s="179"/>
      <c r="DW459" s="179"/>
      <c r="DX459" s="179"/>
      <c r="DY459" s="179"/>
      <c r="DZ459" s="179"/>
      <c r="EA459" s="179"/>
      <c r="EB459" s="179"/>
      <c r="EC459" s="179"/>
      <c r="ED459" s="179"/>
      <c r="EE459" s="179"/>
      <c r="EF459" s="179"/>
      <c r="EG459" s="179"/>
      <c r="EH459" s="179"/>
      <c r="EI459" s="179"/>
      <c r="EJ459" s="179"/>
      <c r="EK459" s="179"/>
      <c r="EL459" s="179"/>
      <c r="EM459" s="179"/>
      <c r="EN459" s="179"/>
      <c r="EO459" s="179"/>
      <c r="EP459" s="179"/>
      <c r="EQ459" s="179"/>
      <c r="ER459" s="179"/>
      <c r="ES459" s="179"/>
      <c r="ET459" s="179"/>
      <c r="EU459" s="179"/>
      <c r="EV459" s="179"/>
      <c r="EW459" s="179"/>
      <c r="EX459" s="179"/>
      <c r="EY459" s="179"/>
      <c r="EZ459" s="179"/>
      <c r="FA459" s="179"/>
      <c r="FB459" s="179"/>
      <c r="FC459" s="179"/>
      <c r="FD459" s="179"/>
      <c r="FE459" s="179"/>
      <c r="FF459" s="179"/>
      <c r="FG459" s="179"/>
      <c r="FH459" s="179"/>
      <c r="FI459" s="179"/>
      <c r="FJ459" s="179"/>
      <c r="FK459" s="179"/>
      <c r="FL459" s="179"/>
      <c r="FM459" s="179"/>
      <c r="FN459" s="179"/>
      <c r="FO459" s="179"/>
      <c r="FP459" s="179"/>
      <c r="FQ459" s="179"/>
      <c r="FR459" s="179"/>
      <c r="FS459" s="179"/>
      <c r="FT459" s="179"/>
      <c r="FU459" s="179"/>
      <c r="FV459" s="179"/>
      <c r="FW459" s="179"/>
      <c r="FX459" s="179"/>
      <c r="FY459" s="179"/>
      <c r="FZ459" s="179"/>
      <c r="GA459" s="179"/>
      <c r="GB459" s="179"/>
    </row>
    <row r="460" spans="1:184" s="659" customFormat="1">
      <c r="A460" s="12"/>
      <c r="D460" s="179"/>
      <c r="E460" s="179"/>
      <c r="F460" s="179"/>
      <c r="G460" s="179"/>
      <c r="H460" s="179"/>
      <c r="I460" s="179"/>
      <c r="J460" s="179"/>
      <c r="K460" s="179"/>
      <c r="L460" s="793"/>
      <c r="M460" s="794"/>
      <c r="N460" s="795"/>
      <c r="O460" s="179"/>
      <c r="P460" s="179"/>
      <c r="Q460" s="179"/>
      <c r="R460" s="179"/>
      <c r="S460" s="179"/>
      <c r="T460" s="179"/>
      <c r="U460" s="179"/>
      <c r="V460" s="179"/>
      <c r="W460" s="179"/>
      <c r="X460" s="179"/>
      <c r="Y460" s="179"/>
      <c r="Z460" s="179"/>
      <c r="AA460" s="179"/>
      <c r="AB460" s="179"/>
      <c r="AC460" s="179"/>
      <c r="AD460" s="179"/>
      <c r="AE460" s="179"/>
      <c r="AF460" s="179"/>
      <c r="AG460" s="179"/>
      <c r="AH460" s="179"/>
      <c r="AI460" s="179"/>
      <c r="AJ460" s="179"/>
      <c r="AK460" s="179"/>
      <c r="AL460" s="179"/>
      <c r="AM460" s="179"/>
      <c r="AN460" s="179"/>
      <c r="AO460" s="179"/>
      <c r="AP460" s="179"/>
      <c r="AQ460" s="179"/>
      <c r="AR460" s="179"/>
      <c r="AS460" s="179"/>
      <c r="AT460" s="179"/>
      <c r="AU460" s="179"/>
      <c r="AV460" s="179"/>
      <c r="AW460" s="179"/>
      <c r="AX460" s="179"/>
      <c r="AY460" s="179"/>
      <c r="AZ460" s="179"/>
      <c r="BA460" s="179"/>
      <c r="BB460" s="179"/>
      <c r="BC460" s="179"/>
      <c r="BD460" s="179"/>
      <c r="BE460" s="179"/>
      <c r="BF460" s="179"/>
      <c r="BG460" s="179"/>
      <c r="BH460" s="179"/>
      <c r="BI460" s="179"/>
      <c r="BJ460" s="179"/>
      <c r="BK460" s="179"/>
      <c r="BL460" s="179"/>
      <c r="BM460" s="179"/>
      <c r="BN460" s="179"/>
      <c r="BO460" s="179"/>
      <c r="BP460" s="179"/>
      <c r="BQ460" s="179"/>
      <c r="BR460" s="179"/>
      <c r="BS460" s="179"/>
      <c r="BT460" s="179"/>
      <c r="BU460" s="179"/>
      <c r="BV460" s="179"/>
      <c r="BW460" s="179"/>
      <c r="BX460" s="179"/>
      <c r="BY460" s="179"/>
      <c r="BZ460" s="179"/>
      <c r="CA460" s="179"/>
      <c r="CB460" s="179"/>
      <c r="CC460" s="179"/>
      <c r="CD460" s="179"/>
      <c r="CE460" s="179"/>
      <c r="CF460" s="179"/>
      <c r="CG460" s="179"/>
      <c r="CH460" s="179"/>
      <c r="CI460" s="179"/>
      <c r="CJ460" s="179"/>
      <c r="CK460" s="179"/>
      <c r="CL460" s="179"/>
      <c r="CM460" s="179"/>
      <c r="CN460" s="179"/>
      <c r="CO460" s="179"/>
      <c r="CP460" s="179"/>
      <c r="CQ460" s="179"/>
      <c r="CR460" s="179"/>
      <c r="CS460" s="179"/>
      <c r="CT460" s="179"/>
      <c r="CU460" s="179"/>
      <c r="CV460" s="179"/>
      <c r="CW460" s="179"/>
      <c r="CX460" s="179"/>
      <c r="CY460" s="179"/>
      <c r="CZ460" s="179"/>
      <c r="DA460" s="179"/>
      <c r="DB460" s="179"/>
      <c r="DC460" s="179"/>
      <c r="DD460" s="179"/>
      <c r="DE460" s="179"/>
      <c r="DF460" s="179"/>
      <c r="DG460" s="179"/>
      <c r="DH460" s="179"/>
      <c r="DI460" s="179"/>
      <c r="DJ460" s="179"/>
      <c r="DK460" s="179"/>
      <c r="DL460" s="179"/>
      <c r="DM460" s="179"/>
      <c r="DN460" s="179"/>
      <c r="DO460" s="179"/>
      <c r="DP460" s="179"/>
      <c r="DQ460" s="179"/>
      <c r="DR460" s="179"/>
      <c r="DS460" s="179"/>
      <c r="DT460" s="179"/>
      <c r="DU460" s="179"/>
      <c r="DV460" s="179"/>
      <c r="DW460" s="179"/>
      <c r="DX460" s="179"/>
      <c r="DY460" s="179"/>
      <c r="DZ460" s="179"/>
      <c r="EA460" s="179"/>
      <c r="EB460" s="179"/>
      <c r="EC460" s="179"/>
      <c r="ED460" s="179"/>
      <c r="EE460" s="179"/>
      <c r="EF460" s="179"/>
      <c r="EG460" s="179"/>
      <c r="EH460" s="179"/>
      <c r="EI460" s="179"/>
      <c r="EJ460" s="179"/>
      <c r="EK460" s="179"/>
      <c r="EL460" s="179"/>
      <c r="EM460" s="179"/>
      <c r="EN460" s="179"/>
      <c r="EO460" s="179"/>
      <c r="EP460" s="179"/>
      <c r="EQ460" s="179"/>
      <c r="ER460" s="179"/>
      <c r="ES460" s="179"/>
      <c r="ET460" s="179"/>
      <c r="EU460" s="179"/>
      <c r="EV460" s="179"/>
      <c r="EW460" s="179"/>
      <c r="EX460" s="179"/>
      <c r="EY460" s="179"/>
      <c r="EZ460" s="179"/>
      <c r="FA460" s="179"/>
      <c r="FB460" s="179"/>
      <c r="FC460" s="179"/>
      <c r="FD460" s="179"/>
      <c r="FE460" s="179"/>
      <c r="FF460" s="179"/>
      <c r="FG460" s="179"/>
      <c r="FH460" s="179"/>
      <c r="FI460" s="179"/>
      <c r="FJ460" s="179"/>
      <c r="FK460" s="179"/>
      <c r="FL460" s="179"/>
      <c r="FM460" s="179"/>
      <c r="FN460" s="179"/>
      <c r="FO460" s="179"/>
      <c r="FP460" s="179"/>
      <c r="FQ460" s="179"/>
      <c r="FR460" s="179"/>
      <c r="FS460" s="179"/>
      <c r="FT460" s="179"/>
      <c r="FU460" s="179"/>
      <c r="FV460" s="179"/>
      <c r="FW460" s="179"/>
      <c r="FX460" s="179"/>
      <c r="FY460" s="179"/>
      <c r="FZ460" s="179"/>
      <c r="GA460" s="179"/>
      <c r="GB460" s="179"/>
    </row>
    <row r="461" spans="1:184" s="659" customFormat="1">
      <c r="A461" s="12"/>
      <c r="D461" s="179"/>
      <c r="E461" s="179"/>
      <c r="F461" s="179"/>
      <c r="G461" s="179"/>
      <c r="H461" s="179"/>
      <c r="I461" s="179"/>
      <c r="J461" s="179"/>
      <c r="K461" s="179"/>
      <c r="L461" s="793"/>
      <c r="M461" s="794"/>
      <c r="N461" s="795"/>
      <c r="O461" s="179"/>
      <c r="P461" s="179"/>
      <c r="Q461" s="179"/>
      <c r="R461" s="179"/>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M461" s="179"/>
      <c r="CN461" s="179"/>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c r="DM461" s="179"/>
      <c r="DN461" s="179"/>
      <c r="DO461" s="179"/>
      <c r="DP461" s="179"/>
      <c r="DQ461" s="179"/>
      <c r="DR461" s="179"/>
      <c r="DS461" s="179"/>
      <c r="DT461" s="179"/>
      <c r="DU461" s="179"/>
      <c r="DV461" s="179"/>
      <c r="DW461" s="179"/>
      <c r="DX461" s="179"/>
      <c r="DY461" s="179"/>
      <c r="DZ461" s="179"/>
      <c r="EA461" s="179"/>
      <c r="EB461" s="179"/>
      <c r="EC461" s="179"/>
      <c r="ED461" s="179"/>
      <c r="EE461" s="179"/>
      <c r="EF461" s="179"/>
      <c r="EG461" s="179"/>
      <c r="EH461" s="179"/>
      <c r="EI461" s="179"/>
      <c r="EJ461" s="179"/>
      <c r="EK461" s="179"/>
      <c r="EL461" s="179"/>
      <c r="EM461" s="179"/>
      <c r="EN461" s="179"/>
      <c r="EO461" s="179"/>
      <c r="EP461" s="179"/>
      <c r="EQ461" s="179"/>
      <c r="ER461" s="179"/>
      <c r="ES461" s="179"/>
      <c r="ET461" s="179"/>
      <c r="EU461" s="179"/>
      <c r="EV461" s="179"/>
      <c r="EW461" s="179"/>
      <c r="EX461" s="179"/>
      <c r="EY461" s="179"/>
      <c r="EZ461" s="179"/>
      <c r="FA461" s="179"/>
      <c r="FB461" s="179"/>
      <c r="FC461" s="179"/>
      <c r="FD461" s="179"/>
      <c r="FE461" s="179"/>
      <c r="FF461" s="179"/>
      <c r="FG461" s="179"/>
      <c r="FH461" s="179"/>
      <c r="FI461" s="179"/>
      <c r="FJ461" s="179"/>
      <c r="FK461" s="179"/>
      <c r="FL461" s="179"/>
      <c r="FM461" s="179"/>
      <c r="FN461" s="179"/>
      <c r="FO461" s="179"/>
      <c r="FP461" s="179"/>
      <c r="FQ461" s="179"/>
      <c r="FR461" s="179"/>
      <c r="FS461" s="179"/>
      <c r="FT461" s="179"/>
      <c r="FU461" s="179"/>
      <c r="FV461" s="179"/>
      <c r="FW461" s="179"/>
      <c r="FX461" s="179"/>
      <c r="FY461" s="179"/>
      <c r="FZ461" s="179"/>
      <c r="GA461" s="179"/>
      <c r="GB461" s="179"/>
    </row>
    <row r="462" spans="1:184" s="659" customFormat="1">
      <c r="A462" s="12"/>
      <c r="D462" s="179"/>
      <c r="E462" s="179"/>
      <c r="F462" s="179"/>
      <c r="G462" s="179"/>
      <c r="H462" s="179"/>
      <c r="I462" s="179"/>
      <c r="J462" s="179"/>
      <c r="K462" s="179"/>
      <c r="L462" s="793"/>
      <c r="M462" s="794"/>
      <c r="N462" s="795"/>
      <c r="O462" s="179"/>
      <c r="P462" s="179"/>
      <c r="Q462" s="179"/>
      <c r="R462" s="179"/>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M462" s="179"/>
      <c r="CN462" s="179"/>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c r="DM462" s="179"/>
      <c r="DN462" s="179"/>
      <c r="DO462" s="179"/>
      <c r="DP462" s="179"/>
      <c r="DQ462" s="179"/>
      <c r="DR462" s="179"/>
      <c r="DS462" s="179"/>
      <c r="DT462" s="179"/>
      <c r="DU462" s="179"/>
      <c r="DV462" s="179"/>
      <c r="DW462" s="179"/>
      <c r="DX462" s="179"/>
      <c r="DY462" s="179"/>
      <c r="DZ462" s="179"/>
      <c r="EA462" s="179"/>
      <c r="EB462" s="179"/>
      <c r="EC462" s="179"/>
      <c r="ED462" s="179"/>
      <c r="EE462" s="179"/>
      <c r="EF462" s="179"/>
      <c r="EG462" s="179"/>
      <c r="EH462" s="179"/>
      <c r="EI462" s="179"/>
      <c r="EJ462" s="179"/>
      <c r="EK462" s="179"/>
      <c r="EL462" s="179"/>
      <c r="EM462" s="179"/>
      <c r="EN462" s="179"/>
      <c r="EO462" s="179"/>
      <c r="EP462" s="179"/>
      <c r="EQ462" s="179"/>
      <c r="ER462" s="179"/>
      <c r="ES462" s="179"/>
      <c r="ET462" s="179"/>
      <c r="EU462" s="179"/>
      <c r="EV462" s="179"/>
      <c r="EW462" s="179"/>
      <c r="EX462" s="179"/>
      <c r="EY462" s="179"/>
      <c r="EZ462" s="179"/>
      <c r="FA462" s="179"/>
      <c r="FB462" s="179"/>
      <c r="FC462" s="179"/>
      <c r="FD462" s="179"/>
      <c r="FE462" s="179"/>
      <c r="FF462" s="179"/>
      <c r="FG462" s="179"/>
      <c r="FH462" s="179"/>
      <c r="FI462" s="179"/>
      <c r="FJ462" s="179"/>
      <c r="FK462" s="179"/>
      <c r="FL462" s="179"/>
      <c r="FM462" s="179"/>
      <c r="FN462" s="179"/>
      <c r="FO462" s="179"/>
      <c r="FP462" s="179"/>
      <c r="FQ462" s="179"/>
      <c r="FR462" s="179"/>
      <c r="FS462" s="179"/>
      <c r="FT462" s="179"/>
      <c r="FU462" s="179"/>
      <c r="FV462" s="179"/>
      <c r="FW462" s="179"/>
      <c r="FX462" s="179"/>
      <c r="FY462" s="179"/>
      <c r="FZ462" s="179"/>
      <c r="GA462" s="179"/>
      <c r="GB462" s="179"/>
    </row>
    <row r="463" spans="1:184" s="659" customFormat="1">
      <c r="A463" s="12"/>
      <c r="D463" s="179"/>
      <c r="E463" s="179"/>
      <c r="F463" s="179"/>
      <c r="G463" s="179"/>
      <c r="H463" s="179"/>
      <c r="I463" s="179"/>
      <c r="J463" s="179"/>
      <c r="K463" s="179"/>
      <c r="L463" s="793"/>
      <c r="M463" s="794"/>
      <c r="N463" s="795"/>
      <c r="O463" s="179"/>
      <c r="P463" s="179"/>
      <c r="Q463" s="179"/>
      <c r="R463" s="179"/>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M463" s="179"/>
      <c r="CN463" s="179"/>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c r="DM463" s="179"/>
      <c r="DN463" s="179"/>
      <c r="DO463" s="179"/>
      <c r="DP463" s="179"/>
      <c r="DQ463" s="179"/>
      <c r="DR463" s="179"/>
      <c r="DS463" s="179"/>
      <c r="DT463" s="179"/>
      <c r="DU463" s="179"/>
      <c r="DV463" s="179"/>
      <c r="DW463" s="179"/>
      <c r="DX463" s="179"/>
      <c r="DY463" s="179"/>
      <c r="DZ463" s="179"/>
      <c r="EA463" s="179"/>
      <c r="EB463" s="179"/>
      <c r="EC463" s="179"/>
      <c r="ED463" s="179"/>
      <c r="EE463" s="179"/>
      <c r="EF463" s="179"/>
      <c r="EG463" s="179"/>
      <c r="EH463" s="179"/>
      <c r="EI463" s="179"/>
      <c r="EJ463" s="179"/>
      <c r="EK463" s="179"/>
      <c r="EL463" s="179"/>
      <c r="EM463" s="179"/>
      <c r="EN463" s="179"/>
      <c r="EO463" s="179"/>
      <c r="EP463" s="179"/>
      <c r="EQ463" s="179"/>
      <c r="ER463" s="179"/>
      <c r="ES463" s="179"/>
      <c r="ET463" s="179"/>
      <c r="EU463" s="179"/>
      <c r="EV463" s="179"/>
      <c r="EW463" s="179"/>
      <c r="EX463" s="179"/>
      <c r="EY463" s="179"/>
      <c r="EZ463" s="179"/>
      <c r="FA463" s="179"/>
      <c r="FB463" s="179"/>
      <c r="FC463" s="179"/>
      <c r="FD463" s="179"/>
      <c r="FE463" s="179"/>
      <c r="FF463" s="179"/>
      <c r="FG463" s="179"/>
      <c r="FH463" s="179"/>
      <c r="FI463" s="179"/>
      <c r="FJ463" s="179"/>
      <c r="FK463" s="179"/>
      <c r="FL463" s="179"/>
      <c r="FM463" s="179"/>
      <c r="FN463" s="179"/>
      <c r="FO463" s="179"/>
      <c r="FP463" s="179"/>
      <c r="FQ463" s="179"/>
      <c r="FR463" s="179"/>
      <c r="FS463" s="179"/>
      <c r="FT463" s="179"/>
      <c r="FU463" s="179"/>
      <c r="FV463" s="179"/>
      <c r="FW463" s="179"/>
      <c r="FX463" s="179"/>
      <c r="FY463" s="179"/>
      <c r="FZ463" s="179"/>
      <c r="GA463" s="179"/>
      <c r="GB463" s="179"/>
    </row>
    <row r="464" spans="1:184" s="659" customFormat="1">
      <c r="A464" s="12"/>
      <c r="D464" s="179"/>
      <c r="E464" s="179"/>
      <c r="F464" s="179"/>
      <c r="G464" s="179"/>
      <c r="H464" s="179"/>
      <c r="I464" s="179"/>
      <c r="J464" s="179"/>
      <c r="K464" s="179"/>
      <c r="L464" s="793"/>
      <c r="M464" s="794"/>
      <c r="N464" s="795"/>
      <c r="O464" s="179"/>
      <c r="P464" s="179"/>
      <c r="Q464" s="179"/>
      <c r="R464" s="179"/>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M464" s="179"/>
      <c r="CN464" s="179"/>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c r="DM464" s="179"/>
      <c r="DN464" s="179"/>
      <c r="DO464" s="179"/>
      <c r="DP464" s="179"/>
      <c r="DQ464" s="179"/>
      <c r="DR464" s="179"/>
      <c r="DS464" s="179"/>
      <c r="DT464" s="179"/>
      <c r="DU464" s="179"/>
      <c r="DV464" s="179"/>
      <c r="DW464" s="179"/>
      <c r="DX464" s="179"/>
      <c r="DY464" s="179"/>
      <c r="DZ464" s="179"/>
      <c r="EA464" s="179"/>
      <c r="EB464" s="179"/>
      <c r="EC464" s="179"/>
      <c r="ED464" s="179"/>
      <c r="EE464" s="179"/>
      <c r="EF464" s="179"/>
      <c r="EG464" s="179"/>
      <c r="EH464" s="179"/>
      <c r="EI464" s="179"/>
      <c r="EJ464" s="179"/>
      <c r="EK464" s="179"/>
      <c r="EL464" s="179"/>
      <c r="EM464" s="179"/>
      <c r="EN464" s="179"/>
      <c r="EO464" s="179"/>
      <c r="EP464" s="179"/>
      <c r="EQ464" s="179"/>
      <c r="ER464" s="179"/>
      <c r="ES464" s="179"/>
      <c r="ET464" s="179"/>
      <c r="EU464" s="179"/>
      <c r="EV464" s="179"/>
      <c r="EW464" s="179"/>
      <c r="EX464" s="179"/>
      <c r="EY464" s="179"/>
      <c r="EZ464" s="179"/>
      <c r="FA464" s="179"/>
      <c r="FB464" s="179"/>
      <c r="FC464" s="179"/>
      <c r="FD464" s="179"/>
      <c r="FE464" s="179"/>
      <c r="FF464" s="179"/>
      <c r="FG464" s="179"/>
      <c r="FH464" s="179"/>
      <c r="FI464" s="179"/>
      <c r="FJ464" s="179"/>
      <c r="FK464" s="179"/>
      <c r="FL464" s="179"/>
      <c r="FM464" s="179"/>
      <c r="FN464" s="179"/>
      <c r="FO464" s="179"/>
      <c r="FP464" s="179"/>
      <c r="FQ464" s="179"/>
      <c r="FR464" s="179"/>
      <c r="FS464" s="179"/>
      <c r="FT464" s="179"/>
      <c r="FU464" s="179"/>
      <c r="FV464" s="179"/>
      <c r="FW464" s="179"/>
      <c r="FX464" s="179"/>
      <c r="FY464" s="179"/>
      <c r="FZ464" s="179"/>
      <c r="GA464" s="179"/>
      <c r="GB464" s="179"/>
    </row>
    <row r="465" spans="1:184" s="659" customFormat="1">
      <c r="A465" s="12"/>
      <c r="D465" s="179"/>
      <c r="E465" s="179"/>
      <c r="F465" s="179"/>
      <c r="G465" s="179"/>
      <c r="H465" s="179"/>
      <c r="I465" s="179"/>
      <c r="J465" s="179"/>
      <c r="K465" s="179"/>
      <c r="L465" s="793"/>
      <c r="M465" s="794"/>
      <c r="N465" s="795"/>
      <c r="O465" s="179"/>
      <c r="P465" s="179"/>
      <c r="Q465" s="179"/>
      <c r="R465" s="179"/>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M465" s="179"/>
      <c r="CN465" s="179"/>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c r="DM465" s="179"/>
      <c r="DN465" s="179"/>
      <c r="DO465" s="179"/>
      <c r="DP465" s="179"/>
      <c r="DQ465" s="179"/>
      <c r="DR465" s="179"/>
      <c r="DS465" s="179"/>
      <c r="DT465" s="179"/>
      <c r="DU465" s="179"/>
      <c r="DV465" s="179"/>
      <c r="DW465" s="179"/>
      <c r="DX465" s="179"/>
      <c r="DY465" s="179"/>
      <c r="DZ465" s="179"/>
      <c r="EA465" s="179"/>
      <c r="EB465" s="179"/>
      <c r="EC465" s="179"/>
      <c r="ED465" s="179"/>
      <c r="EE465" s="179"/>
      <c r="EF465" s="179"/>
      <c r="EG465" s="179"/>
      <c r="EH465" s="179"/>
      <c r="EI465" s="179"/>
      <c r="EJ465" s="179"/>
      <c r="EK465" s="179"/>
      <c r="EL465" s="179"/>
      <c r="EM465" s="179"/>
      <c r="EN465" s="179"/>
      <c r="EO465" s="179"/>
      <c r="EP465" s="179"/>
      <c r="EQ465" s="179"/>
      <c r="ER465" s="179"/>
      <c r="ES465" s="179"/>
      <c r="ET465" s="179"/>
      <c r="EU465" s="179"/>
      <c r="EV465" s="179"/>
      <c r="EW465" s="179"/>
      <c r="EX465" s="179"/>
      <c r="EY465" s="179"/>
      <c r="EZ465" s="179"/>
      <c r="FA465" s="179"/>
      <c r="FB465" s="179"/>
      <c r="FC465" s="179"/>
      <c r="FD465" s="179"/>
      <c r="FE465" s="179"/>
      <c r="FF465" s="179"/>
      <c r="FG465" s="179"/>
      <c r="FH465" s="179"/>
      <c r="FI465" s="179"/>
      <c r="FJ465" s="179"/>
      <c r="FK465" s="179"/>
      <c r="FL465" s="179"/>
      <c r="FM465" s="179"/>
      <c r="FN465" s="179"/>
      <c r="FO465" s="179"/>
      <c r="FP465" s="179"/>
      <c r="FQ465" s="179"/>
      <c r="FR465" s="179"/>
      <c r="FS465" s="179"/>
      <c r="FT465" s="179"/>
      <c r="FU465" s="179"/>
      <c r="FV465" s="179"/>
      <c r="FW465" s="179"/>
      <c r="FX465" s="179"/>
      <c r="FY465" s="179"/>
      <c r="FZ465" s="179"/>
      <c r="GA465" s="179"/>
      <c r="GB465" s="179"/>
    </row>
    <row r="466" spans="1:184" s="659" customFormat="1">
      <c r="A466" s="12"/>
      <c r="D466" s="179"/>
      <c r="E466" s="179"/>
      <c r="F466" s="179"/>
      <c r="G466" s="179"/>
      <c r="H466" s="179"/>
      <c r="I466" s="179"/>
      <c r="J466" s="179"/>
      <c r="K466" s="179"/>
      <c r="L466" s="793"/>
      <c r="M466" s="794"/>
      <c r="N466" s="795"/>
      <c r="O466" s="179"/>
      <c r="P466" s="179"/>
      <c r="Q466" s="179"/>
      <c r="R466" s="179"/>
      <c r="S466" s="179"/>
      <c r="T466" s="179"/>
      <c r="U466" s="179"/>
      <c r="V466" s="179"/>
      <c r="W466" s="179"/>
      <c r="X466" s="179"/>
      <c r="Y466" s="179"/>
      <c r="Z466" s="179"/>
      <c r="AA466" s="179"/>
      <c r="AB466" s="179"/>
      <c r="AC466" s="179"/>
      <c r="AD466" s="179"/>
      <c r="AE466" s="179"/>
      <c r="AF466" s="179"/>
      <c r="AG466" s="179"/>
      <c r="AH466" s="179"/>
      <c r="AI466" s="179"/>
      <c r="AJ466" s="179"/>
      <c r="AK466" s="179"/>
      <c r="AL466" s="179"/>
      <c r="AM466" s="179"/>
      <c r="AN466" s="179"/>
      <c r="AO466" s="179"/>
      <c r="AP466" s="179"/>
      <c r="AQ466" s="179"/>
      <c r="AR466" s="179"/>
      <c r="AS466" s="179"/>
      <c r="AT466" s="179"/>
      <c r="AU466" s="179"/>
      <c r="AV466" s="179"/>
      <c r="AW466" s="179"/>
      <c r="AX466" s="179"/>
      <c r="AY466" s="179"/>
      <c r="AZ466" s="179"/>
      <c r="BA466" s="179"/>
      <c r="BB466" s="179"/>
      <c r="BC466" s="179"/>
      <c r="BD466" s="179"/>
      <c r="BE466" s="179"/>
      <c r="BF466" s="179"/>
      <c r="BG466" s="179"/>
      <c r="BH466" s="179"/>
      <c r="BI466" s="179"/>
      <c r="BJ466" s="179"/>
      <c r="BK466" s="179"/>
      <c r="BL466" s="179"/>
      <c r="BM466" s="179"/>
      <c r="BN466" s="179"/>
      <c r="BO466" s="179"/>
      <c r="BP466" s="179"/>
      <c r="BQ466" s="179"/>
      <c r="BR466" s="179"/>
      <c r="BS466" s="179"/>
      <c r="BT466" s="179"/>
      <c r="BU466" s="179"/>
      <c r="BV466" s="179"/>
      <c r="BW466" s="179"/>
      <c r="BX466" s="179"/>
      <c r="BY466" s="179"/>
      <c r="BZ466" s="179"/>
      <c r="CA466" s="179"/>
      <c r="CB466" s="179"/>
      <c r="CC466" s="179"/>
      <c r="CD466" s="179"/>
      <c r="CE466" s="179"/>
      <c r="CF466" s="179"/>
      <c r="CG466" s="179"/>
      <c r="CH466" s="179"/>
      <c r="CI466" s="179"/>
      <c r="CJ466" s="179"/>
      <c r="CK466" s="179"/>
      <c r="CL466" s="179"/>
      <c r="CM466" s="179"/>
      <c r="CN466" s="179"/>
      <c r="CO466" s="179"/>
      <c r="CP466" s="179"/>
      <c r="CQ466" s="179"/>
      <c r="CR466" s="179"/>
      <c r="CS466" s="179"/>
      <c r="CT466" s="179"/>
      <c r="CU466" s="179"/>
      <c r="CV466" s="179"/>
      <c r="CW466" s="179"/>
      <c r="CX466" s="179"/>
      <c r="CY466" s="179"/>
      <c r="CZ466" s="179"/>
      <c r="DA466" s="179"/>
      <c r="DB466" s="179"/>
      <c r="DC466" s="179"/>
      <c r="DD466" s="179"/>
      <c r="DE466" s="179"/>
      <c r="DF466" s="179"/>
      <c r="DG466" s="179"/>
      <c r="DH466" s="179"/>
      <c r="DI466" s="179"/>
      <c r="DJ466" s="179"/>
      <c r="DK466" s="179"/>
      <c r="DL466" s="179"/>
      <c r="DM466" s="179"/>
      <c r="DN466" s="179"/>
      <c r="DO466" s="179"/>
      <c r="DP466" s="179"/>
      <c r="DQ466" s="179"/>
      <c r="DR466" s="179"/>
      <c r="DS466" s="179"/>
      <c r="DT466" s="179"/>
      <c r="DU466" s="179"/>
      <c r="DV466" s="179"/>
      <c r="DW466" s="179"/>
      <c r="DX466" s="179"/>
      <c r="DY466" s="179"/>
      <c r="DZ466" s="179"/>
      <c r="EA466" s="179"/>
      <c r="EB466" s="179"/>
      <c r="EC466" s="179"/>
      <c r="ED466" s="179"/>
      <c r="EE466" s="179"/>
      <c r="EF466" s="179"/>
      <c r="EG466" s="179"/>
      <c r="EH466" s="179"/>
      <c r="EI466" s="179"/>
      <c r="EJ466" s="179"/>
      <c r="EK466" s="179"/>
      <c r="EL466" s="179"/>
      <c r="EM466" s="179"/>
      <c r="EN466" s="179"/>
      <c r="EO466" s="179"/>
      <c r="EP466" s="179"/>
      <c r="EQ466" s="179"/>
      <c r="ER466" s="179"/>
      <c r="ES466" s="179"/>
      <c r="ET466" s="179"/>
      <c r="EU466" s="179"/>
      <c r="EV466" s="179"/>
      <c r="EW466" s="179"/>
      <c r="EX466" s="179"/>
      <c r="EY466" s="179"/>
      <c r="EZ466" s="179"/>
      <c r="FA466" s="179"/>
      <c r="FB466" s="179"/>
      <c r="FC466" s="179"/>
      <c r="FD466" s="179"/>
      <c r="FE466" s="179"/>
      <c r="FF466" s="179"/>
      <c r="FG466" s="179"/>
      <c r="FH466" s="179"/>
      <c r="FI466" s="179"/>
      <c r="FJ466" s="179"/>
      <c r="FK466" s="179"/>
      <c r="FL466" s="179"/>
      <c r="FM466" s="179"/>
      <c r="FN466" s="179"/>
      <c r="FO466" s="179"/>
      <c r="FP466" s="179"/>
      <c r="FQ466" s="179"/>
      <c r="FR466" s="179"/>
      <c r="FS466" s="179"/>
      <c r="FT466" s="179"/>
      <c r="FU466" s="179"/>
      <c r="FV466" s="179"/>
      <c r="FW466" s="179"/>
      <c r="FX466" s="179"/>
      <c r="FY466" s="179"/>
      <c r="FZ466" s="179"/>
      <c r="GA466" s="179"/>
      <c r="GB466" s="179"/>
    </row>
    <row r="467" spans="1:184" s="659" customFormat="1">
      <c r="A467" s="12"/>
      <c r="D467" s="179"/>
      <c r="E467" s="179"/>
      <c r="F467" s="179"/>
      <c r="G467" s="179"/>
      <c r="H467" s="179"/>
      <c r="I467" s="179"/>
      <c r="J467" s="179"/>
      <c r="K467" s="179"/>
      <c r="L467" s="793"/>
      <c r="M467" s="794"/>
      <c r="N467" s="795"/>
      <c r="O467" s="179"/>
      <c r="P467" s="179"/>
      <c r="Q467" s="179"/>
      <c r="R467" s="179"/>
      <c r="S467" s="179"/>
      <c r="T467" s="179"/>
      <c r="U467" s="179"/>
      <c r="V467" s="179"/>
      <c r="W467" s="179"/>
      <c r="X467" s="179"/>
      <c r="Y467" s="179"/>
      <c r="Z467" s="179"/>
      <c r="AA467" s="179"/>
      <c r="AB467" s="179"/>
      <c r="AC467" s="179"/>
      <c r="AD467" s="179"/>
      <c r="AE467" s="179"/>
      <c r="AF467" s="179"/>
      <c r="AG467" s="179"/>
      <c r="AH467" s="179"/>
      <c r="AI467" s="179"/>
      <c r="AJ467" s="179"/>
      <c r="AK467" s="179"/>
      <c r="AL467" s="179"/>
      <c r="AM467" s="179"/>
      <c r="AN467" s="179"/>
      <c r="AO467" s="179"/>
      <c r="AP467" s="179"/>
      <c r="AQ467" s="179"/>
      <c r="AR467" s="179"/>
      <c r="AS467" s="179"/>
      <c r="AT467" s="179"/>
      <c r="AU467" s="179"/>
      <c r="AV467" s="179"/>
      <c r="AW467" s="179"/>
      <c r="AX467" s="179"/>
      <c r="AY467" s="179"/>
      <c r="AZ467" s="179"/>
      <c r="BA467" s="179"/>
      <c r="BB467" s="179"/>
      <c r="BC467" s="179"/>
      <c r="BD467" s="179"/>
      <c r="BE467" s="179"/>
      <c r="BF467" s="179"/>
      <c r="BG467" s="179"/>
      <c r="BH467" s="179"/>
      <c r="BI467" s="179"/>
      <c r="BJ467" s="179"/>
      <c r="BK467" s="179"/>
      <c r="BL467" s="179"/>
      <c r="BM467" s="179"/>
      <c r="BN467" s="179"/>
      <c r="BO467" s="179"/>
      <c r="BP467" s="179"/>
      <c r="BQ467" s="179"/>
      <c r="BR467" s="179"/>
      <c r="BS467" s="179"/>
      <c r="BT467" s="179"/>
      <c r="BU467" s="179"/>
      <c r="BV467" s="179"/>
      <c r="BW467" s="179"/>
      <c r="BX467" s="179"/>
      <c r="BY467" s="179"/>
      <c r="BZ467" s="179"/>
      <c r="CA467" s="179"/>
      <c r="CB467" s="179"/>
      <c r="CC467" s="179"/>
      <c r="CD467" s="179"/>
      <c r="CE467" s="179"/>
      <c r="CF467" s="179"/>
      <c r="CG467" s="179"/>
      <c r="CH467" s="179"/>
      <c r="CI467" s="179"/>
      <c r="CJ467" s="179"/>
      <c r="CK467" s="179"/>
      <c r="CL467" s="179"/>
      <c r="CM467" s="179"/>
      <c r="CN467" s="179"/>
      <c r="CO467" s="179"/>
      <c r="CP467" s="179"/>
      <c r="CQ467" s="179"/>
      <c r="CR467" s="179"/>
      <c r="CS467" s="179"/>
      <c r="CT467" s="179"/>
      <c r="CU467" s="179"/>
      <c r="CV467" s="179"/>
      <c r="CW467" s="179"/>
      <c r="CX467" s="179"/>
      <c r="CY467" s="179"/>
      <c r="CZ467" s="179"/>
      <c r="DA467" s="179"/>
      <c r="DB467" s="179"/>
      <c r="DC467" s="179"/>
      <c r="DD467" s="179"/>
      <c r="DE467" s="179"/>
      <c r="DF467" s="179"/>
      <c r="DG467" s="179"/>
      <c r="DH467" s="179"/>
      <c r="DI467" s="179"/>
      <c r="DJ467" s="179"/>
      <c r="DK467" s="179"/>
      <c r="DL467" s="179"/>
      <c r="DM467" s="179"/>
      <c r="DN467" s="179"/>
      <c r="DO467" s="179"/>
      <c r="DP467" s="179"/>
      <c r="DQ467" s="179"/>
      <c r="DR467" s="179"/>
      <c r="DS467" s="179"/>
      <c r="DT467" s="179"/>
      <c r="DU467" s="179"/>
      <c r="DV467" s="179"/>
      <c r="DW467" s="179"/>
      <c r="DX467" s="179"/>
      <c r="DY467" s="179"/>
      <c r="DZ467" s="179"/>
      <c r="EA467" s="179"/>
      <c r="EB467" s="179"/>
      <c r="EC467" s="179"/>
      <c r="ED467" s="179"/>
      <c r="EE467" s="179"/>
      <c r="EF467" s="179"/>
      <c r="EG467" s="179"/>
      <c r="EH467" s="179"/>
      <c r="EI467" s="179"/>
      <c r="EJ467" s="179"/>
      <c r="EK467" s="179"/>
      <c r="EL467" s="179"/>
      <c r="EM467" s="179"/>
      <c r="EN467" s="179"/>
      <c r="EO467" s="179"/>
      <c r="EP467" s="179"/>
      <c r="EQ467" s="179"/>
      <c r="ER467" s="179"/>
      <c r="ES467" s="179"/>
      <c r="ET467" s="179"/>
      <c r="EU467" s="179"/>
      <c r="EV467" s="179"/>
      <c r="EW467" s="179"/>
      <c r="EX467" s="179"/>
      <c r="EY467" s="179"/>
      <c r="EZ467" s="179"/>
      <c r="FA467" s="179"/>
      <c r="FB467" s="179"/>
      <c r="FC467" s="179"/>
      <c r="FD467" s="179"/>
      <c r="FE467" s="179"/>
      <c r="FF467" s="179"/>
      <c r="FG467" s="179"/>
      <c r="FH467" s="179"/>
      <c r="FI467" s="179"/>
      <c r="FJ467" s="179"/>
      <c r="FK467" s="179"/>
      <c r="FL467" s="179"/>
      <c r="FM467" s="179"/>
      <c r="FN467" s="179"/>
      <c r="FO467" s="179"/>
      <c r="FP467" s="179"/>
      <c r="FQ467" s="179"/>
      <c r="FR467" s="179"/>
      <c r="FS467" s="179"/>
      <c r="FT467" s="179"/>
      <c r="FU467" s="179"/>
      <c r="FV467" s="179"/>
      <c r="FW467" s="179"/>
      <c r="FX467" s="179"/>
      <c r="FY467" s="179"/>
      <c r="FZ467" s="179"/>
      <c r="GA467" s="179"/>
      <c r="GB467" s="179"/>
    </row>
    <row r="468" spans="1:184" s="659" customFormat="1">
      <c r="A468" s="12"/>
      <c r="D468" s="179"/>
      <c r="E468" s="179"/>
      <c r="F468" s="179"/>
      <c r="G468" s="179"/>
      <c r="H468" s="179"/>
      <c r="I468" s="179"/>
      <c r="J468" s="179"/>
      <c r="K468" s="179"/>
      <c r="L468" s="793"/>
      <c r="M468" s="794"/>
      <c r="N468" s="795"/>
      <c r="O468" s="179"/>
      <c r="P468" s="179"/>
      <c r="Q468" s="179"/>
      <c r="R468" s="179"/>
      <c r="S468" s="179"/>
      <c r="T468" s="179"/>
      <c r="U468" s="179"/>
      <c r="V468" s="179"/>
      <c r="W468" s="179"/>
      <c r="X468" s="179"/>
      <c r="Y468" s="179"/>
      <c r="Z468" s="179"/>
      <c r="AA468" s="179"/>
      <c r="AB468" s="179"/>
      <c r="AC468" s="179"/>
      <c r="AD468" s="179"/>
      <c r="AE468" s="179"/>
      <c r="AF468" s="179"/>
      <c r="AG468" s="179"/>
      <c r="AH468" s="179"/>
      <c r="AI468" s="179"/>
      <c r="AJ468" s="179"/>
      <c r="AK468" s="179"/>
      <c r="AL468" s="179"/>
      <c r="AM468" s="179"/>
      <c r="AN468" s="179"/>
      <c r="AO468" s="179"/>
      <c r="AP468" s="179"/>
      <c r="AQ468" s="179"/>
      <c r="AR468" s="179"/>
      <c r="AS468" s="179"/>
      <c r="AT468" s="179"/>
      <c r="AU468" s="179"/>
      <c r="AV468" s="179"/>
      <c r="AW468" s="179"/>
      <c r="AX468" s="179"/>
      <c r="AY468" s="179"/>
      <c r="AZ468" s="179"/>
      <c r="BA468" s="179"/>
      <c r="BB468" s="179"/>
      <c r="BC468" s="179"/>
      <c r="BD468" s="179"/>
      <c r="BE468" s="179"/>
      <c r="BF468" s="179"/>
      <c r="BG468" s="179"/>
      <c r="BH468" s="179"/>
      <c r="BI468" s="179"/>
      <c r="BJ468" s="179"/>
      <c r="BK468" s="179"/>
      <c r="BL468" s="179"/>
      <c r="BM468" s="179"/>
      <c r="BN468" s="179"/>
      <c r="BO468" s="179"/>
      <c r="BP468" s="179"/>
      <c r="BQ468" s="179"/>
      <c r="BR468" s="179"/>
      <c r="BS468" s="179"/>
      <c r="BT468" s="179"/>
      <c r="BU468" s="179"/>
      <c r="BV468" s="179"/>
      <c r="BW468" s="179"/>
      <c r="BX468" s="179"/>
      <c r="BY468" s="179"/>
      <c r="BZ468" s="179"/>
      <c r="CA468" s="179"/>
      <c r="CB468" s="179"/>
      <c r="CC468" s="179"/>
      <c r="CD468" s="179"/>
      <c r="CE468" s="179"/>
      <c r="CF468" s="179"/>
      <c r="CG468" s="179"/>
      <c r="CH468" s="179"/>
      <c r="CI468" s="179"/>
      <c r="CJ468" s="179"/>
      <c r="CK468" s="179"/>
      <c r="CL468" s="179"/>
      <c r="CM468" s="179"/>
      <c r="CN468" s="179"/>
      <c r="CO468" s="179"/>
      <c r="CP468" s="179"/>
      <c r="CQ468" s="179"/>
      <c r="CR468" s="179"/>
      <c r="CS468" s="179"/>
      <c r="CT468" s="179"/>
      <c r="CU468" s="179"/>
      <c r="CV468" s="179"/>
      <c r="CW468" s="179"/>
      <c r="CX468" s="179"/>
      <c r="CY468" s="179"/>
      <c r="CZ468" s="179"/>
      <c r="DA468" s="179"/>
      <c r="DB468" s="179"/>
      <c r="DC468" s="179"/>
      <c r="DD468" s="179"/>
      <c r="DE468" s="179"/>
      <c r="DF468" s="179"/>
      <c r="DG468" s="179"/>
      <c r="DH468" s="179"/>
      <c r="DI468" s="179"/>
      <c r="DJ468" s="179"/>
      <c r="DK468" s="179"/>
      <c r="DL468" s="179"/>
      <c r="DM468" s="179"/>
      <c r="DN468" s="179"/>
      <c r="DO468" s="179"/>
      <c r="DP468" s="179"/>
      <c r="DQ468" s="179"/>
      <c r="DR468" s="179"/>
      <c r="DS468" s="179"/>
      <c r="DT468" s="179"/>
      <c r="DU468" s="179"/>
      <c r="DV468" s="179"/>
      <c r="DW468" s="179"/>
      <c r="DX468" s="179"/>
      <c r="DY468" s="179"/>
      <c r="DZ468" s="179"/>
      <c r="EA468" s="179"/>
      <c r="EB468" s="179"/>
      <c r="EC468" s="179"/>
      <c r="ED468" s="179"/>
      <c r="EE468" s="179"/>
      <c r="EF468" s="179"/>
      <c r="EG468" s="179"/>
      <c r="EH468" s="179"/>
      <c r="EI468" s="179"/>
      <c r="EJ468" s="179"/>
      <c r="EK468" s="179"/>
      <c r="EL468" s="179"/>
      <c r="EM468" s="179"/>
      <c r="EN468" s="179"/>
      <c r="EO468" s="179"/>
      <c r="EP468" s="179"/>
      <c r="EQ468" s="179"/>
      <c r="ER468" s="179"/>
      <c r="ES468" s="179"/>
      <c r="ET468" s="179"/>
      <c r="EU468" s="179"/>
      <c r="EV468" s="179"/>
      <c r="EW468" s="179"/>
      <c r="EX468" s="179"/>
      <c r="EY468" s="179"/>
      <c r="EZ468" s="179"/>
      <c r="FA468" s="179"/>
      <c r="FB468" s="179"/>
      <c r="FC468" s="179"/>
      <c r="FD468" s="179"/>
      <c r="FE468" s="179"/>
      <c r="FF468" s="179"/>
      <c r="FG468" s="179"/>
      <c r="FH468" s="179"/>
      <c r="FI468" s="179"/>
      <c r="FJ468" s="179"/>
      <c r="FK468" s="179"/>
      <c r="FL468" s="179"/>
      <c r="FM468" s="179"/>
      <c r="FN468" s="179"/>
      <c r="FO468" s="179"/>
      <c r="FP468" s="179"/>
      <c r="FQ468" s="179"/>
      <c r="FR468" s="179"/>
      <c r="FS468" s="179"/>
      <c r="FT468" s="179"/>
      <c r="FU468" s="179"/>
      <c r="FV468" s="179"/>
      <c r="FW468" s="179"/>
      <c r="FX468" s="179"/>
      <c r="FY468" s="179"/>
      <c r="FZ468" s="179"/>
      <c r="GA468" s="179"/>
      <c r="GB468" s="179"/>
    </row>
    <row r="469" spans="1:184" s="659" customFormat="1">
      <c r="A469" s="12"/>
      <c r="D469" s="179"/>
      <c r="E469" s="179"/>
      <c r="F469" s="179"/>
      <c r="G469" s="179"/>
      <c r="H469" s="179"/>
      <c r="I469" s="179"/>
      <c r="J469" s="179"/>
      <c r="K469" s="179"/>
      <c r="L469" s="793"/>
      <c r="M469" s="794"/>
      <c r="N469" s="795"/>
      <c r="O469" s="179"/>
      <c r="P469" s="179"/>
      <c r="Q469" s="179"/>
      <c r="R469" s="179"/>
      <c r="S469" s="179"/>
      <c r="T469" s="179"/>
      <c r="U469" s="179"/>
      <c r="V469" s="179"/>
      <c r="W469" s="179"/>
      <c r="X469" s="179"/>
      <c r="Y469" s="179"/>
      <c r="Z469" s="179"/>
      <c r="AA469" s="179"/>
      <c r="AB469" s="179"/>
      <c r="AC469" s="179"/>
      <c r="AD469" s="179"/>
      <c r="AE469" s="179"/>
      <c r="AF469" s="179"/>
      <c r="AG469" s="179"/>
      <c r="AH469" s="179"/>
      <c r="AI469" s="179"/>
      <c r="AJ469" s="179"/>
      <c r="AK469" s="179"/>
      <c r="AL469" s="179"/>
      <c r="AM469" s="179"/>
      <c r="AN469" s="179"/>
      <c r="AO469" s="179"/>
      <c r="AP469" s="179"/>
      <c r="AQ469" s="179"/>
      <c r="AR469" s="179"/>
      <c r="AS469" s="179"/>
      <c r="AT469" s="179"/>
      <c r="AU469" s="179"/>
      <c r="AV469" s="179"/>
      <c r="AW469" s="179"/>
      <c r="AX469" s="179"/>
      <c r="AY469" s="179"/>
      <c r="AZ469" s="179"/>
      <c r="BA469" s="179"/>
      <c r="BB469" s="179"/>
      <c r="BC469" s="179"/>
      <c r="BD469" s="179"/>
      <c r="BE469" s="179"/>
      <c r="BF469" s="179"/>
      <c r="BG469" s="179"/>
      <c r="BH469" s="179"/>
      <c r="BI469" s="179"/>
      <c r="BJ469" s="179"/>
      <c r="BK469" s="179"/>
      <c r="BL469" s="179"/>
      <c r="BM469" s="179"/>
      <c r="BN469" s="179"/>
      <c r="BO469" s="179"/>
      <c r="BP469" s="179"/>
      <c r="BQ469" s="179"/>
      <c r="BR469" s="179"/>
      <c r="BS469" s="179"/>
      <c r="BT469" s="179"/>
      <c r="BU469" s="179"/>
      <c r="BV469" s="179"/>
      <c r="BW469" s="179"/>
      <c r="BX469" s="179"/>
      <c r="BY469" s="179"/>
      <c r="BZ469" s="179"/>
      <c r="CA469" s="179"/>
      <c r="CB469" s="179"/>
      <c r="CC469" s="179"/>
      <c r="CD469" s="179"/>
      <c r="CE469" s="179"/>
      <c r="CF469" s="179"/>
      <c r="CG469" s="179"/>
      <c r="CH469" s="179"/>
      <c r="CI469" s="179"/>
      <c r="CJ469" s="179"/>
      <c r="CK469" s="179"/>
      <c r="CL469" s="179"/>
      <c r="CM469" s="179"/>
      <c r="CN469" s="179"/>
      <c r="CO469" s="179"/>
      <c r="CP469" s="179"/>
      <c r="CQ469" s="179"/>
      <c r="CR469" s="179"/>
      <c r="CS469" s="179"/>
      <c r="CT469" s="179"/>
      <c r="CU469" s="179"/>
      <c r="CV469" s="179"/>
      <c r="CW469" s="179"/>
      <c r="CX469" s="179"/>
      <c r="CY469" s="179"/>
      <c r="CZ469" s="179"/>
      <c r="DA469" s="179"/>
      <c r="DB469" s="179"/>
      <c r="DC469" s="179"/>
      <c r="DD469" s="179"/>
      <c r="DE469" s="179"/>
      <c r="DF469" s="179"/>
      <c r="DG469" s="179"/>
      <c r="DH469" s="179"/>
      <c r="DI469" s="179"/>
      <c r="DJ469" s="179"/>
      <c r="DK469" s="179"/>
      <c r="DL469" s="179"/>
      <c r="DM469" s="179"/>
      <c r="DN469" s="179"/>
      <c r="DO469" s="179"/>
      <c r="DP469" s="179"/>
      <c r="DQ469" s="179"/>
      <c r="DR469" s="179"/>
      <c r="DS469" s="179"/>
      <c r="DT469" s="179"/>
      <c r="DU469" s="179"/>
      <c r="DV469" s="179"/>
      <c r="DW469" s="179"/>
      <c r="DX469" s="179"/>
      <c r="DY469" s="179"/>
      <c r="DZ469" s="179"/>
      <c r="EA469" s="179"/>
      <c r="EB469" s="179"/>
      <c r="EC469" s="179"/>
      <c r="ED469" s="179"/>
      <c r="EE469" s="179"/>
      <c r="EF469" s="179"/>
      <c r="EG469" s="179"/>
      <c r="EH469" s="179"/>
      <c r="EI469" s="179"/>
      <c r="EJ469" s="179"/>
      <c r="EK469" s="179"/>
      <c r="EL469" s="179"/>
      <c r="EM469" s="179"/>
      <c r="EN469" s="179"/>
      <c r="EO469" s="179"/>
      <c r="EP469" s="179"/>
      <c r="EQ469" s="179"/>
      <c r="ER469" s="179"/>
      <c r="ES469" s="179"/>
      <c r="ET469" s="179"/>
      <c r="EU469" s="179"/>
      <c r="EV469" s="179"/>
      <c r="EW469" s="179"/>
      <c r="EX469" s="179"/>
      <c r="EY469" s="179"/>
      <c r="EZ469" s="179"/>
      <c r="FA469" s="179"/>
      <c r="FB469" s="179"/>
      <c r="FC469" s="179"/>
      <c r="FD469" s="179"/>
      <c r="FE469" s="179"/>
      <c r="FF469" s="179"/>
      <c r="FG469" s="179"/>
      <c r="FH469" s="179"/>
      <c r="FI469" s="179"/>
      <c r="FJ469" s="179"/>
      <c r="FK469" s="179"/>
      <c r="FL469" s="179"/>
      <c r="FM469" s="179"/>
      <c r="FN469" s="179"/>
      <c r="FO469" s="179"/>
      <c r="FP469" s="179"/>
      <c r="FQ469" s="179"/>
      <c r="FR469" s="179"/>
      <c r="FS469" s="179"/>
      <c r="FT469" s="179"/>
      <c r="FU469" s="179"/>
      <c r="FV469" s="179"/>
      <c r="FW469" s="179"/>
      <c r="FX469" s="179"/>
      <c r="FY469" s="179"/>
      <c r="FZ469" s="179"/>
      <c r="GA469" s="179"/>
      <c r="GB469" s="179"/>
    </row>
    <row r="470" spans="1:184" s="659" customFormat="1">
      <c r="A470" s="12"/>
      <c r="D470" s="179"/>
      <c r="E470" s="179"/>
      <c r="F470" s="179"/>
      <c r="G470" s="179"/>
      <c r="H470" s="179"/>
      <c r="I470" s="179"/>
      <c r="J470" s="179"/>
      <c r="K470" s="179"/>
      <c r="L470" s="793"/>
      <c r="M470" s="794"/>
      <c r="N470" s="795"/>
      <c r="O470" s="179"/>
      <c r="P470" s="179"/>
      <c r="Q470" s="179"/>
      <c r="R470" s="179"/>
      <c r="S470" s="179"/>
      <c r="T470" s="179"/>
      <c r="U470" s="179"/>
      <c r="V470" s="179"/>
      <c r="W470" s="179"/>
      <c r="X470" s="179"/>
      <c r="Y470" s="179"/>
      <c r="Z470" s="179"/>
      <c r="AA470" s="179"/>
      <c r="AB470" s="179"/>
      <c r="AC470" s="179"/>
      <c r="AD470" s="179"/>
      <c r="AE470" s="179"/>
      <c r="AF470" s="179"/>
      <c r="AG470" s="179"/>
      <c r="AH470" s="179"/>
      <c r="AI470" s="179"/>
      <c r="AJ470" s="179"/>
      <c r="AK470" s="179"/>
      <c r="AL470" s="179"/>
      <c r="AM470" s="179"/>
      <c r="AN470" s="179"/>
      <c r="AO470" s="179"/>
      <c r="AP470" s="179"/>
      <c r="AQ470" s="179"/>
      <c r="AR470" s="179"/>
      <c r="AS470" s="179"/>
      <c r="AT470" s="179"/>
      <c r="AU470" s="179"/>
      <c r="AV470" s="179"/>
      <c r="AW470" s="179"/>
      <c r="AX470" s="179"/>
      <c r="AY470" s="179"/>
      <c r="AZ470" s="179"/>
      <c r="BA470" s="179"/>
      <c r="BB470" s="179"/>
      <c r="BC470" s="179"/>
      <c r="BD470" s="179"/>
      <c r="BE470" s="179"/>
      <c r="BF470" s="179"/>
      <c r="BG470" s="179"/>
      <c r="BH470" s="179"/>
      <c r="BI470" s="179"/>
      <c r="BJ470" s="179"/>
      <c r="BK470" s="179"/>
      <c r="BL470" s="179"/>
      <c r="BM470" s="179"/>
      <c r="BN470" s="179"/>
      <c r="BO470" s="179"/>
      <c r="BP470" s="179"/>
      <c r="BQ470" s="179"/>
      <c r="BR470" s="179"/>
      <c r="BS470" s="179"/>
      <c r="BT470" s="179"/>
      <c r="BU470" s="179"/>
      <c r="BV470" s="179"/>
      <c r="BW470" s="179"/>
      <c r="BX470" s="179"/>
      <c r="BY470" s="179"/>
      <c r="BZ470" s="179"/>
      <c r="CA470" s="179"/>
      <c r="CB470" s="179"/>
      <c r="CC470" s="179"/>
      <c r="CD470" s="179"/>
      <c r="CE470" s="179"/>
      <c r="CF470" s="179"/>
      <c r="CG470" s="179"/>
      <c r="CH470" s="179"/>
      <c r="CI470" s="179"/>
      <c r="CJ470" s="179"/>
      <c r="CK470" s="179"/>
      <c r="CL470" s="179"/>
      <c r="CM470" s="179"/>
      <c r="CN470" s="179"/>
      <c r="CO470" s="179"/>
      <c r="CP470" s="179"/>
      <c r="CQ470" s="179"/>
      <c r="CR470" s="179"/>
      <c r="CS470" s="179"/>
      <c r="CT470" s="179"/>
      <c r="CU470" s="179"/>
      <c r="CV470" s="179"/>
      <c r="CW470" s="179"/>
      <c r="CX470" s="179"/>
      <c r="CY470" s="179"/>
      <c r="CZ470" s="179"/>
      <c r="DA470" s="179"/>
      <c r="DB470" s="179"/>
      <c r="DC470" s="179"/>
      <c r="DD470" s="179"/>
      <c r="DE470" s="179"/>
      <c r="DF470" s="179"/>
      <c r="DG470" s="179"/>
      <c r="DH470" s="179"/>
      <c r="DI470" s="179"/>
      <c r="DJ470" s="179"/>
      <c r="DK470" s="179"/>
      <c r="DL470" s="179"/>
      <c r="DM470" s="179"/>
      <c r="DN470" s="179"/>
      <c r="DO470" s="179"/>
      <c r="DP470" s="179"/>
      <c r="DQ470" s="179"/>
      <c r="DR470" s="179"/>
      <c r="DS470" s="179"/>
      <c r="DT470" s="179"/>
      <c r="DU470" s="179"/>
      <c r="DV470" s="179"/>
      <c r="DW470" s="179"/>
      <c r="DX470" s="179"/>
      <c r="DY470" s="179"/>
      <c r="DZ470" s="179"/>
      <c r="EA470" s="179"/>
      <c r="EB470" s="179"/>
      <c r="EC470" s="179"/>
      <c r="ED470" s="179"/>
      <c r="EE470" s="179"/>
      <c r="EF470" s="179"/>
      <c r="EG470" s="179"/>
      <c r="EH470" s="179"/>
      <c r="EI470" s="179"/>
      <c r="EJ470" s="179"/>
      <c r="EK470" s="179"/>
      <c r="EL470" s="179"/>
      <c r="EM470" s="179"/>
      <c r="EN470" s="179"/>
      <c r="EO470" s="179"/>
      <c r="EP470" s="179"/>
      <c r="EQ470" s="179"/>
      <c r="ER470" s="179"/>
      <c r="ES470" s="179"/>
      <c r="ET470" s="179"/>
      <c r="EU470" s="179"/>
      <c r="EV470" s="179"/>
      <c r="EW470" s="179"/>
      <c r="EX470" s="179"/>
      <c r="EY470" s="179"/>
      <c r="EZ470" s="179"/>
      <c r="FA470" s="179"/>
      <c r="FB470" s="179"/>
      <c r="FC470" s="179"/>
      <c r="FD470" s="179"/>
      <c r="FE470" s="179"/>
      <c r="FF470" s="179"/>
      <c r="FG470" s="179"/>
      <c r="FH470" s="179"/>
      <c r="FI470" s="179"/>
      <c r="FJ470" s="179"/>
      <c r="FK470" s="179"/>
      <c r="FL470" s="179"/>
      <c r="FM470" s="179"/>
      <c r="FN470" s="179"/>
      <c r="FO470" s="179"/>
      <c r="FP470" s="179"/>
      <c r="FQ470" s="179"/>
      <c r="FR470" s="179"/>
      <c r="FS470" s="179"/>
      <c r="FT470" s="179"/>
      <c r="FU470" s="179"/>
      <c r="FV470" s="179"/>
      <c r="FW470" s="179"/>
      <c r="FX470" s="179"/>
      <c r="FY470" s="179"/>
      <c r="FZ470" s="179"/>
      <c r="GA470" s="179"/>
      <c r="GB470" s="179"/>
    </row>
    <row r="471" spans="1:184" s="659" customFormat="1">
      <c r="A471" s="12"/>
      <c r="D471" s="179"/>
      <c r="E471" s="179"/>
      <c r="F471" s="179"/>
      <c r="G471" s="179"/>
      <c r="H471" s="179"/>
      <c r="I471" s="179"/>
      <c r="J471" s="179"/>
      <c r="K471" s="179"/>
      <c r="L471" s="793"/>
      <c r="M471" s="794"/>
      <c r="N471" s="795"/>
      <c r="O471" s="179"/>
      <c r="P471" s="179"/>
      <c r="Q471" s="179"/>
      <c r="R471" s="179"/>
      <c r="S471" s="179"/>
      <c r="T471" s="179"/>
      <c r="U471" s="179"/>
      <c r="V471" s="179"/>
      <c r="W471" s="179"/>
      <c r="X471" s="179"/>
      <c r="Y471" s="179"/>
      <c r="Z471" s="179"/>
      <c r="AA471" s="179"/>
      <c r="AB471" s="179"/>
      <c r="AC471" s="179"/>
      <c r="AD471" s="179"/>
      <c r="AE471" s="179"/>
      <c r="AF471" s="179"/>
      <c r="AG471" s="179"/>
      <c r="AH471" s="179"/>
      <c r="AI471" s="179"/>
      <c r="AJ471" s="179"/>
      <c r="AK471" s="179"/>
      <c r="AL471" s="179"/>
      <c r="AM471" s="179"/>
      <c r="AN471" s="179"/>
      <c r="AO471" s="179"/>
      <c r="AP471" s="179"/>
      <c r="AQ471" s="179"/>
      <c r="AR471" s="179"/>
      <c r="AS471" s="179"/>
      <c r="AT471" s="179"/>
      <c r="AU471" s="179"/>
      <c r="AV471" s="179"/>
      <c r="AW471" s="179"/>
      <c r="AX471" s="179"/>
      <c r="AY471" s="179"/>
      <c r="AZ471" s="179"/>
      <c r="BA471" s="179"/>
      <c r="BB471" s="179"/>
      <c r="BC471" s="179"/>
      <c r="BD471" s="179"/>
      <c r="BE471" s="179"/>
      <c r="BF471" s="179"/>
      <c r="BG471" s="179"/>
      <c r="BH471" s="179"/>
      <c r="BI471" s="179"/>
      <c r="BJ471" s="179"/>
      <c r="BK471" s="179"/>
      <c r="BL471" s="179"/>
      <c r="BM471" s="179"/>
      <c r="BN471" s="179"/>
      <c r="BO471" s="179"/>
      <c r="BP471" s="179"/>
      <c r="BQ471" s="179"/>
      <c r="BR471" s="179"/>
      <c r="BS471" s="179"/>
      <c r="BT471" s="179"/>
      <c r="BU471" s="179"/>
      <c r="BV471" s="179"/>
      <c r="BW471" s="179"/>
      <c r="BX471" s="179"/>
      <c r="BY471" s="179"/>
      <c r="BZ471" s="179"/>
      <c r="CA471" s="179"/>
      <c r="CB471" s="179"/>
      <c r="CC471" s="179"/>
      <c r="CD471" s="179"/>
      <c r="CE471" s="179"/>
      <c r="CF471" s="179"/>
      <c r="CG471" s="179"/>
      <c r="CH471" s="179"/>
      <c r="CI471" s="179"/>
      <c r="CJ471" s="179"/>
      <c r="CK471" s="179"/>
      <c r="CL471" s="179"/>
      <c r="CM471" s="179"/>
      <c r="CN471" s="179"/>
      <c r="CO471" s="179"/>
      <c r="CP471" s="179"/>
      <c r="CQ471" s="179"/>
      <c r="CR471" s="179"/>
      <c r="CS471" s="179"/>
      <c r="CT471" s="179"/>
      <c r="CU471" s="179"/>
      <c r="CV471" s="179"/>
      <c r="CW471" s="179"/>
      <c r="CX471" s="179"/>
      <c r="CY471" s="179"/>
      <c r="CZ471" s="179"/>
      <c r="DA471" s="179"/>
      <c r="DB471" s="179"/>
      <c r="DC471" s="179"/>
      <c r="DD471" s="179"/>
      <c r="DE471" s="179"/>
      <c r="DF471" s="179"/>
      <c r="DG471" s="179"/>
      <c r="DH471" s="179"/>
      <c r="DI471" s="179"/>
      <c r="DJ471" s="179"/>
      <c r="DK471" s="179"/>
      <c r="DL471" s="179"/>
      <c r="DM471" s="179"/>
      <c r="DN471" s="179"/>
      <c r="DO471" s="179"/>
      <c r="DP471" s="179"/>
      <c r="DQ471" s="179"/>
      <c r="DR471" s="179"/>
      <c r="DS471" s="179"/>
      <c r="DT471" s="179"/>
      <c r="DU471" s="179"/>
      <c r="DV471" s="179"/>
      <c r="DW471" s="179"/>
      <c r="DX471" s="179"/>
      <c r="DY471" s="179"/>
      <c r="DZ471" s="179"/>
      <c r="EA471" s="179"/>
      <c r="EB471" s="179"/>
      <c r="EC471" s="179"/>
      <c r="ED471" s="179"/>
      <c r="EE471" s="179"/>
      <c r="EF471" s="179"/>
      <c r="EG471" s="179"/>
      <c r="EH471" s="179"/>
      <c r="EI471" s="179"/>
      <c r="EJ471" s="179"/>
      <c r="EK471" s="179"/>
      <c r="EL471" s="179"/>
      <c r="EM471" s="179"/>
      <c r="EN471" s="179"/>
      <c r="EO471" s="179"/>
      <c r="EP471" s="179"/>
      <c r="EQ471" s="179"/>
      <c r="ER471" s="179"/>
      <c r="ES471" s="179"/>
      <c r="ET471" s="179"/>
      <c r="EU471" s="179"/>
      <c r="EV471" s="179"/>
      <c r="EW471" s="179"/>
      <c r="EX471" s="179"/>
      <c r="EY471" s="179"/>
      <c r="EZ471" s="179"/>
      <c r="FA471" s="179"/>
      <c r="FB471" s="179"/>
      <c r="FC471" s="179"/>
      <c r="FD471" s="179"/>
      <c r="FE471" s="179"/>
      <c r="FF471" s="179"/>
      <c r="FG471" s="179"/>
      <c r="FH471" s="179"/>
      <c r="FI471" s="179"/>
      <c r="FJ471" s="179"/>
      <c r="FK471" s="179"/>
      <c r="FL471" s="179"/>
      <c r="FM471" s="179"/>
      <c r="FN471" s="179"/>
      <c r="FO471" s="179"/>
      <c r="FP471" s="179"/>
      <c r="FQ471" s="179"/>
      <c r="FR471" s="179"/>
      <c r="FS471" s="179"/>
      <c r="FT471" s="179"/>
      <c r="FU471" s="179"/>
      <c r="FV471" s="179"/>
      <c r="FW471" s="179"/>
      <c r="FX471" s="179"/>
      <c r="FY471" s="179"/>
      <c r="FZ471" s="179"/>
      <c r="GA471" s="179"/>
      <c r="GB471" s="179"/>
    </row>
    <row r="472" spans="1:184" s="659" customFormat="1">
      <c r="A472" s="12"/>
      <c r="D472" s="179"/>
      <c r="E472" s="179"/>
      <c r="F472" s="179"/>
      <c r="G472" s="179"/>
      <c r="H472" s="179"/>
      <c r="I472" s="179"/>
      <c r="J472" s="179"/>
      <c r="K472" s="179"/>
      <c r="L472" s="793"/>
      <c r="M472" s="794"/>
      <c r="N472" s="795"/>
      <c r="O472" s="179"/>
      <c r="P472" s="179"/>
      <c r="Q472" s="179"/>
      <c r="R472" s="179"/>
      <c r="S472" s="179"/>
      <c r="T472" s="179"/>
      <c r="U472" s="179"/>
      <c r="V472" s="179"/>
      <c r="W472" s="179"/>
      <c r="X472" s="179"/>
      <c r="Y472" s="179"/>
      <c r="Z472" s="179"/>
      <c r="AA472" s="179"/>
      <c r="AB472" s="179"/>
      <c r="AC472" s="179"/>
      <c r="AD472" s="179"/>
      <c r="AE472" s="179"/>
      <c r="AF472" s="179"/>
      <c r="AG472" s="179"/>
      <c r="AH472" s="179"/>
      <c r="AI472" s="179"/>
      <c r="AJ472" s="179"/>
      <c r="AK472" s="179"/>
      <c r="AL472" s="179"/>
      <c r="AM472" s="179"/>
      <c r="AN472" s="179"/>
      <c r="AO472" s="179"/>
      <c r="AP472" s="179"/>
      <c r="AQ472" s="179"/>
      <c r="AR472" s="179"/>
      <c r="AS472" s="179"/>
      <c r="AT472" s="179"/>
      <c r="AU472" s="179"/>
      <c r="AV472" s="179"/>
      <c r="AW472" s="179"/>
      <c r="AX472" s="179"/>
      <c r="AY472" s="179"/>
      <c r="AZ472" s="179"/>
      <c r="BA472" s="179"/>
      <c r="BB472" s="179"/>
      <c r="BC472" s="179"/>
      <c r="BD472" s="179"/>
      <c r="BE472" s="179"/>
      <c r="BF472" s="179"/>
      <c r="BG472" s="179"/>
      <c r="BH472" s="179"/>
      <c r="BI472" s="179"/>
      <c r="BJ472" s="179"/>
      <c r="BK472" s="179"/>
      <c r="BL472" s="179"/>
      <c r="BM472" s="179"/>
      <c r="BN472" s="179"/>
      <c r="BO472" s="179"/>
      <c r="BP472" s="179"/>
      <c r="BQ472" s="179"/>
      <c r="BR472" s="179"/>
      <c r="BS472" s="179"/>
      <c r="BT472" s="179"/>
      <c r="BU472" s="179"/>
      <c r="BV472" s="179"/>
      <c r="BW472" s="179"/>
      <c r="BX472" s="179"/>
      <c r="BY472" s="179"/>
      <c r="BZ472" s="179"/>
      <c r="CA472" s="179"/>
      <c r="CB472" s="179"/>
      <c r="CC472" s="179"/>
      <c r="CD472" s="179"/>
      <c r="CE472" s="179"/>
      <c r="CF472" s="179"/>
      <c r="CG472" s="179"/>
      <c r="CH472" s="179"/>
      <c r="CI472" s="179"/>
      <c r="CJ472" s="179"/>
      <c r="CK472" s="179"/>
      <c r="CL472" s="179"/>
      <c r="CM472" s="179"/>
      <c r="CN472" s="179"/>
      <c r="CO472" s="179"/>
      <c r="CP472" s="179"/>
      <c r="CQ472" s="179"/>
      <c r="CR472" s="179"/>
      <c r="CS472" s="179"/>
      <c r="CT472" s="179"/>
      <c r="CU472" s="179"/>
      <c r="CV472" s="179"/>
      <c r="CW472" s="179"/>
      <c r="CX472" s="179"/>
      <c r="CY472" s="179"/>
      <c r="CZ472" s="179"/>
      <c r="DA472" s="179"/>
      <c r="DB472" s="179"/>
      <c r="DC472" s="179"/>
      <c r="DD472" s="179"/>
      <c r="DE472" s="179"/>
      <c r="DF472" s="179"/>
      <c r="DG472" s="179"/>
      <c r="DH472" s="179"/>
      <c r="DI472" s="179"/>
      <c r="DJ472" s="179"/>
      <c r="DK472" s="179"/>
      <c r="DL472" s="179"/>
      <c r="DM472" s="179"/>
      <c r="DN472" s="179"/>
      <c r="DO472" s="179"/>
      <c r="DP472" s="179"/>
      <c r="DQ472" s="179"/>
      <c r="DR472" s="179"/>
      <c r="DS472" s="179"/>
      <c r="DT472" s="179"/>
      <c r="DU472" s="179"/>
      <c r="DV472" s="179"/>
      <c r="DW472" s="179"/>
      <c r="DX472" s="179"/>
      <c r="DY472" s="179"/>
      <c r="DZ472" s="179"/>
      <c r="EA472" s="179"/>
      <c r="EB472" s="179"/>
      <c r="EC472" s="179"/>
      <c r="ED472" s="179"/>
      <c r="EE472" s="179"/>
      <c r="EF472" s="179"/>
      <c r="EG472" s="179"/>
      <c r="EH472" s="179"/>
      <c r="EI472" s="179"/>
      <c r="EJ472" s="179"/>
      <c r="EK472" s="179"/>
      <c r="EL472" s="179"/>
      <c r="EM472" s="179"/>
      <c r="EN472" s="179"/>
      <c r="EO472" s="179"/>
      <c r="EP472" s="179"/>
      <c r="EQ472" s="179"/>
      <c r="ER472" s="179"/>
      <c r="ES472" s="179"/>
      <c r="ET472" s="179"/>
      <c r="EU472" s="179"/>
      <c r="EV472" s="179"/>
      <c r="EW472" s="179"/>
      <c r="EX472" s="179"/>
      <c r="EY472" s="179"/>
      <c r="EZ472" s="179"/>
      <c r="FA472" s="179"/>
      <c r="FB472" s="179"/>
      <c r="FC472" s="179"/>
      <c r="FD472" s="179"/>
      <c r="FE472" s="179"/>
      <c r="FF472" s="179"/>
      <c r="FG472" s="179"/>
      <c r="FH472" s="179"/>
      <c r="FI472" s="179"/>
      <c r="FJ472" s="179"/>
      <c r="FK472" s="179"/>
      <c r="FL472" s="179"/>
      <c r="FM472" s="179"/>
      <c r="FN472" s="179"/>
      <c r="FO472" s="179"/>
      <c r="FP472" s="179"/>
      <c r="FQ472" s="179"/>
      <c r="FR472" s="179"/>
      <c r="FS472" s="179"/>
      <c r="FT472" s="179"/>
      <c r="FU472" s="179"/>
      <c r="FV472" s="179"/>
      <c r="FW472" s="179"/>
      <c r="FX472" s="179"/>
      <c r="FY472" s="179"/>
      <c r="FZ472" s="179"/>
      <c r="GA472" s="179"/>
      <c r="GB472" s="179"/>
    </row>
    <row r="473" spans="1:184" s="659" customFormat="1">
      <c r="A473" s="12"/>
      <c r="D473" s="179"/>
      <c r="E473" s="179"/>
      <c r="F473" s="179"/>
      <c r="G473" s="179"/>
      <c r="H473" s="179"/>
      <c r="I473" s="179"/>
      <c r="J473" s="179"/>
      <c r="K473" s="179"/>
      <c r="L473" s="793"/>
      <c r="M473" s="794"/>
      <c r="N473" s="795"/>
      <c r="O473" s="179"/>
      <c r="P473" s="179"/>
      <c r="Q473" s="179"/>
      <c r="R473" s="179"/>
      <c r="S473" s="179"/>
      <c r="T473" s="179"/>
      <c r="U473" s="179"/>
      <c r="V473" s="179"/>
      <c r="W473" s="179"/>
      <c r="X473" s="179"/>
      <c r="Y473" s="179"/>
      <c r="Z473" s="179"/>
      <c r="AA473" s="179"/>
      <c r="AB473" s="179"/>
      <c r="AC473" s="179"/>
      <c r="AD473" s="179"/>
      <c r="AE473" s="179"/>
      <c r="AF473" s="179"/>
      <c r="AG473" s="179"/>
      <c r="AH473" s="179"/>
      <c r="AI473" s="179"/>
      <c r="AJ473" s="179"/>
      <c r="AK473" s="179"/>
      <c r="AL473" s="179"/>
      <c r="AM473" s="179"/>
      <c r="AN473" s="179"/>
      <c r="AO473" s="179"/>
      <c r="AP473" s="179"/>
      <c r="AQ473" s="179"/>
      <c r="AR473" s="179"/>
      <c r="AS473" s="179"/>
      <c r="AT473" s="179"/>
      <c r="AU473" s="179"/>
      <c r="AV473" s="179"/>
      <c r="AW473" s="179"/>
      <c r="AX473" s="179"/>
      <c r="AY473" s="179"/>
      <c r="AZ473" s="179"/>
      <c r="BA473" s="179"/>
      <c r="BB473" s="179"/>
      <c r="BC473" s="179"/>
      <c r="BD473" s="179"/>
      <c r="BE473" s="179"/>
      <c r="BF473" s="179"/>
      <c r="BG473" s="179"/>
      <c r="BH473" s="179"/>
      <c r="BI473" s="179"/>
      <c r="BJ473" s="179"/>
      <c r="BK473" s="179"/>
      <c r="BL473" s="179"/>
      <c r="BM473" s="179"/>
      <c r="BN473" s="179"/>
      <c r="BO473" s="179"/>
      <c r="BP473" s="179"/>
      <c r="BQ473" s="179"/>
      <c r="BR473" s="179"/>
      <c r="BS473" s="179"/>
      <c r="BT473" s="179"/>
      <c r="BU473" s="179"/>
      <c r="BV473" s="179"/>
      <c r="BW473" s="179"/>
      <c r="BX473" s="179"/>
      <c r="BY473" s="179"/>
      <c r="BZ473" s="179"/>
      <c r="CA473" s="179"/>
      <c r="CB473" s="179"/>
      <c r="CC473" s="179"/>
      <c r="CD473" s="179"/>
      <c r="CE473" s="179"/>
      <c r="CF473" s="179"/>
      <c r="CG473" s="179"/>
      <c r="CH473" s="179"/>
      <c r="CI473" s="179"/>
      <c r="CJ473" s="179"/>
      <c r="CK473" s="179"/>
      <c r="CL473" s="179"/>
      <c r="CM473" s="179"/>
      <c r="CN473" s="179"/>
      <c r="CO473" s="179"/>
      <c r="CP473" s="179"/>
      <c r="CQ473" s="179"/>
      <c r="CR473" s="179"/>
      <c r="CS473" s="179"/>
      <c r="CT473" s="179"/>
      <c r="CU473" s="179"/>
      <c r="CV473" s="179"/>
      <c r="CW473" s="179"/>
      <c r="CX473" s="179"/>
      <c r="CY473" s="179"/>
      <c r="CZ473" s="179"/>
      <c r="DA473" s="179"/>
      <c r="DB473" s="179"/>
      <c r="DC473" s="179"/>
      <c r="DD473" s="179"/>
      <c r="DE473" s="179"/>
      <c r="DF473" s="179"/>
      <c r="DG473" s="179"/>
      <c r="DH473" s="179"/>
      <c r="DI473" s="179"/>
      <c r="DJ473" s="179"/>
      <c r="DK473" s="179"/>
      <c r="DL473" s="179"/>
      <c r="DM473" s="179"/>
      <c r="DN473" s="179"/>
      <c r="DO473" s="179"/>
      <c r="DP473" s="179"/>
      <c r="DQ473" s="179"/>
      <c r="DR473" s="179"/>
      <c r="DS473" s="179"/>
      <c r="DT473" s="179"/>
      <c r="DU473" s="179"/>
      <c r="DV473" s="179"/>
      <c r="DW473" s="179"/>
      <c r="DX473" s="179"/>
      <c r="DY473" s="179"/>
      <c r="DZ473" s="179"/>
      <c r="EA473" s="179"/>
      <c r="EB473" s="179"/>
      <c r="EC473" s="179"/>
      <c r="ED473" s="179"/>
      <c r="EE473" s="179"/>
      <c r="EF473" s="179"/>
      <c r="EG473" s="179"/>
      <c r="EH473" s="179"/>
      <c r="EI473" s="179"/>
      <c r="EJ473" s="179"/>
      <c r="EK473" s="179"/>
      <c r="EL473" s="179"/>
      <c r="EM473" s="179"/>
      <c r="EN473" s="179"/>
      <c r="EO473" s="179"/>
      <c r="EP473" s="179"/>
      <c r="EQ473" s="179"/>
      <c r="ER473" s="179"/>
      <c r="ES473" s="179"/>
      <c r="ET473" s="179"/>
      <c r="EU473" s="179"/>
      <c r="EV473" s="179"/>
      <c r="EW473" s="179"/>
      <c r="EX473" s="179"/>
      <c r="EY473" s="179"/>
      <c r="EZ473" s="179"/>
      <c r="FA473" s="179"/>
      <c r="FB473" s="179"/>
      <c r="FC473" s="179"/>
      <c r="FD473" s="179"/>
      <c r="FE473" s="179"/>
      <c r="FF473" s="179"/>
      <c r="FG473" s="179"/>
      <c r="FH473" s="179"/>
      <c r="FI473" s="179"/>
      <c r="FJ473" s="179"/>
      <c r="FK473" s="179"/>
      <c r="FL473" s="179"/>
      <c r="FM473" s="179"/>
      <c r="FN473" s="179"/>
      <c r="FO473" s="179"/>
      <c r="FP473" s="179"/>
      <c r="FQ473" s="179"/>
      <c r="FR473" s="179"/>
      <c r="FS473" s="179"/>
      <c r="FT473" s="179"/>
      <c r="FU473" s="179"/>
      <c r="FV473" s="179"/>
      <c r="FW473" s="179"/>
      <c r="FX473" s="179"/>
      <c r="FY473" s="179"/>
      <c r="FZ473" s="179"/>
      <c r="GA473" s="179"/>
      <c r="GB473" s="179"/>
    </row>
    <row r="474" spans="1:184" s="659" customFormat="1">
      <c r="A474" s="12"/>
      <c r="D474" s="179"/>
      <c r="E474" s="179"/>
      <c r="F474" s="179"/>
      <c r="G474" s="179"/>
      <c r="H474" s="179"/>
      <c r="I474" s="179"/>
      <c r="J474" s="179"/>
      <c r="K474" s="179"/>
      <c r="L474" s="793"/>
      <c r="M474" s="794"/>
      <c r="N474" s="795"/>
      <c r="O474" s="179"/>
      <c r="P474" s="179"/>
      <c r="Q474" s="179"/>
      <c r="R474" s="179"/>
      <c r="S474" s="179"/>
      <c r="T474" s="179"/>
      <c r="U474" s="179"/>
      <c r="V474" s="179"/>
      <c r="W474" s="179"/>
      <c r="X474" s="179"/>
      <c r="Y474" s="179"/>
      <c r="Z474" s="179"/>
      <c r="AA474" s="179"/>
      <c r="AB474" s="179"/>
      <c r="AC474" s="179"/>
      <c r="AD474" s="179"/>
      <c r="AE474" s="179"/>
      <c r="AF474" s="179"/>
      <c r="AG474" s="179"/>
      <c r="AH474" s="179"/>
      <c r="AI474" s="179"/>
      <c r="AJ474" s="179"/>
      <c r="AK474" s="179"/>
      <c r="AL474" s="179"/>
      <c r="AM474" s="179"/>
      <c r="AN474" s="179"/>
      <c r="AO474" s="179"/>
      <c r="AP474" s="179"/>
      <c r="AQ474" s="179"/>
      <c r="AR474" s="179"/>
      <c r="AS474" s="179"/>
      <c r="AT474" s="179"/>
      <c r="AU474" s="179"/>
      <c r="AV474" s="179"/>
      <c r="AW474" s="179"/>
      <c r="AX474" s="179"/>
      <c r="AY474" s="179"/>
      <c r="AZ474" s="179"/>
      <c r="BA474" s="179"/>
      <c r="BB474" s="179"/>
      <c r="BC474" s="179"/>
      <c r="BD474" s="179"/>
      <c r="BE474" s="179"/>
      <c r="BF474" s="179"/>
      <c r="BG474" s="179"/>
      <c r="BH474" s="179"/>
      <c r="BI474" s="179"/>
      <c r="BJ474" s="179"/>
      <c r="BK474" s="179"/>
      <c r="BL474" s="179"/>
      <c r="BM474" s="179"/>
      <c r="BN474" s="179"/>
      <c r="BO474" s="179"/>
      <c r="BP474" s="179"/>
      <c r="BQ474" s="179"/>
      <c r="BR474" s="179"/>
      <c r="BS474" s="179"/>
      <c r="BT474" s="179"/>
      <c r="BU474" s="179"/>
      <c r="BV474" s="179"/>
      <c r="BW474" s="179"/>
      <c r="BX474" s="179"/>
      <c r="BY474" s="179"/>
      <c r="BZ474" s="179"/>
      <c r="CA474" s="179"/>
      <c r="CB474" s="179"/>
      <c r="CC474" s="179"/>
      <c r="CD474" s="179"/>
      <c r="CE474" s="179"/>
      <c r="CF474" s="179"/>
      <c r="CG474" s="179"/>
      <c r="CH474" s="179"/>
      <c r="CI474" s="179"/>
      <c r="CJ474" s="179"/>
      <c r="CK474" s="179"/>
      <c r="CL474" s="179"/>
      <c r="CM474" s="179"/>
      <c r="CN474" s="179"/>
      <c r="CO474" s="179"/>
      <c r="CP474" s="179"/>
      <c r="CQ474" s="179"/>
      <c r="CR474" s="179"/>
      <c r="CS474" s="179"/>
      <c r="CT474" s="179"/>
      <c r="CU474" s="179"/>
      <c r="CV474" s="179"/>
      <c r="CW474" s="179"/>
      <c r="CX474" s="179"/>
      <c r="CY474" s="179"/>
      <c r="CZ474" s="179"/>
      <c r="DA474" s="179"/>
      <c r="DB474" s="179"/>
      <c r="DC474" s="179"/>
      <c r="DD474" s="179"/>
      <c r="DE474" s="179"/>
      <c r="DF474" s="179"/>
      <c r="DG474" s="179"/>
      <c r="DH474" s="179"/>
      <c r="DI474" s="179"/>
      <c r="DJ474" s="179"/>
      <c r="DK474" s="179"/>
      <c r="DL474" s="179"/>
      <c r="DM474" s="179"/>
      <c r="DN474" s="179"/>
      <c r="DO474" s="179"/>
      <c r="DP474" s="179"/>
      <c r="DQ474" s="179"/>
      <c r="DR474" s="179"/>
      <c r="DS474" s="179"/>
      <c r="DT474" s="179"/>
      <c r="DU474" s="179"/>
      <c r="DV474" s="179"/>
      <c r="DW474" s="179"/>
      <c r="DX474" s="179"/>
      <c r="DY474" s="179"/>
      <c r="DZ474" s="179"/>
      <c r="EA474" s="179"/>
      <c r="EB474" s="179"/>
      <c r="EC474" s="179"/>
      <c r="ED474" s="179"/>
      <c r="EE474" s="179"/>
      <c r="EF474" s="179"/>
      <c r="EG474" s="179"/>
      <c r="EH474" s="179"/>
      <c r="EI474" s="179"/>
      <c r="EJ474" s="179"/>
      <c r="EK474" s="179"/>
      <c r="EL474" s="179"/>
      <c r="EM474" s="179"/>
      <c r="EN474" s="179"/>
      <c r="EO474" s="179"/>
      <c r="EP474" s="179"/>
      <c r="EQ474" s="179"/>
      <c r="ER474" s="179"/>
      <c r="ES474" s="179"/>
      <c r="ET474" s="179"/>
      <c r="EU474" s="179"/>
      <c r="EV474" s="179"/>
      <c r="EW474" s="179"/>
      <c r="EX474" s="179"/>
      <c r="EY474" s="179"/>
      <c r="EZ474" s="179"/>
      <c r="FA474" s="179"/>
      <c r="FB474" s="179"/>
      <c r="FC474" s="179"/>
      <c r="FD474" s="179"/>
      <c r="FE474" s="179"/>
      <c r="FF474" s="179"/>
      <c r="FG474" s="179"/>
      <c r="FH474" s="179"/>
      <c r="FI474" s="179"/>
      <c r="FJ474" s="179"/>
      <c r="FK474" s="179"/>
      <c r="FL474" s="179"/>
      <c r="FM474" s="179"/>
      <c r="FN474" s="179"/>
      <c r="FO474" s="179"/>
      <c r="FP474" s="179"/>
      <c r="FQ474" s="179"/>
      <c r="FR474" s="179"/>
      <c r="FS474" s="179"/>
      <c r="FT474" s="179"/>
      <c r="FU474" s="179"/>
      <c r="FV474" s="179"/>
      <c r="FW474" s="179"/>
      <c r="FX474" s="179"/>
      <c r="FY474" s="179"/>
      <c r="FZ474" s="179"/>
      <c r="GA474" s="179"/>
      <c r="GB474" s="179"/>
    </row>
    <row r="475" spans="1:184" s="659" customFormat="1">
      <c r="A475" s="12"/>
      <c r="D475" s="179"/>
      <c r="E475" s="179"/>
      <c r="F475" s="179"/>
      <c r="G475" s="179"/>
      <c r="H475" s="179"/>
      <c r="I475" s="179"/>
      <c r="J475" s="179"/>
      <c r="K475" s="179"/>
      <c r="L475" s="793"/>
      <c r="M475" s="794"/>
      <c r="N475" s="795"/>
      <c r="O475" s="179"/>
      <c r="P475" s="179"/>
      <c r="Q475" s="179"/>
      <c r="R475" s="179"/>
      <c r="S475" s="179"/>
      <c r="T475" s="179"/>
      <c r="U475" s="179"/>
      <c r="V475" s="179"/>
      <c r="W475" s="179"/>
      <c r="X475" s="179"/>
      <c r="Y475" s="179"/>
      <c r="Z475" s="179"/>
      <c r="AA475" s="179"/>
      <c r="AB475" s="179"/>
      <c r="AC475" s="179"/>
      <c r="AD475" s="179"/>
      <c r="AE475" s="179"/>
      <c r="AF475" s="179"/>
      <c r="AG475" s="179"/>
      <c r="AH475" s="179"/>
      <c r="AI475" s="179"/>
      <c r="AJ475" s="179"/>
      <c r="AK475" s="179"/>
      <c r="AL475" s="179"/>
      <c r="AM475" s="179"/>
      <c r="AN475" s="179"/>
      <c r="AO475" s="179"/>
      <c r="AP475" s="179"/>
      <c r="AQ475" s="179"/>
      <c r="AR475" s="179"/>
      <c r="AS475" s="179"/>
      <c r="AT475" s="179"/>
      <c r="AU475" s="179"/>
      <c r="AV475" s="179"/>
      <c r="AW475" s="179"/>
      <c r="AX475" s="179"/>
      <c r="AY475" s="179"/>
      <c r="AZ475" s="179"/>
      <c r="BA475" s="179"/>
      <c r="BB475" s="179"/>
      <c r="BC475" s="179"/>
      <c r="BD475" s="179"/>
      <c r="BE475" s="179"/>
      <c r="BF475" s="179"/>
      <c r="BG475" s="179"/>
      <c r="BH475" s="179"/>
      <c r="BI475" s="179"/>
      <c r="BJ475" s="179"/>
      <c r="BK475" s="179"/>
      <c r="BL475" s="179"/>
      <c r="BM475" s="179"/>
      <c r="BN475" s="179"/>
      <c r="BO475" s="179"/>
      <c r="BP475" s="179"/>
      <c r="BQ475" s="179"/>
      <c r="BR475" s="179"/>
      <c r="BS475" s="179"/>
      <c r="BT475" s="179"/>
      <c r="BU475" s="179"/>
      <c r="BV475" s="179"/>
      <c r="BW475" s="179"/>
      <c r="BX475" s="179"/>
      <c r="BY475" s="179"/>
      <c r="BZ475" s="179"/>
      <c r="CA475" s="179"/>
      <c r="CB475" s="179"/>
      <c r="CC475" s="179"/>
      <c r="CD475" s="179"/>
      <c r="CE475" s="179"/>
      <c r="CF475" s="179"/>
      <c r="CG475" s="179"/>
      <c r="CH475" s="179"/>
      <c r="CI475" s="179"/>
      <c r="CJ475" s="179"/>
      <c r="CK475" s="179"/>
      <c r="CL475" s="179"/>
      <c r="CM475" s="179"/>
      <c r="CN475" s="179"/>
      <c r="CO475" s="179"/>
      <c r="CP475" s="179"/>
      <c r="CQ475" s="179"/>
      <c r="CR475" s="179"/>
      <c r="CS475" s="17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c r="DO475" s="179"/>
      <c r="DP475" s="179"/>
      <c r="DQ475" s="179"/>
      <c r="DR475" s="179"/>
      <c r="DS475" s="179"/>
      <c r="DT475" s="179"/>
      <c r="DU475" s="179"/>
      <c r="DV475" s="179"/>
      <c r="DW475" s="179"/>
      <c r="DX475" s="179"/>
      <c r="DY475" s="179"/>
      <c r="DZ475" s="179"/>
      <c r="EA475" s="179"/>
      <c r="EB475" s="179"/>
      <c r="EC475" s="179"/>
      <c r="ED475" s="179"/>
      <c r="EE475" s="179"/>
      <c r="EF475" s="179"/>
      <c r="EG475" s="179"/>
      <c r="EH475" s="179"/>
      <c r="EI475" s="179"/>
      <c r="EJ475" s="179"/>
      <c r="EK475" s="179"/>
      <c r="EL475" s="179"/>
      <c r="EM475" s="179"/>
      <c r="EN475" s="179"/>
      <c r="EO475" s="179"/>
      <c r="EP475" s="179"/>
      <c r="EQ475" s="179"/>
      <c r="ER475" s="179"/>
      <c r="ES475" s="179"/>
      <c r="ET475" s="179"/>
      <c r="EU475" s="179"/>
      <c r="EV475" s="179"/>
      <c r="EW475" s="179"/>
      <c r="EX475" s="179"/>
      <c r="EY475" s="179"/>
      <c r="EZ475" s="179"/>
      <c r="FA475" s="179"/>
      <c r="FB475" s="179"/>
      <c r="FC475" s="179"/>
      <c r="FD475" s="179"/>
      <c r="FE475" s="179"/>
      <c r="FF475" s="179"/>
      <c r="FG475" s="179"/>
      <c r="FH475" s="179"/>
      <c r="FI475" s="179"/>
      <c r="FJ475" s="179"/>
      <c r="FK475" s="179"/>
      <c r="FL475" s="179"/>
      <c r="FM475" s="179"/>
      <c r="FN475" s="179"/>
      <c r="FO475" s="179"/>
      <c r="FP475" s="179"/>
      <c r="FQ475" s="179"/>
      <c r="FR475" s="179"/>
      <c r="FS475" s="179"/>
      <c r="FT475" s="179"/>
      <c r="FU475" s="179"/>
      <c r="FV475" s="179"/>
      <c r="FW475" s="179"/>
      <c r="FX475" s="179"/>
      <c r="FY475" s="179"/>
      <c r="FZ475" s="179"/>
      <c r="GA475" s="179"/>
      <c r="GB475" s="179"/>
    </row>
    <row r="476" spans="1:184" s="659" customFormat="1">
      <c r="A476" s="12"/>
      <c r="D476" s="179"/>
      <c r="E476" s="179"/>
      <c r="F476" s="179"/>
      <c r="G476" s="179"/>
      <c r="H476" s="179"/>
      <c r="I476" s="179"/>
      <c r="J476" s="179"/>
      <c r="K476" s="179"/>
      <c r="L476" s="793"/>
      <c r="M476" s="794"/>
      <c r="N476" s="795"/>
      <c r="O476" s="179"/>
      <c r="P476" s="179"/>
      <c r="Q476" s="179"/>
      <c r="R476" s="179"/>
      <c r="S476" s="179"/>
      <c r="T476" s="179"/>
      <c r="U476" s="179"/>
      <c r="V476" s="179"/>
      <c r="W476" s="179"/>
      <c r="X476" s="179"/>
      <c r="Y476" s="179"/>
      <c r="Z476" s="179"/>
      <c r="AA476" s="179"/>
      <c r="AB476" s="179"/>
      <c r="AC476" s="179"/>
      <c r="AD476" s="179"/>
      <c r="AE476" s="179"/>
      <c r="AF476" s="179"/>
      <c r="AG476" s="179"/>
      <c r="AH476" s="179"/>
      <c r="AI476" s="179"/>
      <c r="AJ476" s="179"/>
      <c r="AK476" s="179"/>
      <c r="AL476" s="179"/>
      <c r="AM476" s="179"/>
      <c r="AN476" s="179"/>
      <c r="AO476" s="179"/>
      <c r="AP476" s="179"/>
      <c r="AQ476" s="179"/>
      <c r="AR476" s="179"/>
      <c r="AS476" s="179"/>
      <c r="AT476" s="179"/>
      <c r="AU476" s="179"/>
      <c r="AV476" s="179"/>
      <c r="AW476" s="179"/>
      <c r="AX476" s="179"/>
      <c r="AY476" s="179"/>
      <c r="AZ476" s="179"/>
      <c r="BA476" s="179"/>
      <c r="BB476" s="179"/>
      <c r="BC476" s="179"/>
      <c r="BD476" s="179"/>
      <c r="BE476" s="179"/>
      <c r="BF476" s="179"/>
      <c r="BG476" s="179"/>
      <c r="BH476" s="179"/>
      <c r="BI476" s="179"/>
      <c r="BJ476" s="179"/>
      <c r="BK476" s="179"/>
      <c r="BL476" s="179"/>
      <c r="BM476" s="179"/>
      <c r="BN476" s="179"/>
      <c r="BO476" s="179"/>
      <c r="BP476" s="179"/>
      <c r="BQ476" s="179"/>
      <c r="BR476" s="179"/>
      <c r="BS476" s="179"/>
      <c r="BT476" s="179"/>
      <c r="BU476" s="179"/>
      <c r="BV476" s="179"/>
      <c r="BW476" s="179"/>
      <c r="BX476" s="179"/>
      <c r="BY476" s="179"/>
      <c r="BZ476" s="179"/>
      <c r="CA476" s="179"/>
      <c r="CB476" s="179"/>
      <c r="CC476" s="179"/>
      <c r="CD476" s="179"/>
      <c r="CE476" s="179"/>
      <c r="CF476" s="179"/>
      <c r="CG476" s="179"/>
      <c r="CH476" s="179"/>
      <c r="CI476" s="179"/>
      <c r="CJ476" s="179"/>
      <c r="CK476" s="179"/>
      <c r="CL476" s="179"/>
      <c r="CM476" s="179"/>
      <c r="CN476" s="179"/>
      <c r="CO476" s="179"/>
      <c r="CP476" s="179"/>
      <c r="CQ476" s="179"/>
      <c r="CR476" s="179"/>
      <c r="CS476" s="179"/>
      <c r="CT476" s="179"/>
      <c r="CU476" s="179"/>
      <c r="CV476" s="179"/>
      <c r="CW476" s="179"/>
      <c r="CX476" s="179"/>
      <c r="CY476" s="179"/>
      <c r="CZ476" s="179"/>
      <c r="DA476" s="179"/>
      <c r="DB476" s="179"/>
      <c r="DC476" s="179"/>
      <c r="DD476" s="179"/>
      <c r="DE476" s="179"/>
      <c r="DF476" s="179"/>
      <c r="DG476" s="179"/>
      <c r="DH476" s="179"/>
      <c r="DI476" s="179"/>
      <c r="DJ476" s="179"/>
      <c r="DK476" s="179"/>
      <c r="DL476" s="179"/>
      <c r="DM476" s="179"/>
      <c r="DN476" s="179"/>
      <c r="DO476" s="179"/>
      <c r="DP476" s="179"/>
      <c r="DQ476" s="179"/>
      <c r="DR476" s="179"/>
      <c r="DS476" s="179"/>
      <c r="DT476" s="179"/>
      <c r="DU476" s="179"/>
      <c r="DV476" s="179"/>
      <c r="DW476" s="179"/>
      <c r="DX476" s="179"/>
      <c r="DY476" s="179"/>
      <c r="DZ476" s="179"/>
      <c r="EA476" s="179"/>
      <c r="EB476" s="179"/>
      <c r="EC476" s="179"/>
      <c r="ED476" s="179"/>
      <c r="EE476" s="179"/>
      <c r="EF476" s="179"/>
      <c r="EG476" s="179"/>
      <c r="EH476" s="179"/>
      <c r="EI476" s="179"/>
      <c r="EJ476" s="179"/>
      <c r="EK476" s="179"/>
      <c r="EL476" s="179"/>
      <c r="EM476" s="179"/>
      <c r="EN476" s="179"/>
      <c r="EO476" s="179"/>
      <c r="EP476" s="179"/>
      <c r="EQ476" s="179"/>
      <c r="ER476" s="179"/>
      <c r="ES476" s="179"/>
      <c r="ET476" s="179"/>
      <c r="EU476" s="179"/>
      <c r="EV476" s="179"/>
      <c r="EW476" s="179"/>
      <c r="EX476" s="179"/>
      <c r="EY476" s="179"/>
      <c r="EZ476" s="179"/>
      <c r="FA476" s="179"/>
      <c r="FB476" s="179"/>
      <c r="FC476" s="179"/>
      <c r="FD476" s="179"/>
      <c r="FE476" s="179"/>
      <c r="FF476" s="179"/>
      <c r="FG476" s="179"/>
      <c r="FH476" s="179"/>
      <c r="FI476" s="179"/>
      <c r="FJ476" s="179"/>
      <c r="FK476" s="179"/>
      <c r="FL476" s="179"/>
      <c r="FM476" s="179"/>
      <c r="FN476" s="179"/>
      <c r="FO476" s="179"/>
      <c r="FP476" s="179"/>
      <c r="FQ476" s="179"/>
      <c r="FR476" s="179"/>
      <c r="FS476" s="179"/>
      <c r="FT476" s="179"/>
      <c r="FU476" s="179"/>
      <c r="FV476" s="179"/>
      <c r="FW476" s="179"/>
      <c r="FX476" s="179"/>
      <c r="FY476" s="179"/>
      <c r="FZ476" s="179"/>
      <c r="GA476" s="179"/>
      <c r="GB476" s="179"/>
    </row>
    <row r="477" spans="1:184" s="659" customFormat="1">
      <c r="A477" s="12"/>
      <c r="D477" s="179"/>
      <c r="E477" s="179"/>
      <c r="F477" s="179"/>
      <c r="G477" s="179"/>
      <c r="H477" s="179"/>
      <c r="I477" s="179"/>
      <c r="J477" s="179"/>
      <c r="K477" s="179"/>
      <c r="L477" s="793"/>
      <c r="M477" s="794"/>
      <c r="N477" s="795"/>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79"/>
      <c r="CE477" s="179"/>
      <c r="CF477" s="179"/>
      <c r="CG477" s="179"/>
      <c r="CH477" s="179"/>
      <c r="CI477" s="179"/>
      <c r="CJ477" s="179"/>
      <c r="CK477" s="179"/>
      <c r="CL477" s="179"/>
      <c r="CM477" s="179"/>
      <c r="CN477" s="179"/>
      <c r="CO477" s="179"/>
      <c r="CP477" s="179"/>
      <c r="CQ477" s="179"/>
      <c r="CR477" s="179"/>
      <c r="CS477" s="179"/>
      <c r="CT477" s="179"/>
      <c r="CU477" s="179"/>
      <c r="CV477" s="179"/>
      <c r="CW477" s="179"/>
      <c r="CX477" s="179"/>
      <c r="CY477" s="179"/>
      <c r="CZ477" s="179"/>
      <c r="DA477" s="179"/>
      <c r="DB477" s="179"/>
      <c r="DC477" s="179"/>
      <c r="DD477" s="179"/>
      <c r="DE477" s="179"/>
      <c r="DF477" s="179"/>
      <c r="DG477" s="179"/>
      <c r="DH477" s="179"/>
      <c r="DI477" s="179"/>
      <c r="DJ477" s="179"/>
      <c r="DK477" s="179"/>
      <c r="DL477" s="179"/>
      <c r="DM477" s="179"/>
      <c r="DN477" s="179"/>
      <c r="DO477" s="179"/>
      <c r="DP477" s="179"/>
      <c r="DQ477" s="179"/>
      <c r="DR477" s="179"/>
      <c r="DS477" s="179"/>
      <c r="DT477" s="179"/>
      <c r="DU477" s="179"/>
      <c r="DV477" s="179"/>
      <c r="DW477" s="179"/>
      <c r="DX477" s="179"/>
      <c r="DY477" s="179"/>
      <c r="DZ477" s="179"/>
      <c r="EA477" s="179"/>
      <c r="EB477" s="179"/>
      <c r="EC477" s="179"/>
      <c r="ED477" s="179"/>
      <c r="EE477" s="179"/>
      <c r="EF477" s="179"/>
      <c r="EG477" s="179"/>
      <c r="EH477" s="179"/>
      <c r="EI477" s="179"/>
      <c r="EJ477" s="179"/>
      <c r="EK477" s="179"/>
      <c r="EL477" s="179"/>
      <c r="EM477" s="179"/>
      <c r="EN477" s="179"/>
      <c r="EO477" s="179"/>
      <c r="EP477" s="179"/>
      <c r="EQ477" s="179"/>
      <c r="ER477" s="179"/>
      <c r="ES477" s="179"/>
      <c r="ET477" s="179"/>
      <c r="EU477" s="179"/>
      <c r="EV477" s="179"/>
      <c r="EW477" s="179"/>
      <c r="EX477" s="179"/>
      <c r="EY477" s="179"/>
      <c r="EZ477" s="179"/>
      <c r="FA477" s="179"/>
      <c r="FB477" s="179"/>
      <c r="FC477" s="179"/>
      <c r="FD477" s="179"/>
      <c r="FE477" s="179"/>
      <c r="FF477" s="179"/>
      <c r="FG477" s="179"/>
      <c r="FH477" s="179"/>
      <c r="FI477" s="179"/>
      <c r="FJ477" s="179"/>
      <c r="FK477" s="179"/>
      <c r="FL477" s="179"/>
      <c r="FM477" s="179"/>
      <c r="FN477" s="179"/>
      <c r="FO477" s="179"/>
      <c r="FP477" s="179"/>
      <c r="FQ477" s="179"/>
      <c r="FR477" s="179"/>
      <c r="FS477" s="179"/>
      <c r="FT477" s="179"/>
      <c r="FU477" s="179"/>
      <c r="FV477" s="179"/>
      <c r="FW477" s="179"/>
      <c r="FX477" s="179"/>
      <c r="FY477" s="179"/>
      <c r="FZ477" s="179"/>
      <c r="GA477" s="179"/>
      <c r="GB477" s="179"/>
    </row>
    <row r="478" spans="1:184" s="659" customFormat="1">
      <c r="A478" s="12"/>
      <c r="D478" s="179"/>
      <c r="E478" s="179"/>
      <c r="F478" s="179"/>
      <c r="G478" s="179"/>
      <c r="H478" s="179"/>
      <c r="I478" s="179"/>
      <c r="J478" s="179"/>
      <c r="K478" s="179"/>
      <c r="L478" s="793"/>
      <c r="M478" s="794"/>
      <c r="N478" s="795"/>
      <c r="O478" s="179"/>
      <c r="P478" s="179"/>
      <c r="Q478" s="179"/>
      <c r="R478" s="179"/>
      <c r="S478" s="179"/>
      <c r="T478" s="179"/>
      <c r="U478" s="179"/>
      <c r="V478" s="179"/>
      <c r="W478" s="179"/>
      <c r="X478" s="179"/>
      <c r="Y478" s="179"/>
      <c r="Z478" s="179"/>
      <c r="AA478" s="179"/>
      <c r="AB478" s="179"/>
      <c r="AC478" s="179"/>
      <c r="AD478" s="179"/>
      <c r="AE478" s="179"/>
      <c r="AF478" s="179"/>
      <c r="AG478" s="179"/>
      <c r="AH478" s="179"/>
      <c r="AI478" s="179"/>
      <c r="AJ478" s="179"/>
      <c r="AK478" s="179"/>
      <c r="AL478" s="179"/>
      <c r="AM478" s="179"/>
      <c r="AN478" s="179"/>
      <c r="AO478" s="179"/>
      <c r="AP478" s="179"/>
      <c r="AQ478" s="179"/>
      <c r="AR478" s="179"/>
      <c r="AS478" s="179"/>
      <c r="AT478" s="179"/>
      <c r="AU478" s="179"/>
      <c r="AV478" s="179"/>
      <c r="AW478" s="179"/>
      <c r="AX478" s="179"/>
      <c r="AY478" s="179"/>
      <c r="AZ478" s="179"/>
      <c r="BA478" s="179"/>
      <c r="BB478" s="179"/>
      <c r="BC478" s="179"/>
      <c r="BD478" s="179"/>
      <c r="BE478" s="179"/>
      <c r="BF478" s="179"/>
      <c r="BG478" s="179"/>
      <c r="BH478" s="179"/>
      <c r="BI478" s="179"/>
      <c r="BJ478" s="179"/>
      <c r="BK478" s="179"/>
      <c r="BL478" s="179"/>
      <c r="BM478" s="179"/>
      <c r="BN478" s="179"/>
      <c r="BO478" s="179"/>
      <c r="BP478" s="179"/>
      <c r="BQ478" s="179"/>
      <c r="BR478" s="179"/>
      <c r="BS478" s="179"/>
      <c r="BT478" s="179"/>
      <c r="BU478" s="179"/>
      <c r="BV478" s="179"/>
      <c r="BW478" s="179"/>
      <c r="BX478" s="179"/>
      <c r="BY478" s="179"/>
      <c r="BZ478" s="179"/>
      <c r="CA478" s="179"/>
      <c r="CB478" s="179"/>
      <c r="CC478" s="179"/>
      <c r="CD478" s="179"/>
      <c r="CE478" s="179"/>
      <c r="CF478" s="179"/>
      <c r="CG478" s="179"/>
      <c r="CH478" s="179"/>
      <c r="CI478" s="179"/>
      <c r="CJ478" s="179"/>
      <c r="CK478" s="179"/>
      <c r="CL478" s="179"/>
      <c r="CM478" s="179"/>
      <c r="CN478" s="179"/>
      <c r="CO478" s="179"/>
      <c r="CP478" s="179"/>
      <c r="CQ478" s="179"/>
      <c r="CR478" s="179"/>
      <c r="CS478" s="179"/>
      <c r="CT478" s="179"/>
      <c r="CU478" s="179"/>
      <c r="CV478" s="179"/>
      <c r="CW478" s="179"/>
      <c r="CX478" s="179"/>
      <c r="CY478" s="179"/>
      <c r="CZ478" s="179"/>
      <c r="DA478" s="179"/>
      <c r="DB478" s="179"/>
      <c r="DC478" s="179"/>
      <c r="DD478" s="179"/>
      <c r="DE478" s="179"/>
      <c r="DF478" s="179"/>
      <c r="DG478" s="179"/>
      <c r="DH478" s="179"/>
      <c r="DI478" s="179"/>
      <c r="DJ478" s="179"/>
      <c r="DK478" s="179"/>
      <c r="DL478" s="179"/>
      <c r="DM478" s="179"/>
      <c r="DN478" s="179"/>
      <c r="DO478" s="179"/>
      <c r="DP478" s="179"/>
      <c r="DQ478" s="179"/>
      <c r="DR478" s="179"/>
      <c r="DS478" s="179"/>
      <c r="DT478" s="179"/>
      <c r="DU478" s="179"/>
      <c r="DV478" s="179"/>
      <c r="DW478" s="179"/>
      <c r="DX478" s="179"/>
      <c r="DY478" s="179"/>
      <c r="DZ478" s="179"/>
      <c r="EA478" s="179"/>
      <c r="EB478" s="179"/>
      <c r="EC478" s="179"/>
      <c r="ED478" s="179"/>
      <c r="EE478" s="179"/>
      <c r="EF478" s="179"/>
      <c r="EG478" s="179"/>
      <c r="EH478" s="179"/>
      <c r="EI478" s="179"/>
      <c r="EJ478" s="179"/>
      <c r="EK478" s="179"/>
      <c r="EL478" s="179"/>
      <c r="EM478" s="179"/>
      <c r="EN478" s="179"/>
      <c r="EO478" s="179"/>
      <c r="EP478" s="179"/>
      <c r="EQ478" s="179"/>
      <c r="ER478" s="179"/>
      <c r="ES478" s="179"/>
      <c r="ET478" s="179"/>
      <c r="EU478" s="179"/>
      <c r="EV478" s="179"/>
      <c r="EW478" s="179"/>
      <c r="EX478" s="179"/>
      <c r="EY478" s="179"/>
      <c r="EZ478" s="179"/>
      <c r="FA478" s="179"/>
      <c r="FB478" s="179"/>
      <c r="FC478" s="179"/>
      <c r="FD478" s="179"/>
      <c r="FE478" s="179"/>
      <c r="FF478" s="179"/>
      <c r="FG478" s="179"/>
      <c r="FH478" s="179"/>
      <c r="FI478" s="179"/>
      <c r="FJ478" s="179"/>
      <c r="FK478" s="179"/>
      <c r="FL478" s="179"/>
      <c r="FM478" s="179"/>
      <c r="FN478" s="179"/>
      <c r="FO478" s="179"/>
      <c r="FP478" s="179"/>
      <c r="FQ478" s="179"/>
      <c r="FR478" s="179"/>
      <c r="FS478" s="179"/>
      <c r="FT478" s="179"/>
      <c r="FU478" s="179"/>
      <c r="FV478" s="179"/>
      <c r="FW478" s="179"/>
      <c r="FX478" s="179"/>
      <c r="FY478" s="179"/>
      <c r="FZ478" s="179"/>
      <c r="GA478" s="179"/>
      <c r="GB478" s="179"/>
    </row>
    <row r="479" spans="1:184" s="659" customFormat="1">
      <c r="A479" s="12"/>
      <c r="D479" s="179"/>
      <c r="E479" s="179"/>
      <c r="F479" s="179"/>
      <c r="G479" s="179"/>
      <c r="H479" s="179"/>
      <c r="I479" s="179"/>
      <c r="J479" s="179"/>
      <c r="K479" s="179"/>
      <c r="L479" s="793"/>
      <c r="M479" s="794"/>
      <c r="N479" s="795"/>
      <c r="O479" s="179"/>
      <c r="P479" s="179"/>
      <c r="Q479" s="179"/>
      <c r="R479" s="179"/>
      <c r="S479" s="179"/>
      <c r="T479" s="179"/>
      <c r="U479" s="179"/>
      <c r="V479" s="179"/>
      <c r="W479" s="179"/>
      <c r="X479" s="179"/>
      <c r="Y479" s="179"/>
      <c r="Z479" s="179"/>
      <c r="AA479" s="179"/>
      <c r="AB479" s="179"/>
      <c r="AC479" s="179"/>
      <c r="AD479" s="179"/>
      <c r="AE479" s="179"/>
      <c r="AF479" s="179"/>
      <c r="AG479" s="179"/>
      <c r="AH479" s="179"/>
      <c r="AI479" s="179"/>
      <c r="AJ479" s="179"/>
      <c r="AK479" s="179"/>
      <c r="AL479" s="179"/>
      <c r="AM479" s="179"/>
      <c r="AN479" s="179"/>
      <c r="AO479" s="179"/>
      <c r="AP479" s="179"/>
      <c r="AQ479" s="179"/>
      <c r="AR479" s="179"/>
      <c r="AS479" s="179"/>
      <c r="AT479" s="179"/>
      <c r="AU479" s="179"/>
      <c r="AV479" s="179"/>
      <c r="AW479" s="179"/>
      <c r="AX479" s="179"/>
      <c r="AY479" s="179"/>
      <c r="AZ479" s="179"/>
      <c r="BA479" s="179"/>
      <c r="BB479" s="179"/>
      <c r="BC479" s="179"/>
      <c r="BD479" s="179"/>
      <c r="BE479" s="179"/>
      <c r="BF479" s="179"/>
      <c r="BG479" s="179"/>
      <c r="BH479" s="179"/>
      <c r="BI479" s="179"/>
      <c r="BJ479" s="179"/>
      <c r="BK479" s="179"/>
      <c r="BL479" s="179"/>
      <c r="BM479" s="179"/>
      <c r="BN479" s="179"/>
      <c r="BO479" s="179"/>
      <c r="BP479" s="179"/>
      <c r="BQ479" s="179"/>
      <c r="BR479" s="179"/>
      <c r="BS479" s="179"/>
      <c r="BT479" s="179"/>
      <c r="BU479" s="179"/>
      <c r="BV479" s="179"/>
      <c r="BW479" s="179"/>
      <c r="BX479" s="179"/>
      <c r="BY479" s="179"/>
      <c r="BZ479" s="179"/>
      <c r="CA479" s="179"/>
      <c r="CB479" s="179"/>
      <c r="CC479" s="179"/>
      <c r="CD479" s="179"/>
      <c r="CE479" s="179"/>
      <c r="CF479" s="179"/>
      <c r="CG479" s="179"/>
      <c r="CH479" s="179"/>
      <c r="CI479" s="179"/>
      <c r="CJ479" s="179"/>
      <c r="CK479" s="179"/>
      <c r="CL479" s="179"/>
      <c r="CM479" s="179"/>
      <c r="CN479" s="179"/>
      <c r="CO479" s="179"/>
      <c r="CP479" s="179"/>
      <c r="CQ479" s="179"/>
      <c r="CR479" s="179"/>
      <c r="CS479" s="179"/>
      <c r="CT479" s="179"/>
      <c r="CU479" s="179"/>
      <c r="CV479" s="179"/>
      <c r="CW479" s="179"/>
      <c r="CX479" s="179"/>
      <c r="CY479" s="179"/>
      <c r="CZ479" s="179"/>
      <c r="DA479" s="179"/>
      <c r="DB479" s="179"/>
      <c r="DC479" s="179"/>
      <c r="DD479" s="179"/>
      <c r="DE479" s="179"/>
      <c r="DF479" s="179"/>
      <c r="DG479" s="179"/>
      <c r="DH479" s="179"/>
      <c r="DI479" s="179"/>
      <c r="DJ479" s="179"/>
      <c r="DK479" s="179"/>
      <c r="DL479" s="179"/>
      <c r="DM479" s="179"/>
      <c r="DN479" s="179"/>
      <c r="DO479" s="179"/>
      <c r="DP479" s="179"/>
      <c r="DQ479" s="179"/>
      <c r="DR479" s="179"/>
      <c r="DS479" s="179"/>
      <c r="DT479" s="179"/>
      <c r="DU479" s="179"/>
      <c r="DV479" s="179"/>
      <c r="DW479" s="179"/>
      <c r="DX479" s="179"/>
      <c r="DY479" s="179"/>
      <c r="DZ479" s="179"/>
      <c r="EA479" s="179"/>
      <c r="EB479" s="179"/>
      <c r="EC479" s="179"/>
      <c r="ED479" s="179"/>
      <c r="EE479" s="179"/>
      <c r="EF479" s="179"/>
      <c r="EG479" s="179"/>
      <c r="EH479" s="179"/>
      <c r="EI479" s="179"/>
      <c r="EJ479" s="179"/>
      <c r="EK479" s="179"/>
      <c r="EL479" s="179"/>
      <c r="EM479" s="179"/>
      <c r="EN479" s="179"/>
      <c r="EO479" s="179"/>
      <c r="EP479" s="179"/>
      <c r="EQ479" s="179"/>
      <c r="ER479" s="179"/>
      <c r="ES479" s="179"/>
      <c r="ET479" s="179"/>
      <c r="EU479" s="179"/>
      <c r="EV479" s="179"/>
      <c r="EW479" s="179"/>
      <c r="EX479" s="179"/>
      <c r="EY479" s="179"/>
      <c r="EZ479" s="179"/>
      <c r="FA479" s="179"/>
      <c r="FB479" s="179"/>
      <c r="FC479" s="179"/>
      <c r="FD479" s="179"/>
      <c r="FE479" s="179"/>
      <c r="FF479" s="179"/>
      <c r="FG479" s="179"/>
      <c r="FH479" s="179"/>
      <c r="FI479" s="179"/>
      <c r="FJ479" s="179"/>
      <c r="FK479" s="179"/>
      <c r="FL479" s="179"/>
      <c r="FM479" s="179"/>
      <c r="FN479" s="179"/>
      <c r="FO479" s="179"/>
      <c r="FP479" s="179"/>
      <c r="FQ479" s="179"/>
      <c r="FR479" s="179"/>
      <c r="FS479" s="179"/>
      <c r="FT479" s="179"/>
      <c r="FU479" s="179"/>
      <c r="FV479" s="179"/>
      <c r="FW479" s="179"/>
      <c r="FX479" s="179"/>
      <c r="FY479" s="179"/>
      <c r="FZ479" s="179"/>
      <c r="GA479" s="179"/>
      <c r="GB479" s="179"/>
    </row>
    <row r="480" spans="1:184" s="659" customFormat="1">
      <c r="A480" s="12"/>
      <c r="D480" s="179"/>
      <c r="E480" s="179"/>
      <c r="F480" s="179"/>
      <c r="G480" s="179"/>
      <c r="H480" s="179"/>
      <c r="I480" s="179"/>
      <c r="J480" s="179"/>
      <c r="K480" s="179"/>
      <c r="L480" s="793"/>
      <c r="M480" s="794"/>
      <c r="N480" s="795"/>
      <c r="O480" s="179"/>
      <c r="P480" s="179"/>
      <c r="Q480" s="179"/>
      <c r="R480" s="179"/>
      <c r="S480" s="179"/>
      <c r="T480" s="179"/>
      <c r="U480" s="179"/>
      <c r="V480" s="179"/>
      <c r="W480" s="179"/>
      <c r="X480" s="179"/>
      <c r="Y480" s="179"/>
      <c r="Z480" s="179"/>
      <c r="AA480" s="179"/>
      <c r="AB480" s="179"/>
      <c r="AC480" s="179"/>
      <c r="AD480" s="179"/>
      <c r="AE480" s="179"/>
      <c r="AF480" s="179"/>
      <c r="AG480" s="179"/>
      <c r="AH480" s="179"/>
      <c r="AI480" s="179"/>
      <c r="AJ480" s="179"/>
      <c r="AK480" s="179"/>
      <c r="AL480" s="179"/>
      <c r="AM480" s="179"/>
      <c r="AN480" s="179"/>
      <c r="AO480" s="179"/>
      <c r="AP480" s="179"/>
      <c r="AQ480" s="179"/>
      <c r="AR480" s="179"/>
      <c r="AS480" s="179"/>
      <c r="AT480" s="179"/>
      <c r="AU480" s="179"/>
      <c r="AV480" s="179"/>
      <c r="AW480" s="179"/>
      <c r="AX480" s="179"/>
      <c r="AY480" s="179"/>
      <c r="AZ480" s="179"/>
      <c r="BA480" s="179"/>
      <c r="BB480" s="179"/>
      <c r="BC480" s="179"/>
      <c r="BD480" s="179"/>
      <c r="BE480" s="179"/>
      <c r="BF480" s="179"/>
      <c r="BG480" s="179"/>
      <c r="BH480" s="179"/>
      <c r="BI480" s="179"/>
      <c r="BJ480" s="179"/>
      <c r="BK480" s="179"/>
      <c r="BL480" s="179"/>
      <c r="BM480" s="179"/>
      <c r="BN480" s="179"/>
      <c r="BO480" s="179"/>
      <c r="BP480" s="179"/>
      <c r="BQ480" s="179"/>
      <c r="BR480" s="179"/>
      <c r="BS480" s="179"/>
      <c r="BT480" s="179"/>
      <c r="BU480" s="179"/>
      <c r="BV480" s="179"/>
      <c r="BW480" s="179"/>
      <c r="BX480" s="179"/>
      <c r="BY480" s="179"/>
      <c r="BZ480" s="179"/>
      <c r="CA480" s="179"/>
      <c r="CB480" s="179"/>
      <c r="CC480" s="179"/>
      <c r="CD480" s="179"/>
      <c r="CE480" s="179"/>
      <c r="CF480" s="179"/>
      <c r="CG480" s="179"/>
      <c r="CH480" s="179"/>
      <c r="CI480" s="179"/>
      <c r="CJ480" s="179"/>
      <c r="CK480" s="179"/>
      <c r="CL480" s="179"/>
      <c r="CM480" s="179"/>
      <c r="CN480" s="179"/>
      <c r="CO480" s="179"/>
      <c r="CP480" s="179"/>
      <c r="CQ480" s="179"/>
      <c r="CR480" s="179"/>
      <c r="CS480" s="179"/>
      <c r="CT480" s="179"/>
      <c r="CU480" s="179"/>
      <c r="CV480" s="179"/>
      <c r="CW480" s="179"/>
      <c r="CX480" s="179"/>
      <c r="CY480" s="179"/>
      <c r="CZ480" s="179"/>
      <c r="DA480" s="179"/>
      <c r="DB480" s="179"/>
      <c r="DC480" s="179"/>
      <c r="DD480" s="179"/>
      <c r="DE480" s="179"/>
      <c r="DF480" s="179"/>
      <c r="DG480" s="179"/>
      <c r="DH480" s="179"/>
      <c r="DI480" s="179"/>
      <c r="DJ480" s="179"/>
      <c r="DK480" s="179"/>
      <c r="DL480" s="179"/>
      <c r="DM480" s="179"/>
      <c r="DN480" s="179"/>
      <c r="DO480" s="179"/>
      <c r="DP480" s="179"/>
      <c r="DQ480" s="179"/>
      <c r="DR480" s="179"/>
      <c r="DS480" s="179"/>
      <c r="DT480" s="179"/>
      <c r="DU480" s="179"/>
      <c r="DV480" s="179"/>
      <c r="DW480" s="179"/>
      <c r="DX480" s="179"/>
      <c r="DY480" s="179"/>
      <c r="DZ480" s="179"/>
      <c r="EA480" s="179"/>
      <c r="EB480" s="179"/>
      <c r="EC480" s="179"/>
      <c r="ED480" s="179"/>
      <c r="EE480" s="179"/>
      <c r="EF480" s="179"/>
      <c r="EG480" s="179"/>
      <c r="EH480" s="179"/>
      <c r="EI480" s="179"/>
      <c r="EJ480" s="179"/>
      <c r="EK480" s="179"/>
      <c r="EL480" s="179"/>
      <c r="EM480" s="179"/>
      <c r="EN480" s="179"/>
      <c r="EO480" s="179"/>
      <c r="EP480" s="179"/>
      <c r="EQ480" s="179"/>
      <c r="ER480" s="179"/>
      <c r="ES480" s="179"/>
      <c r="ET480" s="179"/>
      <c r="EU480" s="179"/>
      <c r="EV480" s="179"/>
      <c r="EW480" s="179"/>
      <c r="EX480" s="179"/>
      <c r="EY480" s="179"/>
      <c r="EZ480" s="179"/>
      <c r="FA480" s="179"/>
      <c r="FB480" s="179"/>
      <c r="FC480" s="179"/>
      <c r="FD480" s="179"/>
      <c r="FE480" s="179"/>
      <c r="FF480" s="179"/>
      <c r="FG480" s="179"/>
      <c r="FH480" s="179"/>
      <c r="FI480" s="179"/>
      <c r="FJ480" s="179"/>
      <c r="FK480" s="179"/>
      <c r="FL480" s="179"/>
      <c r="FM480" s="179"/>
      <c r="FN480" s="179"/>
      <c r="FO480" s="179"/>
      <c r="FP480" s="179"/>
      <c r="FQ480" s="179"/>
      <c r="FR480" s="179"/>
      <c r="FS480" s="179"/>
      <c r="FT480" s="179"/>
      <c r="FU480" s="179"/>
      <c r="FV480" s="179"/>
      <c r="FW480" s="179"/>
      <c r="FX480" s="179"/>
      <c r="FY480" s="179"/>
      <c r="FZ480" s="179"/>
      <c r="GA480" s="179"/>
      <c r="GB480" s="179"/>
    </row>
    <row r="481" spans="1:184" s="659" customFormat="1">
      <c r="A481" s="12"/>
      <c r="D481" s="179"/>
      <c r="E481" s="179"/>
      <c r="F481" s="179"/>
      <c r="G481" s="179"/>
      <c r="H481" s="179"/>
      <c r="I481" s="179"/>
      <c r="J481" s="179"/>
      <c r="K481" s="179"/>
      <c r="L481" s="793"/>
      <c r="M481" s="794"/>
      <c r="N481" s="795"/>
      <c r="O481" s="179"/>
      <c r="P481" s="179"/>
      <c r="Q481" s="179"/>
      <c r="R481" s="179"/>
      <c r="S481" s="179"/>
      <c r="T481" s="179"/>
      <c r="U481" s="179"/>
      <c r="V481" s="179"/>
      <c r="W481" s="179"/>
      <c r="X481" s="179"/>
      <c r="Y481" s="179"/>
      <c r="Z481" s="179"/>
      <c r="AA481" s="179"/>
      <c r="AB481" s="179"/>
      <c r="AC481" s="179"/>
      <c r="AD481" s="179"/>
      <c r="AE481" s="179"/>
      <c r="AF481" s="179"/>
      <c r="AG481" s="179"/>
      <c r="AH481" s="179"/>
      <c r="AI481" s="179"/>
      <c r="AJ481" s="179"/>
      <c r="AK481" s="179"/>
      <c r="AL481" s="179"/>
      <c r="AM481" s="179"/>
      <c r="AN481" s="179"/>
      <c r="AO481" s="179"/>
      <c r="AP481" s="179"/>
      <c r="AQ481" s="179"/>
      <c r="AR481" s="179"/>
      <c r="AS481" s="179"/>
      <c r="AT481" s="179"/>
      <c r="AU481" s="179"/>
      <c r="AV481" s="179"/>
      <c r="AW481" s="179"/>
      <c r="AX481" s="179"/>
      <c r="AY481" s="179"/>
      <c r="AZ481" s="179"/>
      <c r="BA481" s="179"/>
      <c r="BB481" s="179"/>
      <c r="BC481" s="179"/>
      <c r="BD481" s="179"/>
      <c r="BE481" s="179"/>
      <c r="BF481" s="179"/>
      <c r="BG481" s="179"/>
      <c r="BH481" s="179"/>
      <c r="BI481" s="179"/>
      <c r="BJ481" s="179"/>
      <c r="BK481" s="179"/>
      <c r="BL481" s="179"/>
      <c r="BM481" s="179"/>
      <c r="BN481" s="179"/>
      <c r="BO481" s="179"/>
      <c r="BP481" s="179"/>
      <c r="BQ481" s="179"/>
      <c r="BR481" s="179"/>
      <c r="BS481" s="179"/>
      <c r="BT481" s="179"/>
      <c r="BU481" s="179"/>
      <c r="BV481" s="179"/>
      <c r="BW481" s="179"/>
      <c r="BX481" s="179"/>
      <c r="BY481" s="179"/>
      <c r="BZ481" s="179"/>
      <c r="CA481" s="179"/>
      <c r="CB481" s="179"/>
      <c r="CC481" s="179"/>
      <c r="CD481" s="179"/>
      <c r="CE481" s="179"/>
      <c r="CF481" s="179"/>
      <c r="CG481" s="179"/>
      <c r="CH481" s="179"/>
      <c r="CI481" s="179"/>
      <c r="CJ481" s="179"/>
      <c r="CK481" s="179"/>
      <c r="CL481" s="179"/>
      <c r="CM481" s="179"/>
      <c r="CN481" s="179"/>
      <c r="CO481" s="179"/>
      <c r="CP481" s="179"/>
      <c r="CQ481" s="179"/>
      <c r="CR481" s="179"/>
      <c r="CS481" s="179"/>
      <c r="CT481" s="179"/>
      <c r="CU481" s="179"/>
      <c r="CV481" s="179"/>
      <c r="CW481" s="179"/>
      <c r="CX481" s="179"/>
      <c r="CY481" s="179"/>
      <c r="CZ481" s="179"/>
      <c r="DA481" s="179"/>
      <c r="DB481" s="179"/>
      <c r="DC481" s="179"/>
      <c r="DD481" s="179"/>
      <c r="DE481" s="179"/>
      <c r="DF481" s="179"/>
      <c r="DG481" s="179"/>
      <c r="DH481" s="179"/>
      <c r="DI481" s="179"/>
      <c r="DJ481" s="179"/>
      <c r="DK481" s="179"/>
      <c r="DL481" s="179"/>
      <c r="DM481" s="179"/>
      <c r="DN481" s="179"/>
      <c r="DO481" s="179"/>
      <c r="DP481" s="179"/>
      <c r="DQ481" s="179"/>
      <c r="DR481" s="179"/>
      <c r="DS481" s="179"/>
      <c r="DT481" s="179"/>
      <c r="DU481" s="179"/>
      <c r="DV481" s="179"/>
      <c r="DW481" s="179"/>
      <c r="DX481" s="179"/>
      <c r="DY481" s="179"/>
      <c r="DZ481" s="179"/>
      <c r="EA481" s="179"/>
      <c r="EB481" s="179"/>
      <c r="EC481" s="179"/>
      <c r="ED481" s="179"/>
      <c r="EE481" s="179"/>
      <c r="EF481" s="179"/>
      <c r="EG481" s="179"/>
      <c r="EH481" s="179"/>
      <c r="EI481" s="179"/>
      <c r="EJ481" s="179"/>
      <c r="EK481" s="179"/>
      <c r="EL481" s="179"/>
      <c r="EM481" s="179"/>
      <c r="EN481" s="179"/>
      <c r="EO481" s="179"/>
      <c r="EP481" s="179"/>
      <c r="EQ481" s="179"/>
      <c r="ER481" s="179"/>
      <c r="ES481" s="179"/>
      <c r="ET481" s="179"/>
      <c r="EU481" s="179"/>
      <c r="EV481" s="179"/>
      <c r="EW481" s="179"/>
      <c r="EX481" s="179"/>
      <c r="EY481" s="179"/>
      <c r="EZ481" s="179"/>
      <c r="FA481" s="179"/>
      <c r="FB481" s="179"/>
      <c r="FC481" s="179"/>
      <c r="FD481" s="179"/>
      <c r="FE481" s="179"/>
      <c r="FF481" s="179"/>
      <c r="FG481" s="179"/>
      <c r="FH481" s="179"/>
      <c r="FI481" s="179"/>
      <c r="FJ481" s="179"/>
      <c r="FK481" s="179"/>
      <c r="FL481" s="179"/>
      <c r="FM481" s="179"/>
      <c r="FN481" s="179"/>
      <c r="FO481" s="179"/>
      <c r="FP481" s="179"/>
      <c r="FQ481" s="179"/>
      <c r="FR481" s="179"/>
      <c r="FS481" s="179"/>
      <c r="FT481" s="179"/>
      <c r="FU481" s="179"/>
      <c r="FV481" s="179"/>
      <c r="FW481" s="179"/>
      <c r="FX481" s="179"/>
      <c r="FY481" s="179"/>
      <c r="FZ481" s="179"/>
      <c r="GA481" s="179"/>
      <c r="GB481" s="179"/>
    </row>
    <row r="482" spans="1:184" s="659" customFormat="1">
      <c r="A482" s="12"/>
      <c r="D482" s="179"/>
      <c r="E482" s="179"/>
      <c r="F482" s="179"/>
      <c r="G482" s="179"/>
      <c r="H482" s="179"/>
      <c r="I482" s="179"/>
      <c r="J482" s="179"/>
      <c r="K482" s="179"/>
      <c r="L482" s="793"/>
      <c r="M482" s="794"/>
      <c r="N482" s="795"/>
      <c r="O482" s="179"/>
      <c r="P482" s="179"/>
      <c r="Q482" s="179"/>
      <c r="R482" s="179"/>
      <c r="S482" s="179"/>
      <c r="T482" s="179"/>
      <c r="U482" s="179"/>
      <c r="V482" s="179"/>
      <c r="W482" s="179"/>
      <c r="X482" s="179"/>
      <c r="Y482" s="179"/>
      <c r="Z482" s="179"/>
      <c r="AA482" s="179"/>
      <c r="AB482" s="179"/>
      <c r="AC482" s="179"/>
      <c r="AD482" s="179"/>
      <c r="AE482" s="179"/>
      <c r="AF482" s="179"/>
      <c r="AG482" s="179"/>
      <c r="AH482" s="179"/>
      <c r="AI482" s="179"/>
      <c r="AJ482" s="179"/>
      <c r="AK482" s="179"/>
      <c r="AL482" s="179"/>
      <c r="AM482" s="179"/>
      <c r="AN482" s="179"/>
      <c r="AO482" s="179"/>
      <c r="AP482" s="179"/>
      <c r="AQ482" s="179"/>
      <c r="AR482" s="179"/>
      <c r="AS482" s="179"/>
      <c r="AT482" s="179"/>
      <c r="AU482" s="179"/>
      <c r="AV482" s="179"/>
      <c r="AW482" s="179"/>
      <c r="AX482" s="179"/>
      <c r="AY482" s="179"/>
      <c r="AZ482" s="179"/>
      <c r="BA482" s="179"/>
      <c r="BB482" s="179"/>
      <c r="BC482" s="179"/>
      <c r="BD482" s="179"/>
      <c r="BE482" s="179"/>
      <c r="BF482" s="179"/>
      <c r="BG482" s="179"/>
      <c r="BH482" s="179"/>
      <c r="BI482" s="179"/>
      <c r="BJ482" s="179"/>
      <c r="BK482" s="179"/>
      <c r="BL482" s="179"/>
      <c r="BM482" s="179"/>
      <c r="BN482" s="179"/>
      <c r="BO482" s="179"/>
      <c r="BP482" s="179"/>
      <c r="BQ482" s="179"/>
      <c r="BR482" s="179"/>
      <c r="BS482" s="179"/>
      <c r="BT482" s="179"/>
      <c r="BU482" s="179"/>
      <c r="BV482" s="179"/>
      <c r="BW482" s="179"/>
      <c r="BX482" s="179"/>
      <c r="BY482" s="179"/>
      <c r="BZ482" s="179"/>
      <c r="CA482" s="179"/>
      <c r="CB482" s="179"/>
      <c r="CC482" s="179"/>
      <c r="CD482" s="179"/>
      <c r="CE482" s="179"/>
      <c r="CF482" s="179"/>
      <c r="CG482" s="179"/>
      <c r="CH482" s="179"/>
      <c r="CI482" s="179"/>
      <c r="CJ482" s="179"/>
      <c r="CK482" s="179"/>
      <c r="CL482" s="179"/>
      <c r="CM482" s="179"/>
      <c r="CN482" s="179"/>
      <c r="CO482" s="179"/>
      <c r="CP482" s="179"/>
      <c r="CQ482" s="179"/>
      <c r="CR482" s="179"/>
      <c r="CS482" s="179"/>
      <c r="CT482" s="179"/>
      <c r="CU482" s="179"/>
      <c r="CV482" s="179"/>
      <c r="CW482" s="179"/>
      <c r="CX482" s="179"/>
      <c r="CY482" s="179"/>
      <c r="CZ482" s="179"/>
      <c r="DA482" s="179"/>
      <c r="DB482" s="179"/>
      <c r="DC482" s="179"/>
      <c r="DD482" s="179"/>
      <c r="DE482" s="179"/>
      <c r="DF482" s="179"/>
      <c r="DG482" s="179"/>
      <c r="DH482" s="179"/>
      <c r="DI482" s="179"/>
      <c r="DJ482" s="179"/>
      <c r="DK482" s="179"/>
      <c r="DL482" s="179"/>
      <c r="DM482" s="179"/>
      <c r="DN482" s="179"/>
      <c r="DO482" s="179"/>
      <c r="DP482" s="179"/>
      <c r="DQ482" s="179"/>
      <c r="DR482" s="179"/>
      <c r="DS482" s="179"/>
      <c r="DT482" s="179"/>
      <c r="DU482" s="179"/>
      <c r="DV482" s="179"/>
      <c r="DW482" s="179"/>
      <c r="DX482" s="179"/>
      <c r="DY482" s="179"/>
      <c r="DZ482" s="179"/>
      <c r="EA482" s="179"/>
      <c r="EB482" s="179"/>
      <c r="EC482" s="179"/>
      <c r="ED482" s="179"/>
      <c r="EE482" s="179"/>
      <c r="EF482" s="179"/>
      <c r="EG482" s="179"/>
      <c r="EH482" s="179"/>
      <c r="EI482" s="179"/>
      <c r="EJ482" s="179"/>
      <c r="EK482" s="179"/>
      <c r="EL482" s="179"/>
      <c r="EM482" s="179"/>
      <c r="EN482" s="179"/>
      <c r="EO482" s="179"/>
      <c r="EP482" s="179"/>
      <c r="EQ482" s="179"/>
      <c r="ER482" s="179"/>
      <c r="ES482" s="179"/>
      <c r="ET482" s="179"/>
      <c r="EU482" s="179"/>
      <c r="EV482" s="179"/>
      <c r="EW482" s="179"/>
      <c r="EX482" s="179"/>
      <c r="EY482" s="179"/>
      <c r="EZ482" s="179"/>
      <c r="FA482" s="179"/>
      <c r="FB482" s="179"/>
      <c r="FC482" s="179"/>
      <c r="FD482" s="179"/>
      <c r="FE482" s="179"/>
      <c r="FF482" s="179"/>
      <c r="FG482" s="179"/>
      <c r="FH482" s="179"/>
      <c r="FI482" s="179"/>
      <c r="FJ482" s="179"/>
      <c r="FK482" s="179"/>
      <c r="FL482" s="179"/>
      <c r="FM482" s="179"/>
      <c r="FN482" s="179"/>
      <c r="FO482" s="179"/>
      <c r="FP482" s="179"/>
      <c r="FQ482" s="179"/>
      <c r="FR482" s="179"/>
      <c r="FS482" s="179"/>
      <c r="FT482" s="179"/>
      <c r="FU482" s="179"/>
      <c r="FV482" s="179"/>
      <c r="FW482" s="179"/>
      <c r="FX482" s="179"/>
      <c r="FY482" s="179"/>
      <c r="FZ482" s="179"/>
      <c r="GA482" s="179"/>
      <c r="GB482" s="179"/>
    </row>
    <row r="483" spans="1:184" s="659" customFormat="1">
      <c r="A483" s="12"/>
      <c r="D483" s="179"/>
      <c r="E483" s="179"/>
      <c r="F483" s="179"/>
      <c r="G483" s="179"/>
      <c r="H483" s="179"/>
      <c r="I483" s="179"/>
      <c r="J483" s="179"/>
      <c r="K483" s="179"/>
      <c r="L483" s="793"/>
      <c r="M483" s="794"/>
      <c r="N483" s="795"/>
      <c r="O483" s="179"/>
      <c r="P483" s="179"/>
      <c r="Q483" s="179"/>
      <c r="R483" s="179"/>
      <c r="S483" s="179"/>
      <c r="T483" s="179"/>
      <c r="U483" s="179"/>
      <c r="V483" s="179"/>
      <c r="W483" s="179"/>
      <c r="X483" s="179"/>
      <c r="Y483" s="179"/>
      <c r="Z483" s="179"/>
      <c r="AA483" s="179"/>
      <c r="AB483" s="179"/>
      <c r="AC483" s="179"/>
      <c r="AD483" s="179"/>
      <c r="AE483" s="179"/>
      <c r="AF483" s="179"/>
      <c r="AG483" s="179"/>
      <c r="AH483" s="179"/>
      <c r="AI483" s="179"/>
      <c r="AJ483" s="179"/>
      <c r="AK483" s="179"/>
      <c r="AL483" s="179"/>
      <c r="AM483" s="179"/>
      <c r="AN483" s="179"/>
      <c r="AO483" s="179"/>
      <c r="AP483" s="179"/>
      <c r="AQ483" s="179"/>
      <c r="AR483" s="179"/>
      <c r="AS483" s="179"/>
      <c r="AT483" s="179"/>
      <c r="AU483" s="179"/>
      <c r="AV483" s="179"/>
      <c r="AW483" s="179"/>
      <c r="AX483" s="179"/>
      <c r="AY483" s="179"/>
      <c r="AZ483" s="179"/>
      <c r="BA483" s="179"/>
      <c r="BB483" s="179"/>
      <c r="BC483" s="179"/>
      <c r="BD483" s="179"/>
      <c r="BE483" s="179"/>
      <c r="BF483" s="179"/>
      <c r="BG483" s="179"/>
      <c r="BH483" s="179"/>
      <c r="BI483" s="179"/>
      <c r="BJ483" s="179"/>
      <c r="BK483" s="179"/>
      <c r="BL483" s="179"/>
      <c r="BM483" s="179"/>
      <c r="BN483" s="179"/>
      <c r="BO483" s="179"/>
      <c r="BP483" s="179"/>
      <c r="BQ483" s="179"/>
      <c r="BR483" s="179"/>
      <c r="BS483" s="179"/>
      <c r="BT483" s="179"/>
      <c r="BU483" s="179"/>
      <c r="BV483" s="179"/>
      <c r="BW483" s="179"/>
      <c r="BX483" s="179"/>
      <c r="BY483" s="179"/>
      <c r="BZ483" s="179"/>
      <c r="CA483" s="179"/>
      <c r="CB483" s="179"/>
      <c r="CC483" s="179"/>
      <c r="CD483" s="179"/>
      <c r="CE483" s="179"/>
      <c r="CF483" s="179"/>
      <c r="CG483" s="179"/>
      <c r="CH483" s="179"/>
      <c r="CI483" s="179"/>
      <c r="CJ483" s="179"/>
      <c r="CK483" s="179"/>
      <c r="CL483" s="179"/>
      <c r="CM483" s="179"/>
      <c r="CN483" s="179"/>
      <c r="CO483" s="179"/>
      <c r="CP483" s="179"/>
      <c r="CQ483" s="179"/>
      <c r="CR483" s="179"/>
      <c r="CS483" s="179"/>
      <c r="CT483" s="179"/>
      <c r="CU483" s="179"/>
      <c r="CV483" s="179"/>
      <c r="CW483" s="179"/>
      <c r="CX483" s="179"/>
      <c r="CY483" s="179"/>
      <c r="CZ483" s="179"/>
      <c r="DA483" s="179"/>
      <c r="DB483" s="179"/>
      <c r="DC483" s="179"/>
      <c r="DD483" s="179"/>
      <c r="DE483" s="179"/>
      <c r="DF483" s="179"/>
      <c r="DG483" s="179"/>
      <c r="DH483" s="179"/>
      <c r="DI483" s="179"/>
      <c r="DJ483" s="179"/>
      <c r="DK483" s="179"/>
      <c r="DL483" s="179"/>
      <c r="DM483" s="179"/>
      <c r="DN483" s="179"/>
      <c r="DO483" s="179"/>
      <c r="DP483" s="179"/>
      <c r="DQ483" s="179"/>
      <c r="DR483" s="179"/>
      <c r="DS483" s="179"/>
      <c r="DT483" s="179"/>
      <c r="DU483" s="179"/>
      <c r="DV483" s="179"/>
      <c r="DW483" s="179"/>
      <c r="DX483" s="179"/>
      <c r="DY483" s="179"/>
      <c r="DZ483" s="179"/>
      <c r="EA483" s="179"/>
      <c r="EB483" s="179"/>
      <c r="EC483" s="179"/>
      <c r="ED483" s="179"/>
      <c r="EE483" s="179"/>
      <c r="EF483" s="179"/>
      <c r="EG483" s="179"/>
      <c r="EH483" s="179"/>
      <c r="EI483" s="179"/>
      <c r="EJ483" s="179"/>
      <c r="EK483" s="179"/>
      <c r="EL483" s="179"/>
      <c r="EM483" s="179"/>
      <c r="EN483" s="179"/>
      <c r="EO483" s="179"/>
      <c r="EP483" s="179"/>
      <c r="EQ483" s="179"/>
      <c r="ER483" s="179"/>
      <c r="ES483" s="179"/>
      <c r="ET483" s="179"/>
      <c r="EU483" s="179"/>
      <c r="EV483" s="179"/>
      <c r="EW483" s="179"/>
      <c r="EX483" s="179"/>
      <c r="EY483" s="179"/>
      <c r="EZ483" s="179"/>
      <c r="FA483" s="179"/>
      <c r="FB483" s="179"/>
      <c r="FC483" s="179"/>
      <c r="FD483" s="179"/>
      <c r="FE483" s="179"/>
      <c r="FF483" s="179"/>
      <c r="FG483" s="179"/>
      <c r="FH483" s="179"/>
      <c r="FI483" s="179"/>
      <c r="FJ483" s="179"/>
      <c r="FK483" s="179"/>
      <c r="FL483" s="179"/>
      <c r="FM483" s="179"/>
      <c r="FN483" s="179"/>
      <c r="FO483" s="179"/>
      <c r="FP483" s="179"/>
      <c r="FQ483" s="179"/>
      <c r="FR483" s="179"/>
      <c r="FS483" s="179"/>
      <c r="FT483" s="179"/>
      <c r="FU483" s="179"/>
      <c r="FV483" s="179"/>
      <c r="FW483" s="179"/>
      <c r="FX483" s="179"/>
      <c r="FY483" s="179"/>
      <c r="FZ483" s="179"/>
      <c r="GA483" s="179"/>
      <c r="GB483" s="179"/>
    </row>
    <row r="484" spans="1:184" s="659" customFormat="1">
      <c r="A484" s="12"/>
      <c r="D484" s="179"/>
      <c r="E484" s="179"/>
      <c r="F484" s="179"/>
      <c r="G484" s="179"/>
      <c r="H484" s="179"/>
      <c r="I484" s="179"/>
      <c r="J484" s="179"/>
      <c r="K484" s="179"/>
      <c r="L484" s="793"/>
      <c r="M484" s="794"/>
      <c r="N484" s="795"/>
      <c r="O484" s="179"/>
      <c r="P484" s="179"/>
      <c r="Q484" s="179"/>
      <c r="R484" s="179"/>
      <c r="S484" s="179"/>
      <c r="T484" s="179"/>
      <c r="U484" s="179"/>
      <c r="V484" s="179"/>
      <c r="W484" s="179"/>
      <c r="X484" s="179"/>
      <c r="Y484" s="179"/>
      <c r="Z484" s="179"/>
      <c r="AA484" s="179"/>
      <c r="AB484" s="179"/>
      <c r="AC484" s="179"/>
      <c r="AD484" s="179"/>
      <c r="AE484" s="179"/>
      <c r="AF484" s="179"/>
      <c r="AG484" s="179"/>
      <c r="AH484" s="179"/>
      <c r="AI484" s="179"/>
      <c r="AJ484" s="179"/>
      <c r="AK484" s="179"/>
      <c r="AL484" s="179"/>
      <c r="AM484" s="179"/>
      <c r="AN484" s="179"/>
      <c r="AO484" s="179"/>
      <c r="AP484" s="179"/>
      <c r="AQ484" s="179"/>
      <c r="AR484" s="179"/>
      <c r="AS484" s="179"/>
      <c r="AT484" s="179"/>
      <c r="AU484" s="179"/>
      <c r="AV484" s="179"/>
      <c r="AW484" s="179"/>
      <c r="AX484" s="179"/>
      <c r="AY484" s="179"/>
      <c r="AZ484" s="179"/>
      <c r="BA484" s="179"/>
      <c r="BB484" s="179"/>
      <c r="BC484" s="179"/>
      <c r="BD484" s="179"/>
      <c r="BE484" s="179"/>
      <c r="BF484" s="179"/>
      <c r="BG484" s="179"/>
      <c r="BH484" s="179"/>
      <c r="BI484" s="179"/>
      <c r="BJ484" s="179"/>
      <c r="BK484" s="179"/>
      <c r="BL484" s="179"/>
      <c r="BM484" s="179"/>
      <c r="BN484" s="179"/>
      <c r="BO484" s="179"/>
      <c r="BP484" s="179"/>
      <c r="BQ484" s="179"/>
      <c r="BR484" s="179"/>
      <c r="BS484" s="179"/>
      <c r="BT484" s="179"/>
      <c r="BU484" s="179"/>
      <c r="BV484" s="179"/>
      <c r="BW484" s="179"/>
      <c r="BX484" s="179"/>
      <c r="BY484" s="179"/>
      <c r="BZ484" s="179"/>
      <c r="CA484" s="179"/>
      <c r="CB484" s="179"/>
      <c r="CC484" s="179"/>
      <c r="CD484" s="179"/>
      <c r="CE484" s="179"/>
      <c r="CF484" s="179"/>
      <c r="CG484" s="179"/>
      <c r="CH484" s="179"/>
      <c r="CI484" s="179"/>
      <c r="CJ484" s="179"/>
      <c r="CK484" s="179"/>
      <c r="CL484" s="179"/>
      <c r="CM484" s="179"/>
      <c r="CN484" s="179"/>
      <c r="CO484" s="179"/>
      <c r="CP484" s="179"/>
      <c r="CQ484" s="179"/>
      <c r="CR484" s="179"/>
      <c r="CS484" s="179"/>
      <c r="CT484" s="179"/>
      <c r="CU484" s="179"/>
      <c r="CV484" s="179"/>
      <c r="CW484" s="179"/>
      <c r="CX484" s="179"/>
      <c r="CY484" s="179"/>
      <c r="CZ484" s="179"/>
      <c r="DA484" s="179"/>
      <c r="DB484" s="179"/>
      <c r="DC484" s="179"/>
      <c r="DD484" s="179"/>
      <c r="DE484" s="179"/>
      <c r="DF484" s="179"/>
      <c r="DG484" s="179"/>
      <c r="DH484" s="179"/>
      <c r="DI484" s="179"/>
      <c r="DJ484" s="179"/>
      <c r="DK484" s="179"/>
      <c r="DL484" s="179"/>
      <c r="DM484" s="179"/>
      <c r="DN484" s="179"/>
      <c r="DO484" s="179"/>
      <c r="DP484" s="179"/>
      <c r="DQ484" s="179"/>
      <c r="DR484" s="179"/>
      <c r="DS484" s="179"/>
      <c r="DT484" s="179"/>
      <c r="DU484" s="179"/>
      <c r="DV484" s="179"/>
      <c r="DW484" s="179"/>
      <c r="DX484" s="179"/>
      <c r="DY484" s="179"/>
      <c r="DZ484" s="179"/>
      <c r="EA484" s="179"/>
      <c r="EB484" s="179"/>
      <c r="EC484" s="179"/>
      <c r="ED484" s="179"/>
      <c r="EE484" s="179"/>
      <c r="EF484" s="179"/>
      <c r="EG484" s="179"/>
      <c r="EH484" s="179"/>
      <c r="EI484" s="179"/>
      <c r="EJ484" s="179"/>
      <c r="EK484" s="179"/>
      <c r="EL484" s="179"/>
      <c r="EM484" s="179"/>
      <c r="EN484" s="179"/>
      <c r="EO484" s="179"/>
      <c r="EP484" s="179"/>
      <c r="EQ484" s="179"/>
      <c r="ER484" s="179"/>
      <c r="ES484" s="179"/>
      <c r="ET484" s="179"/>
      <c r="EU484" s="179"/>
      <c r="EV484" s="179"/>
      <c r="EW484" s="179"/>
      <c r="EX484" s="179"/>
      <c r="EY484" s="179"/>
      <c r="EZ484" s="179"/>
      <c r="FA484" s="179"/>
      <c r="FB484" s="179"/>
      <c r="FC484" s="179"/>
      <c r="FD484" s="179"/>
      <c r="FE484" s="179"/>
      <c r="FF484" s="179"/>
      <c r="FG484" s="179"/>
      <c r="FH484" s="179"/>
      <c r="FI484" s="179"/>
      <c r="FJ484" s="179"/>
      <c r="FK484" s="179"/>
      <c r="FL484" s="179"/>
      <c r="FM484" s="179"/>
      <c r="FN484" s="179"/>
      <c r="FO484" s="179"/>
      <c r="FP484" s="179"/>
      <c r="FQ484" s="179"/>
      <c r="FR484" s="179"/>
      <c r="FS484" s="179"/>
      <c r="FT484" s="179"/>
      <c r="FU484" s="179"/>
      <c r="FV484" s="179"/>
      <c r="FW484" s="179"/>
      <c r="FX484" s="179"/>
      <c r="FY484" s="179"/>
      <c r="FZ484" s="179"/>
      <c r="GA484" s="179"/>
      <c r="GB484" s="179"/>
    </row>
    <row r="485" spans="1:184" s="659" customFormat="1">
      <c r="A485" s="12"/>
      <c r="D485" s="179"/>
      <c r="E485" s="179"/>
      <c r="F485" s="179"/>
      <c r="G485" s="179"/>
      <c r="H485" s="179"/>
      <c r="I485" s="179"/>
      <c r="J485" s="179"/>
      <c r="K485" s="179"/>
      <c r="L485" s="793"/>
      <c r="M485" s="794"/>
      <c r="N485" s="795"/>
      <c r="O485" s="179"/>
      <c r="P485" s="179"/>
      <c r="Q485" s="179"/>
      <c r="R485" s="179"/>
      <c r="S485" s="179"/>
      <c r="T485" s="179"/>
      <c r="U485" s="179"/>
      <c r="V485" s="179"/>
      <c r="W485" s="179"/>
      <c r="X485" s="179"/>
      <c r="Y485" s="179"/>
      <c r="Z485" s="179"/>
      <c r="AA485" s="179"/>
      <c r="AB485" s="179"/>
      <c r="AC485" s="179"/>
      <c r="AD485" s="179"/>
      <c r="AE485" s="179"/>
      <c r="AF485" s="179"/>
      <c r="AG485" s="179"/>
      <c r="AH485" s="179"/>
      <c r="AI485" s="179"/>
      <c r="AJ485" s="179"/>
      <c r="AK485" s="179"/>
      <c r="AL485" s="179"/>
      <c r="AM485" s="179"/>
      <c r="AN485" s="179"/>
      <c r="AO485" s="179"/>
      <c r="AP485" s="179"/>
      <c r="AQ485" s="179"/>
      <c r="AR485" s="179"/>
      <c r="AS485" s="179"/>
      <c r="AT485" s="179"/>
      <c r="AU485" s="179"/>
      <c r="AV485" s="179"/>
      <c r="AW485" s="179"/>
      <c r="AX485" s="179"/>
      <c r="AY485" s="179"/>
      <c r="AZ485" s="179"/>
      <c r="BA485" s="179"/>
      <c r="BB485" s="179"/>
      <c r="BC485" s="179"/>
      <c r="BD485" s="179"/>
      <c r="BE485" s="179"/>
      <c r="BF485" s="179"/>
      <c r="BG485" s="179"/>
      <c r="BH485" s="179"/>
      <c r="BI485" s="179"/>
      <c r="BJ485" s="179"/>
      <c r="BK485" s="179"/>
      <c r="BL485" s="179"/>
      <c r="BM485" s="179"/>
      <c r="BN485" s="179"/>
      <c r="BO485" s="179"/>
      <c r="BP485" s="179"/>
      <c r="BQ485" s="179"/>
      <c r="BR485" s="179"/>
      <c r="BS485" s="179"/>
      <c r="BT485" s="179"/>
      <c r="BU485" s="179"/>
      <c r="BV485" s="179"/>
      <c r="BW485" s="179"/>
      <c r="BX485" s="179"/>
      <c r="BY485" s="179"/>
      <c r="BZ485" s="179"/>
      <c r="CA485" s="179"/>
      <c r="CB485" s="179"/>
      <c r="CC485" s="179"/>
      <c r="CD485" s="179"/>
      <c r="CE485" s="179"/>
      <c r="CF485" s="179"/>
      <c r="CG485" s="179"/>
      <c r="CH485" s="179"/>
      <c r="CI485" s="179"/>
      <c r="CJ485" s="179"/>
      <c r="CK485" s="179"/>
      <c r="CL485" s="179"/>
      <c r="CM485" s="179"/>
      <c r="CN485" s="179"/>
      <c r="CO485" s="179"/>
      <c r="CP485" s="179"/>
      <c r="CQ485" s="179"/>
      <c r="CR485" s="179"/>
      <c r="CS485" s="179"/>
      <c r="CT485" s="179"/>
      <c r="CU485" s="179"/>
      <c r="CV485" s="179"/>
      <c r="CW485" s="179"/>
      <c r="CX485" s="179"/>
      <c r="CY485" s="179"/>
      <c r="CZ485" s="179"/>
      <c r="DA485" s="179"/>
      <c r="DB485" s="179"/>
      <c r="DC485" s="179"/>
      <c r="DD485" s="179"/>
      <c r="DE485" s="179"/>
      <c r="DF485" s="179"/>
      <c r="DG485" s="179"/>
      <c r="DH485" s="179"/>
      <c r="DI485" s="179"/>
      <c r="DJ485" s="179"/>
      <c r="DK485" s="179"/>
      <c r="DL485" s="179"/>
      <c r="DM485" s="179"/>
      <c r="DN485" s="179"/>
      <c r="DO485" s="179"/>
      <c r="DP485" s="179"/>
      <c r="DQ485" s="179"/>
      <c r="DR485" s="179"/>
      <c r="DS485" s="179"/>
      <c r="DT485" s="179"/>
      <c r="DU485" s="179"/>
      <c r="DV485" s="179"/>
      <c r="DW485" s="179"/>
      <c r="DX485" s="179"/>
      <c r="DY485" s="179"/>
      <c r="DZ485" s="179"/>
      <c r="EA485" s="179"/>
      <c r="EB485" s="179"/>
      <c r="EC485" s="179"/>
      <c r="ED485" s="179"/>
      <c r="EE485" s="179"/>
      <c r="EF485" s="179"/>
      <c r="EG485" s="179"/>
      <c r="EH485" s="179"/>
      <c r="EI485" s="179"/>
      <c r="EJ485" s="179"/>
      <c r="EK485" s="179"/>
      <c r="EL485" s="179"/>
      <c r="EM485" s="179"/>
      <c r="EN485" s="179"/>
      <c r="EO485" s="179"/>
      <c r="EP485" s="179"/>
      <c r="EQ485" s="179"/>
      <c r="ER485" s="179"/>
      <c r="ES485" s="179"/>
      <c r="ET485" s="179"/>
      <c r="EU485" s="179"/>
      <c r="EV485" s="179"/>
      <c r="EW485" s="179"/>
      <c r="EX485" s="179"/>
      <c r="EY485" s="179"/>
      <c r="EZ485" s="179"/>
      <c r="FA485" s="179"/>
      <c r="FB485" s="179"/>
      <c r="FC485" s="179"/>
      <c r="FD485" s="179"/>
      <c r="FE485" s="179"/>
      <c r="FF485" s="179"/>
      <c r="FG485" s="179"/>
      <c r="FH485" s="179"/>
      <c r="FI485" s="179"/>
      <c r="FJ485" s="179"/>
      <c r="FK485" s="179"/>
      <c r="FL485" s="179"/>
      <c r="FM485" s="179"/>
      <c r="FN485" s="179"/>
      <c r="FO485" s="179"/>
      <c r="FP485" s="179"/>
      <c r="FQ485" s="179"/>
      <c r="FR485" s="179"/>
      <c r="FS485" s="179"/>
      <c r="FT485" s="179"/>
      <c r="FU485" s="179"/>
      <c r="FV485" s="179"/>
      <c r="FW485" s="179"/>
      <c r="FX485" s="179"/>
      <c r="FY485" s="179"/>
      <c r="FZ485" s="179"/>
      <c r="GA485" s="179"/>
      <c r="GB485" s="179"/>
    </row>
    <row r="486" spans="1:184" s="659" customFormat="1">
      <c r="A486" s="12"/>
      <c r="D486" s="179"/>
      <c r="E486" s="179"/>
      <c r="F486" s="179"/>
      <c r="G486" s="179"/>
      <c r="H486" s="179"/>
      <c r="I486" s="179"/>
      <c r="J486" s="179"/>
      <c r="K486" s="179"/>
      <c r="L486" s="793"/>
      <c r="M486" s="794"/>
      <c r="N486" s="795"/>
      <c r="O486" s="179"/>
      <c r="P486" s="179"/>
      <c r="Q486" s="179"/>
      <c r="R486" s="179"/>
      <c r="S486" s="179"/>
      <c r="T486" s="179"/>
      <c r="U486" s="179"/>
      <c r="V486" s="179"/>
      <c r="W486" s="179"/>
      <c r="X486" s="179"/>
      <c r="Y486" s="179"/>
      <c r="Z486" s="179"/>
      <c r="AA486" s="179"/>
      <c r="AB486" s="179"/>
      <c r="AC486" s="179"/>
      <c r="AD486" s="179"/>
      <c r="AE486" s="179"/>
      <c r="AF486" s="179"/>
      <c r="AG486" s="179"/>
      <c r="AH486" s="179"/>
      <c r="AI486" s="179"/>
      <c r="AJ486" s="179"/>
      <c r="AK486" s="179"/>
      <c r="AL486" s="179"/>
      <c r="AM486" s="179"/>
      <c r="AN486" s="179"/>
      <c r="AO486" s="179"/>
      <c r="AP486" s="179"/>
      <c r="AQ486" s="179"/>
      <c r="AR486" s="179"/>
      <c r="AS486" s="179"/>
      <c r="AT486" s="179"/>
      <c r="AU486" s="179"/>
      <c r="AV486" s="179"/>
      <c r="AW486" s="179"/>
      <c r="AX486" s="179"/>
      <c r="AY486" s="179"/>
      <c r="AZ486" s="179"/>
      <c r="BA486" s="179"/>
      <c r="BB486" s="179"/>
      <c r="BC486" s="179"/>
      <c r="BD486" s="179"/>
      <c r="BE486" s="179"/>
      <c r="BF486" s="179"/>
      <c r="BG486" s="179"/>
      <c r="BH486" s="179"/>
      <c r="BI486" s="179"/>
      <c r="BJ486" s="179"/>
      <c r="BK486" s="179"/>
      <c r="BL486" s="179"/>
      <c r="BM486" s="179"/>
      <c r="BN486" s="179"/>
      <c r="BO486" s="179"/>
      <c r="BP486" s="179"/>
      <c r="BQ486" s="179"/>
      <c r="BR486" s="179"/>
      <c r="BS486" s="179"/>
      <c r="BT486" s="179"/>
      <c r="BU486" s="179"/>
      <c r="BV486" s="179"/>
      <c r="BW486" s="179"/>
      <c r="BX486" s="179"/>
      <c r="BY486" s="179"/>
      <c r="BZ486" s="179"/>
      <c r="CA486" s="179"/>
      <c r="CB486" s="179"/>
      <c r="CC486" s="179"/>
      <c r="CD486" s="179"/>
      <c r="CE486" s="179"/>
      <c r="CF486" s="179"/>
      <c r="CG486" s="179"/>
      <c r="CH486" s="179"/>
      <c r="CI486" s="179"/>
      <c r="CJ486" s="179"/>
      <c r="CK486" s="179"/>
      <c r="CL486" s="179"/>
      <c r="CM486" s="179"/>
      <c r="CN486" s="179"/>
      <c r="CO486" s="179"/>
      <c r="CP486" s="179"/>
      <c r="CQ486" s="179"/>
      <c r="CR486" s="179"/>
      <c r="CS486" s="179"/>
      <c r="CT486" s="179"/>
      <c r="CU486" s="179"/>
      <c r="CV486" s="179"/>
      <c r="CW486" s="179"/>
      <c r="CX486" s="179"/>
      <c r="CY486" s="179"/>
      <c r="CZ486" s="179"/>
      <c r="DA486" s="179"/>
      <c r="DB486" s="179"/>
      <c r="DC486" s="179"/>
      <c r="DD486" s="179"/>
      <c r="DE486" s="179"/>
      <c r="DF486" s="179"/>
      <c r="DG486" s="179"/>
      <c r="DH486" s="179"/>
      <c r="DI486" s="179"/>
      <c r="DJ486" s="179"/>
      <c r="DK486" s="179"/>
      <c r="DL486" s="179"/>
      <c r="DM486" s="179"/>
      <c r="DN486" s="179"/>
      <c r="DO486" s="179"/>
      <c r="DP486" s="179"/>
      <c r="DQ486" s="179"/>
      <c r="DR486" s="179"/>
      <c r="DS486" s="179"/>
      <c r="DT486" s="179"/>
      <c r="DU486" s="179"/>
      <c r="DV486" s="179"/>
      <c r="DW486" s="179"/>
      <c r="DX486" s="179"/>
      <c r="DY486" s="179"/>
      <c r="DZ486" s="179"/>
      <c r="EA486" s="179"/>
      <c r="EB486" s="179"/>
      <c r="EC486" s="179"/>
      <c r="ED486" s="179"/>
      <c r="EE486" s="179"/>
      <c r="EF486" s="179"/>
      <c r="EG486" s="179"/>
      <c r="EH486" s="179"/>
      <c r="EI486" s="179"/>
      <c r="EJ486" s="179"/>
      <c r="EK486" s="179"/>
      <c r="EL486" s="179"/>
      <c r="EM486" s="179"/>
      <c r="EN486" s="179"/>
      <c r="EO486" s="179"/>
      <c r="EP486" s="179"/>
      <c r="EQ486" s="179"/>
      <c r="ER486" s="179"/>
      <c r="ES486" s="179"/>
      <c r="ET486" s="179"/>
      <c r="EU486" s="179"/>
      <c r="EV486" s="179"/>
      <c r="EW486" s="179"/>
      <c r="EX486" s="179"/>
      <c r="EY486" s="179"/>
      <c r="EZ486" s="179"/>
      <c r="FA486" s="179"/>
      <c r="FB486" s="179"/>
      <c r="FC486" s="179"/>
      <c r="FD486" s="179"/>
      <c r="FE486" s="179"/>
      <c r="FF486" s="179"/>
      <c r="FG486" s="179"/>
      <c r="FH486" s="179"/>
      <c r="FI486" s="179"/>
      <c r="FJ486" s="179"/>
      <c r="FK486" s="179"/>
      <c r="FL486" s="179"/>
      <c r="FM486" s="179"/>
      <c r="FN486" s="179"/>
      <c r="FO486" s="179"/>
      <c r="FP486" s="179"/>
      <c r="FQ486" s="179"/>
      <c r="FR486" s="179"/>
      <c r="FS486" s="179"/>
      <c r="FT486" s="179"/>
      <c r="FU486" s="179"/>
      <c r="FV486" s="179"/>
      <c r="FW486" s="179"/>
      <c r="FX486" s="179"/>
      <c r="FY486" s="179"/>
      <c r="FZ486" s="179"/>
      <c r="GA486" s="179"/>
      <c r="GB486" s="179"/>
    </row>
    <row r="487" spans="1:184" s="659" customFormat="1">
      <c r="A487" s="12"/>
      <c r="D487" s="179"/>
      <c r="E487" s="179"/>
      <c r="F487" s="179"/>
      <c r="G487" s="179"/>
      <c r="H487" s="179"/>
      <c r="I487" s="179"/>
      <c r="J487" s="179"/>
      <c r="K487" s="179"/>
      <c r="L487" s="793"/>
      <c r="M487" s="794"/>
      <c r="N487" s="795"/>
      <c r="O487" s="179"/>
      <c r="P487" s="179"/>
      <c r="Q487" s="179"/>
      <c r="R487" s="179"/>
      <c r="S487" s="179"/>
      <c r="T487" s="179"/>
      <c r="U487" s="179"/>
      <c r="V487" s="179"/>
      <c r="W487" s="179"/>
      <c r="X487" s="179"/>
      <c r="Y487" s="179"/>
      <c r="Z487" s="179"/>
      <c r="AA487" s="179"/>
      <c r="AB487" s="179"/>
      <c r="AC487" s="179"/>
      <c r="AD487" s="179"/>
      <c r="AE487" s="179"/>
      <c r="AF487" s="179"/>
      <c r="AG487" s="179"/>
      <c r="AH487" s="179"/>
      <c r="AI487" s="179"/>
      <c r="AJ487" s="179"/>
      <c r="AK487" s="179"/>
      <c r="AL487" s="179"/>
      <c r="AM487" s="179"/>
      <c r="AN487" s="179"/>
      <c r="AO487" s="179"/>
      <c r="AP487" s="179"/>
      <c r="AQ487" s="179"/>
      <c r="AR487" s="179"/>
      <c r="AS487" s="179"/>
      <c r="AT487" s="179"/>
      <c r="AU487" s="179"/>
      <c r="AV487" s="179"/>
      <c r="AW487" s="179"/>
      <c r="AX487" s="179"/>
      <c r="AY487" s="179"/>
      <c r="AZ487" s="179"/>
      <c r="BA487" s="179"/>
      <c r="BB487" s="179"/>
      <c r="BC487" s="179"/>
      <c r="BD487" s="179"/>
      <c r="BE487" s="179"/>
      <c r="BF487" s="179"/>
      <c r="BG487" s="179"/>
      <c r="BH487" s="179"/>
      <c r="BI487" s="179"/>
      <c r="BJ487" s="179"/>
      <c r="BK487" s="179"/>
      <c r="BL487" s="179"/>
      <c r="BM487" s="179"/>
      <c r="BN487" s="179"/>
      <c r="BO487" s="179"/>
      <c r="BP487" s="179"/>
      <c r="BQ487" s="179"/>
      <c r="BR487" s="179"/>
      <c r="BS487" s="179"/>
      <c r="BT487" s="179"/>
      <c r="BU487" s="179"/>
      <c r="BV487" s="179"/>
      <c r="BW487" s="179"/>
      <c r="BX487" s="179"/>
      <c r="BY487" s="179"/>
      <c r="BZ487" s="179"/>
      <c r="CA487" s="179"/>
      <c r="CB487" s="179"/>
      <c r="CC487" s="179"/>
      <c r="CD487" s="179"/>
      <c r="CE487" s="179"/>
      <c r="CF487" s="179"/>
      <c r="CG487" s="179"/>
      <c r="CH487" s="179"/>
      <c r="CI487" s="179"/>
      <c r="CJ487" s="179"/>
      <c r="CK487" s="179"/>
      <c r="CL487" s="179"/>
      <c r="CM487" s="179"/>
      <c r="CN487" s="179"/>
      <c r="CO487" s="179"/>
      <c r="CP487" s="179"/>
      <c r="CQ487" s="179"/>
      <c r="CR487" s="179"/>
      <c r="CS487" s="179"/>
      <c r="CT487" s="179"/>
      <c r="CU487" s="179"/>
      <c r="CV487" s="179"/>
      <c r="CW487" s="179"/>
      <c r="CX487" s="179"/>
      <c r="CY487" s="179"/>
      <c r="CZ487" s="179"/>
      <c r="DA487" s="179"/>
      <c r="DB487" s="179"/>
      <c r="DC487" s="179"/>
      <c r="DD487" s="179"/>
      <c r="DE487" s="179"/>
      <c r="DF487" s="179"/>
      <c r="DG487" s="179"/>
      <c r="DH487" s="179"/>
      <c r="DI487" s="179"/>
      <c r="DJ487" s="179"/>
      <c r="DK487" s="179"/>
      <c r="DL487" s="179"/>
      <c r="DM487" s="179"/>
      <c r="DN487" s="179"/>
      <c r="DO487" s="179"/>
      <c r="DP487" s="179"/>
      <c r="DQ487" s="179"/>
      <c r="DR487" s="179"/>
      <c r="DS487" s="179"/>
      <c r="DT487" s="179"/>
      <c r="DU487" s="179"/>
      <c r="DV487" s="179"/>
      <c r="DW487" s="179"/>
      <c r="DX487" s="179"/>
      <c r="DY487" s="179"/>
      <c r="DZ487" s="179"/>
      <c r="EA487" s="179"/>
      <c r="EB487" s="179"/>
      <c r="EC487" s="179"/>
      <c r="ED487" s="179"/>
      <c r="EE487" s="179"/>
      <c r="EF487" s="179"/>
      <c r="EG487" s="179"/>
      <c r="EH487" s="179"/>
      <c r="EI487" s="179"/>
      <c r="EJ487" s="179"/>
      <c r="EK487" s="179"/>
      <c r="EL487" s="179"/>
      <c r="EM487" s="179"/>
      <c r="EN487" s="179"/>
      <c r="EO487" s="179"/>
      <c r="EP487" s="179"/>
      <c r="EQ487" s="179"/>
      <c r="ER487" s="179"/>
      <c r="ES487" s="179"/>
      <c r="ET487" s="179"/>
      <c r="EU487" s="179"/>
      <c r="EV487" s="179"/>
      <c r="EW487" s="179"/>
      <c r="EX487" s="179"/>
      <c r="EY487" s="179"/>
      <c r="EZ487" s="179"/>
      <c r="FA487" s="179"/>
      <c r="FB487" s="179"/>
      <c r="FC487" s="179"/>
      <c r="FD487" s="179"/>
      <c r="FE487" s="179"/>
      <c r="FF487" s="179"/>
      <c r="FG487" s="179"/>
      <c r="FH487" s="179"/>
      <c r="FI487" s="179"/>
      <c r="FJ487" s="179"/>
      <c r="FK487" s="179"/>
      <c r="FL487" s="179"/>
      <c r="FM487" s="179"/>
      <c r="FN487" s="179"/>
      <c r="FO487" s="179"/>
      <c r="FP487" s="179"/>
      <c r="FQ487" s="179"/>
      <c r="FR487" s="179"/>
      <c r="FS487" s="179"/>
      <c r="FT487" s="179"/>
      <c r="FU487" s="179"/>
      <c r="FV487" s="179"/>
      <c r="FW487" s="179"/>
      <c r="FX487" s="179"/>
      <c r="FY487" s="179"/>
      <c r="FZ487" s="179"/>
      <c r="GA487" s="179"/>
      <c r="GB487" s="179"/>
    </row>
    <row r="488" spans="1:184" s="659" customFormat="1">
      <c r="A488" s="12"/>
      <c r="D488" s="179"/>
      <c r="E488" s="179"/>
      <c r="F488" s="179"/>
      <c r="G488" s="179"/>
      <c r="H488" s="179"/>
      <c r="I488" s="179"/>
      <c r="J488" s="179"/>
      <c r="K488" s="179"/>
      <c r="L488" s="793"/>
      <c r="M488" s="794"/>
      <c r="N488" s="795"/>
      <c r="O488" s="179"/>
      <c r="P488" s="179"/>
      <c r="Q488" s="179"/>
      <c r="R488" s="179"/>
      <c r="S488" s="179"/>
      <c r="T488" s="179"/>
      <c r="U488" s="179"/>
      <c r="V488" s="179"/>
      <c r="W488" s="179"/>
      <c r="X488" s="179"/>
      <c r="Y488" s="179"/>
      <c r="Z488" s="179"/>
      <c r="AA488" s="179"/>
      <c r="AB488" s="179"/>
      <c r="AC488" s="179"/>
      <c r="AD488" s="179"/>
      <c r="AE488" s="179"/>
      <c r="AF488" s="179"/>
      <c r="AG488" s="179"/>
      <c r="AH488" s="179"/>
      <c r="AI488" s="179"/>
      <c r="AJ488" s="179"/>
      <c r="AK488" s="179"/>
      <c r="AL488" s="179"/>
      <c r="AM488" s="179"/>
      <c r="AN488" s="179"/>
      <c r="AO488" s="179"/>
      <c r="AP488" s="179"/>
      <c r="AQ488" s="179"/>
      <c r="AR488" s="179"/>
      <c r="AS488" s="179"/>
      <c r="AT488" s="179"/>
      <c r="AU488" s="179"/>
      <c r="AV488" s="179"/>
      <c r="AW488" s="179"/>
      <c r="AX488" s="179"/>
      <c r="AY488" s="179"/>
      <c r="AZ488" s="179"/>
      <c r="BA488" s="179"/>
      <c r="BB488" s="179"/>
      <c r="BC488" s="179"/>
      <c r="BD488" s="179"/>
      <c r="BE488" s="179"/>
      <c r="BF488" s="179"/>
      <c r="BG488" s="179"/>
      <c r="BH488" s="179"/>
      <c r="BI488" s="179"/>
      <c r="BJ488" s="179"/>
      <c r="BK488" s="179"/>
      <c r="BL488" s="179"/>
      <c r="BM488" s="179"/>
      <c r="BN488" s="179"/>
      <c r="BO488" s="179"/>
      <c r="BP488" s="179"/>
      <c r="BQ488" s="179"/>
      <c r="BR488" s="179"/>
      <c r="BS488" s="179"/>
      <c r="BT488" s="179"/>
      <c r="BU488" s="179"/>
      <c r="BV488" s="179"/>
      <c r="BW488" s="179"/>
      <c r="BX488" s="179"/>
      <c r="BY488" s="179"/>
      <c r="BZ488" s="179"/>
      <c r="CA488" s="179"/>
      <c r="CB488" s="179"/>
      <c r="CC488" s="179"/>
      <c r="CD488" s="179"/>
      <c r="CE488" s="179"/>
      <c r="CF488" s="179"/>
      <c r="CG488" s="179"/>
      <c r="CH488" s="179"/>
      <c r="CI488" s="179"/>
      <c r="CJ488" s="179"/>
      <c r="CK488" s="179"/>
      <c r="CL488" s="179"/>
      <c r="CM488" s="179"/>
      <c r="CN488" s="179"/>
      <c r="CO488" s="179"/>
      <c r="CP488" s="179"/>
      <c r="CQ488" s="179"/>
      <c r="CR488" s="179"/>
      <c r="CS488" s="179"/>
      <c r="CT488" s="179"/>
      <c r="CU488" s="179"/>
      <c r="CV488" s="179"/>
      <c r="CW488" s="179"/>
      <c r="CX488" s="179"/>
      <c r="CY488" s="179"/>
      <c r="CZ488" s="179"/>
      <c r="DA488" s="179"/>
      <c r="DB488" s="179"/>
      <c r="DC488" s="179"/>
      <c r="DD488" s="179"/>
      <c r="DE488" s="179"/>
      <c r="DF488" s="179"/>
      <c r="DG488" s="179"/>
      <c r="DH488" s="179"/>
      <c r="DI488" s="179"/>
      <c r="DJ488" s="179"/>
      <c r="DK488" s="179"/>
      <c r="DL488" s="179"/>
      <c r="DM488" s="179"/>
      <c r="DN488" s="179"/>
      <c r="DO488" s="179"/>
      <c r="DP488" s="179"/>
      <c r="DQ488" s="179"/>
      <c r="DR488" s="179"/>
      <c r="DS488" s="179"/>
      <c r="DT488" s="179"/>
      <c r="DU488" s="179"/>
      <c r="DV488" s="179"/>
      <c r="DW488" s="179"/>
      <c r="DX488" s="179"/>
      <c r="DY488" s="179"/>
      <c r="DZ488" s="179"/>
      <c r="EA488" s="179"/>
      <c r="EB488" s="179"/>
      <c r="EC488" s="179"/>
      <c r="ED488" s="179"/>
      <c r="EE488" s="179"/>
      <c r="EF488" s="179"/>
      <c r="EG488" s="179"/>
      <c r="EH488" s="179"/>
      <c r="EI488" s="179"/>
      <c r="EJ488" s="179"/>
      <c r="EK488" s="179"/>
      <c r="EL488" s="179"/>
      <c r="EM488" s="179"/>
      <c r="EN488" s="179"/>
      <c r="EO488" s="179"/>
      <c r="EP488" s="179"/>
      <c r="EQ488" s="179"/>
      <c r="ER488" s="179"/>
      <c r="ES488" s="179"/>
      <c r="ET488" s="179"/>
      <c r="EU488" s="179"/>
      <c r="EV488" s="179"/>
      <c r="EW488" s="179"/>
      <c r="EX488" s="179"/>
      <c r="EY488" s="179"/>
      <c r="EZ488" s="179"/>
      <c r="FA488" s="179"/>
      <c r="FB488" s="179"/>
      <c r="FC488" s="179"/>
      <c r="FD488" s="179"/>
      <c r="FE488" s="179"/>
      <c r="FF488" s="179"/>
      <c r="FG488" s="179"/>
      <c r="FH488" s="179"/>
      <c r="FI488" s="179"/>
      <c r="FJ488" s="179"/>
      <c r="FK488" s="179"/>
      <c r="FL488" s="179"/>
      <c r="FM488" s="179"/>
      <c r="FN488" s="179"/>
      <c r="FO488" s="179"/>
      <c r="FP488" s="179"/>
      <c r="FQ488" s="179"/>
      <c r="FR488" s="179"/>
      <c r="FS488" s="179"/>
      <c r="FT488" s="179"/>
      <c r="FU488" s="179"/>
      <c r="FV488" s="179"/>
      <c r="FW488" s="179"/>
      <c r="FX488" s="179"/>
      <c r="FY488" s="179"/>
      <c r="FZ488" s="179"/>
      <c r="GA488" s="179"/>
      <c r="GB488" s="179"/>
    </row>
    <row r="489" spans="1:184" s="659" customFormat="1">
      <c r="A489" s="12"/>
      <c r="D489" s="179"/>
      <c r="E489" s="179"/>
      <c r="F489" s="179"/>
      <c r="G489" s="179"/>
      <c r="H489" s="179"/>
      <c r="I489" s="179"/>
      <c r="J489" s="179"/>
      <c r="K489" s="179"/>
      <c r="L489" s="793"/>
      <c r="M489" s="794"/>
      <c r="N489" s="795"/>
      <c r="O489" s="179"/>
      <c r="P489" s="179"/>
      <c r="Q489" s="179"/>
      <c r="R489" s="179"/>
      <c r="S489" s="179"/>
      <c r="T489" s="179"/>
      <c r="U489" s="179"/>
      <c r="V489" s="179"/>
      <c r="W489" s="179"/>
      <c r="X489" s="179"/>
      <c r="Y489" s="179"/>
      <c r="Z489" s="179"/>
      <c r="AA489" s="179"/>
      <c r="AB489" s="179"/>
      <c r="AC489" s="179"/>
      <c r="AD489" s="179"/>
      <c r="AE489" s="179"/>
      <c r="AF489" s="179"/>
      <c r="AG489" s="179"/>
      <c r="AH489" s="179"/>
      <c r="AI489" s="179"/>
      <c r="AJ489" s="179"/>
      <c r="AK489" s="179"/>
      <c r="AL489" s="179"/>
      <c r="AM489" s="179"/>
      <c r="AN489" s="179"/>
      <c r="AO489" s="179"/>
      <c r="AP489" s="179"/>
      <c r="AQ489" s="179"/>
      <c r="AR489" s="179"/>
      <c r="AS489" s="179"/>
      <c r="AT489" s="179"/>
      <c r="AU489" s="179"/>
      <c r="AV489" s="179"/>
      <c r="AW489" s="179"/>
      <c r="AX489" s="179"/>
      <c r="AY489" s="179"/>
      <c r="AZ489" s="179"/>
      <c r="BA489" s="179"/>
      <c r="BB489" s="179"/>
      <c r="BC489" s="179"/>
      <c r="BD489" s="179"/>
      <c r="BE489" s="179"/>
      <c r="BF489" s="179"/>
      <c r="BG489" s="179"/>
      <c r="BH489" s="179"/>
      <c r="BI489" s="179"/>
      <c r="BJ489" s="179"/>
      <c r="BK489" s="179"/>
      <c r="BL489" s="179"/>
      <c r="BM489" s="179"/>
      <c r="BN489" s="179"/>
      <c r="BO489" s="179"/>
      <c r="BP489" s="179"/>
      <c r="BQ489" s="179"/>
      <c r="BR489" s="179"/>
      <c r="BS489" s="179"/>
      <c r="BT489" s="179"/>
      <c r="BU489" s="179"/>
      <c r="BV489" s="179"/>
      <c r="BW489" s="179"/>
      <c r="BX489" s="179"/>
      <c r="BY489" s="179"/>
      <c r="BZ489" s="179"/>
      <c r="CA489" s="179"/>
      <c r="CB489" s="179"/>
      <c r="CC489" s="179"/>
      <c r="CD489" s="179"/>
      <c r="CE489" s="179"/>
      <c r="CF489" s="179"/>
      <c r="CG489" s="179"/>
      <c r="CH489" s="179"/>
      <c r="CI489" s="179"/>
      <c r="CJ489" s="179"/>
      <c r="CK489" s="179"/>
      <c r="CL489" s="179"/>
      <c r="CM489" s="179"/>
      <c r="CN489" s="179"/>
      <c r="CO489" s="179"/>
      <c r="CP489" s="179"/>
      <c r="CQ489" s="179"/>
      <c r="CR489" s="179"/>
      <c r="CS489" s="179"/>
      <c r="CT489" s="179"/>
      <c r="CU489" s="179"/>
      <c r="CV489" s="179"/>
      <c r="CW489" s="179"/>
      <c r="CX489" s="179"/>
      <c r="CY489" s="179"/>
      <c r="CZ489" s="179"/>
      <c r="DA489" s="179"/>
      <c r="DB489" s="179"/>
      <c r="DC489" s="179"/>
      <c r="DD489" s="179"/>
      <c r="DE489" s="179"/>
      <c r="DF489" s="179"/>
      <c r="DG489" s="179"/>
      <c r="DH489" s="179"/>
      <c r="DI489" s="179"/>
      <c r="DJ489" s="179"/>
      <c r="DK489" s="179"/>
      <c r="DL489" s="179"/>
      <c r="DM489" s="179"/>
      <c r="DN489" s="179"/>
      <c r="DO489" s="179"/>
      <c r="DP489" s="179"/>
      <c r="DQ489" s="179"/>
      <c r="DR489" s="179"/>
      <c r="DS489" s="179"/>
      <c r="DT489" s="179"/>
      <c r="DU489" s="179"/>
      <c r="DV489" s="179"/>
      <c r="DW489" s="179"/>
      <c r="DX489" s="179"/>
      <c r="DY489" s="179"/>
      <c r="DZ489" s="179"/>
      <c r="EA489" s="179"/>
      <c r="EB489" s="179"/>
      <c r="EC489" s="179"/>
      <c r="ED489" s="179"/>
      <c r="EE489" s="179"/>
      <c r="EF489" s="179"/>
      <c r="EG489" s="179"/>
      <c r="EH489" s="179"/>
      <c r="EI489" s="179"/>
      <c r="EJ489" s="179"/>
      <c r="EK489" s="179"/>
      <c r="EL489" s="179"/>
      <c r="EM489" s="179"/>
      <c r="EN489" s="179"/>
      <c r="EO489" s="179"/>
      <c r="EP489" s="179"/>
      <c r="EQ489" s="179"/>
      <c r="ER489" s="179"/>
      <c r="ES489" s="179"/>
      <c r="ET489" s="179"/>
      <c r="EU489" s="179"/>
      <c r="EV489" s="179"/>
      <c r="EW489" s="179"/>
      <c r="EX489" s="179"/>
      <c r="EY489" s="179"/>
      <c r="EZ489" s="179"/>
      <c r="FA489" s="179"/>
      <c r="FB489" s="179"/>
      <c r="FC489" s="179"/>
      <c r="FD489" s="179"/>
      <c r="FE489" s="179"/>
      <c r="FF489" s="179"/>
      <c r="FG489" s="179"/>
      <c r="FH489" s="179"/>
      <c r="FI489" s="179"/>
      <c r="FJ489" s="179"/>
      <c r="FK489" s="179"/>
      <c r="FL489" s="179"/>
      <c r="FM489" s="179"/>
      <c r="FN489" s="179"/>
      <c r="FO489" s="179"/>
      <c r="FP489" s="179"/>
      <c r="FQ489" s="179"/>
      <c r="FR489" s="179"/>
      <c r="FS489" s="179"/>
      <c r="FT489" s="179"/>
      <c r="FU489" s="179"/>
      <c r="FV489" s="179"/>
      <c r="FW489" s="179"/>
      <c r="FX489" s="179"/>
      <c r="FY489" s="179"/>
      <c r="FZ489" s="179"/>
      <c r="GA489" s="179"/>
      <c r="GB489" s="179"/>
    </row>
    <row r="490" spans="1:184" s="659" customFormat="1">
      <c r="A490" s="12"/>
      <c r="D490" s="179"/>
      <c r="E490" s="179"/>
      <c r="F490" s="179"/>
      <c r="G490" s="179"/>
      <c r="H490" s="179"/>
      <c r="I490" s="179"/>
      <c r="J490" s="179"/>
      <c r="K490" s="179"/>
      <c r="L490" s="793"/>
      <c r="M490" s="794"/>
      <c r="N490" s="795"/>
      <c r="O490" s="179"/>
      <c r="P490" s="179"/>
      <c r="Q490" s="179"/>
      <c r="R490" s="179"/>
      <c r="S490" s="179"/>
      <c r="T490" s="179"/>
      <c r="U490" s="179"/>
      <c r="V490" s="179"/>
      <c r="W490" s="179"/>
      <c r="X490" s="179"/>
      <c r="Y490" s="179"/>
      <c r="Z490" s="179"/>
      <c r="AA490" s="179"/>
      <c r="AB490" s="179"/>
      <c r="AC490" s="179"/>
      <c r="AD490" s="179"/>
      <c r="AE490" s="179"/>
      <c r="AF490" s="179"/>
      <c r="AG490" s="179"/>
      <c r="AH490" s="179"/>
      <c r="AI490" s="179"/>
      <c r="AJ490" s="179"/>
      <c r="AK490" s="179"/>
      <c r="AL490" s="179"/>
      <c r="AM490" s="179"/>
      <c r="AN490" s="179"/>
      <c r="AO490" s="179"/>
      <c r="AP490" s="179"/>
      <c r="AQ490" s="179"/>
      <c r="AR490" s="179"/>
      <c r="AS490" s="179"/>
      <c r="AT490" s="179"/>
      <c r="AU490" s="179"/>
      <c r="AV490" s="179"/>
      <c r="AW490" s="179"/>
      <c r="AX490" s="179"/>
      <c r="AY490" s="179"/>
      <c r="AZ490" s="179"/>
      <c r="BA490" s="179"/>
      <c r="BB490" s="179"/>
      <c r="BC490" s="179"/>
      <c r="BD490" s="179"/>
      <c r="BE490" s="179"/>
      <c r="BF490" s="179"/>
      <c r="BG490" s="179"/>
      <c r="BH490" s="179"/>
      <c r="BI490" s="179"/>
      <c r="BJ490" s="179"/>
      <c r="BK490" s="179"/>
      <c r="BL490" s="179"/>
      <c r="BM490" s="179"/>
      <c r="BN490" s="179"/>
      <c r="BO490" s="179"/>
      <c r="BP490" s="179"/>
      <c r="BQ490" s="179"/>
      <c r="BR490" s="179"/>
      <c r="BS490" s="179"/>
      <c r="BT490" s="179"/>
      <c r="BU490" s="179"/>
      <c r="BV490" s="179"/>
      <c r="BW490" s="179"/>
      <c r="BX490" s="179"/>
      <c r="BY490" s="179"/>
      <c r="BZ490" s="179"/>
      <c r="CA490" s="179"/>
      <c r="CB490" s="179"/>
      <c r="CC490" s="179"/>
      <c r="CD490" s="179"/>
      <c r="CE490" s="179"/>
      <c r="CF490" s="179"/>
      <c r="CG490" s="179"/>
      <c r="CH490" s="179"/>
      <c r="CI490" s="179"/>
      <c r="CJ490" s="179"/>
      <c r="CK490" s="179"/>
      <c r="CL490" s="179"/>
      <c r="CM490" s="179"/>
      <c r="CN490" s="179"/>
      <c r="CO490" s="179"/>
      <c r="CP490" s="179"/>
      <c r="CQ490" s="179"/>
      <c r="CR490" s="179"/>
      <c r="CS490" s="179"/>
      <c r="CT490" s="179"/>
      <c r="CU490" s="179"/>
      <c r="CV490" s="179"/>
      <c r="CW490" s="179"/>
      <c r="CX490" s="179"/>
      <c r="CY490" s="179"/>
      <c r="CZ490" s="179"/>
      <c r="DA490" s="179"/>
      <c r="DB490" s="179"/>
      <c r="DC490" s="179"/>
      <c r="DD490" s="179"/>
      <c r="DE490" s="179"/>
      <c r="DF490" s="179"/>
      <c r="DG490" s="179"/>
      <c r="DH490" s="179"/>
      <c r="DI490" s="179"/>
      <c r="DJ490" s="179"/>
      <c r="DK490" s="179"/>
      <c r="DL490" s="179"/>
      <c r="DM490" s="179"/>
      <c r="DN490" s="179"/>
      <c r="DO490" s="179"/>
      <c r="DP490" s="179"/>
      <c r="DQ490" s="179"/>
      <c r="DR490" s="179"/>
      <c r="DS490" s="179"/>
      <c r="DT490" s="179"/>
      <c r="DU490" s="179"/>
      <c r="DV490" s="179"/>
      <c r="DW490" s="179"/>
      <c r="DX490" s="179"/>
      <c r="DY490" s="179"/>
      <c r="DZ490" s="179"/>
      <c r="EA490" s="179"/>
      <c r="EB490" s="179"/>
      <c r="EC490" s="179"/>
      <c r="ED490" s="179"/>
      <c r="EE490" s="179"/>
      <c r="EF490" s="179"/>
      <c r="EG490" s="179"/>
      <c r="EH490" s="179"/>
      <c r="EI490" s="179"/>
      <c r="EJ490" s="179"/>
      <c r="EK490" s="179"/>
      <c r="EL490" s="179"/>
      <c r="EM490" s="179"/>
      <c r="EN490" s="179"/>
      <c r="EO490" s="179"/>
      <c r="EP490" s="179"/>
      <c r="EQ490" s="179"/>
      <c r="ER490" s="179"/>
      <c r="ES490" s="179"/>
      <c r="ET490" s="179"/>
      <c r="EU490" s="179"/>
      <c r="EV490" s="179"/>
      <c r="EW490" s="179"/>
      <c r="EX490" s="179"/>
      <c r="EY490" s="179"/>
      <c r="EZ490" s="179"/>
      <c r="FA490" s="179"/>
      <c r="FB490" s="179"/>
      <c r="FC490" s="179"/>
      <c r="FD490" s="179"/>
      <c r="FE490" s="179"/>
      <c r="FF490" s="179"/>
      <c r="FG490" s="179"/>
      <c r="FH490" s="179"/>
      <c r="FI490" s="179"/>
      <c r="FJ490" s="179"/>
      <c r="FK490" s="179"/>
      <c r="FL490" s="179"/>
      <c r="FM490" s="179"/>
      <c r="FN490" s="179"/>
      <c r="FO490" s="179"/>
      <c r="FP490" s="179"/>
      <c r="FQ490" s="179"/>
      <c r="FR490" s="179"/>
      <c r="FS490" s="179"/>
      <c r="FT490" s="179"/>
      <c r="FU490" s="179"/>
      <c r="FV490" s="179"/>
      <c r="FW490" s="179"/>
      <c r="FX490" s="179"/>
      <c r="FY490" s="179"/>
      <c r="FZ490" s="179"/>
      <c r="GA490" s="179"/>
      <c r="GB490" s="179"/>
    </row>
    <row r="491" spans="1:184" s="659" customFormat="1">
      <c r="A491" s="12"/>
      <c r="D491" s="179"/>
      <c r="E491" s="179"/>
      <c r="F491" s="179"/>
      <c r="G491" s="179"/>
      <c r="H491" s="179"/>
      <c r="I491" s="179"/>
      <c r="J491" s="179"/>
      <c r="K491" s="179"/>
      <c r="L491" s="793"/>
      <c r="M491" s="794"/>
      <c r="N491" s="795"/>
      <c r="O491" s="179"/>
      <c r="P491" s="179"/>
      <c r="Q491" s="179"/>
      <c r="R491" s="179"/>
      <c r="S491" s="179"/>
      <c r="T491" s="179"/>
      <c r="U491" s="179"/>
      <c r="V491" s="179"/>
      <c r="W491" s="179"/>
      <c r="X491" s="179"/>
      <c r="Y491" s="179"/>
      <c r="Z491" s="179"/>
      <c r="AA491" s="179"/>
      <c r="AB491" s="179"/>
      <c r="AC491" s="179"/>
      <c r="AD491" s="179"/>
      <c r="AE491" s="179"/>
      <c r="AF491" s="179"/>
      <c r="AG491" s="179"/>
      <c r="AH491" s="179"/>
      <c r="AI491" s="179"/>
      <c r="AJ491" s="179"/>
      <c r="AK491" s="179"/>
      <c r="AL491" s="179"/>
      <c r="AM491" s="179"/>
      <c r="AN491" s="179"/>
      <c r="AO491" s="179"/>
      <c r="AP491" s="179"/>
      <c r="AQ491" s="179"/>
      <c r="AR491" s="179"/>
      <c r="AS491" s="179"/>
      <c r="AT491" s="179"/>
      <c r="AU491" s="179"/>
      <c r="AV491" s="179"/>
      <c r="AW491" s="179"/>
      <c r="AX491" s="179"/>
      <c r="AY491" s="179"/>
      <c r="AZ491" s="179"/>
      <c r="BA491" s="179"/>
      <c r="BB491" s="179"/>
      <c r="BC491" s="179"/>
      <c r="BD491" s="179"/>
      <c r="BE491" s="179"/>
      <c r="BF491" s="179"/>
      <c r="BG491" s="179"/>
      <c r="BH491" s="179"/>
      <c r="BI491" s="179"/>
      <c r="BJ491" s="179"/>
      <c r="BK491" s="179"/>
      <c r="BL491" s="179"/>
      <c r="BM491" s="179"/>
      <c r="BN491" s="179"/>
      <c r="BO491" s="179"/>
      <c r="BP491" s="179"/>
      <c r="BQ491" s="179"/>
      <c r="BR491" s="179"/>
      <c r="BS491" s="179"/>
      <c r="BT491" s="179"/>
      <c r="BU491" s="179"/>
      <c r="BV491" s="179"/>
      <c r="BW491" s="179"/>
      <c r="BX491" s="179"/>
      <c r="BY491" s="179"/>
      <c r="BZ491" s="179"/>
      <c r="CA491" s="179"/>
      <c r="CB491" s="179"/>
      <c r="CC491" s="179"/>
      <c r="CD491" s="179"/>
      <c r="CE491" s="179"/>
      <c r="CF491" s="179"/>
      <c r="CG491" s="179"/>
      <c r="CH491" s="179"/>
      <c r="CI491" s="179"/>
      <c r="CJ491" s="179"/>
      <c r="CK491" s="179"/>
      <c r="CL491" s="179"/>
      <c r="CM491" s="179"/>
      <c r="CN491" s="179"/>
      <c r="CO491" s="179"/>
      <c r="CP491" s="179"/>
      <c r="CQ491" s="179"/>
      <c r="CR491" s="179"/>
      <c r="CS491" s="179"/>
      <c r="CT491" s="179"/>
      <c r="CU491" s="179"/>
      <c r="CV491" s="179"/>
      <c r="CW491" s="179"/>
      <c r="CX491" s="179"/>
      <c r="CY491" s="179"/>
      <c r="CZ491" s="179"/>
      <c r="DA491" s="179"/>
      <c r="DB491" s="179"/>
      <c r="DC491" s="179"/>
      <c r="DD491" s="179"/>
      <c r="DE491" s="179"/>
      <c r="DF491" s="179"/>
      <c r="DG491" s="179"/>
      <c r="DH491" s="179"/>
      <c r="DI491" s="179"/>
      <c r="DJ491" s="179"/>
      <c r="DK491" s="179"/>
      <c r="DL491" s="179"/>
      <c r="DM491" s="179"/>
      <c r="DN491" s="179"/>
      <c r="DO491" s="179"/>
      <c r="DP491" s="179"/>
      <c r="DQ491" s="179"/>
      <c r="DR491" s="179"/>
      <c r="DS491" s="179"/>
      <c r="DT491" s="179"/>
      <c r="DU491" s="179"/>
      <c r="DV491" s="179"/>
      <c r="DW491" s="179"/>
      <c r="DX491" s="179"/>
      <c r="DY491" s="179"/>
      <c r="DZ491" s="179"/>
      <c r="EA491" s="179"/>
      <c r="EB491" s="179"/>
      <c r="EC491" s="179"/>
      <c r="ED491" s="179"/>
      <c r="EE491" s="179"/>
      <c r="EF491" s="179"/>
      <c r="EG491" s="179"/>
      <c r="EH491" s="179"/>
      <c r="EI491" s="179"/>
      <c r="EJ491" s="179"/>
      <c r="EK491" s="179"/>
      <c r="EL491" s="179"/>
      <c r="EM491" s="179"/>
      <c r="EN491" s="179"/>
      <c r="EO491" s="179"/>
      <c r="EP491" s="179"/>
      <c r="EQ491" s="179"/>
      <c r="ER491" s="179"/>
      <c r="ES491" s="179"/>
      <c r="ET491" s="179"/>
      <c r="EU491" s="179"/>
      <c r="EV491" s="179"/>
      <c r="EW491" s="179"/>
      <c r="EX491" s="179"/>
      <c r="EY491" s="179"/>
      <c r="EZ491" s="179"/>
      <c r="FA491" s="179"/>
      <c r="FB491" s="179"/>
      <c r="FC491" s="179"/>
      <c r="FD491" s="179"/>
      <c r="FE491" s="179"/>
      <c r="FF491" s="179"/>
      <c r="FG491" s="179"/>
      <c r="FH491" s="179"/>
      <c r="FI491" s="179"/>
      <c r="FJ491" s="179"/>
      <c r="FK491" s="179"/>
      <c r="FL491" s="179"/>
      <c r="FM491" s="179"/>
      <c r="FN491" s="179"/>
      <c r="FO491" s="179"/>
      <c r="FP491" s="179"/>
      <c r="FQ491" s="179"/>
      <c r="FR491" s="179"/>
      <c r="FS491" s="179"/>
      <c r="FT491" s="179"/>
      <c r="FU491" s="179"/>
      <c r="FV491" s="179"/>
      <c r="FW491" s="179"/>
      <c r="FX491" s="179"/>
      <c r="FY491" s="179"/>
      <c r="FZ491" s="179"/>
      <c r="GA491" s="179"/>
      <c r="GB491" s="179"/>
    </row>
    <row r="492" spans="1:184" s="659" customFormat="1">
      <c r="A492" s="12"/>
      <c r="D492" s="179"/>
      <c r="E492" s="179"/>
      <c r="F492" s="179"/>
      <c r="G492" s="179"/>
      <c r="H492" s="179"/>
      <c r="I492" s="179"/>
      <c r="J492" s="179"/>
      <c r="K492" s="179"/>
      <c r="L492" s="793"/>
      <c r="M492" s="794"/>
      <c r="N492" s="795"/>
      <c r="O492" s="179"/>
      <c r="P492" s="179"/>
      <c r="Q492" s="179"/>
      <c r="R492" s="179"/>
      <c r="S492" s="179"/>
      <c r="T492" s="179"/>
      <c r="U492" s="179"/>
      <c r="V492" s="179"/>
      <c r="W492" s="179"/>
      <c r="X492" s="179"/>
      <c r="Y492" s="179"/>
      <c r="Z492" s="179"/>
      <c r="AA492" s="179"/>
      <c r="AB492" s="179"/>
      <c r="AC492" s="179"/>
      <c r="AD492" s="179"/>
      <c r="AE492" s="179"/>
      <c r="AF492" s="179"/>
      <c r="AG492" s="179"/>
      <c r="AH492" s="179"/>
      <c r="AI492" s="179"/>
      <c r="AJ492" s="179"/>
      <c r="AK492" s="179"/>
      <c r="AL492" s="179"/>
      <c r="AM492" s="179"/>
      <c r="AN492" s="179"/>
      <c r="AO492" s="179"/>
      <c r="AP492" s="179"/>
      <c r="AQ492" s="179"/>
      <c r="AR492" s="179"/>
      <c r="AS492" s="179"/>
      <c r="AT492" s="179"/>
      <c r="AU492" s="179"/>
      <c r="AV492" s="179"/>
      <c r="AW492" s="179"/>
      <c r="AX492" s="179"/>
      <c r="AY492" s="179"/>
      <c r="AZ492" s="179"/>
      <c r="BA492" s="179"/>
      <c r="BB492" s="179"/>
      <c r="BC492" s="179"/>
      <c r="BD492" s="179"/>
      <c r="BE492" s="179"/>
      <c r="BF492" s="179"/>
      <c r="BG492" s="179"/>
      <c r="BH492" s="179"/>
      <c r="BI492" s="179"/>
      <c r="BJ492" s="179"/>
      <c r="BK492" s="179"/>
      <c r="BL492" s="179"/>
      <c r="BM492" s="179"/>
      <c r="BN492" s="179"/>
      <c r="BO492" s="179"/>
      <c r="BP492" s="179"/>
      <c r="BQ492" s="179"/>
      <c r="BR492" s="179"/>
      <c r="BS492" s="179"/>
      <c r="BT492" s="179"/>
      <c r="BU492" s="179"/>
      <c r="BV492" s="179"/>
      <c r="BW492" s="179"/>
      <c r="BX492" s="179"/>
      <c r="BY492" s="179"/>
      <c r="BZ492" s="179"/>
      <c r="CA492" s="179"/>
      <c r="CB492" s="179"/>
      <c r="CC492" s="179"/>
      <c r="CD492" s="179"/>
      <c r="CE492" s="179"/>
      <c r="CF492" s="179"/>
      <c r="CG492" s="179"/>
      <c r="CH492" s="179"/>
      <c r="CI492" s="179"/>
      <c r="CJ492" s="179"/>
      <c r="CK492" s="179"/>
      <c r="CL492" s="179"/>
      <c r="CM492" s="179"/>
      <c r="CN492" s="179"/>
      <c r="CO492" s="179"/>
      <c r="CP492" s="179"/>
      <c r="CQ492" s="179"/>
      <c r="CR492" s="179"/>
      <c r="CS492" s="179"/>
      <c r="CT492" s="179"/>
      <c r="CU492" s="179"/>
      <c r="CV492" s="179"/>
      <c r="CW492" s="179"/>
      <c r="CX492" s="179"/>
      <c r="CY492" s="179"/>
      <c r="CZ492" s="179"/>
      <c r="DA492" s="179"/>
      <c r="DB492" s="179"/>
      <c r="DC492" s="179"/>
      <c r="DD492" s="179"/>
      <c r="DE492" s="179"/>
      <c r="DF492" s="179"/>
      <c r="DG492" s="179"/>
      <c r="DH492" s="179"/>
      <c r="DI492" s="179"/>
      <c r="DJ492" s="179"/>
      <c r="DK492" s="179"/>
      <c r="DL492" s="179"/>
      <c r="DM492" s="179"/>
      <c r="DN492" s="179"/>
      <c r="DO492" s="179"/>
      <c r="DP492" s="179"/>
      <c r="DQ492" s="179"/>
      <c r="DR492" s="179"/>
      <c r="DS492" s="179"/>
      <c r="DT492" s="179"/>
      <c r="DU492" s="179"/>
      <c r="DV492" s="179"/>
      <c r="DW492" s="179"/>
      <c r="DX492" s="179"/>
      <c r="DY492" s="179"/>
      <c r="DZ492" s="179"/>
      <c r="EA492" s="179"/>
      <c r="EB492" s="179"/>
      <c r="EC492" s="179"/>
      <c r="ED492" s="179"/>
      <c r="EE492" s="179"/>
      <c r="EF492" s="179"/>
      <c r="EG492" s="179"/>
      <c r="EH492" s="179"/>
      <c r="EI492" s="179"/>
      <c r="EJ492" s="179"/>
      <c r="EK492" s="179"/>
      <c r="EL492" s="179"/>
      <c r="EM492" s="179"/>
      <c r="EN492" s="179"/>
      <c r="EO492" s="179"/>
      <c r="EP492" s="179"/>
      <c r="EQ492" s="179"/>
      <c r="ER492" s="179"/>
      <c r="ES492" s="179"/>
      <c r="ET492" s="179"/>
      <c r="EU492" s="179"/>
      <c r="EV492" s="179"/>
      <c r="EW492" s="179"/>
      <c r="EX492" s="179"/>
      <c r="EY492" s="179"/>
      <c r="EZ492" s="179"/>
      <c r="FA492" s="179"/>
      <c r="FB492" s="179"/>
      <c r="FC492" s="179"/>
      <c r="FD492" s="179"/>
      <c r="FE492" s="179"/>
      <c r="FF492" s="179"/>
      <c r="FG492" s="179"/>
      <c r="FH492" s="179"/>
      <c r="FI492" s="179"/>
      <c r="FJ492" s="179"/>
      <c r="FK492" s="179"/>
      <c r="FL492" s="179"/>
      <c r="FM492" s="179"/>
      <c r="FN492" s="179"/>
      <c r="FO492" s="179"/>
      <c r="FP492" s="179"/>
      <c r="FQ492" s="179"/>
      <c r="FR492" s="179"/>
      <c r="FS492" s="179"/>
      <c r="FT492" s="179"/>
      <c r="FU492" s="179"/>
      <c r="FV492" s="179"/>
      <c r="FW492" s="179"/>
      <c r="FX492" s="179"/>
      <c r="FY492" s="179"/>
      <c r="FZ492" s="179"/>
      <c r="GA492" s="179"/>
      <c r="GB492" s="179"/>
    </row>
    <row r="493" spans="1:184" s="659" customFormat="1">
      <c r="A493" s="12"/>
      <c r="D493" s="179"/>
      <c r="E493" s="179"/>
      <c r="F493" s="179"/>
      <c r="G493" s="179"/>
      <c r="H493" s="179"/>
      <c r="I493" s="179"/>
      <c r="J493" s="179"/>
      <c r="K493" s="179"/>
      <c r="L493" s="793"/>
      <c r="M493" s="794"/>
      <c r="N493" s="795"/>
      <c r="O493" s="179"/>
      <c r="P493" s="179"/>
      <c r="Q493" s="179"/>
      <c r="R493" s="179"/>
      <c r="S493" s="179"/>
      <c r="T493" s="179"/>
      <c r="U493" s="179"/>
      <c r="V493" s="179"/>
      <c r="W493" s="179"/>
      <c r="X493" s="179"/>
      <c r="Y493" s="179"/>
      <c r="Z493" s="179"/>
      <c r="AA493" s="179"/>
      <c r="AB493" s="179"/>
      <c r="AC493" s="179"/>
      <c r="AD493" s="179"/>
      <c r="AE493" s="179"/>
      <c r="AF493" s="179"/>
      <c r="AG493" s="179"/>
      <c r="AH493" s="179"/>
      <c r="AI493" s="179"/>
      <c r="AJ493" s="179"/>
      <c r="AK493" s="179"/>
      <c r="AL493" s="179"/>
      <c r="AM493" s="179"/>
      <c r="AN493" s="179"/>
      <c r="AO493" s="179"/>
      <c r="AP493" s="179"/>
      <c r="AQ493" s="179"/>
      <c r="AR493" s="179"/>
      <c r="AS493" s="179"/>
      <c r="AT493" s="179"/>
      <c r="AU493" s="179"/>
      <c r="AV493" s="179"/>
      <c r="AW493" s="179"/>
      <c r="AX493" s="179"/>
      <c r="AY493" s="179"/>
      <c r="AZ493" s="179"/>
      <c r="BA493" s="179"/>
      <c r="BB493" s="179"/>
      <c r="BC493" s="179"/>
      <c r="BD493" s="179"/>
      <c r="BE493" s="179"/>
      <c r="BF493" s="179"/>
      <c r="BG493" s="179"/>
      <c r="BH493" s="179"/>
      <c r="BI493" s="179"/>
      <c r="BJ493" s="179"/>
      <c r="BK493" s="179"/>
      <c r="BL493" s="179"/>
      <c r="BM493" s="179"/>
      <c r="BN493" s="179"/>
      <c r="BO493" s="179"/>
      <c r="BP493" s="179"/>
      <c r="BQ493" s="179"/>
      <c r="BR493" s="179"/>
      <c r="BS493" s="179"/>
      <c r="BT493" s="179"/>
      <c r="BU493" s="179"/>
      <c r="BV493" s="179"/>
      <c r="BW493" s="179"/>
      <c r="BX493" s="179"/>
      <c r="BY493" s="179"/>
      <c r="BZ493" s="179"/>
      <c r="CA493" s="179"/>
      <c r="CB493" s="179"/>
      <c r="CC493" s="179"/>
      <c r="CD493" s="179"/>
      <c r="CE493" s="179"/>
      <c r="CF493" s="179"/>
      <c r="CG493" s="179"/>
      <c r="CH493" s="179"/>
      <c r="CI493" s="179"/>
      <c r="CJ493" s="179"/>
      <c r="CK493" s="179"/>
      <c r="CL493" s="179"/>
      <c r="CM493" s="179"/>
      <c r="CN493" s="179"/>
      <c r="CO493" s="179"/>
      <c r="CP493" s="179"/>
      <c r="CQ493" s="179"/>
      <c r="CR493" s="179"/>
      <c r="CS493" s="179"/>
      <c r="CT493" s="179"/>
      <c r="CU493" s="179"/>
      <c r="CV493" s="179"/>
      <c r="CW493" s="179"/>
      <c r="CX493" s="179"/>
      <c r="CY493" s="179"/>
      <c r="CZ493" s="179"/>
      <c r="DA493" s="179"/>
      <c r="DB493" s="179"/>
      <c r="DC493" s="179"/>
      <c r="DD493" s="179"/>
      <c r="DE493" s="179"/>
      <c r="DF493" s="179"/>
      <c r="DG493" s="179"/>
      <c r="DH493" s="179"/>
      <c r="DI493" s="179"/>
      <c r="DJ493" s="179"/>
      <c r="DK493" s="179"/>
      <c r="DL493" s="179"/>
      <c r="DM493" s="179"/>
      <c r="DN493" s="179"/>
      <c r="DO493" s="179"/>
      <c r="DP493" s="179"/>
      <c r="DQ493" s="179"/>
      <c r="DR493" s="179"/>
      <c r="DS493" s="179"/>
      <c r="DT493" s="179"/>
      <c r="DU493" s="179"/>
      <c r="DV493" s="179"/>
      <c r="DW493" s="179"/>
      <c r="DX493" s="179"/>
      <c r="DY493" s="179"/>
      <c r="DZ493" s="179"/>
      <c r="EA493" s="179"/>
      <c r="EB493" s="179"/>
      <c r="EC493" s="179"/>
      <c r="ED493" s="179"/>
      <c r="EE493" s="179"/>
      <c r="EF493" s="179"/>
      <c r="EG493" s="179"/>
      <c r="EH493" s="179"/>
      <c r="EI493" s="179"/>
      <c r="EJ493" s="179"/>
      <c r="EK493" s="179"/>
      <c r="EL493" s="179"/>
      <c r="EM493" s="179"/>
      <c r="EN493" s="179"/>
      <c r="EO493" s="179"/>
      <c r="EP493" s="179"/>
      <c r="EQ493" s="179"/>
      <c r="ER493" s="179"/>
      <c r="ES493" s="179"/>
      <c r="ET493" s="179"/>
      <c r="EU493" s="179"/>
      <c r="EV493" s="179"/>
      <c r="EW493" s="179"/>
      <c r="EX493" s="179"/>
      <c r="EY493" s="179"/>
      <c r="EZ493" s="179"/>
      <c r="FA493" s="179"/>
      <c r="FB493" s="179"/>
      <c r="FC493" s="179"/>
      <c r="FD493" s="179"/>
      <c r="FE493" s="179"/>
      <c r="FF493" s="179"/>
      <c r="FG493" s="179"/>
      <c r="FH493" s="179"/>
      <c r="FI493" s="179"/>
      <c r="FJ493" s="179"/>
      <c r="FK493" s="179"/>
      <c r="FL493" s="179"/>
      <c r="FM493" s="179"/>
      <c r="FN493" s="179"/>
      <c r="FO493" s="179"/>
      <c r="FP493" s="179"/>
      <c r="FQ493" s="179"/>
      <c r="FR493" s="179"/>
      <c r="FS493" s="179"/>
      <c r="FT493" s="179"/>
      <c r="FU493" s="179"/>
      <c r="FV493" s="179"/>
      <c r="FW493" s="179"/>
      <c r="FX493" s="179"/>
      <c r="FY493" s="179"/>
      <c r="FZ493" s="179"/>
      <c r="GA493" s="179"/>
      <c r="GB493" s="179"/>
    </row>
    <row r="494" spans="1:184" s="659" customFormat="1">
      <c r="A494" s="12"/>
      <c r="D494" s="179"/>
      <c r="E494" s="179"/>
      <c r="F494" s="179"/>
      <c r="G494" s="179"/>
      <c r="H494" s="179"/>
      <c r="I494" s="179"/>
      <c r="J494" s="179"/>
      <c r="K494" s="179"/>
      <c r="L494" s="793"/>
      <c r="M494" s="794"/>
      <c r="N494" s="795"/>
      <c r="O494" s="179"/>
      <c r="P494" s="179"/>
      <c r="Q494" s="179"/>
      <c r="R494" s="179"/>
      <c r="S494" s="179"/>
      <c r="T494" s="179"/>
      <c r="U494" s="179"/>
      <c r="V494" s="179"/>
      <c r="W494" s="179"/>
      <c r="X494" s="179"/>
      <c r="Y494" s="179"/>
      <c r="Z494" s="179"/>
      <c r="AA494" s="179"/>
      <c r="AB494" s="179"/>
      <c r="AC494" s="179"/>
      <c r="AD494" s="179"/>
      <c r="AE494" s="179"/>
      <c r="AF494" s="179"/>
      <c r="AG494" s="179"/>
      <c r="AH494" s="179"/>
      <c r="AI494" s="179"/>
      <c r="AJ494" s="179"/>
      <c r="AK494" s="179"/>
      <c r="AL494" s="179"/>
      <c r="AM494" s="179"/>
      <c r="AN494" s="179"/>
      <c r="AO494" s="179"/>
      <c r="AP494" s="179"/>
      <c r="AQ494" s="179"/>
      <c r="AR494" s="179"/>
      <c r="AS494" s="179"/>
      <c r="AT494" s="179"/>
      <c r="AU494" s="179"/>
      <c r="AV494" s="179"/>
      <c r="AW494" s="179"/>
      <c r="AX494" s="179"/>
      <c r="AY494" s="179"/>
      <c r="AZ494" s="179"/>
      <c r="BA494" s="179"/>
      <c r="BB494" s="179"/>
      <c r="BC494" s="179"/>
      <c r="BD494" s="179"/>
      <c r="BE494" s="179"/>
      <c r="BF494" s="179"/>
      <c r="BG494" s="179"/>
      <c r="BH494" s="179"/>
      <c r="BI494" s="179"/>
      <c r="BJ494" s="179"/>
      <c r="BK494" s="179"/>
      <c r="BL494" s="179"/>
      <c r="BM494" s="179"/>
      <c r="BN494" s="179"/>
      <c r="BO494" s="179"/>
      <c r="BP494" s="179"/>
      <c r="BQ494" s="179"/>
      <c r="BR494" s="179"/>
      <c r="BS494" s="179"/>
      <c r="BT494" s="179"/>
      <c r="BU494" s="179"/>
      <c r="BV494" s="179"/>
      <c r="BW494" s="179"/>
      <c r="BX494" s="179"/>
      <c r="BY494" s="179"/>
      <c r="BZ494" s="179"/>
      <c r="CA494" s="179"/>
      <c r="CB494" s="179"/>
      <c r="CC494" s="179"/>
      <c r="CD494" s="179"/>
      <c r="CE494" s="179"/>
      <c r="CF494" s="179"/>
      <c r="CG494" s="179"/>
      <c r="CH494" s="179"/>
      <c r="CI494" s="179"/>
      <c r="CJ494" s="179"/>
      <c r="CK494" s="179"/>
      <c r="CL494" s="179"/>
      <c r="CM494" s="179"/>
      <c r="CN494" s="179"/>
      <c r="CO494" s="179"/>
      <c r="CP494" s="179"/>
      <c r="CQ494" s="179"/>
      <c r="CR494" s="179"/>
      <c r="CS494" s="179"/>
      <c r="CT494" s="179"/>
      <c r="CU494" s="179"/>
      <c r="CV494" s="179"/>
      <c r="CW494" s="179"/>
      <c r="CX494" s="179"/>
      <c r="CY494" s="179"/>
      <c r="CZ494" s="179"/>
      <c r="DA494" s="179"/>
      <c r="DB494" s="179"/>
      <c r="DC494" s="179"/>
      <c r="DD494" s="179"/>
      <c r="DE494" s="179"/>
      <c r="DF494" s="179"/>
      <c r="DG494" s="179"/>
      <c r="DH494" s="179"/>
      <c r="DI494" s="179"/>
      <c r="DJ494" s="179"/>
      <c r="DK494" s="179"/>
      <c r="DL494" s="179"/>
      <c r="DM494" s="179"/>
      <c r="DN494" s="179"/>
      <c r="DO494" s="179"/>
      <c r="DP494" s="179"/>
      <c r="DQ494" s="179"/>
      <c r="DR494" s="179"/>
      <c r="DS494" s="179"/>
      <c r="DT494" s="179"/>
      <c r="DU494" s="179"/>
      <c r="DV494" s="179"/>
      <c r="DW494" s="179"/>
      <c r="DX494" s="179"/>
      <c r="DY494" s="179"/>
      <c r="DZ494" s="179"/>
      <c r="EA494" s="179"/>
      <c r="EB494" s="179"/>
      <c r="EC494" s="179"/>
      <c r="ED494" s="179"/>
      <c r="EE494" s="179"/>
      <c r="EF494" s="179"/>
      <c r="EG494" s="179"/>
      <c r="EH494" s="179"/>
      <c r="EI494" s="179"/>
      <c r="EJ494" s="179"/>
      <c r="EK494" s="179"/>
      <c r="EL494" s="179"/>
      <c r="EM494" s="179"/>
      <c r="EN494" s="179"/>
      <c r="EO494" s="179"/>
      <c r="EP494" s="179"/>
      <c r="EQ494" s="179"/>
      <c r="ER494" s="179"/>
      <c r="ES494" s="179"/>
      <c r="ET494" s="179"/>
      <c r="EU494" s="179"/>
      <c r="EV494" s="179"/>
      <c r="EW494" s="179"/>
      <c r="EX494" s="179"/>
      <c r="EY494" s="179"/>
      <c r="EZ494" s="179"/>
      <c r="FA494" s="179"/>
      <c r="FB494" s="179"/>
      <c r="FC494" s="179"/>
      <c r="FD494" s="179"/>
      <c r="FE494" s="179"/>
      <c r="FF494" s="179"/>
      <c r="FG494" s="179"/>
      <c r="FH494" s="179"/>
      <c r="FI494" s="179"/>
      <c r="FJ494" s="179"/>
      <c r="FK494" s="179"/>
      <c r="FL494" s="179"/>
      <c r="FM494" s="179"/>
      <c r="FN494" s="179"/>
      <c r="FO494" s="179"/>
      <c r="FP494" s="179"/>
      <c r="FQ494" s="179"/>
      <c r="FR494" s="179"/>
      <c r="FS494" s="179"/>
      <c r="FT494" s="179"/>
      <c r="FU494" s="179"/>
      <c r="FV494" s="179"/>
      <c r="FW494" s="179"/>
      <c r="FX494" s="179"/>
      <c r="FY494" s="179"/>
      <c r="FZ494" s="179"/>
      <c r="GA494" s="179"/>
      <c r="GB494" s="179"/>
    </row>
    <row r="495" spans="1:184" s="659" customFormat="1">
      <c r="A495" s="12"/>
      <c r="D495" s="179"/>
      <c r="E495" s="179"/>
      <c r="F495" s="179"/>
      <c r="G495" s="179"/>
      <c r="H495" s="179"/>
      <c r="I495" s="179"/>
      <c r="J495" s="179"/>
      <c r="K495" s="179"/>
      <c r="L495" s="793"/>
      <c r="M495" s="794"/>
      <c r="N495" s="795"/>
      <c r="O495" s="179"/>
      <c r="P495" s="179"/>
      <c r="Q495" s="179"/>
      <c r="R495" s="179"/>
      <c r="S495" s="179"/>
      <c r="T495" s="179"/>
      <c r="U495" s="179"/>
      <c r="V495" s="179"/>
      <c r="W495" s="179"/>
      <c r="X495" s="179"/>
      <c r="Y495" s="179"/>
      <c r="Z495" s="179"/>
      <c r="AA495" s="179"/>
      <c r="AB495" s="179"/>
      <c r="AC495" s="179"/>
      <c r="AD495" s="179"/>
      <c r="AE495" s="179"/>
      <c r="AF495" s="179"/>
      <c r="AG495" s="179"/>
      <c r="AH495" s="179"/>
      <c r="AI495" s="179"/>
      <c r="AJ495" s="179"/>
      <c r="AK495" s="179"/>
      <c r="AL495" s="179"/>
      <c r="AM495" s="179"/>
      <c r="AN495" s="179"/>
      <c r="AO495" s="179"/>
      <c r="AP495" s="179"/>
      <c r="AQ495" s="179"/>
      <c r="AR495" s="179"/>
      <c r="AS495" s="179"/>
      <c r="AT495" s="179"/>
      <c r="AU495" s="179"/>
      <c r="AV495" s="179"/>
      <c r="AW495" s="179"/>
      <c r="AX495" s="179"/>
      <c r="AY495" s="179"/>
      <c r="AZ495" s="179"/>
      <c r="BA495" s="179"/>
      <c r="BB495" s="179"/>
      <c r="BC495" s="179"/>
      <c r="BD495" s="179"/>
      <c r="BE495" s="179"/>
      <c r="BF495" s="179"/>
      <c r="BG495" s="179"/>
      <c r="BH495" s="179"/>
      <c r="BI495" s="179"/>
      <c r="BJ495" s="179"/>
      <c r="BK495" s="179"/>
      <c r="BL495" s="179"/>
      <c r="BM495" s="179"/>
      <c r="BN495" s="179"/>
      <c r="BO495" s="179"/>
      <c r="BP495" s="179"/>
      <c r="BQ495" s="179"/>
      <c r="BR495" s="179"/>
      <c r="BS495" s="179"/>
      <c r="BT495" s="179"/>
      <c r="BU495" s="179"/>
      <c r="BV495" s="179"/>
      <c r="BW495" s="179"/>
      <c r="BX495" s="179"/>
      <c r="BY495" s="179"/>
      <c r="BZ495" s="179"/>
      <c r="CA495" s="179"/>
      <c r="CB495" s="179"/>
      <c r="CC495" s="179"/>
      <c r="CD495" s="179"/>
      <c r="CE495" s="179"/>
      <c r="CF495" s="179"/>
      <c r="CG495" s="179"/>
      <c r="CH495" s="179"/>
      <c r="CI495" s="179"/>
      <c r="CJ495" s="179"/>
      <c r="CK495" s="179"/>
      <c r="CL495" s="179"/>
      <c r="CM495" s="179"/>
      <c r="CN495" s="179"/>
      <c r="CO495" s="179"/>
      <c r="CP495" s="179"/>
      <c r="CQ495" s="179"/>
      <c r="CR495" s="179"/>
      <c r="CS495" s="179"/>
      <c r="CT495" s="179"/>
      <c r="CU495" s="179"/>
      <c r="CV495" s="179"/>
      <c r="CW495" s="179"/>
      <c r="CX495" s="179"/>
      <c r="CY495" s="179"/>
      <c r="CZ495" s="179"/>
      <c r="DA495" s="179"/>
      <c r="DB495" s="179"/>
      <c r="DC495" s="179"/>
      <c r="DD495" s="179"/>
      <c r="DE495" s="179"/>
      <c r="DF495" s="179"/>
      <c r="DG495" s="179"/>
      <c r="DH495" s="179"/>
      <c r="DI495" s="179"/>
      <c r="DJ495" s="179"/>
      <c r="DK495" s="179"/>
      <c r="DL495" s="179"/>
      <c r="DM495" s="179"/>
      <c r="DN495" s="179"/>
      <c r="DO495" s="179"/>
      <c r="DP495" s="179"/>
      <c r="DQ495" s="179"/>
      <c r="DR495" s="179"/>
      <c r="DS495" s="179"/>
      <c r="DT495" s="179"/>
      <c r="DU495" s="179"/>
      <c r="DV495" s="179"/>
      <c r="DW495" s="179"/>
      <c r="DX495" s="179"/>
      <c r="DY495" s="179"/>
      <c r="DZ495" s="179"/>
      <c r="EA495" s="179"/>
      <c r="EB495" s="179"/>
      <c r="EC495" s="179"/>
      <c r="ED495" s="179"/>
      <c r="EE495" s="179"/>
      <c r="EF495" s="179"/>
      <c r="EG495" s="179"/>
      <c r="EH495" s="179"/>
      <c r="EI495" s="179"/>
      <c r="EJ495" s="179"/>
      <c r="EK495" s="179"/>
      <c r="EL495" s="179"/>
      <c r="EM495" s="179"/>
      <c r="EN495" s="179"/>
      <c r="EO495" s="179"/>
      <c r="EP495" s="179"/>
      <c r="EQ495" s="179"/>
      <c r="ER495" s="179"/>
      <c r="ES495" s="179"/>
      <c r="ET495" s="179"/>
      <c r="EU495" s="179"/>
      <c r="EV495" s="179"/>
      <c r="EW495" s="179"/>
      <c r="EX495" s="179"/>
      <c r="EY495" s="179"/>
      <c r="EZ495" s="179"/>
      <c r="FA495" s="179"/>
      <c r="FB495" s="179"/>
      <c r="FC495" s="179"/>
      <c r="FD495" s="179"/>
      <c r="FE495" s="179"/>
      <c r="FF495" s="179"/>
      <c r="FG495" s="179"/>
      <c r="FH495" s="179"/>
      <c r="FI495" s="179"/>
      <c r="FJ495" s="179"/>
      <c r="FK495" s="179"/>
      <c r="FL495" s="179"/>
      <c r="FM495" s="179"/>
      <c r="FN495" s="179"/>
      <c r="FO495" s="179"/>
      <c r="FP495" s="179"/>
      <c r="FQ495" s="179"/>
      <c r="FR495" s="179"/>
      <c r="FS495" s="179"/>
      <c r="FT495" s="179"/>
      <c r="FU495" s="179"/>
      <c r="FV495" s="179"/>
      <c r="FW495" s="179"/>
      <c r="FX495" s="179"/>
      <c r="FY495" s="179"/>
      <c r="FZ495" s="179"/>
      <c r="GA495" s="179"/>
      <c r="GB495" s="179"/>
    </row>
    <row r="496" spans="1:184" s="659" customFormat="1">
      <c r="A496" s="12"/>
      <c r="D496" s="179"/>
      <c r="E496" s="179"/>
      <c r="F496" s="179"/>
      <c r="G496" s="179"/>
      <c r="H496" s="179"/>
      <c r="I496" s="179"/>
      <c r="J496" s="179"/>
      <c r="K496" s="179"/>
      <c r="L496" s="793"/>
      <c r="M496" s="794"/>
      <c r="N496" s="795"/>
      <c r="O496" s="179"/>
      <c r="P496" s="179"/>
      <c r="Q496" s="179"/>
      <c r="R496" s="179"/>
      <c r="S496" s="179"/>
      <c r="T496" s="179"/>
      <c r="U496" s="179"/>
      <c r="V496" s="179"/>
      <c r="W496" s="179"/>
      <c r="X496" s="179"/>
      <c r="Y496" s="179"/>
      <c r="Z496" s="179"/>
      <c r="AA496" s="179"/>
      <c r="AB496" s="179"/>
      <c r="AC496" s="179"/>
      <c r="AD496" s="179"/>
      <c r="AE496" s="179"/>
      <c r="AF496" s="179"/>
      <c r="AG496" s="179"/>
      <c r="AH496" s="179"/>
      <c r="AI496" s="179"/>
      <c r="AJ496" s="179"/>
      <c r="AK496" s="179"/>
      <c r="AL496" s="179"/>
      <c r="AM496" s="179"/>
      <c r="AN496" s="179"/>
      <c r="AO496" s="179"/>
      <c r="AP496" s="179"/>
      <c r="AQ496" s="179"/>
      <c r="AR496" s="179"/>
      <c r="AS496" s="179"/>
      <c r="AT496" s="179"/>
      <c r="AU496" s="179"/>
      <c r="AV496" s="179"/>
      <c r="AW496" s="179"/>
      <c r="AX496" s="179"/>
      <c r="AY496" s="179"/>
      <c r="AZ496" s="179"/>
      <c r="BA496" s="179"/>
      <c r="BB496" s="179"/>
      <c r="BC496" s="179"/>
      <c r="BD496" s="179"/>
      <c r="BE496" s="179"/>
      <c r="BF496" s="179"/>
      <c r="BG496" s="179"/>
      <c r="BH496" s="179"/>
      <c r="BI496" s="179"/>
      <c r="BJ496" s="179"/>
      <c r="BK496" s="179"/>
      <c r="BL496" s="179"/>
      <c r="BM496" s="179"/>
      <c r="BN496" s="179"/>
      <c r="BO496" s="179"/>
      <c r="BP496" s="179"/>
      <c r="BQ496" s="179"/>
      <c r="BR496" s="179"/>
      <c r="BS496" s="179"/>
      <c r="BT496" s="179"/>
      <c r="BU496" s="179"/>
      <c r="BV496" s="179"/>
      <c r="BW496" s="179"/>
      <c r="BX496" s="179"/>
      <c r="BY496" s="179"/>
      <c r="BZ496" s="179"/>
      <c r="CA496" s="179"/>
      <c r="CB496" s="179"/>
      <c r="CC496" s="179"/>
      <c r="CD496" s="179"/>
      <c r="CE496" s="179"/>
      <c r="CF496" s="179"/>
      <c r="CG496" s="179"/>
      <c r="CH496" s="179"/>
      <c r="CI496" s="179"/>
      <c r="CJ496" s="179"/>
      <c r="CK496" s="179"/>
      <c r="CL496" s="179"/>
      <c r="CM496" s="179"/>
      <c r="CN496" s="179"/>
      <c r="CO496" s="179"/>
      <c r="CP496" s="179"/>
      <c r="CQ496" s="179"/>
      <c r="CR496" s="179"/>
      <c r="CS496" s="179"/>
      <c r="CT496" s="179"/>
      <c r="CU496" s="179"/>
      <c r="CV496" s="179"/>
      <c r="CW496" s="179"/>
      <c r="CX496" s="179"/>
      <c r="CY496" s="179"/>
      <c r="CZ496" s="179"/>
      <c r="DA496" s="179"/>
      <c r="DB496" s="179"/>
      <c r="DC496" s="179"/>
      <c r="DD496" s="179"/>
      <c r="DE496" s="179"/>
      <c r="DF496" s="179"/>
      <c r="DG496" s="179"/>
      <c r="DH496" s="179"/>
      <c r="DI496" s="179"/>
      <c r="DJ496" s="179"/>
      <c r="DK496" s="179"/>
      <c r="DL496" s="179"/>
      <c r="DM496" s="179"/>
      <c r="DN496" s="179"/>
      <c r="DO496" s="179"/>
      <c r="DP496" s="179"/>
      <c r="DQ496" s="179"/>
      <c r="DR496" s="179"/>
      <c r="DS496" s="179"/>
      <c r="DT496" s="179"/>
      <c r="DU496" s="179"/>
      <c r="DV496" s="179"/>
      <c r="DW496" s="179"/>
      <c r="DX496" s="179"/>
      <c r="DY496" s="179"/>
      <c r="DZ496" s="179"/>
      <c r="EA496" s="179"/>
      <c r="EB496" s="179"/>
      <c r="EC496" s="179"/>
      <c r="ED496" s="179"/>
      <c r="EE496" s="179"/>
      <c r="EF496" s="179"/>
      <c r="EG496" s="179"/>
      <c r="EH496" s="179"/>
      <c r="EI496" s="179"/>
      <c r="EJ496" s="179"/>
      <c r="EK496" s="179"/>
      <c r="EL496" s="179"/>
      <c r="EM496" s="179"/>
      <c r="EN496" s="179"/>
      <c r="EO496" s="179"/>
      <c r="EP496" s="179"/>
      <c r="EQ496" s="179"/>
      <c r="ER496" s="179"/>
      <c r="ES496" s="179"/>
      <c r="ET496" s="179"/>
      <c r="EU496" s="179"/>
      <c r="EV496" s="179"/>
      <c r="EW496" s="179"/>
      <c r="EX496" s="179"/>
      <c r="EY496" s="179"/>
      <c r="EZ496" s="179"/>
      <c r="FA496" s="179"/>
      <c r="FB496" s="179"/>
      <c r="FC496" s="179"/>
      <c r="FD496" s="179"/>
      <c r="FE496" s="179"/>
      <c r="FF496" s="179"/>
      <c r="FG496" s="179"/>
      <c r="FH496" s="179"/>
      <c r="FI496" s="179"/>
      <c r="FJ496" s="179"/>
      <c r="FK496" s="179"/>
      <c r="FL496" s="179"/>
      <c r="FM496" s="179"/>
      <c r="FN496" s="179"/>
      <c r="FO496" s="179"/>
      <c r="FP496" s="179"/>
      <c r="FQ496" s="179"/>
      <c r="FR496" s="179"/>
      <c r="FS496" s="179"/>
      <c r="FT496" s="179"/>
      <c r="FU496" s="179"/>
      <c r="FV496" s="179"/>
      <c r="FW496" s="179"/>
      <c r="FX496" s="179"/>
      <c r="FY496" s="179"/>
      <c r="FZ496" s="179"/>
      <c r="GA496" s="179"/>
      <c r="GB496" s="179"/>
    </row>
    <row r="497" spans="1:184" s="659" customFormat="1">
      <c r="A497" s="12"/>
      <c r="D497" s="179"/>
      <c r="E497" s="179"/>
      <c r="F497" s="179"/>
      <c r="G497" s="179"/>
      <c r="H497" s="179"/>
      <c r="I497" s="179"/>
      <c r="J497" s="179"/>
      <c r="K497" s="179"/>
      <c r="L497" s="793"/>
      <c r="M497" s="794"/>
      <c r="N497" s="795"/>
      <c r="O497" s="179"/>
      <c r="P497" s="179"/>
      <c r="Q497" s="179"/>
      <c r="R497" s="179"/>
      <c r="S497" s="179"/>
      <c r="T497" s="179"/>
      <c r="U497" s="179"/>
      <c r="V497" s="179"/>
      <c r="W497" s="179"/>
      <c r="X497" s="179"/>
      <c r="Y497" s="179"/>
      <c r="Z497" s="179"/>
      <c r="AA497" s="179"/>
      <c r="AB497" s="179"/>
      <c r="AC497" s="179"/>
      <c r="AD497" s="179"/>
      <c r="AE497" s="179"/>
      <c r="AF497" s="179"/>
      <c r="AG497" s="179"/>
      <c r="AH497" s="179"/>
      <c r="AI497" s="179"/>
      <c r="AJ497" s="179"/>
      <c r="AK497" s="179"/>
      <c r="AL497" s="179"/>
      <c r="AM497" s="179"/>
      <c r="AN497" s="179"/>
      <c r="AO497" s="179"/>
      <c r="AP497" s="179"/>
      <c r="AQ497" s="179"/>
      <c r="AR497" s="179"/>
      <c r="AS497" s="179"/>
      <c r="AT497" s="179"/>
      <c r="AU497" s="179"/>
      <c r="AV497" s="179"/>
      <c r="AW497" s="179"/>
      <c r="AX497" s="179"/>
      <c r="AY497" s="179"/>
      <c r="AZ497" s="179"/>
      <c r="BA497" s="179"/>
      <c r="BB497" s="179"/>
      <c r="BC497" s="179"/>
      <c r="BD497" s="179"/>
      <c r="BE497" s="179"/>
      <c r="BF497" s="179"/>
      <c r="BG497" s="179"/>
      <c r="BH497" s="179"/>
      <c r="BI497" s="179"/>
      <c r="BJ497" s="179"/>
      <c r="BK497" s="179"/>
      <c r="BL497" s="179"/>
      <c r="BM497" s="179"/>
      <c r="BN497" s="179"/>
      <c r="BO497" s="179"/>
      <c r="BP497" s="179"/>
      <c r="BQ497" s="179"/>
      <c r="BR497" s="179"/>
      <c r="BS497" s="179"/>
      <c r="BT497" s="179"/>
      <c r="BU497" s="179"/>
      <c r="BV497" s="179"/>
      <c r="BW497" s="179"/>
      <c r="BX497" s="179"/>
      <c r="BY497" s="179"/>
      <c r="BZ497" s="179"/>
      <c r="CA497" s="179"/>
      <c r="CB497" s="179"/>
      <c r="CC497" s="179"/>
      <c r="CD497" s="179"/>
      <c r="CE497" s="179"/>
      <c r="CF497" s="179"/>
      <c r="CG497" s="179"/>
      <c r="CH497" s="179"/>
      <c r="CI497" s="179"/>
      <c r="CJ497" s="179"/>
      <c r="CK497" s="179"/>
      <c r="CL497" s="179"/>
      <c r="CM497" s="179"/>
      <c r="CN497" s="179"/>
      <c r="CO497" s="179"/>
      <c r="CP497" s="179"/>
      <c r="CQ497" s="179"/>
      <c r="CR497" s="179"/>
      <c r="CS497" s="179"/>
      <c r="CT497" s="179"/>
      <c r="CU497" s="179"/>
      <c r="CV497" s="179"/>
      <c r="CW497" s="179"/>
      <c r="CX497" s="179"/>
      <c r="CY497" s="179"/>
      <c r="CZ497" s="179"/>
      <c r="DA497" s="179"/>
      <c r="DB497" s="179"/>
      <c r="DC497" s="179"/>
      <c r="DD497" s="179"/>
      <c r="DE497" s="179"/>
      <c r="DF497" s="179"/>
      <c r="DG497" s="179"/>
      <c r="DH497" s="179"/>
      <c r="DI497" s="179"/>
      <c r="DJ497" s="179"/>
      <c r="DK497" s="179"/>
      <c r="DL497" s="179"/>
      <c r="DM497" s="179"/>
      <c r="DN497" s="179"/>
      <c r="DO497" s="179"/>
      <c r="DP497" s="179"/>
      <c r="DQ497" s="179"/>
      <c r="DR497" s="179"/>
      <c r="DS497" s="179"/>
      <c r="DT497" s="179"/>
      <c r="DU497" s="179"/>
      <c r="DV497" s="179"/>
      <c r="DW497" s="179"/>
      <c r="DX497" s="179"/>
      <c r="DY497" s="179"/>
      <c r="DZ497" s="179"/>
      <c r="EA497" s="179"/>
      <c r="EB497" s="179"/>
      <c r="EC497" s="179"/>
      <c r="ED497" s="179"/>
      <c r="EE497" s="179"/>
      <c r="EF497" s="179"/>
      <c r="EG497" s="179"/>
      <c r="EH497" s="179"/>
      <c r="EI497" s="179"/>
      <c r="EJ497" s="179"/>
      <c r="EK497" s="179"/>
      <c r="EL497" s="179"/>
      <c r="EM497" s="179"/>
      <c r="EN497" s="179"/>
      <c r="EO497" s="179"/>
      <c r="EP497" s="179"/>
      <c r="EQ497" s="179"/>
      <c r="ER497" s="179"/>
      <c r="ES497" s="179"/>
      <c r="ET497" s="179"/>
      <c r="EU497" s="179"/>
      <c r="EV497" s="179"/>
      <c r="EW497" s="179"/>
      <c r="EX497" s="179"/>
      <c r="EY497" s="179"/>
      <c r="EZ497" s="179"/>
      <c r="FA497" s="179"/>
      <c r="FB497" s="179"/>
      <c r="FC497" s="179"/>
      <c r="FD497" s="179"/>
      <c r="FE497" s="179"/>
      <c r="FF497" s="179"/>
      <c r="FG497" s="179"/>
      <c r="FH497" s="179"/>
      <c r="FI497" s="179"/>
      <c r="FJ497" s="179"/>
      <c r="FK497" s="179"/>
      <c r="FL497" s="179"/>
      <c r="FM497" s="179"/>
      <c r="FN497" s="179"/>
      <c r="FO497" s="179"/>
      <c r="FP497" s="179"/>
      <c r="FQ497" s="179"/>
      <c r="FR497" s="179"/>
      <c r="FS497" s="179"/>
      <c r="FT497" s="179"/>
      <c r="FU497" s="179"/>
      <c r="FV497" s="179"/>
      <c r="FW497" s="179"/>
      <c r="FX497" s="179"/>
      <c r="FY497" s="179"/>
      <c r="FZ497" s="179"/>
      <c r="GA497" s="179"/>
      <c r="GB497" s="179"/>
    </row>
    <row r="498" spans="1:184" s="659" customFormat="1">
      <c r="A498" s="12"/>
      <c r="D498" s="179"/>
      <c r="E498" s="179"/>
      <c r="F498" s="179"/>
      <c r="G498" s="179"/>
      <c r="H498" s="179"/>
      <c r="I498" s="179"/>
      <c r="J498" s="179"/>
      <c r="K498" s="179"/>
      <c r="L498" s="793"/>
      <c r="M498" s="794"/>
      <c r="N498" s="795"/>
      <c r="O498" s="179"/>
      <c r="P498" s="179"/>
      <c r="Q498" s="179"/>
      <c r="R498" s="179"/>
      <c r="S498" s="179"/>
      <c r="T498" s="179"/>
      <c r="U498" s="179"/>
      <c r="V498" s="179"/>
      <c r="W498" s="179"/>
      <c r="X498" s="179"/>
      <c r="Y498" s="179"/>
      <c r="Z498" s="179"/>
      <c r="AA498" s="179"/>
      <c r="AB498" s="179"/>
      <c r="AC498" s="179"/>
      <c r="AD498" s="179"/>
      <c r="AE498" s="179"/>
      <c r="AF498" s="179"/>
      <c r="AG498" s="179"/>
      <c r="AH498" s="179"/>
      <c r="AI498" s="179"/>
      <c r="AJ498" s="179"/>
      <c r="AK498" s="179"/>
      <c r="AL498" s="179"/>
      <c r="AM498" s="179"/>
      <c r="AN498" s="179"/>
      <c r="AO498" s="179"/>
      <c r="AP498" s="179"/>
      <c r="AQ498" s="179"/>
      <c r="AR498" s="179"/>
      <c r="AS498" s="179"/>
      <c r="AT498" s="179"/>
      <c r="AU498" s="179"/>
      <c r="AV498" s="179"/>
      <c r="AW498" s="179"/>
      <c r="AX498" s="179"/>
      <c r="AY498" s="179"/>
      <c r="AZ498" s="179"/>
      <c r="BA498" s="179"/>
      <c r="BB498" s="179"/>
      <c r="BC498" s="179"/>
      <c r="BD498" s="179"/>
      <c r="BE498" s="179"/>
      <c r="BF498" s="179"/>
      <c r="BG498" s="179"/>
      <c r="BH498" s="179"/>
      <c r="BI498" s="179"/>
      <c r="BJ498" s="179"/>
      <c r="BK498" s="179"/>
      <c r="BL498" s="179"/>
      <c r="BM498" s="179"/>
      <c r="BN498" s="179"/>
      <c r="BO498" s="179"/>
      <c r="BP498" s="179"/>
      <c r="BQ498" s="179"/>
      <c r="BR498" s="179"/>
      <c r="BS498" s="179"/>
      <c r="BT498" s="179"/>
      <c r="BU498" s="179"/>
      <c r="BV498" s="179"/>
      <c r="BW498" s="179"/>
      <c r="BX498" s="179"/>
      <c r="BY498" s="179"/>
      <c r="BZ498" s="179"/>
      <c r="CA498" s="179"/>
      <c r="CB498" s="179"/>
      <c r="CC498" s="179"/>
      <c r="CD498" s="179"/>
      <c r="CE498" s="179"/>
      <c r="CF498" s="179"/>
      <c r="CG498" s="179"/>
      <c r="CH498" s="179"/>
      <c r="CI498" s="179"/>
      <c r="CJ498" s="179"/>
      <c r="CK498" s="179"/>
      <c r="CL498" s="179"/>
      <c r="CM498" s="179"/>
      <c r="CN498" s="179"/>
      <c r="CO498" s="179"/>
      <c r="CP498" s="179"/>
      <c r="CQ498" s="179"/>
      <c r="CR498" s="179"/>
      <c r="CS498" s="179"/>
      <c r="CT498" s="179"/>
      <c r="CU498" s="179"/>
      <c r="CV498" s="179"/>
      <c r="CW498" s="179"/>
      <c r="CX498" s="179"/>
      <c r="CY498" s="179"/>
      <c r="CZ498" s="179"/>
      <c r="DA498" s="179"/>
      <c r="DB498" s="179"/>
      <c r="DC498" s="179"/>
      <c r="DD498" s="179"/>
      <c r="DE498" s="179"/>
      <c r="DF498" s="179"/>
      <c r="DG498" s="179"/>
      <c r="DH498" s="179"/>
      <c r="DI498" s="179"/>
      <c r="DJ498" s="179"/>
      <c r="DK498" s="179"/>
      <c r="DL498" s="179"/>
      <c r="DM498" s="179"/>
      <c r="DN498" s="179"/>
      <c r="DO498" s="179"/>
      <c r="DP498" s="179"/>
      <c r="DQ498" s="179"/>
      <c r="DR498" s="179"/>
      <c r="DS498" s="179"/>
      <c r="DT498" s="179"/>
      <c r="DU498" s="179"/>
      <c r="DV498" s="179"/>
      <c r="DW498" s="179"/>
      <c r="DX498" s="179"/>
      <c r="DY498" s="179"/>
      <c r="DZ498" s="179"/>
      <c r="EA498" s="179"/>
      <c r="EB498" s="179"/>
      <c r="EC498" s="179"/>
      <c r="ED498" s="179"/>
      <c r="EE498" s="179"/>
      <c r="EF498" s="179"/>
      <c r="EG498" s="179"/>
      <c r="EH498" s="179"/>
      <c r="EI498" s="179"/>
      <c r="EJ498" s="179"/>
      <c r="EK498" s="179"/>
      <c r="EL498" s="179"/>
      <c r="EM498" s="179"/>
      <c r="EN498" s="179"/>
      <c r="EO498" s="179"/>
      <c r="EP498" s="179"/>
      <c r="EQ498" s="179"/>
      <c r="ER498" s="179"/>
      <c r="ES498" s="179"/>
      <c r="ET498" s="179"/>
      <c r="EU498" s="179"/>
      <c r="EV498" s="179"/>
      <c r="EW498" s="179"/>
      <c r="EX498" s="179"/>
      <c r="EY498" s="179"/>
      <c r="EZ498" s="179"/>
      <c r="FA498" s="179"/>
      <c r="FB498" s="179"/>
      <c r="FC498" s="179"/>
      <c r="FD498" s="179"/>
      <c r="FE498" s="179"/>
      <c r="FF498" s="179"/>
      <c r="FG498" s="179"/>
      <c r="FH498" s="179"/>
      <c r="FI498" s="179"/>
      <c r="FJ498" s="179"/>
      <c r="FK498" s="179"/>
      <c r="FL498" s="179"/>
      <c r="FM498" s="179"/>
      <c r="FN498" s="179"/>
      <c r="FO498" s="179"/>
      <c r="FP498" s="179"/>
      <c r="FQ498" s="179"/>
      <c r="FR498" s="179"/>
      <c r="FS498" s="179"/>
      <c r="FT498" s="179"/>
      <c r="FU498" s="179"/>
      <c r="FV498" s="179"/>
      <c r="FW498" s="179"/>
      <c r="FX498" s="179"/>
      <c r="FY498" s="179"/>
      <c r="FZ498" s="179"/>
      <c r="GA498" s="179"/>
      <c r="GB498" s="179"/>
    </row>
    <row r="499" spans="1:184" s="659" customFormat="1">
      <c r="A499" s="12"/>
      <c r="D499" s="179"/>
      <c r="E499" s="179"/>
      <c r="F499" s="179"/>
      <c r="G499" s="179"/>
      <c r="H499" s="179"/>
      <c r="I499" s="179"/>
      <c r="J499" s="179"/>
      <c r="K499" s="179"/>
      <c r="L499" s="793"/>
      <c r="M499" s="794"/>
      <c r="N499" s="795"/>
      <c r="O499" s="179"/>
      <c r="P499" s="179"/>
      <c r="Q499" s="179"/>
      <c r="R499" s="179"/>
      <c r="S499" s="179"/>
      <c r="T499" s="179"/>
      <c r="U499" s="179"/>
      <c r="V499" s="179"/>
      <c r="W499" s="179"/>
      <c r="X499" s="179"/>
      <c r="Y499" s="179"/>
      <c r="Z499" s="179"/>
      <c r="AA499" s="179"/>
      <c r="AB499" s="179"/>
      <c r="AC499" s="179"/>
      <c r="AD499" s="179"/>
      <c r="AE499" s="179"/>
      <c r="AF499" s="179"/>
      <c r="AG499" s="179"/>
      <c r="AH499" s="179"/>
      <c r="AI499" s="179"/>
      <c r="AJ499" s="179"/>
      <c r="AK499" s="179"/>
      <c r="AL499" s="179"/>
      <c r="AM499" s="179"/>
      <c r="AN499" s="179"/>
      <c r="AO499" s="179"/>
      <c r="AP499" s="179"/>
      <c r="AQ499" s="179"/>
      <c r="AR499" s="179"/>
      <c r="AS499" s="179"/>
      <c r="AT499" s="179"/>
      <c r="AU499" s="179"/>
      <c r="AV499" s="179"/>
      <c r="AW499" s="179"/>
      <c r="AX499" s="179"/>
      <c r="AY499" s="179"/>
      <c r="AZ499" s="179"/>
      <c r="BA499" s="179"/>
      <c r="BB499" s="179"/>
      <c r="BC499" s="179"/>
      <c r="BD499" s="179"/>
      <c r="BE499" s="179"/>
      <c r="BF499" s="179"/>
      <c r="BG499" s="179"/>
      <c r="BH499" s="179"/>
      <c r="BI499" s="179"/>
      <c r="BJ499" s="179"/>
      <c r="BK499" s="179"/>
      <c r="BL499" s="179"/>
      <c r="BM499" s="179"/>
      <c r="BN499" s="179"/>
      <c r="BO499" s="179"/>
      <c r="BP499" s="179"/>
      <c r="BQ499" s="179"/>
      <c r="BR499" s="179"/>
      <c r="BS499" s="179"/>
      <c r="BT499" s="179"/>
      <c r="BU499" s="179"/>
      <c r="BV499" s="179"/>
      <c r="BW499" s="179"/>
      <c r="BX499" s="179"/>
      <c r="BY499" s="179"/>
      <c r="BZ499" s="179"/>
      <c r="CA499" s="179"/>
      <c r="CB499" s="179"/>
      <c r="CC499" s="179"/>
      <c r="CD499" s="179"/>
      <c r="CE499" s="179"/>
      <c r="CF499" s="179"/>
      <c r="CG499" s="179"/>
      <c r="CH499" s="179"/>
      <c r="CI499" s="179"/>
      <c r="CJ499" s="179"/>
      <c r="CK499" s="179"/>
      <c r="CL499" s="179"/>
      <c r="CM499" s="179"/>
      <c r="CN499" s="179"/>
      <c r="CO499" s="179"/>
      <c r="CP499" s="179"/>
      <c r="CQ499" s="179"/>
      <c r="CR499" s="179"/>
      <c r="CS499" s="179"/>
      <c r="CT499" s="179"/>
      <c r="CU499" s="179"/>
      <c r="CV499" s="179"/>
      <c r="CW499" s="179"/>
      <c r="CX499" s="179"/>
      <c r="CY499" s="179"/>
      <c r="CZ499" s="179"/>
      <c r="DA499" s="179"/>
      <c r="DB499" s="179"/>
      <c r="DC499" s="179"/>
      <c r="DD499" s="179"/>
      <c r="DE499" s="179"/>
      <c r="DF499" s="179"/>
      <c r="DG499" s="179"/>
      <c r="DH499" s="179"/>
      <c r="DI499" s="179"/>
      <c r="DJ499" s="179"/>
      <c r="DK499" s="179"/>
      <c r="DL499" s="179"/>
      <c r="DM499" s="179"/>
      <c r="DN499" s="179"/>
      <c r="DO499" s="179"/>
      <c r="DP499" s="179"/>
      <c r="DQ499" s="179"/>
      <c r="DR499" s="179"/>
      <c r="DS499" s="179"/>
      <c r="DT499" s="179"/>
      <c r="DU499" s="179"/>
      <c r="DV499" s="179"/>
      <c r="DW499" s="179"/>
      <c r="DX499" s="179"/>
      <c r="DY499" s="179"/>
      <c r="DZ499" s="179"/>
      <c r="EA499" s="179"/>
      <c r="EB499" s="179"/>
      <c r="EC499" s="179"/>
      <c r="ED499" s="179"/>
      <c r="EE499" s="179"/>
      <c r="EF499" s="179"/>
      <c r="EG499" s="179"/>
      <c r="EH499" s="179"/>
      <c r="EI499" s="179"/>
      <c r="EJ499" s="179"/>
      <c r="EK499" s="179"/>
      <c r="EL499" s="179"/>
      <c r="EM499" s="179"/>
      <c r="EN499" s="179"/>
      <c r="EO499" s="179"/>
      <c r="EP499" s="179"/>
      <c r="EQ499" s="179"/>
      <c r="ER499" s="179"/>
      <c r="ES499" s="179"/>
      <c r="ET499" s="179"/>
      <c r="EU499" s="179"/>
      <c r="EV499" s="179"/>
      <c r="EW499" s="179"/>
      <c r="EX499" s="179"/>
      <c r="EY499" s="179"/>
      <c r="EZ499" s="179"/>
      <c r="FA499" s="179"/>
      <c r="FB499" s="179"/>
      <c r="FC499" s="179"/>
      <c r="FD499" s="179"/>
      <c r="FE499" s="179"/>
      <c r="FF499" s="179"/>
      <c r="FG499" s="179"/>
      <c r="FH499" s="179"/>
      <c r="FI499" s="179"/>
      <c r="FJ499" s="179"/>
      <c r="FK499" s="179"/>
      <c r="FL499" s="179"/>
      <c r="FM499" s="179"/>
      <c r="FN499" s="179"/>
      <c r="FO499" s="179"/>
      <c r="FP499" s="179"/>
      <c r="FQ499" s="179"/>
      <c r="FR499" s="179"/>
      <c r="FS499" s="179"/>
      <c r="FT499" s="179"/>
      <c r="FU499" s="179"/>
      <c r="FV499" s="179"/>
      <c r="FW499" s="179"/>
      <c r="FX499" s="179"/>
      <c r="FY499" s="179"/>
      <c r="FZ499" s="179"/>
      <c r="GA499" s="179"/>
      <c r="GB499" s="179"/>
    </row>
    <row r="500" spans="1:184" s="659" customFormat="1">
      <c r="A500" s="12"/>
      <c r="D500" s="179"/>
      <c r="E500" s="179"/>
      <c r="F500" s="179"/>
      <c r="G500" s="179"/>
      <c r="H500" s="179"/>
      <c r="I500" s="179"/>
      <c r="J500" s="179"/>
      <c r="K500" s="179"/>
      <c r="L500" s="793"/>
      <c r="M500" s="794"/>
      <c r="N500" s="795"/>
      <c r="O500" s="179"/>
      <c r="P500" s="179"/>
      <c r="Q500" s="179"/>
      <c r="R500" s="179"/>
      <c r="S500" s="179"/>
      <c r="T500" s="179"/>
      <c r="U500" s="179"/>
      <c r="V500" s="179"/>
      <c r="W500" s="179"/>
      <c r="X500" s="179"/>
      <c r="Y500" s="179"/>
      <c r="Z500" s="179"/>
      <c r="AA500" s="179"/>
      <c r="AB500" s="179"/>
      <c r="AC500" s="179"/>
      <c r="AD500" s="179"/>
      <c r="AE500" s="179"/>
      <c r="AF500" s="179"/>
      <c r="AG500" s="179"/>
      <c r="AH500" s="179"/>
      <c r="AI500" s="179"/>
      <c r="AJ500" s="179"/>
      <c r="AK500" s="179"/>
      <c r="AL500" s="179"/>
      <c r="AM500" s="179"/>
      <c r="AN500" s="179"/>
      <c r="AO500" s="179"/>
      <c r="AP500" s="179"/>
      <c r="AQ500" s="179"/>
      <c r="AR500" s="179"/>
      <c r="AS500" s="179"/>
      <c r="AT500" s="179"/>
      <c r="AU500" s="179"/>
      <c r="AV500" s="179"/>
      <c r="AW500" s="179"/>
      <c r="AX500" s="179"/>
      <c r="AY500" s="179"/>
      <c r="AZ500" s="179"/>
      <c r="BA500" s="179"/>
      <c r="BB500" s="179"/>
      <c r="BC500" s="179"/>
      <c r="BD500" s="179"/>
      <c r="BE500" s="179"/>
      <c r="BF500" s="179"/>
      <c r="BG500" s="179"/>
      <c r="BH500" s="179"/>
      <c r="BI500" s="179"/>
      <c r="BJ500" s="179"/>
      <c r="BK500" s="179"/>
      <c r="BL500" s="179"/>
      <c r="BM500" s="179"/>
      <c r="BN500" s="179"/>
      <c r="BO500" s="179"/>
      <c r="BP500" s="179"/>
      <c r="BQ500" s="179"/>
      <c r="BR500" s="179"/>
      <c r="BS500" s="179"/>
      <c r="BT500" s="179"/>
      <c r="BU500" s="179"/>
      <c r="BV500" s="179"/>
      <c r="BW500" s="179"/>
      <c r="BX500" s="179"/>
      <c r="BY500" s="179"/>
      <c r="BZ500" s="179"/>
      <c r="CA500" s="179"/>
      <c r="CB500" s="179"/>
      <c r="CC500" s="179"/>
      <c r="CD500" s="179"/>
      <c r="CE500" s="179"/>
      <c r="CF500" s="179"/>
      <c r="CG500" s="179"/>
      <c r="CH500" s="179"/>
      <c r="CI500" s="179"/>
      <c r="CJ500" s="179"/>
      <c r="CK500" s="179"/>
      <c r="CL500" s="179"/>
      <c r="CM500" s="179"/>
      <c r="CN500" s="179"/>
      <c r="CO500" s="179"/>
      <c r="CP500" s="179"/>
      <c r="CQ500" s="179"/>
      <c r="CR500" s="179"/>
      <c r="CS500" s="179"/>
      <c r="CT500" s="179"/>
      <c r="CU500" s="179"/>
      <c r="CV500" s="179"/>
      <c r="CW500" s="179"/>
      <c r="CX500" s="179"/>
      <c r="CY500" s="179"/>
      <c r="CZ500" s="179"/>
      <c r="DA500" s="179"/>
      <c r="DB500" s="179"/>
      <c r="DC500" s="179"/>
      <c r="DD500" s="179"/>
      <c r="DE500" s="179"/>
      <c r="DF500" s="179"/>
      <c r="DG500" s="179"/>
      <c r="DH500" s="179"/>
      <c r="DI500" s="179"/>
      <c r="DJ500" s="179"/>
      <c r="DK500" s="179"/>
      <c r="DL500" s="179"/>
      <c r="DM500" s="179"/>
      <c r="DN500" s="179"/>
      <c r="DO500" s="179"/>
      <c r="DP500" s="179"/>
      <c r="DQ500" s="179"/>
      <c r="DR500" s="179"/>
      <c r="DS500" s="179"/>
      <c r="DT500" s="179"/>
      <c r="DU500" s="179"/>
      <c r="DV500" s="179"/>
      <c r="DW500" s="179"/>
      <c r="DX500" s="179"/>
      <c r="DY500" s="179"/>
      <c r="DZ500" s="179"/>
      <c r="EA500" s="179"/>
      <c r="EB500" s="179"/>
      <c r="EC500" s="179"/>
      <c r="ED500" s="179"/>
      <c r="EE500" s="179"/>
      <c r="EF500" s="179"/>
      <c r="EG500" s="179"/>
      <c r="EH500" s="179"/>
      <c r="EI500" s="179"/>
      <c r="EJ500" s="179"/>
      <c r="EK500" s="179"/>
      <c r="EL500" s="179"/>
      <c r="EM500" s="179"/>
      <c r="EN500" s="179"/>
      <c r="EO500" s="179"/>
      <c r="EP500" s="179"/>
      <c r="EQ500" s="179"/>
      <c r="ER500" s="179"/>
      <c r="ES500" s="179"/>
      <c r="ET500" s="179"/>
      <c r="EU500" s="179"/>
      <c r="EV500" s="179"/>
      <c r="EW500" s="179"/>
      <c r="EX500" s="179"/>
      <c r="EY500" s="179"/>
      <c r="EZ500" s="179"/>
      <c r="FA500" s="179"/>
      <c r="FB500" s="179"/>
      <c r="FC500" s="179"/>
      <c r="FD500" s="179"/>
      <c r="FE500" s="179"/>
      <c r="FF500" s="179"/>
      <c r="FG500" s="179"/>
      <c r="FH500" s="179"/>
      <c r="FI500" s="179"/>
      <c r="FJ500" s="179"/>
      <c r="FK500" s="179"/>
      <c r="FL500" s="179"/>
      <c r="FM500" s="179"/>
      <c r="FN500" s="179"/>
      <c r="FO500" s="179"/>
      <c r="FP500" s="179"/>
      <c r="FQ500" s="179"/>
      <c r="FR500" s="179"/>
      <c r="FS500" s="179"/>
      <c r="FT500" s="179"/>
      <c r="FU500" s="179"/>
      <c r="FV500" s="179"/>
      <c r="FW500" s="179"/>
      <c r="FX500" s="179"/>
      <c r="FY500" s="179"/>
      <c r="FZ500" s="179"/>
      <c r="GA500" s="179"/>
      <c r="GB500" s="179"/>
    </row>
    <row r="501" spans="1:184" s="659" customFormat="1">
      <c r="A501" s="12"/>
      <c r="D501" s="179"/>
      <c r="E501" s="179"/>
      <c r="F501" s="179"/>
      <c r="G501" s="179"/>
      <c r="H501" s="179"/>
      <c r="I501" s="179"/>
      <c r="J501" s="179"/>
      <c r="K501" s="179"/>
      <c r="L501" s="793"/>
      <c r="M501" s="794"/>
      <c r="N501" s="795"/>
      <c r="O501" s="179"/>
      <c r="P501" s="179"/>
      <c r="Q501" s="179"/>
      <c r="R501" s="179"/>
      <c r="S501" s="179"/>
      <c r="T501" s="179"/>
      <c r="U501" s="179"/>
      <c r="V501" s="179"/>
      <c r="W501" s="179"/>
      <c r="X501" s="179"/>
      <c r="Y501" s="179"/>
      <c r="Z501" s="179"/>
      <c r="AA501" s="179"/>
      <c r="AB501" s="179"/>
      <c r="AC501" s="179"/>
      <c r="AD501" s="179"/>
      <c r="AE501" s="179"/>
      <c r="AF501" s="179"/>
      <c r="AG501" s="179"/>
      <c r="AH501" s="179"/>
      <c r="AI501" s="179"/>
      <c r="AJ501" s="179"/>
      <c r="AK501" s="179"/>
      <c r="AL501" s="179"/>
      <c r="AM501" s="179"/>
      <c r="AN501" s="179"/>
      <c r="AO501" s="179"/>
      <c r="AP501" s="179"/>
      <c r="AQ501" s="179"/>
      <c r="AR501" s="179"/>
      <c r="AS501" s="179"/>
      <c r="AT501" s="179"/>
      <c r="AU501" s="179"/>
      <c r="AV501" s="179"/>
      <c r="AW501" s="179"/>
      <c r="AX501" s="179"/>
      <c r="AY501" s="179"/>
      <c r="AZ501" s="179"/>
      <c r="BA501" s="179"/>
      <c r="BB501" s="179"/>
      <c r="BC501" s="179"/>
      <c r="BD501" s="179"/>
      <c r="BE501" s="179"/>
      <c r="BF501" s="179"/>
      <c r="BG501" s="179"/>
      <c r="BH501" s="179"/>
      <c r="BI501" s="179"/>
      <c r="BJ501" s="179"/>
      <c r="BK501" s="179"/>
      <c r="BL501" s="179"/>
      <c r="BM501" s="179"/>
      <c r="BN501" s="179"/>
      <c r="BO501" s="179"/>
      <c r="BP501" s="179"/>
      <c r="BQ501" s="179"/>
      <c r="BR501" s="179"/>
      <c r="BS501" s="179"/>
      <c r="BT501" s="179"/>
      <c r="BU501" s="179"/>
      <c r="BV501" s="179"/>
      <c r="BW501" s="179"/>
      <c r="BX501" s="179"/>
      <c r="BY501" s="179"/>
      <c r="BZ501" s="179"/>
      <c r="CA501" s="179"/>
      <c r="CB501" s="179"/>
      <c r="CC501" s="179"/>
      <c r="CD501" s="179"/>
      <c r="CE501" s="179"/>
      <c r="CF501" s="179"/>
      <c r="CG501" s="179"/>
      <c r="CH501" s="179"/>
      <c r="CI501" s="179"/>
      <c r="CJ501" s="179"/>
      <c r="CK501" s="179"/>
      <c r="CL501" s="179"/>
      <c r="CM501" s="179"/>
      <c r="CN501" s="179"/>
      <c r="CO501" s="179"/>
      <c r="CP501" s="179"/>
      <c r="CQ501" s="179"/>
      <c r="CR501" s="179"/>
      <c r="CS501" s="179"/>
      <c r="CT501" s="179"/>
      <c r="CU501" s="179"/>
      <c r="CV501" s="179"/>
      <c r="CW501" s="179"/>
      <c r="CX501" s="179"/>
      <c r="CY501" s="179"/>
      <c r="CZ501" s="179"/>
      <c r="DA501" s="179"/>
      <c r="DB501" s="179"/>
      <c r="DC501" s="179"/>
      <c r="DD501" s="179"/>
      <c r="DE501" s="179"/>
      <c r="DF501" s="179"/>
      <c r="DG501" s="179"/>
      <c r="DH501" s="179"/>
      <c r="DI501" s="179"/>
      <c r="DJ501" s="179"/>
      <c r="DK501" s="179"/>
      <c r="DL501" s="179"/>
      <c r="DM501" s="179"/>
      <c r="DN501" s="179"/>
      <c r="DO501" s="179"/>
      <c r="DP501" s="179"/>
      <c r="DQ501" s="179"/>
      <c r="DR501" s="179"/>
      <c r="DS501" s="179"/>
      <c r="DT501" s="179"/>
      <c r="DU501" s="179"/>
      <c r="DV501" s="179"/>
      <c r="DW501" s="179"/>
      <c r="DX501" s="179"/>
      <c r="DY501" s="179"/>
      <c r="DZ501" s="179"/>
      <c r="EA501" s="179"/>
      <c r="EB501" s="179"/>
      <c r="EC501" s="179"/>
      <c r="ED501" s="179"/>
      <c r="EE501" s="179"/>
      <c r="EF501" s="179"/>
      <c r="EG501" s="179"/>
      <c r="EH501" s="179"/>
      <c r="EI501" s="179"/>
      <c r="EJ501" s="179"/>
      <c r="EK501" s="179"/>
      <c r="EL501" s="179"/>
      <c r="EM501" s="179"/>
      <c r="EN501" s="179"/>
      <c r="EO501" s="179"/>
      <c r="EP501" s="179"/>
      <c r="EQ501" s="179"/>
      <c r="ER501" s="179"/>
      <c r="ES501" s="179"/>
      <c r="ET501" s="179"/>
      <c r="EU501" s="179"/>
      <c r="EV501" s="179"/>
      <c r="EW501" s="179"/>
      <c r="EX501" s="179"/>
      <c r="EY501" s="179"/>
      <c r="EZ501" s="179"/>
      <c r="FA501" s="179"/>
      <c r="FB501" s="179"/>
      <c r="FC501" s="179"/>
      <c r="FD501" s="179"/>
      <c r="FE501" s="179"/>
      <c r="FF501" s="179"/>
      <c r="FG501" s="179"/>
      <c r="FH501" s="179"/>
      <c r="FI501" s="179"/>
      <c r="FJ501" s="179"/>
      <c r="FK501" s="179"/>
      <c r="FL501" s="179"/>
      <c r="FM501" s="179"/>
      <c r="FN501" s="179"/>
      <c r="FO501" s="179"/>
      <c r="FP501" s="179"/>
      <c r="FQ501" s="179"/>
      <c r="FR501" s="179"/>
      <c r="FS501" s="179"/>
      <c r="FT501" s="179"/>
      <c r="FU501" s="179"/>
      <c r="FV501" s="179"/>
      <c r="FW501" s="179"/>
      <c r="FX501" s="179"/>
      <c r="FY501" s="179"/>
      <c r="FZ501" s="179"/>
      <c r="GA501" s="179"/>
      <c r="GB501" s="179"/>
    </row>
    <row r="502" spans="1:184" s="659" customFormat="1">
      <c r="A502" s="12"/>
      <c r="D502" s="179"/>
      <c r="E502" s="179"/>
      <c r="F502" s="179"/>
      <c r="G502" s="179"/>
      <c r="H502" s="179"/>
      <c r="I502" s="179"/>
      <c r="J502" s="179"/>
      <c r="K502" s="179"/>
      <c r="L502" s="793"/>
      <c r="M502" s="794"/>
      <c r="N502" s="795"/>
      <c r="O502" s="179"/>
      <c r="P502" s="179"/>
      <c r="Q502" s="179"/>
      <c r="R502" s="179"/>
      <c r="S502" s="179"/>
      <c r="T502" s="179"/>
      <c r="U502" s="179"/>
      <c r="V502" s="179"/>
      <c r="W502" s="179"/>
      <c r="X502" s="179"/>
      <c r="Y502" s="179"/>
      <c r="Z502" s="179"/>
      <c r="AA502" s="179"/>
      <c r="AB502" s="179"/>
      <c r="AC502" s="179"/>
      <c r="AD502" s="179"/>
      <c r="AE502" s="179"/>
      <c r="AF502" s="179"/>
      <c r="AG502" s="179"/>
      <c r="AH502" s="179"/>
      <c r="AI502" s="179"/>
      <c r="AJ502" s="179"/>
      <c r="AK502" s="179"/>
      <c r="AL502" s="179"/>
      <c r="AM502" s="179"/>
      <c r="AN502" s="179"/>
      <c r="AO502" s="179"/>
      <c r="AP502" s="179"/>
      <c r="AQ502" s="179"/>
      <c r="AR502" s="179"/>
      <c r="AS502" s="179"/>
      <c r="AT502" s="179"/>
      <c r="AU502" s="179"/>
      <c r="AV502" s="179"/>
      <c r="AW502" s="179"/>
      <c r="AX502" s="179"/>
      <c r="AY502" s="179"/>
      <c r="AZ502" s="179"/>
      <c r="BA502" s="179"/>
      <c r="BB502" s="179"/>
      <c r="BC502" s="179"/>
      <c r="BD502" s="179"/>
      <c r="BE502" s="179"/>
      <c r="BF502" s="179"/>
      <c r="BG502" s="179"/>
      <c r="BH502" s="179"/>
      <c r="BI502" s="179"/>
      <c r="BJ502" s="179"/>
      <c r="BK502" s="179"/>
      <c r="BL502" s="179"/>
      <c r="BM502" s="179"/>
      <c r="BN502" s="179"/>
      <c r="BO502" s="179"/>
      <c r="BP502" s="179"/>
      <c r="BQ502" s="179"/>
      <c r="BR502" s="179"/>
      <c r="BS502" s="179"/>
      <c r="BT502" s="179"/>
      <c r="BU502" s="179"/>
      <c r="BV502" s="179"/>
      <c r="BW502" s="179"/>
      <c r="BX502" s="179"/>
      <c r="BY502" s="179"/>
      <c r="BZ502" s="179"/>
      <c r="CA502" s="179"/>
      <c r="CB502" s="179"/>
      <c r="CC502" s="179"/>
      <c r="CD502" s="179"/>
      <c r="CE502" s="179"/>
      <c r="CF502" s="179"/>
      <c r="CG502" s="179"/>
      <c r="CH502" s="179"/>
      <c r="CI502" s="179"/>
      <c r="CJ502" s="179"/>
      <c r="CK502" s="179"/>
      <c r="CL502" s="179"/>
      <c r="CM502" s="179"/>
      <c r="CN502" s="179"/>
      <c r="CO502" s="179"/>
      <c r="CP502" s="179"/>
      <c r="CQ502" s="179"/>
      <c r="CR502" s="179"/>
      <c r="CS502" s="179"/>
      <c r="CT502" s="179"/>
      <c r="CU502" s="179"/>
      <c r="CV502" s="179"/>
      <c r="CW502" s="179"/>
      <c r="CX502" s="179"/>
      <c r="CY502" s="179"/>
      <c r="CZ502" s="179"/>
      <c r="DA502" s="179"/>
      <c r="DB502" s="179"/>
      <c r="DC502" s="179"/>
      <c r="DD502" s="179"/>
      <c r="DE502" s="179"/>
      <c r="DF502" s="179"/>
      <c r="DG502" s="179"/>
      <c r="DH502" s="179"/>
      <c r="DI502" s="179"/>
      <c r="DJ502" s="179"/>
      <c r="DK502" s="179"/>
      <c r="DL502" s="179"/>
      <c r="DM502" s="179"/>
      <c r="DN502" s="179"/>
      <c r="DO502" s="179"/>
      <c r="DP502" s="179"/>
      <c r="DQ502" s="179"/>
      <c r="DR502" s="179"/>
      <c r="DS502" s="179"/>
      <c r="DT502" s="179"/>
      <c r="DU502" s="179"/>
      <c r="DV502" s="179"/>
      <c r="DW502" s="179"/>
      <c r="DX502" s="179"/>
      <c r="DY502" s="179"/>
      <c r="DZ502" s="179"/>
      <c r="EA502" s="179"/>
      <c r="EB502" s="179"/>
      <c r="EC502" s="179"/>
      <c r="ED502" s="179"/>
      <c r="EE502" s="179"/>
      <c r="EF502" s="179"/>
      <c r="EG502" s="179"/>
      <c r="EH502" s="179"/>
      <c r="EI502" s="179"/>
      <c r="EJ502" s="179"/>
      <c r="EK502" s="179"/>
      <c r="EL502" s="179"/>
      <c r="EM502" s="179"/>
      <c r="EN502" s="179"/>
      <c r="EO502" s="179"/>
      <c r="EP502" s="179"/>
      <c r="EQ502" s="179"/>
      <c r="ER502" s="179"/>
      <c r="ES502" s="179"/>
      <c r="ET502" s="179"/>
      <c r="EU502" s="179"/>
      <c r="EV502" s="179"/>
      <c r="EW502" s="179"/>
      <c r="EX502" s="179"/>
      <c r="EY502" s="179"/>
      <c r="EZ502" s="179"/>
      <c r="FA502" s="179"/>
      <c r="FB502" s="179"/>
      <c r="FC502" s="179"/>
      <c r="FD502" s="179"/>
      <c r="FE502" s="179"/>
      <c r="FF502" s="179"/>
      <c r="FG502" s="179"/>
      <c r="FH502" s="179"/>
      <c r="FI502" s="179"/>
      <c r="FJ502" s="179"/>
      <c r="FK502" s="179"/>
      <c r="FL502" s="179"/>
      <c r="FM502" s="179"/>
      <c r="FN502" s="179"/>
      <c r="FO502" s="179"/>
      <c r="FP502" s="179"/>
      <c r="FQ502" s="179"/>
      <c r="FR502" s="179"/>
      <c r="FS502" s="179"/>
      <c r="FT502" s="179"/>
      <c r="FU502" s="179"/>
      <c r="FV502" s="179"/>
      <c r="FW502" s="179"/>
      <c r="FX502" s="179"/>
      <c r="FY502" s="179"/>
      <c r="FZ502" s="179"/>
      <c r="GA502" s="179"/>
      <c r="GB502" s="179"/>
    </row>
    <row r="503" spans="1:184" s="659" customFormat="1">
      <c r="A503" s="12"/>
      <c r="D503" s="179"/>
      <c r="E503" s="179"/>
      <c r="F503" s="179"/>
      <c r="G503" s="179"/>
      <c r="H503" s="179"/>
      <c r="I503" s="179"/>
      <c r="J503" s="179"/>
      <c r="K503" s="179"/>
      <c r="L503" s="793"/>
      <c r="M503" s="794"/>
      <c r="N503" s="795"/>
      <c r="O503" s="179"/>
      <c r="P503" s="179"/>
      <c r="Q503" s="179"/>
      <c r="R503" s="179"/>
      <c r="S503" s="179"/>
      <c r="T503" s="179"/>
      <c r="U503" s="179"/>
      <c r="V503" s="179"/>
      <c r="W503" s="179"/>
      <c r="X503" s="179"/>
      <c r="Y503" s="179"/>
      <c r="Z503" s="179"/>
      <c r="AA503" s="179"/>
      <c r="AB503" s="179"/>
      <c r="AC503" s="179"/>
      <c r="AD503" s="179"/>
      <c r="AE503" s="179"/>
      <c r="AF503" s="179"/>
      <c r="AG503" s="179"/>
      <c r="AH503" s="179"/>
      <c r="AI503" s="179"/>
      <c r="AJ503" s="179"/>
      <c r="AK503" s="179"/>
      <c r="AL503" s="179"/>
      <c r="AM503" s="179"/>
      <c r="AN503" s="179"/>
      <c r="AO503" s="179"/>
      <c r="AP503" s="179"/>
      <c r="AQ503" s="179"/>
      <c r="AR503" s="179"/>
      <c r="AS503" s="179"/>
      <c r="AT503" s="179"/>
      <c r="AU503" s="179"/>
      <c r="AV503" s="179"/>
      <c r="AW503" s="179"/>
      <c r="AX503" s="179"/>
      <c r="AY503" s="179"/>
      <c r="AZ503" s="179"/>
      <c r="BA503" s="179"/>
      <c r="BB503" s="179"/>
      <c r="BC503" s="179"/>
      <c r="BD503" s="179"/>
      <c r="BE503" s="179"/>
      <c r="BF503" s="179"/>
      <c r="BG503" s="179"/>
      <c r="BH503" s="179"/>
      <c r="BI503" s="179"/>
      <c r="BJ503" s="179"/>
      <c r="BK503" s="179"/>
      <c r="BL503" s="179"/>
      <c r="BM503" s="179"/>
      <c r="BN503" s="179"/>
      <c r="BO503" s="179"/>
      <c r="BP503" s="179"/>
      <c r="BQ503" s="179"/>
      <c r="BR503" s="179"/>
      <c r="BS503" s="179"/>
      <c r="BT503" s="179"/>
      <c r="BU503" s="179"/>
      <c r="BV503" s="179"/>
      <c r="BW503" s="179"/>
      <c r="BX503" s="179"/>
      <c r="BY503" s="179"/>
      <c r="BZ503" s="179"/>
      <c r="CA503" s="179"/>
      <c r="CB503" s="179"/>
      <c r="CC503" s="179"/>
      <c r="CD503" s="179"/>
      <c r="CE503" s="179"/>
      <c r="CF503" s="179"/>
      <c r="CG503" s="179"/>
      <c r="CH503" s="179"/>
      <c r="CI503" s="179"/>
      <c r="CJ503" s="179"/>
      <c r="CK503" s="179"/>
      <c r="CL503" s="179"/>
      <c r="CM503" s="179"/>
      <c r="CN503" s="179"/>
      <c r="CO503" s="179"/>
      <c r="CP503" s="179"/>
      <c r="CQ503" s="179"/>
      <c r="CR503" s="179"/>
      <c r="CS503" s="179"/>
      <c r="CT503" s="179"/>
      <c r="CU503" s="179"/>
      <c r="CV503" s="179"/>
      <c r="CW503" s="179"/>
      <c r="CX503" s="179"/>
      <c r="CY503" s="179"/>
      <c r="CZ503" s="179"/>
      <c r="DA503" s="179"/>
      <c r="DB503" s="179"/>
      <c r="DC503" s="179"/>
      <c r="DD503" s="179"/>
      <c r="DE503" s="179"/>
      <c r="DF503" s="179"/>
      <c r="DG503" s="179"/>
      <c r="DH503" s="179"/>
      <c r="DI503" s="179"/>
      <c r="DJ503" s="179"/>
      <c r="DK503" s="179"/>
      <c r="DL503" s="179"/>
      <c r="DM503" s="179"/>
      <c r="DN503" s="179"/>
      <c r="DO503" s="179"/>
      <c r="DP503" s="179"/>
      <c r="DQ503" s="179"/>
      <c r="DR503" s="179"/>
      <c r="DS503" s="179"/>
      <c r="DT503" s="179"/>
      <c r="DU503" s="179"/>
      <c r="DV503" s="179"/>
      <c r="DW503" s="179"/>
      <c r="DX503" s="179"/>
      <c r="DY503" s="179"/>
      <c r="DZ503" s="179"/>
      <c r="EA503" s="179"/>
      <c r="EB503" s="179"/>
      <c r="EC503" s="179"/>
      <c r="ED503" s="179"/>
      <c r="EE503" s="179"/>
      <c r="EF503" s="179"/>
      <c r="EG503" s="179"/>
      <c r="EH503" s="179"/>
      <c r="EI503" s="179"/>
      <c r="EJ503" s="179"/>
      <c r="EK503" s="179"/>
      <c r="EL503" s="179"/>
      <c r="EM503" s="179"/>
      <c r="EN503" s="179"/>
      <c r="EO503" s="179"/>
      <c r="EP503" s="179"/>
      <c r="EQ503" s="179"/>
      <c r="ER503" s="179"/>
      <c r="ES503" s="179"/>
      <c r="ET503" s="179"/>
      <c r="EU503" s="179"/>
      <c r="EV503" s="179"/>
      <c r="EW503" s="179"/>
      <c r="EX503" s="179"/>
      <c r="EY503" s="179"/>
      <c r="EZ503" s="179"/>
      <c r="FA503" s="179"/>
      <c r="FB503" s="179"/>
      <c r="FC503" s="179"/>
      <c r="FD503" s="179"/>
      <c r="FE503" s="179"/>
      <c r="FF503" s="179"/>
      <c r="FG503" s="179"/>
      <c r="FH503" s="179"/>
      <c r="FI503" s="179"/>
      <c r="FJ503" s="179"/>
      <c r="FK503" s="179"/>
      <c r="FL503" s="179"/>
      <c r="FM503" s="179"/>
      <c r="FN503" s="179"/>
      <c r="FO503" s="179"/>
      <c r="FP503" s="179"/>
      <c r="FQ503" s="179"/>
      <c r="FR503" s="179"/>
      <c r="FS503" s="179"/>
      <c r="FT503" s="179"/>
      <c r="FU503" s="179"/>
      <c r="FV503" s="179"/>
      <c r="FW503" s="179"/>
      <c r="FX503" s="179"/>
      <c r="FY503" s="179"/>
      <c r="FZ503" s="179"/>
      <c r="GA503" s="179"/>
      <c r="GB503" s="179"/>
    </row>
    <row r="504" spans="1:184" s="659" customFormat="1">
      <c r="A504" s="12"/>
      <c r="D504" s="179"/>
      <c r="E504" s="179"/>
      <c r="F504" s="179"/>
      <c r="G504" s="179"/>
      <c r="H504" s="179"/>
      <c r="I504" s="179"/>
      <c r="J504" s="179"/>
      <c r="K504" s="179"/>
      <c r="L504" s="793"/>
      <c r="M504" s="794"/>
      <c r="N504" s="795"/>
      <c r="O504" s="179"/>
      <c r="P504" s="179"/>
      <c r="Q504" s="179"/>
      <c r="R504" s="179"/>
      <c r="S504" s="179"/>
      <c r="T504" s="179"/>
      <c r="U504" s="179"/>
      <c r="V504" s="179"/>
      <c r="W504" s="179"/>
      <c r="X504" s="179"/>
      <c r="Y504" s="179"/>
      <c r="Z504" s="179"/>
      <c r="AA504" s="179"/>
      <c r="AB504" s="179"/>
      <c r="AC504" s="179"/>
      <c r="AD504" s="179"/>
      <c r="AE504" s="179"/>
      <c r="AF504" s="179"/>
      <c r="AG504" s="179"/>
      <c r="AH504" s="179"/>
      <c r="AI504" s="179"/>
      <c r="AJ504" s="179"/>
      <c r="AK504" s="179"/>
      <c r="AL504" s="179"/>
      <c r="AM504" s="179"/>
      <c r="AN504" s="179"/>
      <c r="AO504" s="179"/>
      <c r="AP504" s="179"/>
      <c r="AQ504" s="179"/>
      <c r="AR504" s="179"/>
      <c r="AS504" s="179"/>
      <c r="AT504" s="179"/>
      <c r="AU504" s="179"/>
      <c r="AV504" s="179"/>
      <c r="AW504" s="179"/>
      <c r="AX504" s="179"/>
      <c r="AY504" s="179"/>
      <c r="AZ504" s="179"/>
      <c r="BA504" s="179"/>
      <c r="BB504" s="179"/>
      <c r="BC504" s="179"/>
      <c r="BD504" s="179"/>
      <c r="BE504" s="179"/>
      <c r="BF504" s="179"/>
      <c r="BG504" s="179"/>
      <c r="BH504" s="179"/>
      <c r="BI504" s="179"/>
      <c r="BJ504" s="179"/>
      <c r="BK504" s="179"/>
      <c r="BL504" s="179"/>
      <c r="BM504" s="179"/>
      <c r="BN504" s="179"/>
      <c r="BO504" s="179"/>
      <c r="BP504" s="179"/>
      <c r="BQ504" s="179"/>
      <c r="BR504" s="179"/>
      <c r="BS504" s="179"/>
      <c r="BT504" s="179"/>
      <c r="BU504" s="179"/>
      <c r="BV504" s="179"/>
      <c r="BW504" s="179"/>
      <c r="BX504" s="179"/>
      <c r="BY504" s="179"/>
      <c r="BZ504" s="179"/>
      <c r="CA504" s="179"/>
      <c r="CB504" s="179"/>
      <c r="CC504" s="179"/>
      <c r="CD504" s="179"/>
      <c r="CE504" s="179"/>
      <c r="CF504" s="179"/>
      <c r="CG504" s="179"/>
      <c r="CH504" s="179"/>
      <c r="CI504" s="179"/>
      <c r="CJ504" s="179"/>
      <c r="CK504" s="179"/>
      <c r="CL504" s="179"/>
      <c r="CM504" s="179"/>
      <c r="CN504" s="179"/>
      <c r="CO504" s="179"/>
      <c r="CP504" s="179"/>
      <c r="CQ504" s="179"/>
      <c r="CR504" s="179"/>
      <c r="CS504" s="179"/>
      <c r="CT504" s="179"/>
      <c r="CU504" s="179"/>
      <c r="CV504" s="179"/>
      <c r="CW504" s="179"/>
      <c r="CX504" s="179"/>
      <c r="CY504" s="179"/>
      <c r="CZ504" s="179"/>
      <c r="DA504" s="179"/>
      <c r="DB504" s="179"/>
      <c r="DC504" s="179"/>
      <c r="DD504" s="179"/>
      <c r="DE504" s="179"/>
      <c r="DF504" s="179"/>
      <c r="DG504" s="179"/>
      <c r="DH504" s="179"/>
      <c r="DI504" s="179"/>
      <c r="DJ504" s="179"/>
      <c r="DK504" s="179"/>
      <c r="DL504" s="179"/>
      <c r="DM504" s="179"/>
      <c r="DN504" s="179"/>
      <c r="DO504" s="179"/>
      <c r="DP504" s="179"/>
      <c r="DQ504" s="179"/>
      <c r="DR504" s="179"/>
      <c r="DS504" s="179"/>
      <c r="DT504" s="179"/>
      <c r="DU504" s="179"/>
      <c r="DV504" s="179"/>
      <c r="DW504" s="179"/>
      <c r="DX504" s="179"/>
      <c r="DY504" s="179"/>
      <c r="DZ504" s="179"/>
      <c r="EA504" s="179"/>
      <c r="EB504" s="179"/>
      <c r="EC504" s="179"/>
      <c r="ED504" s="179"/>
      <c r="EE504" s="179"/>
      <c r="EF504" s="179"/>
      <c r="EG504" s="179"/>
      <c r="EH504" s="179"/>
      <c r="EI504" s="179"/>
      <c r="EJ504" s="179"/>
      <c r="EK504" s="179"/>
      <c r="EL504" s="179"/>
      <c r="EM504" s="179"/>
      <c r="EN504" s="179"/>
      <c r="EO504" s="179"/>
      <c r="EP504" s="179"/>
      <c r="EQ504" s="179"/>
      <c r="ER504" s="179"/>
      <c r="ES504" s="179"/>
      <c r="ET504" s="179"/>
      <c r="EU504" s="179"/>
      <c r="EV504" s="179"/>
      <c r="EW504" s="179"/>
      <c r="EX504" s="179"/>
      <c r="EY504" s="179"/>
      <c r="EZ504" s="179"/>
      <c r="FA504" s="179"/>
      <c r="FB504" s="179"/>
      <c r="FC504" s="179"/>
      <c r="FD504" s="179"/>
      <c r="FE504" s="179"/>
      <c r="FF504" s="179"/>
      <c r="FG504" s="179"/>
      <c r="FH504" s="179"/>
      <c r="FI504" s="179"/>
      <c r="FJ504" s="179"/>
      <c r="FK504" s="179"/>
      <c r="FL504" s="179"/>
      <c r="FM504" s="179"/>
      <c r="FN504" s="179"/>
      <c r="FO504" s="179"/>
      <c r="FP504" s="179"/>
      <c r="FQ504" s="179"/>
      <c r="FR504" s="179"/>
      <c r="FS504" s="179"/>
      <c r="FT504" s="179"/>
      <c r="FU504" s="179"/>
      <c r="FV504" s="179"/>
      <c r="FW504" s="179"/>
      <c r="FX504" s="179"/>
      <c r="FY504" s="179"/>
      <c r="FZ504" s="179"/>
      <c r="GA504" s="179"/>
      <c r="GB504" s="179"/>
    </row>
    <row r="505" spans="1:184" s="659" customFormat="1">
      <c r="A505" s="12"/>
      <c r="D505" s="179"/>
      <c r="E505" s="179"/>
      <c r="F505" s="179"/>
      <c r="G505" s="179"/>
      <c r="H505" s="179"/>
      <c r="I505" s="179"/>
      <c r="J505" s="179"/>
      <c r="K505" s="179"/>
      <c r="L505" s="793"/>
      <c r="M505" s="794"/>
      <c r="N505" s="795"/>
      <c r="O505" s="179"/>
      <c r="P505" s="179"/>
      <c r="Q505" s="179"/>
      <c r="R505" s="179"/>
      <c r="S505" s="179"/>
      <c r="T505" s="179"/>
      <c r="U505" s="179"/>
      <c r="V505" s="179"/>
      <c r="W505" s="179"/>
      <c r="X505" s="179"/>
      <c r="Y505" s="179"/>
      <c r="Z505" s="179"/>
      <c r="AA505" s="179"/>
      <c r="AB505" s="179"/>
      <c r="AC505" s="179"/>
      <c r="AD505" s="179"/>
      <c r="AE505" s="179"/>
      <c r="AF505" s="179"/>
      <c r="AG505" s="179"/>
      <c r="AH505" s="179"/>
      <c r="AI505" s="179"/>
      <c r="AJ505" s="179"/>
      <c r="AK505" s="179"/>
      <c r="AL505" s="179"/>
      <c r="AM505" s="179"/>
      <c r="AN505" s="179"/>
      <c r="AO505" s="179"/>
      <c r="AP505" s="179"/>
      <c r="AQ505" s="179"/>
      <c r="AR505" s="179"/>
      <c r="AS505" s="179"/>
      <c r="AT505" s="179"/>
      <c r="AU505" s="179"/>
      <c r="AV505" s="179"/>
      <c r="AW505" s="179"/>
      <c r="AX505" s="179"/>
      <c r="AY505" s="179"/>
      <c r="AZ505" s="179"/>
      <c r="BA505" s="179"/>
      <c r="BB505" s="179"/>
      <c r="BC505" s="179"/>
      <c r="BD505" s="179"/>
      <c r="BE505" s="179"/>
      <c r="BF505" s="179"/>
      <c r="BG505" s="179"/>
      <c r="BH505" s="179"/>
      <c r="BI505" s="179"/>
      <c r="BJ505" s="179"/>
      <c r="BK505" s="179"/>
      <c r="BL505" s="179"/>
      <c r="BM505" s="179"/>
      <c r="BN505" s="179"/>
      <c r="BO505" s="179"/>
      <c r="BP505" s="179"/>
      <c r="BQ505" s="179"/>
      <c r="BR505" s="179"/>
      <c r="BS505" s="179"/>
      <c r="BT505" s="179"/>
      <c r="BU505" s="179"/>
      <c r="BV505" s="179"/>
      <c r="BW505" s="179"/>
      <c r="BX505" s="179"/>
      <c r="BY505" s="179"/>
      <c r="BZ505" s="179"/>
      <c r="CA505" s="179"/>
      <c r="CB505" s="179"/>
      <c r="CC505" s="179"/>
      <c r="CD505" s="179"/>
      <c r="CE505" s="179"/>
      <c r="CF505" s="179"/>
      <c r="CG505" s="179"/>
      <c r="CH505" s="179"/>
      <c r="CI505" s="179"/>
      <c r="CJ505" s="179"/>
      <c r="CK505" s="179"/>
      <c r="CL505" s="179"/>
      <c r="CM505" s="179"/>
      <c r="CN505" s="179"/>
      <c r="CO505" s="179"/>
      <c r="CP505" s="179"/>
      <c r="CQ505" s="179"/>
      <c r="CR505" s="179"/>
      <c r="CS505" s="179"/>
      <c r="CT505" s="179"/>
      <c r="CU505" s="179"/>
      <c r="CV505" s="179"/>
      <c r="CW505" s="179"/>
      <c r="CX505" s="179"/>
      <c r="CY505" s="179"/>
      <c r="CZ505" s="179"/>
      <c r="DA505" s="179"/>
      <c r="DB505" s="179"/>
      <c r="DC505" s="179"/>
      <c r="DD505" s="179"/>
      <c r="DE505" s="179"/>
      <c r="DF505" s="179"/>
      <c r="DG505" s="179"/>
      <c r="DH505" s="179"/>
      <c r="DI505" s="179"/>
      <c r="DJ505" s="179"/>
      <c r="DK505" s="179"/>
      <c r="DL505" s="179"/>
      <c r="DM505" s="179"/>
      <c r="DN505" s="179"/>
      <c r="DO505" s="179"/>
      <c r="DP505" s="179"/>
      <c r="DQ505" s="179"/>
      <c r="DR505" s="179"/>
      <c r="DS505" s="179"/>
      <c r="DT505" s="179"/>
      <c r="DU505" s="179"/>
      <c r="DV505" s="179"/>
      <c r="DW505" s="179"/>
      <c r="DX505" s="179"/>
      <c r="DY505" s="179"/>
      <c r="DZ505" s="179"/>
      <c r="EA505" s="179"/>
      <c r="EB505" s="179"/>
      <c r="EC505" s="179"/>
      <c r="ED505" s="179"/>
      <c r="EE505" s="179"/>
      <c r="EF505" s="179"/>
      <c r="EG505" s="179"/>
      <c r="EH505" s="179"/>
      <c r="EI505" s="179"/>
      <c r="EJ505" s="179"/>
      <c r="EK505" s="179"/>
      <c r="EL505" s="179"/>
      <c r="EM505" s="179"/>
      <c r="EN505" s="179"/>
      <c r="EO505" s="179"/>
      <c r="EP505" s="179"/>
      <c r="EQ505" s="179"/>
      <c r="ER505" s="179"/>
      <c r="ES505" s="179"/>
      <c r="ET505" s="179"/>
      <c r="EU505" s="179"/>
      <c r="EV505" s="179"/>
      <c r="EW505" s="179"/>
      <c r="EX505" s="179"/>
      <c r="EY505" s="179"/>
      <c r="EZ505" s="179"/>
      <c r="FA505" s="179"/>
      <c r="FB505" s="179"/>
      <c r="FC505" s="179"/>
      <c r="FD505" s="179"/>
      <c r="FE505" s="179"/>
      <c r="FF505" s="179"/>
      <c r="FG505" s="179"/>
      <c r="FH505" s="179"/>
      <c r="FI505" s="179"/>
      <c r="FJ505" s="179"/>
      <c r="FK505" s="179"/>
      <c r="FL505" s="179"/>
      <c r="FM505" s="179"/>
      <c r="FN505" s="179"/>
      <c r="FO505" s="179"/>
      <c r="FP505" s="179"/>
      <c r="FQ505" s="179"/>
      <c r="FR505" s="179"/>
      <c r="FS505" s="179"/>
      <c r="FT505" s="179"/>
      <c r="FU505" s="179"/>
      <c r="FV505" s="179"/>
      <c r="FW505" s="179"/>
      <c r="FX505" s="179"/>
      <c r="FY505" s="179"/>
      <c r="FZ505" s="179"/>
      <c r="GA505" s="179"/>
      <c r="GB505" s="179"/>
    </row>
    <row r="506" spans="1:184" s="659" customFormat="1">
      <c r="A506" s="12"/>
      <c r="D506" s="179"/>
      <c r="E506" s="179"/>
      <c r="F506" s="179"/>
      <c r="G506" s="179"/>
      <c r="H506" s="179"/>
      <c r="I506" s="179"/>
      <c r="J506" s="179"/>
      <c r="K506" s="179"/>
      <c r="L506" s="793"/>
      <c r="M506" s="794"/>
      <c r="N506" s="795"/>
      <c r="O506" s="179"/>
      <c r="P506" s="179"/>
      <c r="Q506" s="179"/>
      <c r="R506" s="179"/>
      <c r="S506" s="179"/>
      <c r="T506" s="179"/>
      <c r="U506" s="179"/>
      <c r="V506" s="179"/>
      <c r="W506" s="179"/>
      <c r="X506" s="179"/>
      <c r="Y506" s="179"/>
      <c r="Z506" s="179"/>
      <c r="AA506" s="179"/>
      <c r="AB506" s="179"/>
      <c r="AC506" s="179"/>
      <c r="AD506" s="179"/>
      <c r="AE506" s="179"/>
      <c r="AF506" s="179"/>
      <c r="AG506" s="179"/>
      <c r="AH506" s="179"/>
      <c r="AI506" s="179"/>
      <c r="AJ506" s="179"/>
      <c r="AK506" s="179"/>
      <c r="AL506" s="179"/>
      <c r="AM506" s="179"/>
      <c r="AN506" s="179"/>
      <c r="AO506" s="179"/>
      <c r="AP506" s="179"/>
      <c r="AQ506" s="179"/>
      <c r="AR506" s="179"/>
      <c r="AS506" s="179"/>
      <c r="AT506" s="179"/>
      <c r="AU506" s="179"/>
      <c r="AV506" s="179"/>
      <c r="AW506" s="179"/>
      <c r="AX506" s="179"/>
      <c r="AY506" s="179"/>
      <c r="AZ506" s="179"/>
      <c r="BA506" s="179"/>
      <c r="BB506" s="179"/>
      <c r="BC506" s="179"/>
      <c r="BD506" s="179"/>
      <c r="BE506" s="179"/>
      <c r="BF506" s="179"/>
      <c r="BG506" s="179"/>
      <c r="BH506" s="179"/>
      <c r="BI506" s="179"/>
      <c r="BJ506" s="179"/>
      <c r="BK506" s="179"/>
      <c r="BL506" s="179"/>
      <c r="BM506" s="179"/>
      <c r="BN506" s="179"/>
      <c r="BO506" s="179"/>
      <c r="BP506" s="179"/>
      <c r="BQ506" s="179"/>
      <c r="BR506" s="179"/>
      <c r="BS506" s="179"/>
      <c r="BT506" s="179"/>
      <c r="BU506" s="179"/>
      <c r="BV506" s="179"/>
      <c r="BW506" s="179"/>
      <c r="BX506" s="179"/>
      <c r="BY506" s="179"/>
      <c r="BZ506" s="179"/>
      <c r="CA506" s="179"/>
      <c r="CB506" s="179"/>
      <c r="CC506" s="179"/>
      <c r="CD506" s="179"/>
      <c r="CE506" s="179"/>
      <c r="CF506" s="179"/>
      <c r="CG506" s="179"/>
      <c r="CH506" s="179"/>
      <c r="CI506" s="179"/>
      <c r="CJ506" s="179"/>
      <c r="CK506" s="179"/>
      <c r="CL506" s="179"/>
      <c r="CM506" s="179"/>
      <c r="CN506" s="179"/>
      <c r="CO506" s="179"/>
      <c r="CP506" s="179"/>
      <c r="CQ506" s="179"/>
      <c r="CR506" s="179"/>
      <c r="CS506" s="179"/>
      <c r="CT506" s="179"/>
      <c r="CU506" s="179"/>
      <c r="CV506" s="179"/>
      <c r="CW506" s="179"/>
      <c r="CX506" s="179"/>
      <c r="CY506" s="179"/>
      <c r="CZ506" s="179"/>
      <c r="DA506" s="179"/>
      <c r="DB506" s="179"/>
      <c r="DC506" s="179"/>
      <c r="DD506" s="179"/>
      <c r="DE506" s="179"/>
      <c r="DF506" s="179"/>
      <c r="DG506" s="179"/>
      <c r="DH506" s="179"/>
      <c r="DI506" s="179"/>
      <c r="DJ506" s="179"/>
      <c r="DK506" s="179"/>
      <c r="DL506" s="179"/>
      <c r="DM506" s="179"/>
      <c r="DN506" s="179"/>
      <c r="DO506" s="179"/>
      <c r="DP506" s="179"/>
      <c r="DQ506" s="179"/>
      <c r="DR506" s="179"/>
      <c r="DS506" s="179"/>
      <c r="DT506" s="179"/>
      <c r="DU506" s="179"/>
      <c r="DV506" s="179"/>
      <c r="DW506" s="179"/>
      <c r="DX506" s="179"/>
      <c r="DY506" s="179"/>
      <c r="DZ506" s="179"/>
      <c r="EA506" s="179"/>
      <c r="EB506" s="179"/>
      <c r="EC506" s="179"/>
      <c r="ED506" s="179"/>
      <c r="EE506" s="179"/>
      <c r="EF506" s="179"/>
      <c r="EG506" s="179"/>
      <c r="EH506" s="179"/>
      <c r="EI506" s="179"/>
      <c r="EJ506" s="179"/>
      <c r="EK506" s="179"/>
      <c r="EL506" s="179"/>
      <c r="EM506" s="179"/>
      <c r="EN506" s="179"/>
      <c r="EO506" s="179"/>
      <c r="EP506" s="179"/>
      <c r="EQ506" s="179"/>
      <c r="ER506" s="179"/>
      <c r="ES506" s="179"/>
      <c r="ET506" s="179"/>
      <c r="EU506" s="179"/>
      <c r="EV506" s="179"/>
      <c r="EW506" s="179"/>
      <c r="EX506" s="179"/>
      <c r="EY506" s="179"/>
      <c r="EZ506" s="179"/>
      <c r="FA506" s="179"/>
      <c r="FB506" s="179"/>
      <c r="FC506" s="179"/>
      <c r="FD506" s="179"/>
      <c r="FE506" s="179"/>
      <c r="FF506" s="179"/>
      <c r="FG506" s="179"/>
      <c r="FH506" s="179"/>
      <c r="FI506" s="179"/>
      <c r="FJ506" s="179"/>
      <c r="FK506" s="179"/>
      <c r="FL506" s="179"/>
      <c r="FM506" s="179"/>
      <c r="FN506" s="179"/>
      <c r="FO506" s="179"/>
      <c r="FP506" s="179"/>
      <c r="FQ506" s="179"/>
      <c r="FR506" s="179"/>
      <c r="FS506" s="179"/>
      <c r="FT506" s="179"/>
      <c r="FU506" s="179"/>
      <c r="FV506" s="179"/>
      <c r="FW506" s="179"/>
      <c r="FX506" s="179"/>
      <c r="FY506" s="179"/>
      <c r="FZ506" s="179"/>
      <c r="GA506" s="179"/>
      <c r="GB506" s="179"/>
    </row>
    <row r="507" spans="1:184" s="659" customFormat="1">
      <c r="A507" s="12"/>
      <c r="D507" s="179"/>
      <c r="E507" s="179"/>
      <c r="F507" s="179"/>
      <c r="G507" s="179"/>
      <c r="H507" s="179"/>
      <c r="I507" s="179"/>
      <c r="J507" s="179"/>
      <c r="K507" s="179"/>
      <c r="L507" s="793"/>
      <c r="M507" s="794"/>
      <c r="N507" s="795"/>
      <c r="O507" s="179"/>
      <c r="P507" s="179"/>
      <c r="Q507" s="179"/>
      <c r="R507" s="179"/>
      <c r="S507" s="179"/>
      <c r="T507" s="179"/>
      <c r="U507" s="179"/>
      <c r="V507" s="179"/>
      <c r="W507" s="179"/>
      <c r="X507" s="179"/>
      <c r="Y507" s="179"/>
      <c r="Z507" s="179"/>
      <c r="AA507" s="179"/>
      <c r="AB507" s="179"/>
      <c r="AC507" s="179"/>
      <c r="AD507" s="179"/>
      <c r="AE507" s="179"/>
      <c r="AF507" s="179"/>
      <c r="AG507" s="179"/>
      <c r="AH507" s="179"/>
      <c r="AI507" s="179"/>
      <c r="AJ507" s="179"/>
      <c r="AK507" s="179"/>
      <c r="AL507" s="179"/>
      <c r="AM507" s="179"/>
      <c r="AN507" s="179"/>
      <c r="AO507" s="179"/>
      <c r="AP507" s="179"/>
      <c r="AQ507" s="179"/>
      <c r="AR507" s="179"/>
      <c r="AS507" s="179"/>
      <c r="AT507" s="179"/>
      <c r="AU507" s="179"/>
      <c r="AV507" s="179"/>
      <c r="AW507" s="179"/>
      <c r="AX507" s="179"/>
      <c r="AY507" s="179"/>
      <c r="AZ507" s="179"/>
      <c r="BA507" s="179"/>
      <c r="BB507" s="179"/>
      <c r="BC507" s="179"/>
      <c r="BD507" s="179"/>
      <c r="BE507" s="179"/>
      <c r="BF507" s="179"/>
      <c r="BG507" s="179"/>
      <c r="BH507" s="179"/>
      <c r="BI507" s="179"/>
      <c r="BJ507" s="179"/>
      <c r="BK507" s="179"/>
      <c r="BL507" s="179"/>
      <c r="BM507" s="179"/>
      <c r="BN507" s="179"/>
      <c r="BO507" s="179"/>
      <c r="BP507" s="179"/>
      <c r="BQ507" s="179"/>
      <c r="BR507" s="179"/>
      <c r="BS507" s="179"/>
      <c r="BT507" s="179"/>
      <c r="BU507" s="179"/>
      <c r="BV507" s="179"/>
      <c r="BW507" s="179"/>
      <c r="BX507" s="179"/>
      <c r="BY507" s="179"/>
      <c r="BZ507" s="179"/>
      <c r="CA507" s="179"/>
      <c r="CB507" s="179"/>
      <c r="CC507" s="179"/>
      <c r="CD507" s="179"/>
      <c r="CE507" s="179"/>
      <c r="CF507" s="179"/>
      <c r="CG507" s="179"/>
      <c r="CH507" s="179"/>
      <c r="CI507" s="179"/>
      <c r="CJ507" s="179"/>
      <c r="CK507" s="179"/>
      <c r="CL507" s="179"/>
      <c r="CM507" s="179"/>
      <c r="CN507" s="179"/>
      <c r="CO507" s="179"/>
      <c r="CP507" s="179"/>
      <c r="CQ507" s="179"/>
      <c r="CR507" s="179"/>
      <c r="CS507" s="179"/>
      <c r="CT507" s="179"/>
      <c r="CU507" s="179"/>
      <c r="CV507" s="179"/>
      <c r="CW507" s="179"/>
      <c r="CX507" s="179"/>
      <c r="CY507" s="179"/>
      <c r="CZ507" s="179"/>
      <c r="DA507" s="179"/>
      <c r="DB507" s="179"/>
      <c r="DC507" s="179"/>
      <c r="DD507" s="179"/>
      <c r="DE507" s="179"/>
      <c r="DF507" s="179"/>
      <c r="DG507" s="179"/>
      <c r="DH507" s="179"/>
      <c r="DI507" s="179"/>
      <c r="DJ507" s="179"/>
      <c r="DK507" s="179"/>
      <c r="DL507" s="179"/>
      <c r="DM507" s="179"/>
      <c r="DN507" s="179"/>
      <c r="DO507" s="179"/>
      <c r="DP507" s="179"/>
      <c r="DQ507" s="179"/>
      <c r="DR507" s="179"/>
      <c r="DS507" s="179"/>
      <c r="DT507" s="179"/>
      <c r="DU507" s="179"/>
      <c r="DV507" s="179"/>
      <c r="DW507" s="179"/>
      <c r="DX507" s="179"/>
      <c r="DY507" s="179"/>
      <c r="DZ507" s="179"/>
      <c r="EA507" s="179"/>
      <c r="EB507" s="179"/>
      <c r="EC507" s="179"/>
      <c r="ED507" s="179"/>
      <c r="EE507" s="179"/>
      <c r="EF507" s="179"/>
      <c r="EG507" s="179"/>
      <c r="EH507" s="179"/>
      <c r="EI507" s="179"/>
      <c r="EJ507" s="179"/>
      <c r="EK507" s="179"/>
      <c r="EL507" s="179"/>
      <c r="EM507" s="179"/>
      <c r="EN507" s="179"/>
      <c r="EO507" s="179"/>
      <c r="EP507" s="179"/>
      <c r="EQ507" s="179"/>
      <c r="ER507" s="179"/>
      <c r="ES507" s="179"/>
      <c r="ET507" s="179"/>
      <c r="EU507" s="179"/>
      <c r="EV507" s="179"/>
      <c r="EW507" s="179"/>
      <c r="EX507" s="179"/>
      <c r="EY507" s="179"/>
      <c r="EZ507" s="179"/>
      <c r="FA507" s="179"/>
      <c r="FB507" s="179"/>
      <c r="FC507" s="179"/>
      <c r="FD507" s="179"/>
      <c r="FE507" s="179"/>
      <c r="FF507" s="179"/>
      <c r="FG507" s="179"/>
      <c r="FH507" s="179"/>
      <c r="FI507" s="179"/>
      <c r="FJ507" s="179"/>
      <c r="FK507" s="179"/>
      <c r="FL507" s="179"/>
      <c r="FM507" s="179"/>
      <c r="FN507" s="179"/>
      <c r="FO507" s="179"/>
      <c r="FP507" s="179"/>
      <c r="FQ507" s="179"/>
      <c r="FR507" s="179"/>
      <c r="FS507" s="179"/>
      <c r="FT507" s="179"/>
      <c r="FU507" s="179"/>
      <c r="FV507" s="179"/>
      <c r="FW507" s="179"/>
      <c r="FX507" s="179"/>
      <c r="FY507" s="179"/>
      <c r="FZ507" s="179"/>
      <c r="GA507" s="179"/>
      <c r="GB507" s="179"/>
    </row>
    <row r="508" spans="1:184" s="659" customFormat="1">
      <c r="A508" s="12"/>
      <c r="D508" s="179"/>
      <c r="E508" s="179"/>
      <c r="F508" s="179"/>
      <c r="G508" s="179"/>
      <c r="H508" s="179"/>
      <c r="I508" s="179"/>
      <c r="J508" s="179"/>
      <c r="K508" s="179"/>
      <c r="L508" s="793"/>
      <c r="M508" s="794"/>
      <c r="N508" s="795"/>
      <c r="O508" s="179"/>
      <c r="P508" s="179"/>
      <c r="Q508" s="179"/>
      <c r="R508" s="179"/>
      <c r="S508" s="179"/>
      <c r="T508" s="179"/>
      <c r="U508" s="179"/>
      <c r="V508" s="179"/>
      <c r="W508" s="179"/>
      <c r="X508" s="179"/>
      <c r="Y508" s="179"/>
      <c r="Z508" s="179"/>
      <c r="AA508" s="179"/>
      <c r="AB508" s="179"/>
      <c r="AC508" s="179"/>
      <c r="AD508" s="179"/>
      <c r="AE508" s="179"/>
      <c r="AF508" s="179"/>
      <c r="AG508" s="179"/>
      <c r="AH508" s="179"/>
      <c r="AI508" s="179"/>
      <c r="AJ508" s="179"/>
      <c r="AK508" s="179"/>
      <c r="AL508" s="179"/>
      <c r="AM508" s="179"/>
      <c r="AN508" s="179"/>
      <c r="AO508" s="179"/>
      <c r="AP508" s="179"/>
      <c r="AQ508" s="179"/>
      <c r="AR508" s="179"/>
      <c r="AS508" s="179"/>
      <c r="AT508" s="179"/>
      <c r="AU508" s="179"/>
      <c r="AV508" s="179"/>
      <c r="AW508" s="179"/>
      <c r="AX508" s="179"/>
      <c r="AY508" s="179"/>
      <c r="AZ508" s="179"/>
      <c r="BA508" s="179"/>
      <c r="BB508" s="179"/>
      <c r="BC508" s="179"/>
      <c r="BD508" s="179"/>
      <c r="BE508" s="179"/>
      <c r="BF508" s="179"/>
      <c r="BG508" s="179"/>
      <c r="BH508" s="179"/>
      <c r="BI508" s="179"/>
      <c r="BJ508" s="179"/>
      <c r="BK508" s="179"/>
      <c r="BL508" s="179"/>
      <c r="BM508" s="179"/>
      <c r="BN508" s="179"/>
      <c r="BO508" s="179"/>
      <c r="BP508" s="179"/>
      <c r="BQ508" s="179"/>
      <c r="BR508" s="179"/>
      <c r="BS508" s="179"/>
      <c r="BT508" s="179"/>
      <c r="BU508" s="179"/>
      <c r="BV508" s="179"/>
      <c r="BW508" s="179"/>
      <c r="BX508" s="179"/>
      <c r="BY508" s="179"/>
      <c r="BZ508" s="179"/>
      <c r="CA508" s="179"/>
      <c r="CB508" s="179"/>
      <c r="CC508" s="179"/>
      <c r="CD508" s="179"/>
      <c r="CE508" s="179"/>
      <c r="CF508" s="179"/>
      <c r="CG508" s="179"/>
      <c r="CH508" s="179"/>
      <c r="CI508" s="179"/>
      <c r="CJ508" s="179"/>
      <c r="CK508" s="179"/>
      <c r="CL508" s="179"/>
      <c r="CM508" s="179"/>
      <c r="CN508" s="179"/>
      <c r="CO508" s="179"/>
      <c r="CP508" s="179"/>
      <c r="CQ508" s="179"/>
      <c r="CR508" s="179"/>
      <c r="CS508" s="179"/>
      <c r="CT508" s="179"/>
      <c r="CU508" s="179"/>
      <c r="CV508" s="179"/>
      <c r="CW508" s="179"/>
      <c r="CX508" s="179"/>
      <c r="CY508" s="179"/>
      <c r="CZ508" s="179"/>
      <c r="DA508" s="179"/>
      <c r="DB508" s="179"/>
      <c r="DC508" s="179"/>
      <c r="DD508" s="179"/>
      <c r="DE508" s="179"/>
      <c r="DF508" s="179"/>
      <c r="DG508" s="179"/>
      <c r="DH508" s="179"/>
      <c r="DI508" s="179"/>
      <c r="DJ508" s="179"/>
      <c r="DK508" s="179"/>
      <c r="DL508" s="179"/>
      <c r="DM508" s="179"/>
      <c r="DN508" s="179"/>
      <c r="DO508" s="179"/>
      <c r="DP508" s="179"/>
      <c r="DQ508" s="179"/>
      <c r="DR508" s="179"/>
      <c r="DS508" s="179"/>
      <c r="DT508" s="179"/>
      <c r="DU508" s="179"/>
      <c r="DV508" s="179"/>
      <c r="DW508" s="179"/>
      <c r="DX508" s="179"/>
      <c r="DY508" s="179"/>
      <c r="DZ508" s="179"/>
      <c r="EA508" s="179"/>
      <c r="EB508" s="179"/>
      <c r="EC508" s="179"/>
      <c r="ED508" s="179"/>
      <c r="EE508" s="179"/>
      <c r="EF508" s="179"/>
      <c r="EG508" s="179"/>
      <c r="EH508" s="179"/>
      <c r="EI508" s="179"/>
      <c r="EJ508" s="179"/>
      <c r="EK508" s="179"/>
      <c r="EL508" s="179"/>
      <c r="EM508" s="179"/>
      <c r="EN508" s="179"/>
      <c r="EO508" s="179"/>
      <c r="EP508" s="179"/>
      <c r="EQ508" s="179"/>
      <c r="ER508" s="179"/>
      <c r="ES508" s="179"/>
      <c r="ET508" s="179"/>
      <c r="EU508" s="179"/>
      <c r="EV508" s="179"/>
      <c r="EW508" s="179"/>
      <c r="EX508" s="179"/>
      <c r="EY508" s="179"/>
      <c r="EZ508" s="179"/>
      <c r="FA508" s="179"/>
      <c r="FB508" s="179"/>
      <c r="FC508" s="179"/>
      <c r="FD508" s="179"/>
      <c r="FE508" s="179"/>
      <c r="FF508" s="179"/>
      <c r="FG508" s="179"/>
      <c r="FH508" s="179"/>
      <c r="FI508" s="179"/>
      <c r="FJ508" s="179"/>
      <c r="FK508" s="179"/>
      <c r="FL508" s="179"/>
      <c r="FM508" s="179"/>
      <c r="FN508" s="179"/>
      <c r="FO508" s="179"/>
      <c r="FP508" s="179"/>
      <c r="FQ508" s="179"/>
      <c r="FR508" s="179"/>
      <c r="FS508" s="179"/>
      <c r="FT508" s="179"/>
      <c r="FU508" s="179"/>
      <c r="FV508" s="179"/>
      <c r="FW508" s="179"/>
      <c r="FX508" s="179"/>
      <c r="FY508" s="179"/>
      <c r="FZ508" s="179"/>
      <c r="GA508" s="179"/>
      <c r="GB508" s="179"/>
    </row>
    <row r="509" spans="1:184" s="659" customFormat="1">
      <c r="A509" s="12"/>
      <c r="D509" s="179"/>
      <c r="E509" s="179"/>
      <c r="F509" s="179"/>
      <c r="G509" s="179"/>
      <c r="H509" s="179"/>
      <c r="I509" s="179"/>
      <c r="J509" s="179"/>
      <c r="K509" s="179"/>
      <c r="L509" s="793"/>
      <c r="M509" s="794"/>
      <c r="N509" s="795"/>
      <c r="O509" s="179"/>
      <c r="P509" s="179"/>
      <c r="Q509" s="179"/>
      <c r="R509" s="179"/>
      <c r="S509" s="179"/>
      <c r="T509" s="179"/>
      <c r="U509" s="179"/>
      <c r="V509" s="179"/>
      <c r="W509" s="179"/>
      <c r="X509" s="179"/>
      <c r="Y509" s="179"/>
      <c r="Z509" s="179"/>
      <c r="AA509" s="179"/>
      <c r="AB509" s="179"/>
      <c r="AC509" s="179"/>
      <c r="AD509" s="179"/>
      <c r="AE509" s="179"/>
      <c r="AF509" s="179"/>
      <c r="AG509" s="179"/>
      <c r="AH509" s="179"/>
      <c r="AI509" s="179"/>
      <c r="AJ509" s="179"/>
      <c r="AK509" s="179"/>
      <c r="AL509" s="179"/>
      <c r="AM509" s="179"/>
      <c r="AN509" s="179"/>
      <c r="AO509" s="179"/>
      <c r="AP509" s="179"/>
      <c r="AQ509" s="179"/>
      <c r="AR509" s="179"/>
      <c r="AS509" s="179"/>
      <c r="AT509" s="179"/>
      <c r="AU509" s="179"/>
      <c r="AV509" s="179"/>
      <c r="AW509" s="179"/>
      <c r="AX509" s="179"/>
      <c r="AY509" s="179"/>
      <c r="AZ509" s="179"/>
      <c r="BA509" s="179"/>
      <c r="BB509" s="179"/>
      <c r="BC509" s="179"/>
      <c r="BD509" s="179"/>
      <c r="BE509" s="179"/>
      <c r="BF509" s="179"/>
      <c r="BG509" s="179"/>
      <c r="BH509" s="179"/>
      <c r="BI509" s="179"/>
      <c r="BJ509" s="179"/>
      <c r="BK509" s="179"/>
      <c r="BL509" s="179"/>
      <c r="BM509" s="179"/>
      <c r="BN509" s="179"/>
      <c r="BO509" s="179"/>
      <c r="BP509" s="179"/>
      <c r="BQ509" s="179"/>
      <c r="BR509" s="179"/>
      <c r="BS509" s="179"/>
      <c r="BT509" s="179"/>
      <c r="BU509" s="179"/>
      <c r="BV509" s="179"/>
      <c r="BW509" s="179"/>
      <c r="BX509" s="179"/>
      <c r="BY509" s="179"/>
      <c r="BZ509" s="179"/>
      <c r="CA509" s="179"/>
      <c r="CB509" s="179"/>
      <c r="CC509" s="179"/>
      <c r="CD509" s="179"/>
      <c r="CE509" s="179"/>
      <c r="CF509" s="179"/>
      <c r="CG509" s="179"/>
      <c r="CH509" s="179"/>
      <c r="CI509" s="179"/>
      <c r="CJ509" s="179"/>
      <c r="CK509" s="179"/>
      <c r="CL509" s="179"/>
      <c r="CM509" s="179"/>
      <c r="CN509" s="179"/>
      <c r="CO509" s="179"/>
      <c r="CP509" s="179"/>
      <c r="CQ509" s="179"/>
      <c r="CR509" s="179"/>
      <c r="CS509" s="179"/>
      <c r="CT509" s="179"/>
      <c r="CU509" s="179"/>
      <c r="CV509" s="179"/>
      <c r="CW509" s="179"/>
      <c r="CX509" s="179"/>
      <c r="CY509" s="179"/>
      <c r="CZ509" s="179"/>
      <c r="DA509" s="179"/>
      <c r="DB509" s="179"/>
      <c r="DC509" s="179"/>
      <c r="DD509" s="179"/>
      <c r="DE509" s="179"/>
      <c r="DF509" s="179"/>
      <c r="DG509" s="179"/>
      <c r="DH509" s="179"/>
      <c r="DI509" s="179"/>
      <c r="DJ509" s="179"/>
      <c r="DK509" s="179"/>
      <c r="DL509" s="179"/>
      <c r="DM509" s="179"/>
      <c r="DN509" s="179"/>
      <c r="DO509" s="179"/>
      <c r="DP509" s="179"/>
      <c r="DQ509" s="179"/>
      <c r="DR509" s="179"/>
      <c r="DS509" s="179"/>
      <c r="DT509" s="179"/>
      <c r="DU509" s="179"/>
      <c r="DV509" s="179"/>
      <c r="DW509" s="179"/>
      <c r="DX509" s="179"/>
      <c r="DY509" s="179"/>
      <c r="DZ509" s="179"/>
      <c r="EA509" s="179"/>
      <c r="EB509" s="179"/>
      <c r="EC509" s="179"/>
      <c r="ED509" s="179"/>
      <c r="EE509" s="179"/>
      <c r="EF509" s="179"/>
      <c r="EG509" s="179"/>
      <c r="EH509" s="179"/>
      <c r="EI509" s="179"/>
      <c r="EJ509" s="179"/>
      <c r="EK509" s="179"/>
      <c r="EL509" s="179"/>
      <c r="EM509" s="179"/>
      <c r="EN509" s="179"/>
      <c r="EO509" s="179"/>
      <c r="EP509" s="179"/>
      <c r="EQ509" s="179"/>
      <c r="ER509" s="179"/>
      <c r="ES509" s="179"/>
      <c r="ET509" s="179"/>
      <c r="EU509" s="179"/>
      <c r="EV509" s="179"/>
      <c r="EW509" s="179"/>
      <c r="EX509" s="179"/>
      <c r="EY509" s="179"/>
      <c r="EZ509" s="179"/>
      <c r="FA509" s="179"/>
      <c r="FB509" s="179"/>
      <c r="FC509" s="179"/>
      <c r="FD509" s="179"/>
      <c r="FE509" s="179"/>
      <c r="FF509" s="179"/>
      <c r="FG509" s="179"/>
      <c r="FH509" s="179"/>
      <c r="FI509" s="179"/>
      <c r="FJ509" s="179"/>
      <c r="FK509" s="179"/>
      <c r="FL509" s="179"/>
      <c r="FM509" s="179"/>
      <c r="FN509" s="179"/>
      <c r="FO509" s="179"/>
      <c r="FP509" s="179"/>
      <c r="FQ509" s="179"/>
      <c r="FR509" s="179"/>
      <c r="FS509" s="179"/>
      <c r="FT509" s="179"/>
      <c r="FU509" s="179"/>
      <c r="FV509" s="179"/>
      <c r="FW509" s="179"/>
      <c r="FX509" s="179"/>
      <c r="FY509" s="179"/>
      <c r="FZ509" s="179"/>
      <c r="GA509" s="179"/>
      <c r="GB509" s="179"/>
    </row>
    <row r="510" spans="1:184" s="659" customFormat="1">
      <c r="A510" s="12"/>
      <c r="D510" s="179"/>
      <c r="E510" s="179"/>
      <c r="F510" s="179"/>
      <c r="G510" s="179"/>
      <c r="H510" s="179"/>
      <c r="I510" s="179"/>
      <c r="J510" s="179"/>
      <c r="K510" s="179"/>
      <c r="L510" s="793"/>
      <c r="M510" s="794"/>
      <c r="N510" s="795"/>
      <c r="O510" s="179"/>
      <c r="P510" s="179"/>
      <c r="Q510" s="179"/>
      <c r="R510" s="179"/>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M510" s="179"/>
      <c r="CN510" s="179"/>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c r="DM510" s="179"/>
      <c r="DN510" s="179"/>
      <c r="DO510" s="179"/>
      <c r="DP510" s="179"/>
      <c r="DQ510" s="179"/>
      <c r="DR510" s="179"/>
      <c r="DS510" s="179"/>
      <c r="DT510" s="179"/>
      <c r="DU510" s="179"/>
      <c r="DV510" s="179"/>
      <c r="DW510" s="179"/>
      <c r="DX510" s="179"/>
      <c r="DY510" s="179"/>
      <c r="DZ510" s="179"/>
      <c r="EA510" s="179"/>
      <c r="EB510" s="179"/>
      <c r="EC510" s="179"/>
      <c r="ED510" s="179"/>
      <c r="EE510" s="179"/>
      <c r="EF510" s="179"/>
      <c r="EG510" s="179"/>
      <c r="EH510" s="179"/>
      <c r="EI510" s="179"/>
      <c r="EJ510" s="179"/>
      <c r="EK510" s="179"/>
      <c r="EL510" s="179"/>
      <c r="EM510" s="179"/>
      <c r="EN510" s="179"/>
      <c r="EO510" s="179"/>
      <c r="EP510" s="179"/>
      <c r="EQ510" s="179"/>
      <c r="ER510" s="179"/>
      <c r="ES510" s="179"/>
      <c r="ET510" s="179"/>
      <c r="EU510" s="179"/>
      <c r="EV510" s="179"/>
      <c r="EW510" s="179"/>
      <c r="EX510" s="179"/>
      <c r="EY510" s="179"/>
      <c r="EZ510" s="179"/>
      <c r="FA510" s="179"/>
      <c r="FB510" s="179"/>
      <c r="FC510" s="179"/>
      <c r="FD510" s="179"/>
      <c r="FE510" s="179"/>
      <c r="FF510" s="179"/>
      <c r="FG510" s="179"/>
      <c r="FH510" s="179"/>
      <c r="FI510" s="179"/>
      <c r="FJ510" s="179"/>
      <c r="FK510" s="179"/>
      <c r="FL510" s="179"/>
      <c r="FM510" s="179"/>
      <c r="FN510" s="179"/>
      <c r="FO510" s="179"/>
      <c r="FP510" s="179"/>
      <c r="FQ510" s="179"/>
      <c r="FR510" s="179"/>
      <c r="FS510" s="179"/>
      <c r="FT510" s="179"/>
      <c r="FU510" s="179"/>
      <c r="FV510" s="179"/>
      <c r="FW510" s="179"/>
      <c r="FX510" s="179"/>
      <c r="FY510" s="179"/>
      <c r="FZ510" s="179"/>
      <c r="GA510" s="179"/>
      <c r="GB510" s="179"/>
    </row>
    <row r="511" spans="1:184" s="659" customFormat="1">
      <c r="A511" s="12"/>
      <c r="D511" s="179"/>
      <c r="E511" s="179"/>
      <c r="F511" s="179"/>
      <c r="G511" s="179"/>
      <c r="H511" s="179"/>
      <c r="I511" s="179"/>
      <c r="J511" s="179"/>
      <c r="K511" s="179"/>
      <c r="L511" s="793"/>
      <c r="M511" s="794"/>
      <c r="N511" s="795"/>
      <c r="O511" s="179"/>
      <c r="P511" s="179"/>
      <c r="Q511" s="179"/>
      <c r="R511" s="179"/>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M511" s="179"/>
      <c r="CN511" s="179"/>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c r="DM511" s="179"/>
      <c r="DN511" s="179"/>
      <c r="DO511" s="179"/>
      <c r="DP511" s="179"/>
      <c r="DQ511" s="179"/>
      <c r="DR511" s="179"/>
      <c r="DS511" s="179"/>
      <c r="DT511" s="179"/>
      <c r="DU511" s="179"/>
      <c r="DV511" s="179"/>
      <c r="DW511" s="179"/>
      <c r="DX511" s="179"/>
      <c r="DY511" s="179"/>
      <c r="DZ511" s="179"/>
      <c r="EA511" s="179"/>
      <c r="EB511" s="179"/>
      <c r="EC511" s="179"/>
      <c r="ED511" s="179"/>
      <c r="EE511" s="179"/>
      <c r="EF511" s="179"/>
      <c r="EG511" s="179"/>
      <c r="EH511" s="179"/>
      <c r="EI511" s="179"/>
      <c r="EJ511" s="179"/>
      <c r="EK511" s="179"/>
      <c r="EL511" s="179"/>
      <c r="EM511" s="179"/>
      <c r="EN511" s="179"/>
      <c r="EO511" s="179"/>
      <c r="EP511" s="179"/>
      <c r="EQ511" s="179"/>
      <c r="ER511" s="179"/>
      <c r="ES511" s="179"/>
      <c r="ET511" s="179"/>
      <c r="EU511" s="179"/>
      <c r="EV511" s="179"/>
      <c r="EW511" s="179"/>
      <c r="EX511" s="179"/>
      <c r="EY511" s="179"/>
      <c r="EZ511" s="179"/>
      <c r="FA511" s="179"/>
      <c r="FB511" s="179"/>
      <c r="FC511" s="179"/>
      <c r="FD511" s="179"/>
      <c r="FE511" s="179"/>
      <c r="FF511" s="179"/>
      <c r="FG511" s="179"/>
      <c r="FH511" s="179"/>
      <c r="FI511" s="179"/>
      <c r="FJ511" s="179"/>
      <c r="FK511" s="179"/>
      <c r="FL511" s="179"/>
      <c r="FM511" s="179"/>
      <c r="FN511" s="179"/>
      <c r="FO511" s="179"/>
      <c r="FP511" s="179"/>
      <c r="FQ511" s="179"/>
      <c r="FR511" s="179"/>
      <c r="FS511" s="179"/>
      <c r="FT511" s="179"/>
      <c r="FU511" s="179"/>
      <c r="FV511" s="179"/>
      <c r="FW511" s="179"/>
      <c r="FX511" s="179"/>
      <c r="FY511" s="179"/>
      <c r="FZ511" s="179"/>
      <c r="GA511" s="179"/>
      <c r="GB511" s="179"/>
    </row>
    <row r="512" spans="1:184" s="659" customFormat="1">
      <c r="A512" s="12"/>
      <c r="D512" s="179"/>
      <c r="E512" s="179"/>
      <c r="F512" s="179"/>
      <c r="G512" s="179"/>
      <c r="H512" s="179"/>
      <c r="I512" s="179"/>
      <c r="J512" s="179"/>
      <c r="K512" s="179"/>
      <c r="L512" s="793"/>
      <c r="M512" s="794"/>
      <c r="N512" s="795"/>
      <c r="O512" s="179"/>
      <c r="P512" s="179"/>
      <c r="Q512" s="179"/>
      <c r="R512" s="179"/>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M512" s="179"/>
      <c r="CN512" s="179"/>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c r="DM512" s="179"/>
      <c r="DN512" s="179"/>
      <c r="DO512" s="179"/>
      <c r="DP512" s="179"/>
      <c r="DQ512" s="179"/>
      <c r="DR512" s="179"/>
      <c r="DS512" s="179"/>
      <c r="DT512" s="179"/>
      <c r="DU512" s="179"/>
      <c r="DV512" s="179"/>
      <c r="DW512" s="179"/>
      <c r="DX512" s="179"/>
      <c r="DY512" s="179"/>
      <c r="DZ512" s="179"/>
      <c r="EA512" s="179"/>
      <c r="EB512" s="179"/>
      <c r="EC512" s="179"/>
      <c r="ED512" s="179"/>
      <c r="EE512" s="179"/>
      <c r="EF512" s="179"/>
      <c r="EG512" s="179"/>
      <c r="EH512" s="179"/>
      <c r="EI512" s="179"/>
      <c r="EJ512" s="179"/>
      <c r="EK512" s="179"/>
      <c r="EL512" s="179"/>
      <c r="EM512" s="179"/>
      <c r="EN512" s="179"/>
      <c r="EO512" s="179"/>
      <c r="EP512" s="179"/>
      <c r="EQ512" s="179"/>
      <c r="ER512" s="179"/>
      <c r="ES512" s="179"/>
      <c r="ET512" s="179"/>
      <c r="EU512" s="179"/>
      <c r="EV512" s="179"/>
      <c r="EW512" s="179"/>
      <c r="EX512" s="179"/>
      <c r="EY512" s="179"/>
      <c r="EZ512" s="179"/>
      <c r="FA512" s="179"/>
      <c r="FB512" s="179"/>
      <c r="FC512" s="179"/>
      <c r="FD512" s="179"/>
      <c r="FE512" s="179"/>
      <c r="FF512" s="179"/>
      <c r="FG512" s="179"/>
      <c r="FH512" s="179"/>
      <c r="FI512" s="179"/>
      <c r="FJ512" s="179"/>
      <c r="FK512" s="179"/>
      <c r="FL512" s="179"/>
      <c r="FM512" s="179"/>
      <c r="FN512" s="179"/>
      <c r="FO512" s="179"/>
      <c r="FP512" s="179"/>
      <c r="FQ512" s="179"/>
      <c r="FR512" s="179"/>
      <c r="FS512" s="179"/>
      <c r="FT512" s="179"/>
      <c r="FU512" s="179"/>
      <c r="FV512" s="179"/>
      <c r="FW512" s="179"/>
      <c r="FX512" s="179"/>
      <c r="FY512" s="179"/>
      <c r="FZ512" s="179"/>
      <c r="GA512" s="179"/>
      <c r="GB512" s="179"/>
    </row>
    <row r="513" spans="1:184" s="659" customFormat="1">
      <c r="A513" s="12"/>
      <c r="D513" s="179"/>
      <c r="E513" s="179"/>
      <c r="F513" s="179"/>
      <c r="G513" s="179"/>
      <c r="H513" s="179"/>
      <c r="I513" s="179"/>
      <c r="J513" s="179"/>
      <c r="K513" s="179"/>
      <c r="L513" s="793"/>
      <c r="M513" s="794"/>
      <c r="N513" s="795"/>
      <c r="O513" s="179"/>
      <c r="P513" s="179"/>
      <c r="Q513" s="179"/>
      <c r="R513" s="179"/>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M513" s="179"/>
      <c r="CN513" s="179"/>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c r="DM513" s="179"/>
      <c r="DN513" s="179"/>
      <c r="DO513" s="179"/>
      <c r="DP513" s="179"/>
      <c r="DQ513" s="179"/>
      <c r="DR513" s="179"/>
      <c r="DS513" s="179"/>
      <c r="DT513" s="179"/>
      <c r="DU513" s="179"/>
      <c r="DV513" s="179"/>
      <c r="DW513" s="179"/>
      <c r="DX513" s="179"/>
      <c r="DY513" s="179"/>
      <c r="DZ513" s="179"/>
      <c r="EA513" s="179"/>
      <c r="EB513" s="179"/>
      <c r="EC513" s="179"/>
      <c r="ED513" s="179"/>
      <c r="EE513" s="179"/>
      <c r="EF513" s="179"/>
      <c r="EG513" s="179"/>
      <c r="EH513" s="179"/>
      <c r="EI513" s="179"/>
      <c r="EJ513" s="179"/>
      <c r="EK513" s="179"/>
      <c r="EL513" s="179"/>
      <c r="EM513" s="179"/>
      <c r="EN513" s="179"/>
      <c r="EO513" s="179"/>
      <c r="EP513" s="179"/>
      <c r="EQ513" s="179"/>
      <c r="ER513" s="179"/>
      <c r="ES513" s="179"/>
      <c r="ET513" s="179"/>
      <c r="EU513" s="179"/>
      <c r="EV513" s="179"/>
      <c r="EW513" s="179"/>
      <c r="EX513" s="179"/>
      <c r="EY513" s="179"/>
      <c r="EZ513" s="179"/>
      <c r="FA513" s="179"/>
      <c r="FB513" s="179"/>
      <c r="FC513" s="179"/>
      <c r="FD513" s="179"/>
      <c r="FE513" s="179"/>
      <c r="FF513" s="179"/>
      <c r="FG513" s="179"/>
      <c r="FH513" s="179"/>
      <c r="FI513" s="179"/>
      <c r="FJ513" s="179"/>
      <c r="FK513" s="179"/>
      <c r="FL513" s="179"/>
      <c r="FM513" s="179"/>
      <c r="FN513" s="179"/>
      <c r="FO513" s="179"/>
      <c r="FP513" s="179"/>
      <c r="FQ513" s="179"/>
      <c r="FR513" s="179"/>
      <c r="FS513" s="179"/>
      <c r="FT513" s="179"/>
      <c r="FU513" s="179"/>
      <c r="FV513" s="179"/>
      <c r="FW513" s="179"/>
      <c r="FX513" s="179"/>
      <c r="FY513" s="179"/>
      <c r="FZ513" s="179"/>
      <c r="GA513" s="179"/>
      <c r="GB513" s="179"/>
    </row>
    <row r="514" spans="1:184" s="659" customFormat="1">
      <c r="A514" s="12"/>
      <c r="D514" s="179"/>
      <c r="E514" s="179"/>
      <c r="F514" s="179"/>
      <c r="G514" s="179"/>
      <c r="H514" s="179"/>
      <c r="I514" s="179"/>
      <c r="J514" s="179"/>
      <c r="K514" s="179"/>
      <c r="L514" s="793"/>
      <c r="M514" s="794"/>
      <c r="N514" s="795"/>
      <c r="O514" s="179"/>
      <c r="P514" s="179"/>
      <c r="Q514" s="179"/>
      <c r="R514" s="179"/>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M514" s="179"/>
      <c r="CN514" s="179"/>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c r="DM514" s="179"/>
      <c r="DN514" s="179"/>
      <c r="DO514" s="179"/>
      <c r="DP514" s="179"/>
      <c r="DQ514" s="179"/>
      <c r="DR514" s="179"/>
      <c r="DS514" s="179"/>
      <c r="DT514" s="179"/>
      <c r="DU514" s="179"/>
      <c r="DV514" s="179"/>
      <c r="DW514" s="179"/>
      <c r="DX514" s="179"/>
      <c r="DY514" s="179"/>
      <c r="DZ514" s="179"/>
      <c r="EA514" s="179"/>
      <c r="EB514" s="179"/>
      <c r="EC514" s="179"/>
      <c r="ED514" s="179"/>
      <c r="EE514" s="179"/>
      <c r="EF514" s="179"/>
      <c r="EG514" s="179"/>
      <c r="EH514" s="179"/>
      <c r="EI514" s="179"/>
      <c r="EJ514" s="179"/>
      <c r="EK514" s="179"/>
      <c r="EL514" s="179"/>
      <c r="EM514" s="179"/>
      <c r="EN514" s="179"/>
      <c r="EO514" s="179"/>
      <c r="EP514" s="179"/>
      <c r="EQ514" s="179"/>
      <c r="ER514" s="179"/>
      <c r="ES514" s="179"/>
      <c r="ET514" s="179"/>
      <c r="EU514" s="179"/>
      <c r="EV514" s="179"/>
      <c r="EW514" s="179"/>
      <c r="EX514" s="179"/>
      <c r="EY514" s="179"/>
      <c r="EZ514" s="179"/>
      <c r="FA514" s="179"/>
      <c r="FB514" s="179"/>
      <c r="FC514" s="179"/>
      <c r="FD514" s="179"/>
      <c r="FE514" s="179"/>
      <c r="FF514" s="179"/>
      <c r="FG514" s="179"/>
      <c r="FH514" s="179"/>
      <c r="FI514" s="179"/>
      <c r="FJ514" s="179"/>
      <c r="FK514" s="179"/>
      <c r="FL514" s="179"/>
      <c r="FM514" s="179"/>
      <c r="FN514" s="179"/>
      <c r="FO514" s="179"/>
      <c r="FP514" s="179"/>
      <c r="FQ514" s="179"/>
      <c r="FR514" s="179"/>
      <c r="FS514" s="179"/>
      <c r="FT514" s="179"/>
      <c r="FU514" s="179"/>
      <c r="FV514" s="179"/>
      <c r="FW514" s="179"/>
      <c r="FX514" s="179"/>
      <c r="FY514" s="179"/>
      <c r="FZ514" s="179"/>
      <c r="GA514" s="179"/>
      <c r="GB514" s="179"/>
    </row>
    <row r="515" spans="1:184" s="659" customFormat="1">
      <c r="A515" s="12"/>
      <c r="D515" s="179"/>
      <c r="E515" s="179"/>
      <c r="F515" s="179"/>
      <c r="G515" s="179"/>
      <c r="H515" s="179"/>
      <c r="I515" s="179"/>
      <c r="J515" s="179"/>
      <c r="K515" s="179"/>
      <c r="L515" s="793"/>
      <c r="M515" s="794"/>
      <c r="N515" s="795"/>
      <c r="O515" s="179"/>
      <c r="P515" s="179"/>
      <c r="Q515" s="179"/>
      <c r="R515" s="179"/>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M515" s="179"/>
      <c r="CN515" s="179"/>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c r="DM515" s="179"/>
      <c r="DN515" s="179"/>
      <c r="DO515" s="179"/>
      <c r="DP515" s="179"/>
      <c r="DQ515" s="179"/>
      <c r="DR515" s="179"/>
      <c r="DS515" s="179"/>
      <c r="DT515" s="179"/>
      <c r="DU515" s="179"/>
      <c r="DV515" s="179"/>
      <c r="DW515" s="179"/>
      <c r="DX515" s="179"/>
      <c r="DY515" s="179"/>
      <c r="DZ515" s="179"/>
      <c r="EA515" s="179"/>
      <c r="EB515" s="179"/>
      <c r="EC515" s="179"/>
      <c r="ED515" s="179"/>
      <c r="EE515" s="179"/>
      <c r="EF515" s="179"/>
      <c r="EG515" s="179"/>
      <c r="EH515" s="179"/>
      <c r="EI515" s="179"/>
      <c r="EJ515" s="179"/>
      <c r="EK515" s="179"/>
      <c r="EL515" s="179"/>
      <c r="EM515" s="179"/>
      <c r="EN515" s="179"/>
      <c r="EO515" s="179"/>
      <c r="EP515" s="179"/>
      <c r="EQ515" s="179"/>
      <c r="ER515" s="179"/>
      <c r="ES515" s="179"/>
      <c r="ET515" s="179"/>
      <c r="EU515" s="179"/>
      <c r="EV515" s="179"/>
      <c r="EW515" s="179"/>
      <c r="EX515" s="179"/>
      <c r="EY515" s="179"/>
      <c r="EZ515" s="179"/>
      <c r="FA515" s="179"/>
      <c r="FB515" s="179"/>
      <c r="FC515" s="179"/>
      <c r="FD515" s="179"/>
      <c r="FE515" s="179"/>
      <c r="FF515" s="179"/>
      <c r="FG515" s="179"/>
      <c r="FH515" s="179"/>
      <c r="FI515" s="179"/>
      <c r="FJ515" s="179"/>
      <c r="FK515" s="179"/>
      <c r="FL515" s="179"/>
      <c r="FM515" s="179"/>
      <c r="FN515" s="179"/>
      <c r="FO515" s="179"/>
      <c r="FP515" s="179"/>
      <c r="FQ515" s="179"/>
      <c r="FR515" s="179"/>
      <c r="FS515" s="179"/>
      <c r="FT515" s="179"/>
      <c r="FU515" s="179"/>
      <c r="FV515" s="179"/>
      <c r="FW515" s="179"/>
      <c r="FX515" s="179"/>
      <c r="FY515" s="179"/>
      <c r="FZ515" s="179"/>
      <c r="GA515" s="179"/>
      <c r="GB515" s="179"/>
    </row>
    <row r="516" spans="1:184" s="659" customFormat="1">
      <c r="A516" s="12"/>
      <c r="D516" s="179"/>
      <c r="E516" s="179"/>
      <c r="F516" s="179"/>
      <c r="G516" s="179"/>
      <c r="H516" s="179"/>
      <c r="I516" s="179"/>
      <c r="J516" s="179"/>
      <c r="K516" s="179"/>
      <c r="L516" s="793"/>
      <c r="M516" s="794"/>
      <c r="N516" s="795"/>
      <c r="O516" s="179"/>
      <c r="P516" s="179"/>
      <c r="Q516" s="179"/>
      <c r="R516" s="179"/>
      <c r="S516" s="179"/>
      <c r="T516" s="179"/>
      <c r="U516" s="179"/>
      <c r="V516" s="179"/>
      <c r="W516" s="179"/>
      <c r="X516" s="179"/>
      <c r="Y516" s="179"/>
      <c r="Z516" s="179"/>
      <c r="AA516" s="179"/>
      <c r="AB516" s="179"/>
      <c r="AC516" s="179"/>
      <c r="AD516" s="179"/>
      <c r="AE516" s="179"/>
      <c r="AF516" s="179"/>
      <c r="AG516" s="179"/>
      <c r="AH516" s="179"/>
      <c r="AI516" s="179"/>
      <c r="AJ516" s="179"/>
      <c r="AK516" s="179"/>
      <c r="AL516" s="179"/>
      <c r="AM516" s="179"/>
      <c r="AN516" s="179"/>
      <c r="AO516" s="179"/>
      <c r="AP516" s="179"/>
      <c r="AQ516" s="179"/>
      <c r="AR516" s="179"/>
      <c r="AS516" s="179"/>
      <c r="AT516" s="179"/>
      <c r="AU516" s="179"/>
      <c r="AV516" s="179"/>
      <c r="AW516" s="179"/>
      <c r="AX516" s="179"/>
      <c r="AY516" s="179"/>
      <c r="AZ516" s="179"/>
      <c r="BA516" s="179"/>
      <c r="BB516" s="179"/>
      <c r="BC516" s="179"/>
      <c r="BD516" s="179"/>
      <c r="BE516" s="179"/>
      <c r="BF516" s="179"/>
      <c r="BG516" s="179"/>
      <c r="BH516" s="179"/>
      <c r="BI516" s="179"/>
      <c r="BJ516" s="179"/>
      <c r="BK516" s="179"/>
      <c r="BL516" s="179"/>
      <c r="BM516" s="179"/>
      <c r="BN516" s="179"/>
      <c r="BO516" s="179"/>
      <c r="BP516" s="179"/>
      <c r="BQ516" s="179"/>
      <c r="BR516" s="179"/>
      <c r="BS516" s="179"/>
      <c r="BT516" s="179"/>
      <c r="BU516" s="179"/>
      <c r="BV516" s="179"/>
      <c r="BW516" s="179"/>
      <c r="BX516" s="179"/>
      <c r="BY516" s="179"/>
      <c r="BZ516" s="179"/>
      <c r="CA516" s="179"/>
      <c r="CB516" s="179"/>
      <c r="CC516" s="179"/>
      <c r="CD516" s="179"/>
      <c r="CE516" s="179"/>
      <c r="CF516" s="179"/>
      <c r="CG516" s="179"/>
      <c r="CH516" s="179"/>
      <c r="CI516" s="179"/>
      <c r="CJ516" s="179"/>
      <c r="CK516" s="179"/>
      <c r="CL516" s="179"/>
      <c r="CM516" s="179"/>
      <c r="CN516" s="179"/>
      <c r="CO516" s="179"/>
      <c r="CP516" s="179"/>
      <c r="CQ516" s="179"/>
      <c r="CR516" s="179"/>
      <c r="CS516" s="179"/>
      <c r="CT516" s="179"/>
      <c r="CU516" s="179"/>
      <c r="CV516" s="179"/>
      <c r="CW516" s="179"/>
      <c r="CX516" s="179"/>
      <c r="CY516" s="179"/>
      <c r="CZ516" s="179"/>
      <c r="DA516" s="179"/>
      <c r="DB516" s="179"/>
      <c r="DC516" s="179"/>
      <c r="DD516" s="179"/>
      <c r="DE516" s="179"/>
      <c r="DF516" s="179"/>
      <c r="DG516" s="179"/>
      <c r="DH516" s="179"/>
      <c r="DI516" s="179"/>
      <c r="DJ516" s="179"/>
      <c r="DK516" s="179"/>
      <c r="DL516" s="179"/>
      <c r="DM516" s="179"/>
      <c r="DN516" s="179"/>
      <c r="DO516" s="179"/>
      <c r="DP516" s="179"/>
      <c r="DQ516" s="179"/>
      <c r="DR516" s="179"/>
      <c r="DS516" s="179"/>
      <c r="DT516" s="179"/>
      <c r="DU516" s="179"/>
      <c r="DV516" s="179"/>
      <c r="DW516" s="179"/>
      <c r="DX516" s="179"/>
      <c r="DY516" s="179"/>
      <c r="DZ516" s="179"/>
      <c r="EA516" s="179"/>
      <c r="EB516" s="179"/>
      <c r="EC516" s="179"/>
      <c r="ED516" s="179"/>
      <c r="EE516" s="179"/>
      <c r="EF516" s="179"/>
      <c r="EG516" s="179"/>
      <c r="EH516" s="179"/>
      <c r="EI516" s="179"/>
      <c r="EJ516" s="179"/>
      <c r="EK516" s="179"/>
      <c r="EL516" s="179"/>
      <c r="EM516" s="179"/>
      <c r="EN516" s="179"/>
      <c r="EO516" s="179"/>
      <c r="EP516" s="179"/>
      <c r="EQ516" s="179"/>
      <c r="ER516" s="179"/>
      <c r="ES516" s="179"/>
      <c r="ET516" s="179"/>
      <c r="EU516" s="179"/>
      <c r="EV516" s="179"/>
      <c r="EW516" s="179"/>
      <c r="EX516" s="179"/>
      <c r="EY516" s="179"/>
      <c r="EZ516" s="179"/>
      <c r="FA516" s="179"/>
      <c r="FB516" s="179"/>
      <c r="FC516" s="179"/>
      <c r="FD516" s="179"/>
      <c r="FE516" s="179"/>
      <c r="FF516" s="179"/>
      <c r="FG516" s="179"/>
      <c r="FH516" s="179"/>
      <c r="FI516" s="179"/>
      <c r="FJ516" s="179"/>
      <c r="FK516" s="179"/>
      <c r="FL516" s="179"/>
      <c r="FM516" s="179"/>
      <c r="FN516" s="179"/>
      <c r="FO516" s="179"/>
      <c r="FP516" s="179"/>
      <c r="FQ516" s="179"/>
      <c r="FR516" s="179"/>
      <c r="FS516" s="179"/>
      <c r="FT516" s="179"/>
      <c r="FU516" s="179"/>
      <c r="FV516" s="179"/>
      <c r="FW516" s="179"/>
      <c r="FX516" s="179"/>
      <c r="FY516" s="179"/>
      <c r="FZ516" s="179"/>
      <c r="GA516" s="179"/>
      <c r="GB516" s="179"/>
    </row>
    <row r="517" spans="1:184" s="659" customFormat="1">
      <c r="A517" s="12"/>
      <c r="D517" s="179"/>
      <c r="E517" s="179"/>
      <c r="F517" s="179"/>
      <c r="G517" s="179"/>
      <c r="H517" s="179"/>
      <c r="I517" s="179"/>
      <c r="J517" s="179"/>
      <c r="K517" s="179"/>
      <c r="L517" s="793"/>
      <c r="M517" s="794"/>
      <c r="N517" s="795"/>
      <c r="O517" s="179"/>
      <c r="P517" s="179"/>
      <c r="Q517" s="179"/>
      <c r="R517" s="179"/>
      <c r="S517" s="179"/>
      <c r="T517" s="179"/>
      <c r="U517" s="179"/>
      <c r="V517" s="179"/>
      <c r="W517" s="179"/>
      <c r="X517" s="179"/>
      <c r="Y517" s="179"/>
      <c r="Z517" s="179"/>
      <c r="AA517" s="179"/>
      <c r="AB517" s="179"/>
      <c r="AC517" s="179"/>
      <c r="AD517" s="179"/>
      <c r="AE517" s="179"/>
      <c r="AF517" s="179"/>
      <c r="AG517" s="179"/>
      <c r="AH517" s="179"/>
      <c r="AI517" s="179"/>
      <c r="AJ517" s="179"/>
      <c r="AK517" s="179"/>
      <c r="AL517" s="179"/>
      <c r="AM517" s="179"/>
      <c r="AN517" s="179"/>
      <c r="AO517" s="179"/>
      <c r="AP517" s="179"/>
      <c r="AQ517" s="179"/>
      <c r="AR517" s="179"/>
      <c r="AS517" s="179"/>
      <c r="AT517" s="179"/>
      <c r="AU517" s="179"/>
      <c r="AV517" s="179"/>
      <c r="AW517" s="179"/>
      <c r="AX517" s="179"/>
      <c r="AY517" s="179"/>
      <c r="AZ517" s="179"/>
      <c r="BA517" s="179"/>
      <c r="BB517" s="179"/>
      <c r="BC517" s="179"/>
      <c r="BD517" s="179"/>
      <c r="BE517" s="179"/>
      <c r="BF517" s="179"/>
      <c r="BG517" s="179"/>
      <c r="BH517" s="179"/>
      <c r="BI517" s="179"/>
      <c r="BJ517" s="179"/>
      <c r="BK517" s="179"/>
      <c r="BL517" s="179"/>
      <c r="BM517" s="179"/>
      <c r="BN517" s="179"/>
      <c r="BO517" s="179"/>
      <c r="BP517" s="179"/>
      <c r="BQ517" s="179"/>
      <c r="BR517" s="179"/>
      <c r="BS517" s="179"/>
      <c r="BT517" s="179"/>
      <c r="BU517" s="179"/>
      <c r="BV517" s="179"/>
      <c r="BW517" s="179"/>
      <c r="BX517" s="179"/>
      <c r="BY517" s="179"/>
      <c r="BZ517" s="179"/>
      <c r="CA517" s="179"/>
      <c r="CB517" s="179"/>
      <c r="CC517" s="179"/>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79"/>
      <c r="DI517" s="179"/>
      <c r="DJ517" s="179"/>
      <c r="DK517" s="179"/>
      <c r="DL517" s="179"/>
      <c r="DM517" s="179"/>
      <c r="DN517" s="179"/>
      <c r="DO517" s="179"/>
      <c r="DP517" s="179"/>
      <c r="DQ517" s="179"/>
      <c r="DR517" s="179"/>
      <c r="DS517" s="179"/>
      <c r="DT517" s="179"/>
      <c r="DU517" s="179"/>
      <c r="DV517" s="179"/>
      <c r="DW517" s="179"/>
      <c r="DX517" s="179"/>
      <c r="DY517" s="179"/>
      <c r="DZ517" s="179"/>
      <c r="EA517" s="179"/>
      <c r="EB517" s="179"/>
      <c r="EC517" s="179"/>
      <c r="ED517" s="179"/>
      <c r="EE517" s="179"/>
      <c r="EF517" s="179"/>
      <c r="EG517" s="179"/>
      <c r="EH517" s="179"/>
      <c r="EI517" s="179"/>
      <c r="EJ517" s="179"/>
      <c r="EK517" s="179"/>
      <c r="EL517" s="179"/>
      <c r="EM517" s="179"/>
      <c r="EN517" s="179"/>
      <c r="EO517" s="179"/>
      <c r="EP517" s="179"/>
      <c r="EQ517" s="179"/>
      <c r="ER517" s="179"/>
      <c r="ES517" s="179"/>
      <c r="ET517" s="179"/>
      <c r="EU517" s="179"/>
      <c r="EV517" s="179"/>
      <c r="EW517" s="179"/>
      <c r="EX517" s="179"/>
      <c r="EY517" s="179"/>
      <c r="EZ517" s="179"/>
      <c r="FA517" s="179"/>
      <c r="FB517" s="179"/>
      <c r="FC517" s="179"/>
      <c r="FD517" s="179"/>
      <c r="FE517" s="179"/>
      <c r="FF517" s="179"/>
      <c r="FG517" s="179"/>
      <c r="FH517" s="179"/>
      <c r="FI517" s="179"/>
      <c r="FJ517" s="179"/>
      <c r="FK517" s="179"/>
      <c r="FL517" s="179"/>
      <c r="FM517" s="179"/>
      <c r="FN517" s="179"/>
      <c r="FO517" s="179"/>
      <c r="FP517" s="179"/>
      <c r="FQ517" s="179"/>
      <c r="FR517" s="179"/>
      <c r="FS517" s="179"/>
      <c r="FT517" s="179"/>
      <c r="FU517" s="179"/>
      <c r="FV517" s="179"/>
      <c r="FW517" s="179"/>
      <c r="FX517" s="179"/>
      <c r="FY517" s="179"/>
      <c r="FZ517" s="179"/>
      <c r="GA517" s="179"/>
      <c r="GB517" s="179"/>
    </row>
    <row r="518" spans="1:184" s="659" customFormat="1">
      <c r="A518" s="12"/>
      <c r="D518" s="179"/>
      <c r="E518" s="179"/>
      <c r="F518" s="179"/>
      <c r="G518" s="179"/>
      <c r="H518" s="179"/>
      <c r="I518" s="179"/>
      <c r="J518" s="179"/>
      <c r="K518" s="179"/>
      <c r="L518" s="793"/>
      <c r="M518" s="794"/>
      <c r="N518" s="795"/>
      <c r="O518" s="179"/>
      <c r="P518" s="179"/>
      <c r="Q518" s="179"/>
      <c r="R518" s="179"/>
      <c r="S518" s="179"/>
      <c r="T518" s="179"/>
      <c r="U518" s="179"/>
      <c r="V518" s="179"/>
      <c r="W518" s="179"/>
      <c r="X518" s="179"/>
      <c r="Y518" s="179"/>
      <c r="Z518" s="179"/>
      <c r="AA518" s="179"/>
      <c r="AB518" s="179"/>
      <c r="AC518" s="179"/>
      <c r="AD518" s="179"/>
      <c r="AE518" s="179"/>
      <c r="AF518" s="179"/>
      <c r="AG518" s="179"/>
      <c r="AH518" s="179"/>
      <c r="AI518" s="179"/>
      <c r="AJ518" s="179"/>
      <c r="AK518" s="179"/>
      <c r="AL518" s="179"/>
      <c r="AM518" s="179"/>
      <c r="AN518" s="179"/>
      <c r="AO518" s="179"/>
      <c r="AP518" s="179"/>
      <c r="AQ518" s="179"/>
      <c r="AR518" s="179"/>
      <c r="AS518" s="179"/>
      <c r="AT518" s="179"/>
      <c r="AU518" s="179"/>
      <c r="AV518" s="179"/>
      <c r="AW518" s="179"/>
      <c r="AX518" s="179"/>
      <c r="AY518" s="179"/>
      <c r="AZ518" s="179"/>
      <c r="BA518" s="179"/>
      <c r="BB518" s="179"/>
      <c r="BC518" s="179"/>
      <c r="BD518" s="179"/>
      <c r="BE518" s="179"/>
      <c r="BF518" s="179"/>
      <c r="BG518" s="179"/>
      <c r="BH518" s="179"/>
      <c r="BI518" s="179"/>
      <c r="BJ518" s="179"/>
      <c r="BK518" s="179"/>
      <c r="BL518" s="179"/>
      <c r="BM518" s="179"/>
      <c r="BN518" s="179"/>
      <c r="BO518" s="179"/>
      <c r="BP518" s="179"/>
      <c r="BQ518" s="179"/>
      <c r="BR518" s="179"/>
      <c r="BS518" s="179"/>
      <c r="BT518" s="179"/>
      <c r="BU518" s="179"/>
      <c r="BV518" s="179"/>
      <c r="BW518" s="179"/>
      <c r="BX518" s="179"/>
      <c r="BY518" s="179"/>
      <c r="BZ518" s="179"/>
      <c r="CA518" s="179"/>
      <c r="CB518" s="179"/>
      <c r="CC518" s="179"/>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79"/>
      <c r="DI518" s="179"/>
      <c r="DJ518" s="179"/>
      <c r="DK518" s="179"/>
      <c r="DL518" s="179"/>
      <c r="DM518" s="179"/>
      <c r="DN518" s="179"/>
      <c r="DO518" s="179"/>
      <c r="DP518" s="179"/>
      <c r="DQ518" s="179"/>
      <c r="DR518" s="179"/>
      <c r="DS518" s="179"/>
      <c r="DT518" s="179"/>
      <c r="DU518" s="179"/>
      <c r="DV518" s="179"/>
      <c r="DW518" s="179"/>
      <c r="DX518" s="179"/>
      <c r="DY518" s="179"/>
      <c r="DZ518" s="179"/>
      <c r="EA518" s="179"/>
      <c r="EB518" s="179"/>
      <c r="EC518" s="179"/>
      <c r="ED518" s="179"/>
      <c r="EE518" s="179"/>
      <c r="EF518" s="179"/>
      <c r="EG518" s="179"/>
      <c r="EH518" s="179"/>
      <c r="EI518" s="179"/>
      <c r="EJ518" s="179"/>
      <c r="EK518" s="179"/>
      <c r="EL518" s="179"/>
      <c r="EM518" s="179"/>
      <c r="EN518" s="179"/>
      <c r="EO518" s="179"/>
      <c r="EP518" s="179"/>
      <c r="EQ518" s="179"/>
      <c r="ER518" s="179"/>
      <c r="ES518" s="179"/>
      <c r="ET518" s="179"/>
      <c r="EU518" s="179"/>
      <c r="EV518" s="179"/>
      <c r="EW518" s="179"/>
      <c r="EX518" s="179"/>
      <c r="EY518" s="179"/>
      <c r="EZ518" s="179"/>
      <c r="FA518" s="179"/>
      <c r="FB518" s="179"/>
      <c r="FC518" s="179"/>
      <c r="FD518" s="179"/>
      <c r="FE518" s="179"/>
      <c r="FF518" s="179"/>
      <c r="FG518" s="179"/>
      <c r="FH518" s="179"/>
      <c r="FI518" s="179"/>
      <c r="FJ518" s="179"/>
      <c r="FK518" s="179"/>
      <c r="FL518" s="179"/>
      <c r="FM518" s="179"/>
      <c r="FN518" s="179"/>
      <c r="FO518" s="179"/>
      <c r="FP518" s="179"/>
      <c r="FQ518" s="179"/>
      <c r="FR518" s="179"/>
      <c r="FS518" s="179"/>
      <c r="FT518" s="179"/>
      <c r="FU518" s="179"/>
      <c r="FV518" s="179"/>
      <c r="FW518" s="179"/>
      <c r="FX518" s="179"/>
      <c r="FY518" s="179"/>
      <c r="FZ518" s="179"/>
      <c r="GA518" s="179"/>
      <c r="GB518" s="179"/>
    </row>
    <row r="519" spans="1:184" s="659" customFormat="1">
      <c r="A519" s="12"/>
      <c r="D519" s="179"/>
      <c r="E519" s="179"/>
      <c r="F519" s="179"/>
      <c r="G519" s="179"/>
      <c r="H519" s="179"/>
      <c r="I519" s="179"/>
      <c r="J519" s="179"/>
      <c r="K519" s="179"/>
      <c r="L519" s="793"/>
      <c r="M519" s="794"/>
      <c r="N519" s="795"/>
      <c r="O519" s="179"/>
      <c r="P519" s="179"/>
      <c r="Q519" s="179"/>
      <c r="R519" s="179"/>
      <c r="S519" s="179"/>
      <c r="T519" s="179"/>
      <c r="U519" s="179"/>
      <c r="V519" s="179"/>
      <c r="W519" s="179"/>
      <c r="X519" s="179"/>
      <c r="Y519" s="179"/>
      <c r="Z519" s="179"/>
      <c r="AA519" s="179"/>
      <c r="AB519" s="179"/>
      <c r="AC519" s="179"/>
      <c r="AD519" s="179"/>
      <c r="AE519" s="179"/>
      <c r="AF519" s="179"/>
      <c r="AG519" s="179"/>
      <c r="AH519" s="179"/>
      <c r="AI519" s="179"/>
      <c r="AJ519" s="179"/>
      <c r="AK519" s="179"/>
      <c r="AL519" s="179"/>
      <c r="AM519" s="179"/>
      <c r="AN519" s="179"/>
      <c r="AO519" s="179"/>
      <c r="AP519" s="179"/>
      <c r="AQ519" s="179"/>
      <c r="AR519" s="179"/>
      <c r="AS519" s="179"/>
      <c r="AT519" s="179"/>
      <c r="AU519" s="179"/>
      <c r="AV519" s="179"/>
      <c r="AW519" s="179"/>
      <c r="AX519" s="179"/>
      <c r="AY519" s="179"/>
      <c r="AZ519" s="179"/>
      <c r="BA519" s="179"/>
      <c r="BB519" s="179"/>
      <c r="BC519" s="179"/>
      <c r="BD519" s="179"/>
      <c r="BE519" s="179"/>
      <c r="BF519" s="179"/>
      <c r="BG519" s="179"/>
      <c r="BH519" s="179"/>
      <c r="BI519" s="179"/>
      <c r="BJ519" s="179"/>
      <c r="BK519" s="179"/>
      <c r="BL519" s="179"/>
      <c r="BM519" s="179"/>
      <c r="BN519" s="179"/>
      <c r="BO519" s="179"/>
      <c r="BP519" s="179"/>
      <c r="BQ519" s="179"/>
      <c r="BR519" s="179"/>
      <c r="BS519" s="179"/>
      <c r="BT519" s="179"/>
      <c r="BU519" s="179"/>
      <c r="BV519" s="179"/>
      <c r="BW519" s="179"/>
      <c r="BX519" s="179"/>
      <c r="BY519" s="179"/>
      <c r="BZ519" s="179"/>
      <c r="CA519" s="179"/>
      <c r="CB519" s="179"/>
      <c r="CC519" s="179"/>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79"/>
      <c r="DI519" s="179"/>
      <c r="DJ519" s="179"/>
      <c r="DK519" s="179"/>
      <c r="DL519" s="179"/>
      <c r="DM519" s="179"/>
      <c r="DN519" s="179"/>
      <c r="DO519" s="179"/>
      <c r="DP519" s="179"/>
      <c r="DQ519" s="179"/>
      <c r="DR519" s="179"/>
      <c r="DS519" s="179"/>
      <c r="DT519" s="179"/>
      <c r="DU519" s="179"/>
      <c r="DV519" s="179"/>
      <c r="DW519" s="179"/>
      <c r="DX519" s="179"/>
      <c r="DY519" s="179"/>
      <c r="DZ519" s="179"/>
      <c r="EA519" s="179"/>
      <c r="EB519" s="179"/>
      <c r="EC519" s="179"/>
      <c r="ED519" s="179"/>
      <c r="EE519" s="179"/>
      <c r="EF519" s="179"/>
      <c r="EG519" s="179"/>
      <c r="EH519" s="179"/>
      <c r="EI519" s="179"/>
      <c r="EJ519" s="179"/>
      <c r="EK519" s="179"/>
      <c r="EL519" s="179"/>
      <c r="EM519" s="179"/>
      <c r="EN519" s="179"/>
      <c r="EO519" s="179"/>
      <c r="EP519" s="179"/>
      <c r="EQ519" s="179"/>
      <c r="ER519" s="179"/>
      <c r="ES519" s="179"/>
      <c r="ET519" s="179"/>
      <c r="EU519" s="179"/>
      <c r="EV519" s="179"/>
      <c r="EW519" s="179"/>
      <c r="EX519" s="179"/>
      <c r="EY519" s="179"/>
      <c r="EZ519" s="179"/>
      <c r="FA519" s="179"/>
      <c r="FB519" s="179"/>
      <c r="FC519" s="179"/>
      <c r="FD519" s="179"/>
      <c r="FE519" s="179"/>
      <c r="FF519" s="179"/>
      <c r="FG519" s="179"/>
      <c r="FH519" s="179"/>
      <c r="FI519" s="179"/>
      <c r="FJ519" s="179"/>
      <c r="FK519" s="179"/>
      <c r="FL519" s="179"/>
      <c r="FM519" s="179"/>
      <c r="FN519" s="179"/>
      <c r="FO519" s="179"/>
      <c r="FP519" s="179"/>
      <c r="FQ519" s="179"/>
      <c r="FR519" s="179"/>
      <c r="FS519" s="179"/>
      <c r="FT519" s="179"/>
      <c r="FU519" s="179"/>
      <c r="FV519" s="179"/>
      <c r="FW519" s="179"/>
      <c r="FX519" s="179"/>
      <c r="FY519" s="179"/>
      <c r="FZ519" s="179"/>
      <c r="GA519" s="179"/>
      <c r="GB519" s="179"/>
    </row>
    <row r="520" spans="1:184" s="659" customFormat="1">
      <c r="A520" s="12"/>
      <c r="D520" s="179"/>
      <c r="E520" s="179"/>
      <c r="F520" s="179"/>
      <c r="G520" s="179"/>
      <c r="H520" s="179"/>
      <c r="I520" s="179"/>
      <c r="J520" s="179"/>
      <c r="K520" s="179"/>
      <c r="L520" s="793"/>
      <c r="M520" s="794"/>
      <c r="N520" s="795"/>
      <c r="O520" s="179"/>
      <c r="P520" s="179"/>
      <c r="Q520" s="179"/>
      <c r="R520" s="179"/>
      <c r="S520" s="179"/>
      <c r="T520" s="179"/>
      <c r="U520" s="179"/>
      <c r="V520" s="179"/>
      <c r="W520" s="179"/>
      <c r="X520" s="179"/>
      <c r="Y520" s="179"/>
      <c r="Z520" s="179"/>
      <c r="AA520" s="179"/>
      <c r="AB520" s="179"/>
      <c r="AC520" s="179"/>
      <c r="AD520" s="179"/>
      <c r="AE520" s="179"/>
      <c r="AF520" s="179"/>
      <c r="AG520" s="179"/>
      <c r="AH520" s="179"/>
      <c r="AI520" s="179"/>
      <c r="AJ520" s="179"/>
      <c r="AK520" s="179"/>
      <c r="AL520" s="179"/>
      <c r="AM520" s="179"/>
      <c r="AN520" s="179"/>
      <c r="AO520" s="179"/>
      <c r="AP520" s="179"/>
      <c r="AQ520" s="179"/>
      <c r="AR520" s="179"/>
      <c r="AS520" s="179"/>
      <c r="AT520" s="179"/>
      <c r="AU520" s="179"/>
      <c r="AV520" s="179"/>
      <c r="AW520" s="179"/>
      <c r="AX520" s="179"/>
      <c r="AY520" s="179"/>
      <c r="AZ520" s="179"/>
      <c r="BA520" s="179"/>
      <c r="BB520" s="179"/>
      <c r="BC520" s="179"/>
      <c r="BD520" s="179"/>
      <c r="BE520" s="179"/>
      <c r="BF520" s="179"/>
      <c r="BG520" s="179"/>
      <c r="BH520" s="179"/>
      <c r="BI520" s="179"/>
      <c r="BJ520" s="179"/>
      <c r="BK520" s="179"/>
      <c r="BL520" s="179"/>
      <c r="BM520" s="179"/>
      <c r="BN520" s="179"/>
      <c r="BO520" s="179"/>
      <c r="BP520" s="179"/>
      <c r="BQ520" s="179"/>
      <c r="BR520" s="179"/>
      <c r="BS520" s="179"/>
      <c r="BT520" s="179"/>
      <c r="BU520" s="179"/>
      <c r="BV520" s="179"/>
      <c r="BW520" s="179"/>
      <c r="BX520" s="179"/>
      <c r="BY520" s="179"/>
      <c r="BZ520" s="179"/>
      <c r="CA520" s="179"/>
      <c r="CB520" s="179"/>
      <c r="CC520" s="179"/>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79"/>
      <c r="DI520" s="179"/>
      <c r="DJ520" s="179"/>
      <c r="DK520" s="179"/>
      <c r="DL520" s="179"/>
      <c r="DM520" s="179"/>
      <c r="DN520" s="179"/>
      <c r="DO520" s="179"/>
      <c r="DP520" s="179"/>
      <c r="DQ520" s="179"/>
      <c r="DR520" s="179"/>
      <c r="DS520" s="179"/>
      <c r="DT520" s="179"/>
      <c r="DU520" s="179"/>
      <c r="DV520" s="179"/>
      <c r="DW520" s="179"/>
      <c r="DX520" s="179"/>
      <c r="DY520" s="179"/>
      <c r="DZ520" s="179"/>
      <c r="EA520" s="179"/>
      <c r="EB520" s="179"/>
      <c r="EC520" s="179"/>
      <c r="ED520" s="179"/>
      <c r="EE520" s="179"/>
      <c r="EF520" s="179"/>
      <c r="EG520" s="179"/>
      <c r="EH520" s="179"/>
      <c r="EI520" s="179"/>
      <c r="EJ520" s="179"/>
      <c r="EK520" s="179"/>
      <c r="EL520" s="179"/>
      <c r="EM520" s="179"/>
      <c r="EN520" s="179"/>
      <c r="EO520" s="179"/>
      <c r="EP520" s="179"/>
      <c r="EQ520" s="179"/>
      <c r="ER520" s="179"/>
      <c r="ES520" s="179"/>
      <c r="ET520" s="179"/>
      <c r="EU520" s="179"/>
      <c r="EV520" s="179"/>
      <c r="EW520" s="179"/>
      <c r="EX520" s="179"/>
      <c r="EY520" s="179"/>
      <c r="EZ520" s="179"/>
      <c r="FA520" s="179"/>
      <c r="FB520" s="179"/>
      <c r="FC520" s="179"/>
      <c r="FD520" s="179"/>
      <c r="FE520" s="179"/>
      <c r="FF520" s="179"/>
      <c r="FG520" s="179"/>
      <c r="FH520" s="179"/>
      <c r="FI520" s="179"/>
      <c r="FJ520" s="179"/>
      <c r="FK520" s="179"/>
      <c r="FL520" s="179"/>
      <c r="FM520" s="179"/>
      <c r="FN520" s="179"/>
      <c r="FO520" s="179"/>
      <c r="FP520" s="179"/>
      <c r="FQ520" s="179"/>
      <c r="FR520" s="179"/>
      <c r="FS520" s="179"/>
      <c r="FT520" s="179"/>
      <c r="FU520" s="179"/>
      <c r="FV520" s="179"/>
      <c r="FW520" s="179"/>
      <c r="FX520" s="179"/>
      <c r="FY520" s="179"/>
      <c r="FZ520" s="179"/>
      <c r="GA520" s="179"/>
      <c r="GB520" s="179"/>
    </row>
    <row r="521" spans="1:184" s="659" customFormat="1">
      <c r="A521" s="12"/>
      <c r="D521" s="179"/>
      <c r="E521" s="179"/>
      <c r="F521" s="179"/>
      <c r="G521" s="179"/>
      <c r="H521" s="179"/>
      <c r="I521" s="179"/>
      <c r="J521" s="179"/>
      <c r="K521" s="179"/>
      <c r="L521" s="793"/>
      <c r="M521" s="794"/>
      <c r="N521" s="795"/>
      <c r="O521" s="179"/>
      <c r="P521" s="179"/>
      <c r="Q521" s="179"/>
      <c r="R521" s="179"/>
      <c r="S521" s="179"/>
      <c r="T521" s="179"/>
      <c r="U521" s="179"/>
      <c r="V521" s="179"/>
      <c r="W521" s="179"/>
      <c r="X521" s="179"/>
      <c r="Y521" s="179"/>
      <c r="Z521" s="179"/>
      <c r="AA521" s="179"/>
      <c r="AB521" s="179"/>
      <c r="AC521" s="179"/>
      <c r="AD521" s="179"/>
      <c r="AE521" s="179"/>
      <c r="AF521" s="179"/>
      <c r="AG521" s="179"/>
      <c r="AH521" s="179"/>
      <c r="AI521" s="179"/>
      <c r="AJ521" s="179"/>
      <c r="AK521" s="179"/>
      <c r="AL521" s="179"/>
      <c r="AM521" s="179"/>
      <c r="AN521" s="179"/>
      <c r="AO521" s="179"/>
      <c r="AP521" s="179"/>
      <c r="AQ521" s="179"/>
      <c r="AR521" s="179"/>
      <c r="AS521" s="179"/>
      <c r="AT521" s="179"/>
      <c r="AU521" s="179"/>
      <c r="AV521" s="179"/>
      <c r="AW521" s="179"/>
      <c r="AX521" s="179"/>
      <c r="AY521" s="179"/>
      <c r="AZ521" s="179"/>
      <c r="BA521" s="179"/>
      <c r="BB521" s="179"/>
      <c r="BC521" s="179"/>
      <c r="BD521" s="179"/>
      <c r="BE521" s="179"/>
      <c r="BF521" s="179"/>
      <c r="BG521" s="179"/>
      <c r="BH521" s="179"/>
      <c r="BI521" s="179"/>
      <c r="BJ521" s="179"/>
      <c r="BK521" s="179"/>
      <c r="BL521" s="179"/>
      <c r="BM521" s="179"/>
      <c r="BN521" s="179"/>
      <c r="BO521" s="179"/>
      <c r="BP521" s="179"/>
      <c r="BQ521" s="179"/>
      <c r="BR521" s="179"/>
      <c r="BS521" s="179"/>
      <c r="BT521" s="179"/>
      <c r="BU521" s="179"/>
      <c r="BV521" s="179"/>
      <c r="BW521" s="179"/>
      <c r="BX521" s="179"/>
      <c r="BY521" s="179"/>
      <c r="BZ521" s="179"/>
      <c r="CA521" s="179"/>
      <c r="CB521" s="179"/>
      <c r="CC521" s="179"/>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79"/>
      <c r="DI521" s="179"/>
      <c r="DJ521" s="179"/>
      <c r="DK521" s="179"/>
      <c r="DL521" s="179"/>
      <c r="DM521" s="179"/>
      <c r="DN521" s="179"/>
      <c r="DO521" s="179"/>
      <c r="DP521" s="179"/>
      <c r="DQ521" s="179"/>
      <c r="DR521" s="179"/>
      <c r="DS521" s="179"/>
      <c r="DT521" s="179"/>
      <c r="DU521" s="179"/>
      <c r="DV521" s="179"/>
      <c r="DW521" s="179"/>
      <c r="DX521" s="179"/>
      <c r="DY521" s="179"/>
      <c r="DZ521" s="179"/>
      <c r="EA521" s="179"/>
      <c r="EB521" s="179"/>
      <c r="EC521" s="179"/>
      <c r="ED521" s="179"/>
      <c r="EE521" s="179"/>
      <c r="EF521" s="179"/>
      <c r="EG521" s="179"/>
      <c r="EH521" s="179"/>
      <c r="EI521" s="179"/>
      <c r="EJ521" s="179"/>
      <c r="EK521" s="179"/>
      <c r="EL521" s="179"/>
      <c r="EM521" s="179"/>
      <c r="EN521" s="179"/>
      <c r="EO521" s="179"/>
      <c r="EP521" s="179"/>
      <c r="EQ521" s="179"/>
      <c r="ER521" s="179"/>
      <c r="ES521" s="179"/>
      <c r="ET521" s="179"/>
      <c r="EU521" s="179"/>
      <c r="EV521" s="179"/>
      <c r="EW521" s="179"/>
      <c r="EX521" s="179"/>
      <c r="EY521" s="179"/>
      <c r="EZ521" s="179"/>
      <c r="FA521" s="179"/>
      <c r="FB521" s="179"/>
      <c r="FC521" s="179"/>
      <c r="FD521" s="179"/>
      <c r="FE521" s="179"/>
      <c r="FF521" s="179"/>
      <c r="FG521" s="179"/>
      <c r="FH521" s="179"/>
      <c r="FI521" s="179"/>
      <c r="FJ521" s="179"/>
      <c r="FK521" s="179"/>
      <c r="FL521" s="179"/>
      <c r="FM521" s="179"/>
      <c r="FN521" s="179"/>
      <c r="FO521" s="179"/>
      <c r="FP521" s="179"/>
      <c r="FQ521" s="179"/>
      <c r="FR521" s="179"/>
      <c r="FS521" s="179"/>
      <c r="FT521" s="179"/>
      <c r="FU521" s="179"/>
      <c r="FV521" s="179"/>
      <c r="FW521" s="179"/>
      <c r="FX521" s="179"/>
      <c r="FY521" s="179"/>
      <c r="FZ521" s="179"/>
      <c r="GA521" s="179"/>
      <c r="GB521" s="179"/>
    </row>
    <row r="522" spans="1:184" s="659" customFormat="1">
      <c r="A522" s="12"/>
      <c r="D522" s="179"/>
      <c r="E522" s="179"/>
      <c r="F522" s="179"/>
      <c r="G522" s="179"/>
      <c r="H522" s="179"/>
      <c r="I522" s="179"/>
      <c r="J522" s="179"/>
      <c r="K522" s="179"/>
      <c r="L522" s="793"/>
      <c r="M522" s="794"/>
      <c r="N522" s="795"/>
      <c r="O522" s="179"/>
      <c r="P522" s="179"/>
      <c r="Q522" s="179"/>
      <c r="R522" s="179"/>
      <c r="S522" s="179"/>
      <c r="T522" s="179"/>
      <c r="U522" s="179"/>
      <c r="V522" s="179"/>
      <c r="W522" s="179"/>
      <c r="X522" s="179"/>
      <c r="Y522" s="179"/>
      <c r="Z522" s="179"/>
      <c r="AA522" s="179"/>
      <c r="AB522" s="179"/>
      <c r="AC522" s="179"/>
      <c r="AD522" s="179"/>
      <c r="AE522" s="179"/>
      <c r="AF522" s="179"/>
      <c r="AG522" s="179"/>
      <c r="AH522" s="179"/>
      <c r="AI522" s="179"/>
      <c r="AJ522" s="179"/>
      <c r="AK522" s="179"/>
      <c r="AL522" s="179"/>
      <c r="AM522" s="179"/>
      <c r="AN522" s="179"/>
      <c r="AO522" s="179"/>
      <c r="AP522" s="179"/>
      <c r="AQ522" s="179"/>
      <c r="AR522" s="179"/>
      <c r="AS522" s="179"/>
      <c r="AT522" s="179"/>
      <c r="AU522" s="179"/>
      <c r="AV522" s="179"/>
      <c r="AW522" s="179"/>
      <c r="AX522" s="179"/>
      <c r="AY522" s="179"/>
      <c r="AZ522" s="179"/>
      <c r="BA522" s="179"/>
      <c r="BB522" s="179"/>
      <c r="BC522" s="179"/>
      <c r="BD522" s="179"/>
      <c r="BE522" s="179"/>
      <c r="BF522" s="179"/>
      <c r="BG522" s="179"/>
      <c r="BH522" s="179"/>
      <c r="BI522" s="179"/>
      <c r="BJ522" s="179"/>
      <c r="BK522" s="179"/>
      <c r="BL522" s="179"/>
      <c r="BM522" s="179"/>
      <c r="BN522" s="179"/>
      <c r="BO522" s="179"/>
      <c r="BP522" s="179"/>
      <c r="BQ522" s="179"/>
      <c r="BR522" s="179"/>
      <c r="BS522" s="179"/>
      <c r="BT522" s="179"/>
      <c r="BU522" s="179"/>
      <c r="BV522" s="179"/>
      <c r="BW522" s="179"/>
      <c r="BX522" s="179"/>
      <c r="BY522" s="179"/>
      <c r="BZ522" s="179"/>
      <c r="CA522" s="179"/>
      <c r="CB522" s="179"/>
      <c r="CC522" s="179"/>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79"/>
      <c r="DI522" s="179"/>
      <c r="DJ522" s="179"/>
      <c r="DK522" s="179"/>
      <c r="DL522" s="179"/>
      <c r="DM522" s="179"/>
      <c r="DN522" s="179"/>
      <c r="DO522" s="179"/>
      <c r="DP522" s="179"/>
      <c r="DQ522" s="179"/>
      <c r="DR522" s="179"/>
      <c r="DS522" s="179"/>
      <c r="DT522" s="179"/>
      <c r="DU522" s="179"/>
      <c r="DV522" s="179"/>
      <c r="DW522" s="179"/>
      <c r="DX522" s="179"/>
      <c r="DY522" s="179"/>
      <c r="DZ522" s="179"/>
      <c r="EA522" s="179"/>
      <c r="EB522" s="179"/>
      <c r="EC522" s="179"/>
      <c r="ED522" s="179"/>
      <c r="EE522" s="179"/>
      <c r="EF522" s="179"/>
      <c r="EG522" s="179"/>
      <c r="EH522" s="179"/>
      <c r="EI522" s="179"/>
      <c r="EJ522" s="179"/>
      <c r="EK522" s="179"/>
      <c r="EL522" s="179"/>
      <c r="EM522" s="179"/>
      <c r="EN522" s="179"/>
      <c r="EO522" s="179"/>
      <c r="EP522" s="179"/>
      <c r="EQ522" s="179"/>
      <c r="ER522" s="179"/>
      <c r="ES522" s="179"/>
      <c r="ET522" s="179"/>
      <c r="EU522" s="179"/>
      <c r="EV522" s="179"/>
      <c r="EW522" s="179"/>
      <c r="EX522" s="179"/>
      <c r="EY522" s="179"/>
      <c r="EZ522" s="179"/>
      <c r="FA522" s="179"/>
      <c r="FB522" s="179"/>
      <c r="FC522" s="179"/>
      <c r="FD522" s="179"/>
      <c r="FE522" s="179"/>
      <c r="FF522" s="179"/>
      <c r="FG522" s="179"/>
      <c r="FH522" s="179"/>
      <c r="FI522" s="179"/>
      <c r="FJ522" s="179"/>
      <c r="FK522" s="179"/>
      <c r="FL522" s="179"/>
      <c r="FM522" s="179"/>
      <c r="FN522" s="179"/>
      <c r="FO522" s="179"/>
      <c r="FP522" s="179"/>
      <c r="FQ522" s="179"/>
      <c r="FR522" s="179"/>
      <c r="FS522" s="179"/>
      <c r="FT522" s="179"/>
      <c r="FU522" s="179"/>
      <c r="FV522" s="179"/>
      <c r="FW522" s="179"/>
      <c r="FX522" s="179"/>
      <c r="FY522" s="179"/>
      <c r="FZ522" s="179"/>
      <c r="GA522" s="179"/>
      <c r="GB522" s="179"/>
    </row>
    <row r="523" spans="1:184" s="659" customFormat="1">
      <c r="A523" s="12"/>
      <c r="D523" s="179"/>
      <c r="E523" s="179"/>
      <c r="F523" s="179"/>
      <c r="G523" s="179"/>
      <c r="H523" s="179"/>
      <c r="I523" s="179"/>
      <c r="J523" s="179"/>
      <c r="K523" s="179"/>
      <c r="L523" s="793"/>
      <c r="M523" s="794"/>
      <c r="N523" s="795"/>
      <c r="O523" s="179"/>
      <c r="P523" s="179"/>
      <c r="Q523" s="179"/>
      <c r="R523" s="179"/>
      <c r="S523" s="179"/>
      <c r="T523" s="179"/>
      <c r="U523" s="179"/>
      <c r="V523" s="179"/>
      <c r="W523" s="179"/>
      <c r="X523" s="179"/>
      <c r="Y523" s="179"/>
      <c r="Z523" s="179"/>
      <c r="AA523" s="179"/>
      <c r="AB523" s="179"/>
      <c r="AC523" s="179"/>
      <c r="AD523" s="179"/>
      <c r="AE523" s="179"/>
      <c r="AF523" s="179"/>
      <c r="AG523" s="179"/>
      <c r="AH523" s="179"/>
      <c r="AI523" s="179"/>
      <c r="AJ523" s="179"/>
      <c r="AK523" s="179"/>
      <c r="AL523" s="179"/>
      <c r="AM523" s="179"/>
      <c r="AN523" s="179"/>
      <c r="AO523" s="179"/>
      <c r="AP523" s="179"/>
      <c r="AQ523" s="179"/>
      <c r="AR523" s="179"/>
      <c r="AS523" s="179"/>
      <c r="AT523" s="179"/>
      <c r="AU523" s="179"/>
      <c r="AV523" s="179"/>
      <c r="AW523" s="179"/>
      <c r="AX523" s="179"/>
      <c r="AY523" s="179"/>
      <c r="AZ523" s="179"/>
      <c r="BA523" s="179"/>
      <c r="BB523" s="179"/>
      <c r="BC523" s="179"/>
      <c r="BD523" s="179"/>
      <c r="BE523" s="179"/>
      <c r="BF523" s="179"/>
      <c r="BG523" s="179"/>
      <c r="BH523" s="179"/>
      <c r="BI523" s="179"/>
      <c r="BJ523" s="179"/>
      <c r="BK523" s="179"/>
      <c r="BL523" s="179"/>
      <c r="BM523" s="179"/>
      <c r="BN523" s="179"/>
      <c r="BO523" s="179"/>
      <c r="BP523" s="179"/>
      <c r="BQ523" s="179"/>
      <c r="BR523" s="179"/>
      <c r="BS523" s="179"/>
      <c r="BT523" s="179"/>
      <c r="BU523" s="179"/>
      <c r="BV523" s="179"/>
      <c r="BW523" s="179"/>
      <c r="BX523" s="179"/>
      <c r="BY523" s="179"/>
      <c r="BZ523" s="179"/>
      <c r="CA523" s="179"/>
      <c r="CB523" s="179"/>
      <c r="CC523" s="179"/>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79"/>
      <c r="DI523" s="179"/>
      <c r="DJ523" s="179"/>
      <c r="DK523" s="179"/>
      <c r="DL523" s="179"/>
      <c r="DM523" s="179"/>
      <c r="DN523" s="179"/>
      <c r="DO523" s="179"/>
      <c r="DP523" s="179"/>
      <c r="DQ523" s="179"/>
      <c r="DR523" s="179"/>
      <c r="DS523" s="179"/>
      <c r="DT523" s="179"/>
      <c r="DU523" s="179"/>
      <c r="DV523" s="179"/>
      <c r="DW523" s="179"/>
      <c r="DX523" s="179"/>
      <c r="DY523" s="179"/>
      <c r="DZ523" s="179"/>
      <c r="EA523" s="179"/>
      <c r="EB523" s="179"/>
      <c r="EC523" s="179"/>
      <c r="ED523" s="179"/>
      <c r="EE523" s="179"/>
      <c r="EF523" s="179"/>
      <c r="EG523" s="179"/>
      <c r="EH523" s="179"/>
      <c r="EI523" s="179"/>
      <c r="EJ523" s="179"/>
      <c r="EK523" s="179"/>
      <c r="EL523" s="179"/>
      <c r="EM523" s="179"/>
      <c r="EN523" s="179"/>
      <c r="EO523" s="179"/>
      <c r="EP523" s="179"/>
      <c r="EQ523" s="179"/>
      <c r="ER523" s="179"/>
      <c r="ES523" s="179"/>
      <c r="ET523" s="179"/>
      <c r="EU523" s="179"/>
      <c r="EV523" s="179"/>
      <c r="EW523" s="179"/>
      <c r="EX523" s="179"/>
      <c r="EY523" s="179"/>
      <c r="EZ523" s="179"/>
      <c r="FA523" s="179"/>
      <c r="FB523" s="179"/>
      <c r="FC523" s="179"/>
      <c r="FD523" s="179"/>
      <c r="FE523" s="179"/>
      <c r="FF523" s="179"/>
      <c r="FG523" s="179"/>
      <c r="FH523" s="179"/>
      <c r="FI523" s="179"/>
      <c r="FJ523" s="179"/>
      <c r="FK523" s="179"/>
      <c r="FL523" s="179"/>
      <c r="FM523" s="179"/>
      <c r="FN523" s="179"/>
      <c r="FO523" s="179"/>
      <c r="FP523" s="179"/>
      <c r="FQ523" s="179"/>
      <c r="FR523" s="179"/>
      <c r="FS523" s="179"/>
      <c r="FT523" s="179"/>
      <c r="FU523" s="179"/>
      <c r="FV523" s="179"/>
      <c r="FW523" s="179"/>
      <c r="FX523" s="179"/>
      <c r="FY523" s="179"/>
      <c r="FZ523" s="179"/>
      <c r="GA523" s="179"/>
      <c r="GB523" s="179"/>
    </row>
    <row r="524" spans="1:184" s="659" customFormat="1">
      <c r="A524" s="12"/>
      <c r="D524" s="179"/>
      <c r="E524" s="179"/>
      <c r="F524" s="179"/>
      <c r="G524" s="179"/>
      <c r="H524" s="179"/>
      <c r="I524" s="179"/>
      <c r="J524" s="179"/>
      <c r="K524" s="179"/>
      <c r="L524" s="793"/>
      <c r="M524" s="794"/>
      <c r="N524" s="795"/>
      <c r="O524" s="179"/>
      <c r="P524" s="179"/>
      <c r="Q524" s="179"/>
      <c r="R524" s="179"/>
      <c r="S524" s="179"/>
      <c r="T524" s="179"/>
      <c r="U524" s="179"/>
      <c r="V524" s="179"/>
      <c r="W524" s="179"/>
      <c r="X524" s="179"/>
      <c r="Y524" s="179"/>
      <c r="Z524" s="179"/>
      <c r="AA524" s="179"/>
      <c r="AB524" s="179"/>
      <c r="AC524" s="179"/>
      <c r="AD524" s="179"/>
      <c r="AE524" s="179"/>
      <c r="AF524" s="179"/>
      <c r="AG524" s="179"/>
      <c r="AH524" s="179"/>
      <c r="AI524" s="179"/>
      <c r="AJ524" s="179"/>
      <c r="AK524" s="179"/>
      <c r="AL524" s="179"/>
      <c r="AM524" s="179"/>
      <c r="AN524" s="179"/>
      <c r="AO524" s="179"/>
      <c r="AP524" s="179"/>
      <c r="AQ524" s="179"/>
      <c r="AR524" s="179"/>
      <c r="AS524" s="179"/>
      <c r="AT524" s="179"/>
      <c r="AU524" s="179"/>
      <c r="AV524" s="179"/>
      <c r="AW524" s="179"/>
      <c r="AX524" s="179"/>
      <c r="AY524" s="179"/>
      <c r="AZ524" s="179"/>
      <c r="BA524" s="179"/>
      <c r="BB524" s="179"/>
      <c r="BC524" s="179"/>
      <c r="BD524" s="179"/>
      <c r="BE524" s="179"/>
      <c r="BF524" s="179"/>
      <c r="BG524" s="179"/>
      <c r="BH524" s="179"/>
      <c r="BI524" s="179"/>
      <c r="BJ524" s="179"/>
      <c r="BK524" s="179"/>
      <c r="BL524" s="179"/>
      <c r="BM524" s="179"/>
      <c r="BN524" s="179"/>
      <c r="BO524" s="179"/>
      <c r="BP524" s="179"/>
      <c r="BQ524" s="179"/>
      <c r="BR524" s="179"/>
      <c r="BS524" s="179"/>
      <c r="BT524" s="179"/>
      <c r="BU524" s="179"/>
      <c r="BV524" s="179"/>
      <c r="BW524" s="179"/>
      <c r="BX524" s="179"/>
      <c r="BY524" s="179"/>
      <c r="BZ524" s="179"/>
      <c r="CA524" s="179"/>
      <c r="CB524" s="179"/>
      <c r="CC524" s="179"/>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79"/>
      <c r="DI524" s="179"/>
      <c r="DJ524" s="179"/>
      <c r="DK524" s="179"/>
      <c r="DL524" s="179"/>
      <c r="DM524" s="179"/>
      <c r="DN524" s="179"/>
      <c r="DO524" s="179"/>
      <c r="DP524" s="179"/>
      <c r="DQ524" s="179"/>
      <c r="DR524" s="179"/>
      <c r="DS524" s="179"/>
      <c r="DT524" s="179"/>
      <c r="DU524" s="179"/>
      <c r="DV524" s="179"/>
      <c r="DW524" s="179"/>
      <c r="DX524" s="179"/>
      <c r="DY524" s="179"/>
      <c r="DZ524" s="179"/>
      <c r="EA524" s="179"/>
      <c r="EB524" s="179"/>
      <c r="EC524" s="179"/>
      <c r="ED524" s="179"/>
      <c r="EE524" s="179"/>
      <c r="EF524" s="179"/>
      <c r="EG524" s="179"/>
      <c r="EH524" s="179"/>
      <c r="EI524" s="179"/>
      <c r="EJ524" s="179"/>
      <c r="EK524" s="179"/>
      <c r="EL524" s="179"/>
      <c r="EM524" s="179"/>
      <c r="EN524" s="179"/>
      <c r="EO524" s="179"/>
      <c r="EP524" s="179"/>
      <c r="EQ524" s="179"/>
      <c r="ER524" s="179"/>
      <c r="ES524" s="179"/>
      <c r="ET524" s="179"/>
      <c r="EU524" s="179"/>
      <c r="EV524" s="179"/>
      <c r="EW524" s="179"/>
      <c r="EX524" s="179"/>
      <c r="EY524" s="179"/>
      <c r="EZ524" s="179"/>
      <c r="FA524" s="179"/>
      <c r="FB524" s="179"/>
      <c r="FC524" s="179"/>
      <c r="FD524" s="179"/>
      <c r="FE524" s="179"/>
      <c r="FF524" s="179"/>
      <c r="FG524" s="179"/>
      <c r="FH524" s="179"/>
      <c r="FI524" s="179"/>
      <c r="FJ524" s="179"/>
      <c r="FK524" s="179"/>
      <c r="FL524" s="179"/>
      <c r="FM524" s="179"/>
      <c r="FN524" s="179"/>
      <c r="FO524" s="179"/>
      <c r="FP524" s="179"/>
      <c r="FQ524" s="179"/>
      <c r="FR524" s="179"/>
      <c r="FS524" s="179"/>
      <c r="FT524" s="179"/>
      <c r="FU524" s="179"/>
      <c r="FV524" s="179"/>
      <c r="FW524" s="179"/>
      <c r="FX524" s="179"/>
      <c r="FY524" s="179"/>
      <c r="FZ524" s="179"/>
      <c r="GA524" s="179"/>
      <c r="GB524" s="179"/>
    </row>
    <row r="525" spans="1:184" s="659" customFormat="1">
      <c r="A525" s="12"/>
      <c r="D525" s="179"/>
      <c r="E525" s="179"/>
      <c r="F525" s="179"/>
      <c r="G525" s="179"/>
      <c r="H525" s="179"/>
      <c r="I525" s="179"/>
      <c r="J525" s="179"/>
      <c r="K525" s="179"/>
      <c r="L525" s="793"/>
      <c r="M525" s="794"/>
      <c r="N525" s="795"/>
      <c r="O525" s="179"/>
      <c r="P525" s="179"/>
      <c r="Q525" s="179"/>
      <c r="R525" s="179"/>
      <c r="S525" s="179"/>
      <c r="T525" s="179"/>
      <c r="U525" s="179"/>
      <c r="V525" s="179"/>
      <c r="W525" s="179"/>
      <c r="X525" s="179"/>
      <c r="Y525" s="179"/>
      <c r="Z525" s="179"/>
      <c r="AA525" s="179"/>
      <c r="AB525" s="179"/>
      <c r="AC525" s="179"/>
      <c r="AD525" s="179"/>
      <c r="AE525" s="179"/>
      <c r="AF525" s="179"/>
      <c r="AG525" s="179"/>
      <c r="AH525" s="179"/>
      <c r="AI525" s="179"/>
      <c r="AJ525" s="179"/>
      <c r="AK525" s="179"/>
      <c r="AL525" s="179"/>
      <c r="AM525" s="179"/>
      <c r="AN525" s="179"/>
      <c r="AO525" s="179"/>
      <c r="AP525" s="179"/>
      <c r="AQ525" s="179"/>
      <c r="AR525" s="179"/>
      <c r="AS525" s="179"/>
      <c r="AT525" s="179"/>
      <c r="AU525" s="179"/>
      <c r="AV525" s="179"/>
      <c r="AW525" s="179"/>
      <c r="AX525" s="179"/>
      <c r="AY525" s="179"/>
      <c r="AZ525" s="179"/>
      <c r="BA525" s="179"/>
      <c r="BB525" s="179"/>
      <c r="BC525" s="179"/>
      <c r="BD525" s="179"/>
      <c r="BE525" s="179"/>
      <c r="BF525" s="179"/>
      <c r="BG525" s="179"/>
      <c r="BH525" s="179"/>
      <c r="BI525" s="179"/>
      <c r="BJ525" s="179"/>
      <c r="BK525" s="179"/>
      <c r="BL525" s="179"/>
      <c r="BM525" s="179"/>
      <c r="BN525" s="179"/>
      <c r="BO525" s="179"/>
      <c r="BP525" s="179"/>
      <c r="BQ525" s="179"/>
      <c r="BR525" s="179"/>
      <c r="BS525" s="179"/>
      <c r="BT525" s="179"/>
      <c r="BU525" s="179"/>
      <c r="BV525" s="179"/>
      <c r="BW525" s="179"/>
      <c r="BX525" s="179"/>
      <c r="BY525" s="179"/>
      <c r="BZ525" s="179"/>
      <c r="CA525" s="179"/>
      <c r="CB525" s="179"/>
      <c r="CC525" s="179"/>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79"/>
      <c r="DI525" s="179"/>
      <c r="DJ525" s="179"/>
      <c r="DK525" s="179"/>
      <c r="DL525" s="179"/>
      <c r="DM525" s="179"/>
      <c r="DN525" s="179"/>
      <c r="DO525" s="179"/>
      <c r="DP525" s="179"/>
      <c r="DQ525" s="179"/>
      <c r="DR525" s="179"/>
      <c r="DS525" s="179"/>
      <c r="DT525" s="179"/>
      <c r="DU525" s="179"/>
      <c r="DV525" s="179"/>
      <c r="DW525" s="179"/>
      <c r="DX525" s="179"/>
      <c r="DY525" s="179"/>
      <c r="DZ525" s="179"/>
      <c r="EA525" s="179"/>
      <c r="EB525" s="179"/>
      <c r="EC525" s="179"/>
      <c r="ED525" s="179"/>
      <c r="EE525" s="179"/>
      <c r="EF525" s="179"/>
      <c r="EG525" s="179"/>
      <c r="EH525" s="179"/>
      <c r="EI525" s="179"/>
      <c r="EJ525" s="179"/>
      <c r="EK525" s="179"/>
      <c r="EL525" s="179"/>
      <c r="EM525" s="179"/>
      <c r="EN525" s="179"/>
      <c r="EO525" s="179"/>
      <c r="EP525" s="179"/>
      <c r="EQ525" s="179"/>
      <c r="ER525" s="179"/>
      <c r="ES525" s="179"/>
      <c r="ET525" s="179"/>
      <c r="EU525" s="179"/>
      <c r="EV525" s="179"/>
      <c r="EW525" s="179"/>
      <c r="EX525" s="179"/>
      <c r="EY525" s="179"/>
      <c r="EZ525" s="179"/>
      <c r="FA525" s="179"/>
      <c r="FB525" s="179"/>
      <c r="FC525" s="179"/>
      <c r="FD525" s="179"/>
      <c r="FE525" s="179"/>
      <c r="FF525" s="179"/>
      <c r="FG525" s="179"/>
      <c r="FH525" s="179"/>
      <c r="FI525" s="179"/>
      <c r="FJ525" s="179"/>
      <c r="FK525" s="179"/>
      <c r="FL525" s="179"/>
      <c r="FM525" s="179"/>
      <c r="FN525" s="179"/>
      <c r="FO525" s="179"/>
      <c r="FP525" s="179"/>
      <c r="FQ525" s="179"/>
      <c r="FR525" s="179"/>
      <c r="FS525" s="179"/>
      <c r="FT525" s="179"/>
      <c r="FU525" s="179"/>
      <c r="FV525" s="179"/>
      <c r="FW525" s="179"/>
      <c r="FX525" s="179"/>
      <c r="FY525" s="179"/>
      <c r="FZ525" s="179"/>
      <c r="GA525" s="179"/>
      <c r="GB525" s="179"/>
    </row>
    <row r="526" spans="1:184" s="659" customFormat="1">
      <c r="A526" s="12"/>
      <c r="D526" s="179"/>
      <c r="E526" s="179"/>
      <c r="F526" s="179"/>
      <c r="G526" s="179"/>
      <c r="H526" s="179"/>
      <c r="I526" s="179"/>
      <c r="J526" s="179"/>
      <c r="K526" s="179"/>
      <c r="L526" s="793"/>
      <c r="M526" s="794"/>
      <c r="N526" s="795"/>
      <c r="O526" s="179"/>
      <c r="P526" s="179"/>
      <c r="Q526" s="179"/>
      <c r="R526" s="179"/>
      <c r="S526" s="179"/>
      <c r="T526" s="179"/>
      <c r="U526" s="179"/>
      <c r="V526" s="179"/>
      <c r="W526" s="179"/>
      <c r="X526" s="179"/>
      <c r="Y526" s="179"/>
      <c r="Z526" s="179"/>
      <c r="AA526" s="179"/>
      <c r="AB526" s="179"/>
      <c r="AC526" s="179"/>
      <c r="AD526" s="179"/>
      <c r="AE526" s="179"/>
      <c r="AF526" s="179"/>
      <c r="AG526" s="179"/>
      <c r="AH526" s="179"/>
      <c r="AI526" s="179"/>
      <c r="AJ526" s="179"/>
      <c r="AK526" s="179"/>
      <c r="AL526" s="179"/>
      <c r="AM526" s="179"/>
      <c r="AN526" s="179"/>
      <c r="AO526" s="179"/>
      <c r="AP526" s="179"/>
      <c r="AQ526" s="179"/>
      <c r="AR526" s="179"/>
      <c r="AS526" s="179"/>
      <c r="AT526" s="179"/>
      <c r="AU526" s="179"/>
      <c r="AV526" s="179"/>
      <c r="AW526" s="179"/>
      <c r="AX526" s="179"/>
      <c r="AY526" s="179"/>
      <c r="AZ526" s="179"/>
      <c r="BA526" s="179"/>
      <c r="BB526" s="179"/>
      <c r="BC526" s="179"/>
      <c r="BD526" s="179"/>
      <c r="BE526" s="179"/>
      <c r="BF526" s="179"/>
      <c r="BG526" s="179"/>
      <c r="BH526" s="179"/>
      <c r="BI526" s="179"/>
      <c r="BJ526" s="179"/>
      <c r="BK526" s="179"/>
      <c r="BL526" s="179"/>
      <c r="BM526" s="179"/>
      <c r="BN526" s="179"/>
      <c r="BO526" s="179"/>
      <c r="BP526" s="179"/>
      <c r="BQ526" s="179"/>
      <c r="BR526" s="179"/>
      <c r="BS526" s="179"/>
      <c r="BT526" s="179"/>
      <c r="BU526" s="179"/>
      <c r="BV526" s="179"/>
      <c r="BW526" s="179"/>
      <c r="BX526" s="179"/>
      <c r="BY526" s="179"/>
      <c r="BZ526" s="179"/>
      <c r="CA526" s="179"/>
      <c r="CB526" s="179"/>
      <c r="CC526" s="179"/>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79"/>
      <c r="DI526" s="179"/>
      <c r="DJ526" s="179"/>
      <c r="DK526" s="179"/>
      <c r="DL526" s="179"/>
      <c r="DM526" s="179"/>
      <c r="DN526" s="179"/>
      <c r="DO526" s="179"/>
      <c r="DP526" s="179"/>
      <c r="DQ526" s="179"/>
      <c r="DR526" s="179"/>
      <c r="DS526" s="179"/>
      <c r="DT526" s="179"/>
      <c r="DU526" s="179"/>
      <c r="DV526" s="179"/>
      <c r="DW526" s="179"/>
      <c r="DX526" s="179"/>
      <c r="DY526" s="179"/>
      <c r="DZ526" s="179"/>
      <c r="EA526" s="179"/>
      <c r="EB526" s="179"/>
      <c r="EC526" s="179"/>
      <c r="ED526" s="179"/>
      <c r="EE526" s="179"/>
      <c r="EF526" s="179"/>
      <c r="EG526" s="179"/>
      <c r="EH526" s="179"/>
      <c r="EI526" s="179"/>
      <c r="EJ526" s="179"/>
      <c r="EK526" s="179"/>
      <c r="EL526" s="179"/>
      <c r="EM526" s="179"/>
      <c r="EN526" s="179"/>
      <c r="EO526" s="179"/>
      <c r="EP526" s="179"/>
      <c r="EQ526" s="179"/>
      <c r="ER526" s="179"/>
      <c r="ES526" s="179"/>
      <c r="ET526" s="179"/>
      <c r="EU526" s="179"/>
      <c r="EV526" s="179"/>
      <c r="EW526" s="179"/>
      <c r="EX526" s="179"/>
      <c r="EY526" s="179"/>
      <c r="EZ526" s="179"/>
      <c r="FA526" s="179"/>
      <c r="FB526" s="179"/>
      <c r="FC526" s="179"/>
      <c r="FD526" s="179"/>
      <c r="FE526" s="179"/>
      <c r="FF526" s="179"/>
      <c r="FG526" s="179"/>
      <c r="FH526" s="179"/>
      <c r="FI526" s="179"/>
      <c r="FJ526" s="179"/>
      <c r="FK526" s="179"/>
      <c r="FL526" s="179"/>
      <c r="FM526" s="179"/>
      <c r="FN526" s="179"/>
      <c r="FO526" s="179"/>
      <c r="FP526" s="179"/>
      <c r="FQ526" s="179"/>
      <c r="FR526" s="179"/>
      <c r="FS526" s="179"/>
      <c r="FT526" s="179"/>
      <c r="FU526" s="179"/>
      <c r="FV526" s="179"/>
      <c r="FW526" s="179"/>
      <c r="FX526" s="179"/>
      <c r="FY526" s="179"/>
      <c r="FZ526" s="179"/>
      <c r="GA526" s="179"/>
      <c r="GB526" s="179"/>
    </row>
    <row r="527" spans="1:184" s="659" customFormat="1">
      <c r="A527" s="12"/>
      <c r="D527" s="179"/>
      <c r="E527" s="179"/>
      <c r="F527" s="179"/>
      <c r="G527" s="179"/>
      <c r="H527" s="179"/>
      <c r="I527" s="179"/>
      <c r="J527" s="179"/>
      <c r="K527" s="179"/>
      <c r="L527" s="793"/>
      <c r="M527" s="794"/>
      <c r="N527" s="795"/>
      <c r="O527" s="179"/>
      <c r="P527" s="179"/>
      <c r="Q527" s="179"/>
      <c r="R527" s="179"/>
      <c r="S527" s="179"/>
      <c r="T527" s="179"/>
      <c r="U527" s="179"/>
      <c r="V527" s="179"/>
      <c r="W527" s="179"/>
      <c r="X527" s="179"/>
      <c r="Y527" s="179"/>
      <c r="Z527" s="179"/>
      <c r="AA527" s="179"/>
      <c r="AB527" s="179"/>
      <c r="AC527" s="179"/>
      <c r="AD527" s="179"/>
      <c r="AE527" s="179"/>
      <c r="AF527" s="179"/>
      <c r="AG527" s="179"/>
      <c r="AH527" s="179"/>
      <c r="AI527" s="179"/>
      <c r="AJ527" s="179"/>
      <c r="AK527" s="179"/>
      <c r="AL527" s="179"/>
      <c r="AM527" s="179"/>
      <c r="AN527" s="179"/>
      <c r="AO527" s="179"/>
      <c r="AP527" s="179"/>
      <c r="AQ527" s="179"/>
      <c r="AR527" s="179"/>
      <c r="AS527" s="179"/>
      <c r="AT527" s="179"/>
      <c r="AU527" s="179"/>
      <c r="AV527" s="179"/>
      <c r="AW527" s="179"/>
      <c r="AX527" s="179"/>
      <c r="AY527" s="179"/>
      <c r="AZ527" s="179"/>
      <c r="BA527" s="179"/>
      <c r="BB527" s="179"/>
      <c r="BC527" s="179"/>
      <c r="BD527" s="179"/>
      <c r="BE527" s="179"/>
      <c r="BF527" s="179"/>
      <c r="BG527" s="179"/>
      <c r="BH527" s="179"/>
      <c r="BI527" s="179"/>
      <c r="BJ527" s="179"/>
      <c r="BK527" s="179"/>
      <c r="BL527" s="179"/>
      <c r="BM527" s="179"/>
      <c r="BN527" s="179"/>
      <c r="BO527" s="179"/>
      <c r="BP527" s="179"/>
      <c r="BQ527" s="179"/>
      <c r="BR527" s="179"/>
      <c r="BS527" s="179"/>
      <c r="BT527" s="179"/>
      <c r="BU527" s="179"/>
      <c r="BV527" s="179"/>
      <c r="BW527" s="179"/>
      <c r="BX527" s="179"/>
      <c r="BY527" s="179"/>
      <c r="BZ527" s="179"/>
      <c r="CA527" s="179"/>
      <c r="CB527" s="179"/>
      <c r="CC527" s="179"/>
      <c r="CD527" s="179"/>
      <c r="CE527" s="179"/>
      <c r="CF527" s="179"/>
      <c r="CG527" s="179"/>
      <c r="CH527" s="179"/>
      <c r="CI527" s="179"/>
      <c r="CJ527" s="179"/>
      <c r="CK527" s="179"/>
      <c r="CL527" s="179"/>
      <c r="CM527" s="179"/>
      <c r="CN527" s="179"/>
      <c r="CO527" s="179"/>
      <c r="CP527" s="179"/>
      <c r="CQ527" s="179"/>
      <c r="CR527" s="179"/>
      <c r="CS527" s="179"/>
      <c r="CT527" s="179"/>
      <c r="CU527" s="179"/>
      <c r="CV527" s="179"/>
      <c r="CW527" s="179"/>
      <c r="CX527" s="179"/>
      <c r="CY527" s="179"/>
      <c r="CZ527" s="179"/>
      <c r="DA527" s="179"/>
      <c r="DB527" s="179"/>
      <c r="DC527" s="179"/>
      <c r="DD527" s="179"/>
      <c r="DE527" s="179"/>
      <c r="DF527" s="179"/>
      <c r="DG527" s="179"/>
      <c r="DH527" s="179"/>
      <c r="DI527" s="179"/>
      <c r="DJ527" s="179"/>
      <c r="DK527" s="179"/>
      <c r="DL527" s="179"/>
      <c r="DM527" s="179"/>
      <c r="DN527" s="179"/>
      <c r="DO527" s="179"/>
      <c r="DP527" s="179"/>
      <c r="DQ527" s="179"/>
      <c r="DR527" s="179"/>
      <c r="DS527" s="179"/>
      <c r="DT527" s="179"/>
      <c r="DU527" s="179"/>
      <c r="DV527" s="179"/>
      <c r="DW527" s="179"/>
      <c r="DX527" s="179"/>
      <c r="DY527" s="179"/>
      <c r="DZ527" s="179"/>
      <c r="EA527" s="179"/>
      <c r="EB527" s="179"/>
      <c r="EC527" s="179"/>
      <c r="ED527" s="179"/>
      <c r="EE527" s="179"/>
      <c r="EF527" s="179"/>
      <c r="EG527" s="179"/>
      <c r="EH527" s="179"/>
      <c r="EI527" s="179"/>
      <c r="EJ527" s="179"/>
      <c r="EK527" s="179"/>
      <c r="EL527" s="179"/>
      <c r="EM527" s="179"/>
      <c r="EN527" s="179"/>
      <c r="EO527" s="179"/>
      <c r="EP527" s="179"/>
      <c r="EQ527" s="179"/>
      <c r="ER527" s="179"/>
      <c r="ES527" s="179"/>
      <c r="ET527" s="179"/>
      <c r="EU527" s="179"/>
      <c r="EV527" s="179"/>
      <c r="EW527" s="179"/>
      <c r="EX527" s="179"/>
      <c r="EY527" s="179"/>
      <c r="EZ527" s="179"/>
      <c r="FA527" s="179"/>
      <c r="FB527" s="179"/>
      <c r="FC527" s="179"/>
      <c r="FD527" s="179"/>
      <c r="FE527" s="179"/>
      <c r="FF527" s="179"/>
      <c r="FG527" s="179"/>
      <c r="FH527" s="179"/>
      <c r="FI527" s="179"/>
      <c r="FJ527" s="179"/>
      <c r="FK527" s="179"/>
      <c r="FL527" s="179"/>
      <c r="FM527" s="179"/>
      <c r="FN527" s="179"/>
      <c r="FO527" s="179"/>
      <c r="FP527" s="179"/>
      <c r="FQ527" s="179"/>
      <c r="FR527" s="179"/>
      <c r="FS527" s="179"/>
      <c r="FT527" s="179"/>
      <c r="FU527" s="179"/>
      <c r="FV527" s="179"/>
      <c r="FW527" s="179"/>
      <c r="FX527" s="179"/>
      <c r="FY527" s="179"/>
      <c r="FZ527" s="179"/>
      <c r="GA527" s="179"/>
      <c r="GB527" s="179"/>
    </row>
    <row r="528" spans="1:184" s="659" customFormat="1">
      <c r="A528" s="12"/>
      <c r="D528" s="179"/>
      <c r="E528" s="179"/>
      <c r="F528" s="179"/>
      <c r="G528" s="179"/>
      <c r="H528" s="179"/>
      <c r="I528" s="179"/>
      <c r="J528" s="179"/>
      <c r="K528" s="179"/>
      <c r="L528" s="793"/>
      <c r="M528" s="794"/>
      <c r="N528" s="795"/>
      <c r="O528" s="179"/>
      <c r="P528" s="179"/>
      <c r="Q528" s="179"/>
      <c r="R528" s="179"/>
      <c r="S528" s="179"/>
      <c r="T528" s="179"/>
      <c r="U528" s="179"/>
      <c r="V528" s="179"/>
      <c r="W528" s="179"/>
      <c r="X528" s="179"/>
      <c r="Y528" s="179"/>
      <c r="Z528" s="179"/>
      <c r="AA528" s="179"/>
      <c r="AB528" s="179"/>
      <c r="AC528" s="179"/>
      <c r="AD528" s="179"/>
      <c r="AE528" s="179"/>
      <c r="AF528" s="179"/>
      <c r="AG528" s="179"/>
      <c r="AH528" s="179"/>
      <c r="AI528" s="179"/>
      <c r="AJ528" s="179"/>
      <c r="AK528" s="179"/>
      <c r="AL528" s="179"/>
      <c r="AM528" s="179"/>
      <c r="AN528" s="179"/>
      <c r="AO528" s="179"/>
      <c r="AP528" s="179"/>
      <c r="AQ528" s="179"/>
      <c r="AR528" s="179"/>
      <c r="AS528" s="179"/>
      <c r="AT528" s="179"/>
      <c r="AU528" s="179"/>
      <c r="AV528" s="179"/>
      <c r="AW528" s="179"/>
      <c r="AX528" s="179"/>
      <c r="AY528" s="179"/>
      <c r="AZ528" s="179"/>
      <c r="BA528" s="179"/>
      <c r="BB528" s="179"/>
      <c r="BC528" s="179"/>
      <c r="BD528" s="179"/>
      <c r="BE528" s="179"/>
      <c r="BF528" s="179"/>
      <c r="BG528" s="179"/>
      <c r="BH528" s="179"/>
      <c r="BI528" s="179"/>
      <c r="BJ528" s="179"/>
      <c r="BK528" s="179"/>
      <c r="BL528" s="179"/>
      <c r="BM528" s="179"/>
      <c r="BN528" s="179"/>
      <c r="BO528" s="179"/>
      <c r="BP528" s="179"/>
      <c r="BQ528" s="179"/>
      <c r="BR528" s="179"/>
      <c r="BS528" s="179"/>
      <c r="BT528" s="179"/>
      <c r="BU528" s="179"/>
      <c r="BV528" s="179"/>
      <c r="BW528" s="179"/>
      <c r="BX528" s="179"/>
      <c r="BY528" s="179"/>
      <c r="BZ528" s="179"/>
      <c r="CA528" s="179"/>
      <c r="CB528" s="179"/>
      <c r="CC528" s="179"/>
      <c r="CD528" s="179"/>
      <c r="CE528" s="179"/>
      <c r="CF528" s="179"/>
      <c r="CG528" s="179"/>
      <c r="CH528" s="179"/>
      <c r="CI528" s="179"/>
      <c r="CJ528" s="179"/>
      <c r="CK528" s="179"/>
      <c r="CL528" s="179"/>
      <c r="CM528" s="179"/>
      <c r="CN528" s="179"/>
      <c r="CO528" s="179"/>
      <c r="CP528" s="179"/>
      <c r="CQ528" s="179"/>
      <c r="CR528" s="179"/>
      <c r="CS528" s="179"/>
      <c r="CT528" s="179"/>
      <c r="CU528" s="179"/>
      <c r="CV528" s="179"/>
      <c r="CW528" s="179"/>
      <c r="CX528" s="179"/>
      <c r="CY528" s="179"/>
      <c r="CZ528" s="179"/>
      <c r="DA528" s="179"/>
      <c r="DB528" s="179"/>
      <c r="DC528" s="179"/>
      <c r="DD528" s="179"/>
      <c r="DE528" s="179"/>
      <c r="DF528" s="179"/>
      <c r="DG528" s="179"/>
      <c r="DH528" s="179"/>
      <c r="DI528" s="179"/>
      <c r="DJ528" s="179"/>
      <c r="DK528" s="179"/>
      <c r="DL528" s="179"/>
      <c r="DM528" s="179"/>
      <c r="DN528" s="179"/>
      <c r="DO528" s="179"/>
      <c r="DP528" s="179"/>
      <c r="DQ528" s="179"/>
      <c r="DR528" s="179"/>
      <c r="DS528" s="179"/>
      <c r="DT528" s="179"/>
      <c r="DU528" s="179"/>
      <c r="DV528" s="179"/>
      <c r="DW528" s="179"/>
      <c r="DX528" s="179"/>
      <c r="DY528" s="179"/>
      <c r="DZ528" s="179"/>
      <c r="EA528" s="179"/>
      <c r="EB528" s="179"/>
      <c r="EC528" s="179"/>
      <c r="ED528" s="179"/>
      <c r="EE528" s="179"/>
      <c r="EF528" s="179"/>
      <c r="EG528" s="179"/>
      <c r="EH528" s="179"/>
      <c r="EI528" s="179"/>
      <c r="EJ528" s="179"/>
      <c r="EK528" s="179"/>
      <c r="EL528" s="179"/>
      <c r="EM528" s="179"/>
      <c r="EN528" s="179"/>
      <c r="EO528" s="179"/>
      <c r="EP528" s="179"/>
      <c r="EQ528" s="179"/>
      <c r="ER528" s="179"/>
      <c r="ES528" s="179"/>
      <c r="ET528" s="179"/>
      <c r="EU528" s="179"/>
      <c r="EV528" s="179"/>
      <c r="EW528" s="179"/>
      <c r="EX528" s="179"/>
      <c r="EY528" s="179"/>
      <c r="EZ528" s="179"/>
      <c r="FA528" s="179"/>
      <c r="FB528" s="179"/>
      <c r="FC528" s="179"/>
      <c r="FD528" s="179"/>
      <c r="FE528" s="179"/>
      <c r="FF528" s="179"/>
      <c r="FG528" s="179"/>
      <c r="FH528" s="179"/>
      <c r="FI528" s="179"/>
      <c r="FJ528" s="179"/>
      <c r="FK528" s="179"/>
      <c r="FL528" s="179"/>
      <c r="FM528" s="179"/>
      <c r="FN528" s="179"/>
      <c r="FO528" s="179"/>
      <c r="FP528" s="179"/>
      <c r="FQ528" s="179"/>
      <c r="FR528" s="179"/>
      <c r="FS528" s="179"/>
      <c r="FT528" s="179"/>
      <c r="FU528" s="179"/>
      <c r="FV528" s="179"/>
      <c r="FW528" s="179"/>
      <c r="FX528" s="179"/>
      <c r="FY528" s="179"/>
      <c r="FZ528" s="179"/>
      <c r="GA528" s="179"/>
      <c r="GB528" s="179"/>
    </row>
    <row r="529" spans="1:184" s="659" customFormat="1">
      <c r="A529" s="12"/>
      <c r="D529" s="179"/>
      <c r="E529" s="179"/>
      <c r="F529" s="179"/>
      <c r="G529" s="179"/>
      <c r="H529" s="179"/>
      <c r="I529" s="179"/>
      <c r="J529" s="179"/>
      <c r="K529" s="179"/>
      <c r="L529" s="793"/>
      <c r="M529" s="794"/>
      <c r="N529" s="795"/>
      <c r="O529" s="179"/>
      <c r="P529" s="179"/>
      <c r="Q529" s="179"/>
      <c r="R529" s="179"/>
      <c r="S529" s="179"/>
      <c r="T529" s="179"/>
      <c r="U529" s="179"/>
      <c r="V529" s="179"/>
      <c r="W529" s="179"/>
      <c r="X529" s="179"/>
      <c r="Y529" s="179"/>
      <c r="Z529" s="179"/>
      <c r="AA529" s="179"/>
      <c r="AB529" s="179"/>
      <c r="AC529" s="179"/>
      <c r="AD529" s="179"/>
      <c r="AE529" s="179"/>
      <c r="AF529" s="179"/>
      <c r="AG529" s="179"/>
      <c r="AH529" s="179"/>
      <c r="AI529" s="179"/>
      <c r="AJ529" s="179"/>
      <c r="AK529" s="179"/>
      <c r="AL529" s="179"/>
      <c r="AM529" s="179"/>
      <c r="AN529" s="179"/>
      <c r="AO529" s="179"/>
      <c r="AP529" s="179"/>
      <c r="AQ529" s="179"/>
      <c r="AR529" s="179"/>
      <c r="AS529" s="179"/>
      <c r="AT529" s="179"/>
      <c r="AU529" s="179"/>
      <c r="AV529" s="179"/>
      <c r="AW529" s="179"/>
      <c r="AX529" s="179"/>
      <c r="AY529" s="179"/>
      <c r="AZ529" s="179"/>
      <c r="BA529" s="179"/>
      <c r="BB529" s="179"/>
      <c r="BC529" s="179"/>
      <c r="BD529" s="179"/>
      <c r="BE529" s="179"/>
      <c r="BF529" s="179"/>
      <c r="BG529" s="179"/>
      <c r="BH529" s="179"/>
      <c r="BI529" s="179"/>
      <c r="BJ529" s="179"/>
      <c r="BK529" s="179"/>
      <c r="BL529" s="179"/>
      <c r="BM529" s="179"/>
      <c r="BN529" s="179"/>
      <c r="BO529" s="179"/>
      <c r="BP529" s="179"/>
      <c r="BQ529" s="179"/>
      <c r="BR529" s="179"/>
      <c r="BS529" s="179"/>
      <c r="BT529" s="179"/>
      <c r="BU529" s="179"/>
      <c r="BV529" s="179"/>
      <c r="BW529" s="179"/>
      <c r="BX529" s="179"/>
      <c r="BY529" s="179"/>
      <c r="BZ529" s="179"/>
      <c r="CA529" s="179"/>
      <c r="CB529" s="179"/>
      <c r="CC529" s="179"/>
      <c r="CD529" s="179"/>
      <c r="CE529" s="179"/>
      <c r="CF529" s="179"/>
      <c r="CG529" s="179"/>
      <c r="CH529" s="179"/>
      <c r="CI529" s="179"/>
      <c r="CJ529" s="179"/>
      <c r="CK529" s="179"/>
      <c r="CL529" s="179"/>
      <c r="CM529" s="179"/>
      <c r="CN529" s="179"/>
      <c r="CO529" s="179"/>
      <c r="CP529" s="179"/>
      <c r="CQ529" s="179"/>
      <c r="CR529" s="179"/>
      <c r="CS529" s="179"/>
      <c r="CT529" s="179"/>
      <c r="CU529" s="179"/>
      <c r="CV529" s="179"/>
      <c r="CW529" s="179"/>
      <c r="CX529" s="179"/>
      <c r="CY529" s="179"/>
      <c r="CZ529" s="179"/>
      <c r="DA529" s="179"/>
      <c r="DB529" s="179"/>
      <c r="DC529" s="179"/>
      <c r="DD529" s="179"/>
      <c r="DE529" s="179"/>
      <c r="DF529" s="179"/>
      <c r="DG529" s="179"/>
      <c r="DH529" s="179"/>
      <c r="DI529" s="179"/>
      <c r="DJ529" s="179"/>
      <c r="DK529" s="179"/>
      <c r="DL529" s="179"/>
      <c r="DM529" s="179"/>
      <c r="DN529" s="179"/>
      <c r="DO529" s="179"/>
      <c r="DP529" s="179"/>
      <c r="DQ529" s="179"/>
      <c r="DR529" s="179"/>
      <c r="DS529" s="179"/>
      <c r="DT529" s="179"/>
      <c r="DU529" s="179"/>
      <c r="DV529" s="179"/>
      <c r="DW529" s="179"/>
      <c r="DX529" s="179"/>
      <c r="DY529" s="179"/>
      <c r="DZ529" s="179"/>
      <c r="EA529" s="179"/>
      <c r="EB529" s="179"/>
      <c r="EC529" s="179"/>
      <c r="ED529" s="179"/>
      <c r="EE529" s="179"/>
      <c r="EF529" s="179"/>
      <c r="EG529" s="179"/>
      <c r="EH529" s="179"/>
      <c r="EI529" s="179"/>
      <c r="EJ529" s="179"/>
      <c r="EK529" s="179"/>
      <c r="EL529" s="179"/>
      <c r="EM529" s="179"/>
      <c r="EN529" s="179"/>
      <c r="EO529" s="179"/>
      <c r="EP529" s="179"/>
      <c r="EQ529" s="179"/>
      <c r="ER529" s="179"/>
      <c r="ES529" s="179"/>
      <c r="ET529" s="179"/>
      <c r="EU529" s="179"/>
      <c r="EV529" s="179"/>
      <c r="EW529" s="179"/>
      <c r="EX529" s="179"/>
      <c r="EY529" s="179"/>
      <c r="EZ529" s="179"/>
      <c r="FA529" s="179"/>
      <c r="FB529" s="179"/>
      <c r="FC529" s="179"/>
      <c r="FD529" s="179"/>
      <c r="FE529" s="179"/>
      <c r="FF529" s="179"/>
      <c r="FG529" s="179"/>
      <c r="FH529" s="179"/>
      <c r="FI529" s="179"/>
      <c r="FJ529" s="179"/>
      <c r="FK529" s="179"/>
      <c r="FL529" s="179"/>
      <c r="FM529" s="179"/>
      <c r="FN529" s="179"/>
      <c r="FO529" s="179"/>
      <c r="FP529" s="179"/>
      <c r="FQ529" s="179"/>
      <c r="FR529" s="179"/>
      <c r="FS529" s="179"/>
      <c r="FT529" s="179"/>
      <c r="FU529" s="179"/>
      <c r="FV529" s="179"/>
      <c r="FW529" s="179"/>
      <c r="FX529" s="179"/>
      <c r="FY529" s="179"/>
      <c r="FZ529" s="179"/>
      <c r="GA529" s="179"/>
      <c r="GB529" s="179"/>
    </row>
    <row r="530" spans="1:184" s="659" customFormat="1">
      <c r="A530" s="12"/>
      <c r="D530" s="179"/>
      <c r="E530" s="179"/>
      <c r="F530" s="179"/>
      <c r="G530" s="179"/>
      <c r="H530" s="179"/>
      <c r="I530" s="179"/>
      <c r="J530" s="179"/>
      <c r="K530" s="179"/>
      <c r="L530" s="793"/>
      <c r="M530" s="794"/>
      <c r="N530" s="795"/>
      <c r="O530" s="179"/>
      <c r="P530" s="179"/>
      <c r="Q530" s="179"/>
      <c r="R530" s="179"/>
      <c r="S530" s="179"/>
      <c r="T530" s="179"/>
      <c r="U530" s="179"/>
      <c r="V530" s="179"/>
      <c r="W530" s="179"/>
      <c r="X530" s="179"/>
      <c r="Y530" s="179"/>
      <c r="Z530" s="179"/>
      <c r="AA530" s="179"/>
      <c r="AB530" s="179"/>
      <c r="AC530" s="179"/>
      <c r="AD530" s="179"/>
      <c r="AE530" s="179"/>
      <c r="AF530" s="179"/>
      <c r="AG530" s="179"/>
      <c r="AH530" s="179"/>
      <c r="AI530" s="179"/>
      <c r="AJ530" s="179"/>
      <c r="AK530" s="179"/>
      <c r="AL530" s="179"/>
      <c r="AM530" s="179"/>
      <c r="AN530" s="179"/>
      <c r="AO530" s="179"/>
      <c r="AP530" s="179"/>
      <c r="AQ530" s="179"/>
      <c r="AR530" s="179"/>
      <c r="AS530" s="179"/>
      <c r="AT530" s="179"/>
      <c r="AU530" s="179"/>
      <c r="AV530" s="179"/>
      <c r="AW530" s="179"/>
      <c r="AX530" s="179"/>
      <c r="AY530" s="179"/>
      <c r="AZ530" s="179"/>
      <c r="BA530" s="179"/>
      <c r="BB530" s="179"/>
      <c r="BC530" s="179"/>
      <c r="BD530" s="179"/>
      <c r="BE530" s="179"/>
      <c r="BF530" s="179"/>
      <c r="BG530" s="179"/>
      <c r="BH530" s="179"/>
      <c r="BI530" s="179"/>
      <c r="BJ530" s="179"/>
      <c r="BK530" s="179"/>
      <c r="BL530" s="179"/>
      <c r="BM530" s="179"/>
      <c r="BN530" s="179"/>
      <c r="BO530" s="179"/>
      <c r="BP530" s="179"/>
      <c r="BQ530" s="179"/>
      <c r="BR530" s="179"/>
      <c r="BS530" s="179"/>
      <c r="BT530" s="179"/>
      <c r="BU530" s="179"/>
      <c r="BV530" s="179"/>
      <c r="BW530" s="179"/>
      <c r="BX530" s="179"/>
      <c r="BY530" s="179"/>
      <c r="BZ530" s="179"/>
      <c r="CA530" s="179"/>
      <c r="CB530" s="179"/>
      <c r="CC530" s="179"/>
      <c r="CD530" s="179"/>
      <c r="CE530" s="179"/>
      <c r="CF530" s="179"/>
      <c r="CG530" s="179"/>
      <c r="CH530" s="179"/>
      <c r="CI530" s="179"/>
      <c r="CJ530" s="179"/>
      <c r="CK530" s="179"/>
      <c r="CL530" s="179"/>
      <c r="CM530" s="179"/>
      <c r="CN530" s="179"/>
      <c r="CO530" s="179"/>
      <c r="CP530" s="179"/>
      <c r="CQ530" s="179"/>
      <c r="CR530" s="179"/>
      <c r="CS530" s="179"/>
      <c r="CT530" s="179"/>
      <c r="CU530" s="179"/>
      <c r="CV530" s="179"/>
      <c r="CW530" s="179"/>
      <c r="CX530" s="179"/>
      <c r="CY530" s="179"/>
      <c r="CZ530" s="179"/>
      <c r="DA530" s="179"/>
      <c r="DB530" s="179"/>
      <c r="DC530" s="179"/>
      <c r="DD530" s="179"/>
      <c r="DE530" s="179"/>
      <c r="DF530" s="179"/>
      <c r="DG530" s="179"/>
      <c r="DH530" s="179"/>
      <c r="DI530" s="179"/>
      <c r="DJ530" s="179"/>
      <c r="DK530" s="179"/>
      <c r="DL530" s="179"/>
      <c r="DM530" s="179"/>
      <c r="DN530" s="179"/>
      <c r="DO530" s="179"/>
      <c r="DP530" s="179"/>
      <c r="DQ530" s="179"/>
      <c r="DR530" s="179"/>
      <c r="DS530" s="179"/>
      <c r="DT530" s="179"/>
      <c r="DU530" s="179"/>
      <c r="DV530" s="179"/>
      <c r="DW530" s="179"/>
      <c r="DX530" s="179"/>
      <c r="DY530" s="179"/>
      <c r="DZ530" s="179"/>
      <c r="EA530" s="179"/>
      <c r="EB530" s="179"/>
      <c r="EC530" s="179"/>
      <c r="ED530" s="179"/>
      <c r="EE530" s="179"/>
      <c r="EF530" s="179"/>
      <c r="EG530" s="179"/>
      <c r="EH530" s="179"/>
      <c r="EI530" s="179"/>
      <c r="EJ530" s="179"/>
      <c r="EK530" s="179"/>
      <c r="EL530" s="179"/>
      <c r="EM530" s="179"/>
      <c r="EN530" s="179"/>
      <c r="EO530" s="179"/>
      <c r="EP530" s="179"/>
      <c r="EQ530" s="179"/>
      <c r="ER530" s="179"/>
      <c r="ES530" s="179"/>
      <c r="ET530" s="179"/>
      <c r="EU530" s="179"/>
      <c r="EV530" s="179"/>
      <c r="EW530" s="179"/>
      <c r="EX530" s="179"/>
      <c r="EY530" s="179"/>
      <c r="EZ530" s="179"/>
      <c r="FA530" s="179"/>
      <c r="FB530" s="179"/>
      <c r="FC530" s="179"/>
      <c r="FD530" s="179"/>
      <c r="FE530" s="179"/>
      <c r="FF530" s="179"/>
      <c r="FG530" s="179"/>
      <c r="FH530" s="179"/>
      <c r="FI530" s="179"/>
      <c r="FJ530" s="179"/>
      <c r="FK530" s="179"/>
      <c r="FL530" s="179"/>
      <c r="FM530" s="179"/>
      <c r="FN530" s="179"/>
      <c r="FO530" s="179"/>
      <c r="FP530" s="179"/>
      <c r="FQ530" s="179"/>
      <c r="FR530" s="179"/>
      <c r="FS530" s="179"/>
      <c r="FT530" s="179"/>
      <c r="FU530" s="179"/>
      <c r="FV530" s="179"/>
      <c r="FW530" s="179"/>
      <c r="FX530" s="179"/>
      <c r="FY530" s="179"/>
      <c r="FZ530" s="179"/>
      <c r="GA530" s="179"/>
      <c r="GB530" s="179"/>
    </row>
    <row r="531" spans="1:184" s="659" customFormat="1">
      <c r="A531" s="12"/>
      <c r="D531" s="179"/>
      <c r="E531" s="179"/>
      <c r="F531" s="179"/>
      <c r="G531" s="179"/>
      <c r="H531" s="179"/>
      <c r="I531" s="179"/>
      <c r="J531" s="179"/>
      <c r="K531" s="179"/>
      <c r="L531" s="793"/>
      <c r="M531" s="794"/>
      <c r="N531" s="795"/>
      <c r="O531" s="179"/>
      <c r="P531" s="179"/>
      <c r="Q531" s="179"/>
      <c r="R531" s="179"/>
      <c r="S531" s="179"/>
      <c r="T531" s="179"/>
      <c r="U531" s="179"/>
      <c r="V531" s="179"/>
      <c r="W531" s="179"/>
      <c r="X531" s="179"/>
      <c r="Y531" s="179"/>
      <c r="Z531" s="179"/>
      <c r="AA531" s="179"/>
      <c r="AB531" s="179"/>
      <c r="AC531" s="179"/>
      <c r="AD531" s="179"/>
      <c r="AE531" s="179"/>
      <c r="AF531" s="179"/>
      <c r="AG531" s="179"/>
      <c r="AH531" s="179"/>
      <c r="AI531" s="179"/>
      <c r="AJ531" s="179"/>
      <c r="AK531" s="179"/>
      <c r="AL531" s="179"/>
      <c r="AM531" s="179"/>
      <c r="AN531" s="179"/>
      <c r="AO531" s="179"/>
      <c r="AP531" s="179"/>
      <c r="AQ531" s="179"/>
      <c r="AR531" s="179"/>
      <c r="AS531" s="179"/>
      <c r="AT531" s="179"/>
      <c r="AU531" s="179"/>
      <c r="AV531" s="179"/>
      <c r="AW531" s="179"/>
      <c r="AX531" s="179"/>
      <c r="AY531" s="179"/>
      <c r="AZ531" s="179"/>
      <c r="BA531" s="179"/>
      <c r="BB531" s="179"/>
      <c r="BC531" s="179"/>
      <c r="BD531" s="179"/>
      <c r="BE531" s="179"/>
      <c r="BF531" s="179"/>
      <c r="BG531" s="179"/>
      <c r="BH531" s="179"/>
      <c r="BI531" s="179"/>
      <c r="BJ531" s="179"/>
      <c r="BK531" s="179"/>
      <c r="BL531" s="179"/>
      <c r="BM531" s="179"/>
      <c r="BN531" s="179"/>
      <c r="BO531" s="179"/>
      <c r="BP531" s="179"/>
      <c r="BQ531" s="179"/>
      <c r="BR531" s="179"/>
      <c r="BS531" s="179"/>
      <c r="BT531" s="179"/>
      <c r="BU531" s="179"/>
      <c r="BV531" s="179"/>
      <c r="BW531" s="179"/>
      <c r="BX531" s="179"/>
      <c r="BY531" s="179"/>
      <c r="BZ531" s="179"/>
      <c r="CA531" s="179"/>
      <c r="CB531" s="179"/>
      <c r="CC531" s="179"/>
      <c r="CD531" s="179"/>
      <c r="CE531" s="179"/>
      <c r="CF531" s="179"/>
      <c r="CG531" s="179"/>
      <c r="CH531" s="179"/>
      <c r="CI531" s="179"/>
      <c r="CJ531" s="179"/>
      <c r="CK531" s="179"/>
      <c r="CL531" s="179"/>
      <c r="CM531" s="179"/>
      <c r="CN531" s="179"/>
      <c r="CO531" s="179"/>
      <c r="CP531" s="179"/>
      <c r="CQ531" s="179"/>
      <c r="CR531" s="179"/>
      <c r="CS531" s="179"/>
      <c r="CT531" s="179"/>
      <c r="CU531" s="179"/>
      <c r="CV531" s="179"/>
      <c r="CW531" s="179"/>
      <c r="CX531" s="179"/>
      <c r="CY531" s="179"/>
      <c r="CZ531" s="179"/>
      <c r="DA531" s="179"/>
      <c r="DB531" s="179"/>
      <c r="DC531" s="179"/>
      <c r="DD531" s="179"/>
      <c r="DE531" s="179"/>
      <c r="DF531" s="179"/>
      <c r="DG531" s="179"/>
      <c r="DH531" s="179"/>
      <c r="DI531" s="179"/>
      <c r="DJ531" s="179"/>
      <c r="DK531" s="179"/>
      <c r="DL531" s="179"/>
      <c r="DM531" s="179"/>
      <c r="DN531" s="179"/>
      <c r="DO531" s="179"/>
      <c r="DP531" s="179"/>
      <c r="DQ531" s="179"/>
      <c r="DR531" s="179"/>
      <c r="DS531" s="179"/>
      <c r="DT531" s="179"/>
      <c r="DU531" s="179"/>
      <c r="DV531" s="179"/>
      <c r="DW531" s="179"/>
      <c r="DX531" s="179"/>
      <c r="DY531" s="179"/>
      <c r="DZ531" s="179"/>
      <c r="EA531" s="179"/>
      <c r="EB531" s="179"/>
      <c r="EC531" s="179"/>
      <c r="ED531" s="179"/>
      <c r="EE531" s="179"/>
      <c r="EF531" s="179"/>
      <c r="EG531" s="179"/>
      <c r="EH531" s="179"/>
      <c r="EI531" s="179"/>
      <c r="EJ531" s="179"/>
      <c r="EK531" s="179"/>
      <c r="EL531" s="179"/>
      <c r="EM531" s="179"/>
      <c r="EN531" s="179"/>
      <c r="EO531" s="179"/>
      <c r="EP531" s="179"/>
      <c r="EQ531" s="179"/>
      <c r="ER531" s="179"/>
      <c r="ES531" s="179"/>
      <c r="ET531" s="179"/>
      <c r="EU531" s="179"/>
      <c r="EV531" s="179"/>
      <c r="EW531" s="179"/>
      <c r="EX531" s="179"/>
      <c r="EY531" s="179"/>
      <c r="EZ531" s="179"/>
      <c r="FA531" s="179"/>
      <c r="FB531" s="179"/>
      <c r="FC531" s="179"/>
      <c r="FD531" s="179"/>
      <c r="FE531" s="179"/>
      <c r="FF531" s="179"/>
      <c r="FG531" s="179"/>
      <c r="FH531" s="179"/>
      <c r="FI531" s="179"/>
      <c r="FJ531" s="179"/>
      <c r="FK531" s="179"/>
      <c r="FL531" s="179"/>
      <c r="FM531" s="179"/>
      <c r="FN531" s="179"/>
      <c r="FO531" s="179"/>
      <c r="FP531" s="179"/>
      <c r="FQ531" s="179"/>
      <c r="FR531" s="179"/>
      <c r="FS531" s="179"/>
      <c r="FT531" s="179"/>
      <c r="FU531" s="179"/>
      <c r="FV531" s="179"/>
      <c r="FW531" s="179"/>
      <c r="FX531" s="179"/>
      <c r="FY531" s="179"/>
      <c r="FZ531" s="179"/>
      <c r="GA531" s="179"/>
      <c r="GB531" s="179"/>
    </row>
    <row r="532" spans="1:184" s="659" customFormat="1">
      <c r="A532" s="12"/>
      <c r="D532" s="179"/>
      <c r="E532" s="179"/>
      <c r="F532" s="179"/>
      <c r="G532" s="179"/>
      <c r="H532" s="179"/>
      <c r="I532" s="179"/>
      <c r="J532" s="179"/>
      <c r="K532" s="179"/>
      <c r="L532" s="793"/>
      <c r="M532" s="794"/>
      <c r="N532" s="795"/>
      <c r="O532" s="179"/>
      <c r="P532" s="179"/>
      <c r="Q532" s="179"/>
      <c r="R532" s="179"/>
      <c r="S532" s="179"/>
      <c r="T532" s="179"/>
      <c r="U532" s="179"/>
      <c r="V532" s="179"/>
      <c r="W532" s="179"/>
      <c r="X532" s="179"/>
      <c r="Y532" s="179"/>
      <c r="Z532" s="179"/>
      <c r="AA532" s="179"/>
      <c r="AB532" s="179"/>
      <c r="AC532" s="179"/>
      <c r="AD532" s="179"/>
      <c r="AE532" s="179"/>
      <c r="AF532" s="179"/>
      <c r="AG532" s="179"/>
      <c r="AH532" s="179"/>
      <c r="AI532" s="179"/>
      <c r="AJ532" s="179"/>
      <c r="AK532" s="179"/>
      <c r="AL532" s="179"/>
      <c r="AM532" s="179"/>
      <c r="AN532" s="179"/>
      <c r="AO532" s="179"/>
      <c r="AP532" s="179"/>
      <c r="AQ532" s="179"/>
      <c r="AR532" s="179"/>
      <c r="AS532" s="179"/>
      <c r="AT532" s="179"/>
      <c r="AU532" s="179"/>
      <c r="AV532" s="179"/>
      <c r="AW532" s="179"/>
      <c r="AX532" s="179"/>
      <c r="AY532" s="179"/>
      <c r="AZ532" s="179"/>
      <c r="BA532" s="179"/>
      <c r="BB532" s="179"/>
      <c r="BC532" s="179"/>
      <c r="BD532" s="179"/>
      <c r="BE532" s="179"/>
      <c r="BF532" s="179"/>
      <c r="BG532" s="179"/>
      <c r="BH532" s="179"/>
      <c r="BI532" s="179"/>
      <c r="BJ532" s="179"/>
      <c r="BK532" s="179"/>
      <c r="BL532" s="179"/>
      <c r="BM532" s="179"/>
      <c r="BN532" s="179"/>
      <c r="BO532" s="179"/>
      <c r="BP532" s="179"/>
      <c r="BQ532" s="179"/>
      <c r="BR532" s="179"/>
      <c r="BS532" s="179"/>
      <c r="BT532" s="179"/>
      <c r="BU532" s="179"/>
      <c r="BV532" s="179"/>
      <c r="BW532" s="179"/>
      <c r="BX532" s="179"/>
      <c r="BY532" s="179"/>
      <c r="BZ532" s="179"/>
      <c r="CA532" s="179"/>
      <c r="CB532" s="179"/>
      <c r="CC532" s="179"/>
      <c r="CD532" s="179"/>
      <c r="CE532" s="179"/>
      <c r="CF532" s="179"/>
      <c r="CG532" s="179"/>
      <c r="CH532" s="179"/>
      <c r="CI532" s="179"/>
      <c r="CJ532" s="179"/>
      <c r="CK532" s="179"/>
      <c r="CL532" s="179"/>
      <c r="CM532" s="179"/>
      <c r="CN532" s="179"/>
      <c r="CO532" s="179"/>
      <c r="CP532" s="179"/>
      <c r="CQ532" s="179"/>
      <c r="CR532" s="179"/>
      <c r="CS532" s="179"/>
      <c r="CT532" s="179"/>
      <c r="CU532" s="179"/>
      <c r="CV532" s="179"/>
      <c r="CW532" s="179"/>
      <c r="CX532" s="179"/>
      <c r="CY532" s="179"/>
      <c r="CZ532" s="179"/>
      <c r="DA532" s="179"/>
      <c r="DB532" s="179"/>
      <c r="DC532" s="179"/>
      <c r="DD532" s="179"/>
      <c r="DE532" s="179"/>
      <c r="DF532" s="179"/>
      <c r="DG532" s="179"/>
      <c r="DH532" s="179"/>
      <c r="DI532" s="179"/>
      <c r="DJ532" s="179"/>
      <c r="DK532" s="179"/>
      <c r="DL532" s="179"/>
      <c r="DM532" s="179"/>
      <c r="DN532" s="179"/>
      <c r="DO532" s="179"/>
      <c r="DP532" s="179"/>
      <c r="DQ532" s="179"/>
      <c r="DR532" s="179"/>
      <c r="DS532" s="179"/>
      <c r="DT532" s="179"/>
      <c r="DU532" s="179"/>
      <c r="DV532" s="179"/>
      <c r="DW532" s="179"/>
      <c r="DX532" s="179"/>
      <c r="DY532" s="179"/>
      <c r="DZ532" s="179"/>
      <c r="EA532" s="179"/>
      <c r="EB532" s="179"/>
      <c r="EC532" s="179"/>
      <c r="ED532" s="179"/>
      <c r="EE532" s="179"/>
      <c r="EF532" s="179"/>
      <c r="EG532" s="179"/>
      <c r="EH532" s="179"/>
      <c r="EI532" s="179"/>
      <c r="EJ532" s="179"/>
      <c r="EK532" s="179"/>
      <c r="EL532" s="179"/>
      <c r="EM532" s="179"/>
      <c r="EN532" s="179"/>
      <c r="EO532" s="179"/>
      <c r="EP532" s="179"/>
      <c r="EQ532" s="179"/>
      <c r="ER532" s="179"/>
      <c r="ES532" s="179"/>
      <c r="ET532" s="179"/>
      <c r="EU532" s="179"/>
      <c r="EV532" s="179"/>
      <c r="EW532" s="179"/>
      <c r="EX532" s="179"/>
      <c r="EY532" s="179"/>
      <c r="EZ532" s="179"/>
      <c r="FA532" s="179"/>
      <c r="FB532" s="179"/>
      <c r="FC532" s="179"/>
      <c r="FD532" s="179"/>
      <c r="FE532" s="179"/>
      <c r="FF532" s="179"/>
      <c r="FG532" s="179"/>
      <c r="FH532" s="179"/>
      <c r="FI532" s="179"/>
      <c r="FJ532" s="179"/>
      <c r="FK532" s="179"/>
      <c r="FL532" s="179"/>
      <c r="FM532" s="179"/>
      <c r="FN532" s="179"/>
      <c r="FO532" s="179"/>
      <c r="FP532" s="179"/>
      <c r="FQ532" s="179"/>
      <c r="FR532" s="179"/>
      <c r="FS532" s="179"/>
      <c r="FT532" s="179"/>
      <c r="FU532" s="179"/>
      <c r="FV532" s="179"/>
      <c r="FW532" s="179"/>
      <c r="FX532" s="179"/>
      <c r="FY532" s="179"/>
      <c r="FZ532" s="179"/>
      <c r="GA532" s="179"/>
      <c r="GB532" s="179"/>
    </row>
    <row r="533" spans="1:184" s="659" customFormat="1">
      <c r="A533" s="12"/>
      <c r="D533" s="179"/>
      <c r="E533" s="179"/>
      <c r="F533" s="179"/>
      <c r="G533" s="179"/>
      <c r="H533" s="179"/>
      <c r="I533" s="179"/>
      <c r="J533" s="179"/>
      <c r="K533" s="179"/>
      <c r="L533" s="793"/>
      <c r="M533" s="794"/>
      <c r="N533" s="795"/>
      <c r="O533" s="179"/>
      <c r="P533" s="179"/>
      <c r="Q533" s="179"/>
      <c r="R533" s="179"/>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M533" s="179"/>
      <c r="CN533" s="179"/>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c r="DM533" s="179"/>
      <c r="DN533" s="179"/>
      <c r="DO533" s="179"/>
      <c r="DP533" s="179"/>
      <c r="DQ533" s="179"/>
      <c r="DR533" s="179"/>
      <c r="DS533" s="179"/>
      <c r="DT533" s="179"/>
      <c r="DU533" s="179"/>
      <c r="DV533" s="179"/>
      <c r="DW533" s="179"/>
      <c r="DX533" s="179"/>
      <c r="DY533" s="179"/>
      <c r="DZ533" s="179"/>
      <c r="EA533" s="179"/>
      <c r="EB533" s="179"/>
      <c r="EC533" s="179"/>
      <c r="ED533" s="179"/>
      <c r="EE533" s="179"/>
      <c r="EF533" s="179"/>
      <c r="EG533" s="179"/>
      <c r="EH533" s="179"/>
      <c r="EI533" s="179"/>
      <c r="EJ533" s="179"/>
      <c r="EK533" s="179"/>
      <c r="EL533" s="179"/>
      <c r="EM533" s="179"/>
      <c r="EN533" s="179"/>
      <c r="EO533" s="179"/>
      <c r="EP533" s="179"/>
      <c r="EQ533" s="179"/>
      <c r="ER533" s="179"/>
      <c r="ES533" s="179"/>
      <c r="ET533" s="179"/>
      <c r="EU533" s="179"/>
      <c r="EV533" s="179"/>
      <c r="EW533" s="179"/>
      <c r="EX533" s="179"/>
      <c r="EY533" s="179"/>
      <c r="EZ533" s="179"/>
      <c r="FA533" s="179"/>
      <c r="FB533" s="179"/>
      <c r="FC533" s="179"/>
      <c r="FD533" s="179"/>
      <c r="FE533" s="179"/>
      <c r="FF533" s="179"/>
      <c r="FG533" s="179"/>
      <c r="FH533" s="179"/>
      <c r="FI533" s="179"/>
      <c r="FJ533" s="179"/>
      <c r="FK533" s="179"/>
      <c r="FL533" s="179"/>
      <c r="FM533" s="179"/>
      <c r="FN533" s="179"/>
      <c r="FO533" s="179"/>
      <c r="FP533" s="179"/>
      <c r="FQ533" s="179"/>
      <c r="FR533" s="179"/>
      <c r="FS533" s="179"/>
      <c r="FT533" s="179"/>
      <c r="FU533" s="179"/>
      <c r="FV533" s="179"/>
      <c r="FW533" s="179"/>
      <c r="FX533" s="179"/>
      <c r="FY533" s="179"/>
      <c r="FZ533" s="179"/>
      <c r="GA533" s="179"/>
      <c r="GB533" s="179"/>
    </row>
    <row r="534" spans="1:184" s="659" customFormat="1">
      <c r="A534" s="12"/>
      <c r="D534" s="179"/>
      <c r="E534" s="179"/>
      <c r="F534" s="179"/>
      <c r="G534" s="179"/>
      <c r="H534" s="179"/>
      <c r="I534" s="179"/>
      <c r="J534" s="179"/>
      <c r="K534" s="179"/>
      <c r="L534" s="793"/>
      <c r="M534" s="794"/>
      <c r="N534" s="795"/>
      <c r="O534" s="179"/>
      <c r="P534" s="179"/>
      <c r="Q534" s="179"/>
      <c r="R534" s="179"/>
      <c r="S534" s="179"/>
      <c r="T534" s="179"/>
      <c r="U534" s="179"/>
      <c r="V534" s="179"/>
      <c r="W534" s="179"/>
      <c r="X534" s="179"/>
      <c r="Y534" s="179"/>
      <c r="Z534" s="179"/>
      <c r="AA534" s="179"/>
      <c r="AB534" s="179"/>
      <c r="AC534" s="179"/>
      <c r="AD534" s="179"/>
      <c r="AE534" s="179"/>
      <c r="AF534" s="179"/>
      <c r="AG534" s="179"/>
      <c r="AH534" s="179"/>
      <c r="AI534" s="179"/>
      <c r="AJ534" s="179"/>
      <c r="AK534" s="179"/>
      <c r="AL534" s="179"/>
      <c r="AM534" s="179"/>
      <c r="AN534" s="179"/>
      <c r="AO534" s="179"/>
      <c r="AP534" s="179"/>
      <c r="AQ534" s="179"/>
      <c r="AR534" s="179"/>
      <c r="AS534" s="179"/>
      <c r="AT534" s="179"/>
      <c r="AU534" s="179"/>
      <c r="AV534" s="179"/>
      <c r="AW534" s="179"/>
      <c r="AX534" s="179"/>
      <c r="AY534" s="179"/>
      <c r="AZ534" s="179"/>
      <c r="BA534" s="179"/>
      <c r="BB534" s="179"/>
      <c r="BC534" s="179"/>
      <c r="BD534" s="179"/>
      <c r="BE534" s="179"/>
      <c r="BF534" s="179"/>
      <c r="BG534" s="179"/>
      <c r="BH534" s="179"/>
      <c r="BI534" s="179"/>
      <c r="BJ534" s="179"/>
      <c r="BK534" s="179"/>
      <c r="BL534" s="179"/>
      <c r="BM534" s="179"/>
      <c r="BN534" s="179"/>
      <c r="BO534" s="179"/>
      <c r="BP534" s="179"/>
      <c r="BQ534" s="179"/>
      <c r="BR534" s="179"/>
      <c r="BS534" s="179"/>
      <c r="BT534" s="179"/>
      <c r="BU534" s="179"/>
      <c r="BV534" s="179"/>
      <c r="BW534" s="179"/>
      <c r="BX534" s="179"/>
      <c r="BY534" s="179"/>
      <c r="BZ534" s="179"/>
      <c r="CA534" s="179"/>
      <c r="CB534" s="179"/>
      <c r="CC534" s="179"/>
      <c r="CD534" s="179"/>
      <c r="CE534" s="179"/>
      <c r="CF534" s="179"/>
      <c r="CG534" s="179"/>
      <c r="CH534" s="179"/>
      <c r="CI534" s="179"/>
      <c r="CJ534" s="179"/>
      <c r="CK534" s="179"/>
      <c r="CL534" s="179"/>
      <c r="CM534" s="179"/>
      <c r="CN534" s="179"/>
      <c r="CO534" s="179"/>
      <c r="CP534" s="179"/>
      <c r="CQ534" s="179"/>
      <c r="CR534" s="179"/>
      <c r="CS534" s="179"/>
      <c r="CT534" s="179"/>
      <c r="CU534" s="179"/>
      <c r="CV534" s="179"/>
      <c r="CW534" s="179"/>
      <c r="CX534" s="179"/>
      <c r="CY534" s="179"/>
      <c r="CZ534" s="179"/>
      <c r="DA534" s="179"/>
      <c r="DB534" s="179"/>
      <c r="DC534" s="179"/>
      <c r="DD534" s="179"/>
      <c r="DE534" s="179"/>
      <c r="DF534" s="179"/>
      <c r="DG534" s="179"/>
      <c r="DH534" s="179"/>
      <c r="DI534" s="179"/>
      <c r="DJ534" s="179"/>
      <c r="DK534" s="179"/>
      <c r="DL534" s="179"/>
      <c r="DM534" s="179"/>
      <c r="DN534" s="179"/>
      <c r="DO534" s="179"/>
      <c r="DP534" s="179"/>
      <c r="DQ534" s="179"/>
      <c r="DR534" s="179"/>
      <c r="DS534" s="179"/>
      <c r="DT534" s="179"/>
      <c r="DU534" s="179"/>
      <c r="DV534" s="179"/>
      <c r="DW534" s="179"/>
      <c r="DX534" s="179"/>
      <c r="DY534" s="179"/>
      <c r="DZ534" s="179"/>
      <c r="EA534" s="179"/>
      <c r="EB534" s="179"/>
      <c r="EC534" s="179"/>
      <c r="ED534" s="179"/>
      <c r="EE534" s="179"/>
      <c r="EF534" s="179"/>
      <c r="EG534" s="179"/>
      <c r="EH534" s="179"/>
      <c r="EI534" s="179"/>
      <c r="EJ534" s="179"/>
      <c r="EK534" s="179"/>
      <c r="EL534" s="179"/>
      <c r="EM534" s="179"/>
      <c r="EN534" s="179"/>
      <c r="EO534" s="179"/>
      <c r="EP534" s="179"/>
      <c r="EQ534" s="179"/>
      <c r="ER534" s="179"/>
      <c r="ES534" s="179"/>
      <c r="ET534" s="179"/>
      <c r="EU534" s="179"/>
      <c r="EV534" s="179"/>
      <c r="EW534" s="179"/>
      <c r="EX534" s="179"/>
      <c r="EY534" s="179"/>
      <c r="EZ534" s="179"/>
      <c r="FA534" s="179"/>
      <c r="FB534" s="179"/>
      <c r="FC534" s="179"/>
      <c r="FD534" s="179"/>
      <c r="FE534" s="179"/>
      <c r="FF534" s="179"/>
      <c r="FG534" s="179"/>
      <c r="FH534" s="179"/>
      <c r="FI534" s="179"/>
      <c r="FJ534" s="179"/>
      <c r="FK534" s="179"/>
      <c r="FL534" s="179"/>
      <c r="FM534" s="179"/>
      <c r="FN534" s="179"/>
      <c r="FO534" s="179"/>
      <c r="FP534" s="179"/>
      <c r="FQ534" s="179"/>
      <c r="FR534" s="179"/>
      <c r="FS534" s="179"/>
      <c r="FT534" s="179"/>
      <c r="FU534" s="179"/>
      <c r="FV534" s="179"/>
      <c r="FW534" s="179"/>
      <c r="FX534" s="179"/>
      <c r="FY534" s="179"/>
      <c r="FZ534" s="179"/>
      <c r="GA534" s="179"/>
      <c r="GB534" s="179"/>
    </row>
    <row r="535" spans="1:184" s="659" customFormat="1">
      <c r="A535" s="12"/>
      <c r="D535" s="179"/>
      <c r="E535" s="179"/>
      <c r="F535" s="179"/>
      <c r="G535" s="179"/>
      <c r="H535" s="179"/>
      <c r="I535" s="179"/>
      <c r="J535" s="179"/>
      <c r="K535" s="179"/>
      <c r="L535" s="793"/>
      <c r="M535" s="794"/>
      <c r="N535" s="795"/>
      <c r="O535" s="179"/>
      <c r="P535" s="179"/>
      <c r="Q535" s="179"/>
      <c r="R535" s="179"/>
      <c r="S535" s="179"/>
      <c r="T535" s="179"/>
      <c r="U535" s="179"/>
      <c r="V535" s="179"/>
      <c r="W535" s="179"/>
      <c r="X535" s="179"/>
      <c r="Y535" s="179"/>
      <c r="Z535" s="179"/>
      <c r="AA535" s="179"/>
      <c r="AB535" s="179"/>
      <c r="AC535" s="179"/>
      <c r="AD535" s="179"/>
      <c r="AE535" s="179"/>
      <c r="AF535" s="179"/>
      <c r="AG535" s="179"/>
      <c r="AH535" s="179"/>
      <c r="AI535" s="179"/>
      <c r="AJ535" s="179"/>
      <c r="AK535" s="179"/>
      <c r="AL535" s="179"/>
      <c r="AM535" s="179"/>
      <c r="AN535" s="179"/>
      <c r="AO535" s="179"/>
      <c r="AP535" s="179"/>
      <c r="AQ535" s="179"/>
      <c r="AR535" s="179"/>
      <c r="AS535" s="179"/>
      <c r="AT535" s="179"/>
      <c r="AU535" s="179"/>
      <c r="AV535" s="179"/>
      <c r="AW535" s="179"/>
      <c r="AX535" s="179"/>
      <c r="AY535" s="179"/>
      <c r="AZ535" s="179"/>
      <c r="BA535" s="179"/>
      <c r="BB535" s="179"/>
      <c r="BC535" s="179"/>
      <c r="BD535" s="179"/>
      <c r="BE535" s="179"/>
      <c r="BF535" s="179"/>
      <c r="BG535" s="179"/>
      <c r="BH535" s="179"/>
      <c r="BI535" s="179"/>
      <c r="BJ535" s="179"/>
      <c r="BK535" s="179"/>
      <c r="BL535" s="179"/>
      <c r="BM535" s="179"/>
      <c r="BN535" s="179"/>
      <c r="BO535" s="179"/>
      <c r="BP535" s="179"/>
      <c r="BQ535" s="179"/>
      <c r="BR535" s="179"/>
      <c r="BS535" s="179"/>
      <c r="BT535" s="179"/>
      <c r="BU535" s="179"/>
      <c r="BV535" s="179"/>
      <c r="BW535" s="179"/>
      <c r="BX535" s="179"/>
      <c r="BY535" s="179"/>
      <c r="BZ535" s="179"/>
      <c r="CA535" s="179"/>
      <c r="CB535" s="179"/>
      <c r="CC535" s="179"/>
      <c r="CD535" s="179"/>
      <c r="CE535" s="179"/>
      <c r="CF535" s="179"/>
      <c r="CG535" s="179"/>
      <c r="CH535" s="179"/>
      <c r="CI535" s="179"/>
      <c r="CJ535" s="179"/>
      <c r="CK535" s="179"/>
      <c r="CL535" s="179"/>
      <c r="CM535" s="179"/>
      <c r="CN535" s="179"/>
      <c r="CO535" s="179"/>
      <c r="CP535" s="179"/>
      <c r="CQ535" s="179"/>
      <c r="CR535" s="179"/>
      <c r="CS535" s="179"/>
      <c r="CT535" s="179"/>
      <c r="CU535" s="179"/>
      <c r="CV535" s="179"/>
      <c r="CW535" s="179"/>
      <c r="CX535" s="179"/>
      <c r="CY535" s="179"/>
      <c r="CZ535" s="179"/>
      <c r="DA535" s="179"/>
      <c r="DB535" s="179"/>
      <c r="DC535" s="179"/>
      <c r="DD535" s="179"/>
      <c r="DE535" s="179"/>
      <c r="DF535" s="179"/>
      <c r="DG535" s="179"/>
      <c r="DH535" s="179"/>
      <c r="DI535" s="179"/>
      <c r="DJ535" s="179"/>
      <c r="DK535" s="179"/>
      <c r="DL535" s="179"/>
      <c r="DM535" s="179"/>
      <c r="DN535" s="179"/>
      <c r="DO535" s="179"/>
      <c r="DP535" s="179"/>
      <c r="DQ535" s="179"/>
      <c r="DR535" s="179"/>
      <c r="DS535" s="179"/>
      <c r="DT535" s="179"/>
      <c r="DU535" s="179"/>
      <c r="DV535" s="179"/>
      <c r="DW535" s="179"/>
      <c r="DX535" s="179"/>
      <c r="DY535" s="179"/>
      <c r="DZ535" s="179"/>
      <c r="EA535" s="179"/>
      <c r="EB535" s="179"/>
      <c r="EC535" s="179"/>
      <c r="ED535" s="179"/>
      <c r="EE535" s="179"/>
      <c r="EF535" s="179"/>
      <c r="EG535" s="179"/>
      <c r="EH535" s="179"/>
      <c r="EI535" s="179"/>
      <c r="EJ535" s="179"/>
      <c r="EK535" s="179"/>
      <c r="EL535" s="179"/>
      <c r="EM535" s="179"/>
      <c r="EN535" s="179"/>
      <c r="EO535" s="179"/>
      <c r="EP535" s="179"/>
      <c r="EQ535" s="179"/>
      <c r="ER535" s="179"/>
      <c r="ES535" s="179"/>
      <c r="ET535" s="179"/>
      <c r="EU535" s="179"/>
      <c r="EV535" s="179"/>
      <c r="EW535" s="179"/>
      <c r="EX535" s="179"/>
      <c r="EY535" s="179"/>
      <c r="EZ535" s="179"/>
      <c r="FA535" s="179"/>
      <c r="FB535" s="179"/>
      <c r="FC535" s="179"/>
      <c r="FD535" s="179"/>
      <c r="FE535" s="179"/>
      <c r="FF535" s="179"/>
      <c r="FG535" s="179"/>
      <c r="FH535" s="179"/>
      <c r="FI535" s="179"/>
      <c r="FJ535" s="179"/>
      <c r="FK535" s="179"/>
      <c r="FL535" s="179"/>
      <c r="FM535" s="179"/>
      <c r="FN535" s="179"/>
      <c r="FO535" s="179"/>
      <c r="FP535" s="179"/>
      <c r="FQ535" s="179"/>
      <c r="FR535" s="179"/>
      <c r="FS535" s="179"/>
      <c r="FT535" s="179"/>
      <c r="FU535" s="179"/>
      <c r="FV535" s="179"/>
      <c r="FW535" s="179"/>
      <c r="FX535" s="179"/>
      <c r="FY535" s="179"/>
      <c r="FZ535" s="179"/>
      <c r="GA535" s="179"/>
      <c r="GB535" s="179"/>
    </row>
    <row r="536" spans="1:184" s="659" customFormat="1">
      <c r="A536" s="12"/>
      <c r="D536" s="179"/>
      <c r="E536" s="179"/>
      <c r="F536" s="179"/>
      <c r="G536" s="179"/>
      <c r="H536" s="179"/>
      <c r="I536" s="179"/>
      <c r="J536" s="179"/>
      <c r="K536" s="179"/>
      <c r="L536" s="793"/>
      <c r="M536" s="794"/>
      <c r="N536" s="795"/>
      <c r="O536" s="179"/>
      <c r="P536" s="179"/>
      <c r="Q536" s="179"/>
      <c r="R536" s="179"/>
      <c r="S536" s="179"/>
      <c r="T536" s="179"/>
      <c r="U536" s="179"/>
      <c r="V536" s="179"/>
      <c r="W536" s="179"/>
      <c r="X536" s="179"/>
      <c r="Y536" s="179"/>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M536" s="179"/>
      <c r="CN536" s="179"/>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c r="DM536" s="179"/>
      <c r="DN536" s="179"/>
      <c r="DO536" s="179"/>
      <c r="DP536" s="179"/>
      <c r="DQ536" s="179"/>
      <c r="DR536" s="179"/>
      <c r="DS536" s="179"/>
      <c r="DT536" s="179"/>
      <c r="DU536" s="179"/>
      <c r="DV536" s="179"/>
      <c r="DW536" s="179"/>
      <c r="DX536" s="179"/>
      <c r="DY536" s="179"/>
      <c r="DZ536" s="179"/>
      <c r="EA536" s="179"/>
      <c r="EB536" s="179"/>
      <c r="EC536" s="179"/>
      <c r="ED536" s="179"/>
      <c r="EE536" s="179"/>
      <c r="EF536" s="179"/>
      <c r="EG536" s="179"/>
      <c r="EH536" s="179"/>
      <c r="EI536" s="179"/>
      <c r="EJ536" s="179"/>
      <c r="EK536" s="179"/>
      <c r="EL536" s="179"/>
      <c r="EM536" s="179"/>
      <c r="EN536" s="179"/>
      <c r="EO536" s="179"/>
      <c r="EP536" s="179"/>
      <c r="EQ536" s="179"/>
      <c r="ER536" s="179"/>
      <c r="ES536" s="179"/>
      <c r="ET536" s="179"/>
      <c r="EU536" s="179"/>
      <c r="EV536" s="179"/>
      <c r="EW536" s="179"/>
      <c r="EX536" s="179"/>
      <c r="EY536" s="179"/>
      <c r="EZ536" s="179"/>
      <c r="FA536" s="179"/>
      <c r="FB536" s="179"/>
      <c r="FC536" s="179"/>
      <c r="FD536" s="179"/>
      <c r="FE536" s="179"/>
      <c r="FF536" s="179"/>
      <c r="FG536" s="179"/>
      <c r="FH536" s="179"/>
      <c r="FI536" s="179"/>
      <c r="FJ536" s="179"/>
      <c r="FK536" s="179"/>
      <c r="FL536" s="179"/>
      <c r="FM536" s="179"/>
      <c r="FN536" s="179"/>
      <c r="FO536" s="179"/>
      <c r="FP536" s="179"/>
      <c r="FQ536" s="179"/>
      <c r="FR536" s="179"/>
      <c r="FS536" s="179"/>
      <c r="FT536" s="179"/>
      <c r="FU536" s="179"/>
      <c r="FV536" s="179"/>
      <c r="FW536" s="179"/>
      <c r="FX536" s="179"/>
      <c r="FY536" s="179"/>
      <c r="FZ536" s="179"/>
      <c r="GA536" s="179"/>
      <c r="GB536" s="179"/>
    </row>
    <row r="537" spans="1:184" s="659" customFormat="1">
      <c r="A537" s="12"/>
      <c r="D537" s="179"/>
      <c r="E537" s="179"/>
      <c r="F537" s="179"/>
      <c r="G537" s="179"/>
      <c r="H537" s="179"/>
      <c r="I537" s="179"/>
      <c r="J537" s="179"/>
      <c r="K537" s="179"/>
      <c r="L537" s="793"/>
      <c r="M537" s="794"/>
      <c r="N537" s="795"/>
      <c r="O537" s="179"/>
      <c r="P537" s="179"/>
      <c r="Q537" s="179"/>
      <c r="R537" s="179"/>
      <c r="S537" s="179"/>
      <c r="T537" s="179"/>
      <c r="U537" s="179"/>
      <c r="V537" s="179"/>
      <c r="W537" s="179"/>
      <c r="X537" s="179"/>
      <c r="Y537" s="179"/>
      <c r="Z537" s="179"/>
      <c r="AA537" s="179"/>
      <c r="AB537" s="179"/>
      <c r="AC537" s="179"/>
      <c r="AD537" s="179"/>
      <c r="AE537" s="179"/>
      <c r="AF537" s="179"/>
      <c r="AG537" s="179"/>
      <c r="AH537" s="179"/>
      <c r="AI537" s="179"/>
      <c r="AJ537" s="179"/>
      <c r="AK537" s="179"/>
      <c r="AL537" s="179"/>
      <c r="AM537" s="179"/>
      <c r="AN537" s="179"/>
      <c r="AO537" s="179"/>
      <c r="AP537" s="179"/>
      <c r="AQ537" s="179"/>
      <c r="AR537" s="179"/>
      <c r="AS537" s="179"/>
      <c r="AT537" s="179"/>
      <c r="AU537" s="179"/>
      <c r="AV537" s="179"/>
      <c r="AW537" s="179"/>
      <c r="AX537" s="179"/>
      <c r="AY537" s="179"/>
      <c r="AZ537" s="179"/>
      <c r="BA537" s="179"/>
      <c r="BB537" s="179"/>
      <c r="BC537" s="179"/>
      <c r="BD537" s="179"/>
      <c r="BE537" s="179"/>
      <c r="BF537" s="179"/>
      <c r="BG537" s="179"/>
      <c r="BH537" s="179"/>
      <c r="BI537" s="179"/>
      <c r="BJ537" s="179"/>
      <c r="BK537" s="179"/>
      <c r="BL537" s="179"/>
      <c r="BM537" s="179"/>
      <c r="BN537" s="179"/>
      <c r="BO537" s="179"/>
      <c r="BP537" s="179"/>
      <c r="BQ537" s="179"/>
      <c r="BR537" s="179"/>
      <c r="BS537" s="179"/>
      <c r="BT537" s="179"/>
      <c r="BU537" s="179"/>
      <c r="BV537" s="179"/>
      <c r="BW537" s="179"/>
      <c r="BX537" s="179"/>
      <c r="BY537" s="179"/>
      <c r="BZ537" s="179"/>
      <c r="CA537" s="179"/>
      <c r="CB537" s="179"/>
      <c r="CC537" s="179"/>
      <c r="CD537" s="179"/>
      <c r="CE537" s="179"/>
      <c r="CF537" s="179"/>
      <c r="CG537" s="179"/>
      <c r="CH537" s="179"/>
      <c r="CI537" s="179"/>
      <c r="CJ537" s="179"/>
      <c r="CK537" s="179"/>
      <c r="CL537" s="179"/>
      <c r="CM537" s="179"/>
      <c r="CN537" s="179"/>
      <c r="CO537" s="179"/>
      <c r="CP537" s="179"/>
      <c r="CQ537" s="179"/>
      <c r="CR537" s="179"/>
      <c r="CS537" s="179"/>
      <c r="CT537" s="179"/>
      <c r="CU537" s="179"/>
      <c r="CV537" s="179"/>
      <c r="CW537" s="179"/>
      <c r="CX537" s="179"/>
      <c r="CY537" s="179"/>
      <c r="CZ537" s="179"/>
      <c r="DA537" s="179"/>
      <c r="DB537" s="179"/>
      <c r="DC537" s="179"/>
      <c r="DD537" s="179"/>
      <c r="DE537" s="179"/>
      <c r="DF537" s="179"/>
      <c r="DG537" s="179"/>
      <c r="DH537" s="179"/>
      <c r="DI537" s="179"/>
      <c r="DJ537" s="179"/>
      <c r="DK537" s="179"/>
      <c r="DL537" s="179"/>
      <c r="DM537" s="179"/>
      <c r="DN537" s="179"/>
      <c r="DO537" s="179"/>
      <c r="DP537" s="179"/>
      <c r="DQ537" s="179"/>
      <c r="DR537" s="179"/>
      <c r="DS537" s="179"/>
      <c r="DT537" s="179"/>
      <c r="DU537" s="179"/>
      <c r="DV537" s="179"/>
      <c r="DW537" s="179"/>
      <c r="DX537" s="179"/>
      <c r="DY537" s="179"/>
      <c r="DZ537" s="179"/>
      <c r="EA537" s="179"/>
      <c r="EB537" s="179"/>
      <c r="EC537" s="179"/>
      <c r="ED537" s="179"/>
      <c r="EE537" s="179"/>
      <c r="EF537" s="179"/>
      <c r="EG537" s="179"/>
      <c r="EH537" s="179"/>
      <c r="EI537" s="179"/>
      <c r="EJ537" s="179"/>
      <c r="EK537" s="179"/>
      <c r="EL537" s="179"/>
      <c r="EM537" s="179"/>
      <c r="EN537" s="179"/>
      <c r="EO537" s="179"/>
      <c r="EP537" s="179"/>
      <c r="EQ537" s="179"/>
      <c r="ER537" s="179"/>
      <c r="ES537" s="179"/>
      <c r="ET537" s="179"/>
      <c r="EU537" s="179"/>
      <c r="EV537" s="179"/>
      <c r="EW537" s="179"/>
      <c r="EX537" s="179"/>
      <c r="EY537" s="179"/>
      <c r="EZ537" s="179"/>
      <c r="FA537" s="179"/>
      <c r="FB537" s="179"/>
      <c r="FC537" s="179"/>
      <c r="FD537" s="179"/>
      <c r="FE537" s="179"/>
      <c r="FF537" s="179"/>
      <c r="FG537" s="179"/>
      <c r="FH537" s="179"/>
      <c r="FI537" s="179"/>
      <c r="FJ537" s="179"/>
      <c r="FK537" s="179"/>
      <c r="FL537" s="179"/>
      <c r="FM537" s="179"/>
      <c r="FN537" s="179"/>
      <c r="FO537" s="179"/>
      <c r="FP537" s="179"/>
      <c r="FQ537" s="179"/>
      <c r="FR537" s="179"/>
      <c r="FS537" s="179"/>
      <c r="FT537" s="179"/>
      <c r="FU537" s="179"/>
      <c r="FV537" s="179"/>
      <c r="FW537" s="179"/>
      <c r="FX537" s="179"/>
      <c r="FY537" s="179"/>
      <c r="FZ537" s="179"/>
      <c r="GA537" s="179"/>
      <c r="GB537" s="179"/>
    </row>
    <row r="538" spans="1:184" s="659" customFormat="1">
      <c r="A538" s="12"/>
      <c r="D538" s="179"/>
      <c r="E538" s="179"/>
      <c r="F538" s="179"/>
      <c r="G538" s="179"/>
      <c r="H538" s="179"/>
      <c r="I538" s="179"/>
      <c r="J538" s="179"/>
      <c r="K538" s="179"/>
      <c r="L538" s="793"/>
      <c r="M538" s="794"/>
      <c r="N538" s="795"/>
      <c r="O538" s="179"/>
      <c r="P538" s="179"/>
      <c r="Q538" s="179"/>
      <c r="R538" s="179"/>
      <c r="S538" s="179"/>
      <c r="T538" s="179"/>
      <c r="U538" s="179"/>
      <c r="V538" s="179"/>
      <c r="W538" s="179"/>
      <c r="X538" s="179"/>
      <c r="Y538" s="179"/>
      <c r="Z538" s="179"/>
      <c r="AA538" s="179"/>
      <c r="AB538" s="179"/>
      <c r="AC538" s="179"/>
      <c r="AD538" s="179"/>
      <c r="AE538" s="179"/>
      <c r="AF538" s="179"/>
      <c r="AG538" s="179"/>
      <c r="AH538" s="179"/>
      <c r="AI538" s="179"/>
      <c r="AJ538" s="179"/>
      <c r="AK538" s="179"/>
      <c r="AL538" s="179"/>
      <c r="AM538" s="179"/>
      <c r="AN538" s="179"/>
      <c r="AO538" s="179"/>
      <c r="AP538" s="179"/>
      <c r="AQ538" s="179"/>
      <c r="AR538" s="179"/>
      <c r="AS538" s="179"/>
      <c r="AT538" s="179"/>
      <c r="AU538" s="179"/>
      <c r="AV538" s="179"/>
      <c r="AW538" s="179"/>
      <c r="AX538" s="179"/>
      <c r="AY538" s="179"/>
      <c r="AZ538" s="179"/>
      <c r="BA538" s="179"/>
      <c r="BB538" s="179"/>
      <c r="BC538" s="179"/>
      <c r="BD538" s="179"/>
      <c r="BE538" s="179"/>
      <c r="BF538" s="179"/>
      <c r="BG538" s="179"/>
      <c r="BH538" s="179"/>
      <c r="BI538" s="179"/>
      <c r="BJ538" s="179"/>
      <c r="BK538" s="179"/>
      <c r="BL538" s="179"/>
      <c r="BM538" s="179"/>
      <c r="BN538" s="179"/>
      <c r="BO538" s="179"/>
      <c r="BP538" s="179"/>
      <c r="BQ538" s="179"/>
      <c r="BR538" s="179"/>
      <c r="BS538" s="179"/>
      <c r="BT538" s="179"/>
      <c r="BU538" s="179"/>
      <c r="BV538" s="179"/>
      <c r="BW538" s="179"/>
      <c r="BX538" s="179"/>
      <c r="BY538" s="179"/>
      <c r="BZ538" s="179"/>
      <c r="CA538" s="179"/>
      <c r="CB538" s="179"/>
      <c r="CC538" s="179"/>
      <c r="CD538" s="179"/>
      <c r="CE538" s="179"/>
      <c r="CF538" s="179"/>
      <c r="CG538" s="179"/>
      <c r="CH538" s="179"/>
      <c r="CI538" s="179"/>
      <c r="CJ538" s="179"/>
      <c r="CK538" s="179"/>
      <c r="CL538" s="179"/>
      <c r="CM538" s="179"/>
      <c r="CN538" s="179"/>
      <c r="CO538" s="179"/>
      <c r="CP538" s="179"/>
      <c r="CQ538" s="179"/>
      <c r="CR538" s="179"/>
      <c r="CS538" s="179"/>
      <c r="CT538" s="179"/>
      <c r="CU538" s="179"/>
      <c r="CV538" s="179"/>
      <c r="CW538" s="179"/>
      <c r="CX538" s="179"/>
      <c r="CY538" s="179"/>
      <c r="CZ538" s="179"/>
      <c r="DA538" s="179"/>
      <c r="DB538" s="179"/>
      <c r="DC538" s="179"/>
      <c r="DD538" s="179"/>
      <c r="DE538" s="179"/>
      <c r="DF538" s="179"/>
      <c r="DG538" s="179"/>
      <c r="DH538" s="179"/>
      <c r="DI538" s="179"/>
      <c r="DJ538" s="179"/>
      <c r="DK538" s="179"/>
      <c r="DL538" s="179"/>
      <c r="DM538" s="179"/>
      <c r="DN538" s="179"/>
      <c r="DO538" s="179"/>
      <c r="DP538" s="179"/>
      <c r="DQ538" s="179"/>
      <c r="DR538" s="179"/>
      <c r="DS538" s="179"/>
      <c r="DT538" s="179"/>
      <c r="DU538" s="179"/>
      <c r="DV538" s="179"/>
      <c r="DW538" s="179"/>
      <c r="DX538" s="179"/>
      <c r="DY538" s="179"/>
      <c r="DZ538" s="179"/>
      <c r="EA538" s="179"/>
      <c r="EB538" s="179"/>
      <c r="EC538" s="179"/>
      <c r="ED538" s="179"/>
      <c r="EE538" s="179"/>
      <c r="EF538" s="179"/>
      <c r="EG538" s="179"/>
      <c r="EH538" s="179"/>
      <c r="EI538" s="179"/>
      <c r="EJ538" s="179"/>
      <c r="EK538" s="179"/>
      <c r="EL538" s="179"/>
      <c r="EM538" s="179"/>
      <c r="EN538" s="179"/>
      <c r="EO538" s="179"/>
      <c r="EP538" s="179"/>
      <c r="EQ538" s="179"/>
      <c r="ER538" s="179"/>
      <c r="ES538" s="179"/>
      <c r="ET538" s="179"/>
      <c r="EU538" s="179"/>
      <c r="EV538" s="179"/>
      <c r="EW538" s="179"/>
      <c r="EX538" s="179"/>
      <c r="EY538" s="179"/>
      <c r="EZ538" s="179"/>
      <c r="FA538" s="179"/>
      <c r="FB538" s="179"/>
      <c r="FC538" s="179"/>
      <c r="FD538" s="179"/>
      <c r="FE538" s="179"/>
      <c r="FF538" s="179"/>
      <c r="FG538" s="179"/>
      <c r="FH538" s="179"/>
      <c r="FI538" s="179"/>
      <c r="FJ538" s="179"/>
      <c r="FK538" s="179"/>
      <c r="FL538" s="179"/>
      <c r="FM538" s="179"/>
      <c r="FN538" s="179"/>
      <c r="FO538" s="179"/>
      <c r="FP538" s="179"/>
      <c r="FQ538" s="179"/>
      <c r="FR538" s="179"/>
      <c r="FS538" s="179"/>
      <c r="FT538" s="179"/>
      <c r="FU538" s="179"/>
      <c r="FV538" s="179"/>
      <c r="FW538" s="179"/>
      <c r="FX538" s="179"/>
      <c r="FY538" s="179"/>
      <c r="FZ538" s="179"/>
      <c r="GA538" s="179"/>
      <c r="GB538" s="179"/>
    </row>
    <row r="539" spans="1:184" s="659" customFormat="1">
      <c r="A539" s="12"/>
      <c r="D539" s="179"/>
      <c r="E539" s="179"/>
      <c r="F539" s="179"/>
      <c r="G539" s="179"/>
      <c r="H539" s="179"/>
      <c r="I539" s="179"/>
      <c r="J539" s="179"/>
      <c r="K539" s="179"/>
      <c r="L539" s="793"/>
      <c r="M539" s="794"/>
      <c r="N539" s="795"/>
      <c r="O539" s="179"/>
      <c r="P539" s="179"/>
      <c r="Q539" s="179"/>
      <c r="R539" s="179"/>
      <c r="S539" s="179"/>
      <c r="T539" s="179"/>
      <c r="U539" s="179"/>
      <c r="V539" s="179"/>
      <c r="W539" s="179"/>
      <c r="X539" s="179"/>
      <c r="Y539" s="179"/>
      <c r="Z539" s="179"/>
      <c r="AA539" s="179"/>
      <c r="AB539" s="179"/>
      <c r="AC539" s="179"/>
      <c r="AD539" s="179"/>
      <c r="AE539" s="179"/>
      <c r="AF539" s="179"/>
      <c r="AG539" s="179"/>
      <c r="AH539" s="179"/>
      <c r="AI539" s="179"/>
      <c r="AJ539" s="179"/>
      <c r="AK539" s="179"/>
      <c r="AL539" s="179"/>
      <c r="AM539" s="179"/>
      <c r="AN539" s="179"/>
      <c r="AO539" s="179"/>
      <c r="AP539" s="179"/>
      <c r="AQ539" s="179"/>
      <c r="AR539" s="179"/>
      <c r="AS539" s="179"/>
      <c r="AT539" s="179"/>
      <c r="AU539" s="179"/>
      <c r="AV539" s="179"/>
      <c r="AW539" s="179"/>
      <c r="AX539" s="179"/>
      <c r="AY539" s="179"/>
      <c r="AZ539" s="179"/>
      <c r="BA539" s="179"/>
      <c r="BB539" s="179"/>
      <c r="BC539" s="179"/>
      <c r="BD539" s="179"/>
      <c r="BE539" s="179"/>
      <c r="BF539" s="179"/>
      <c r="BG539" s="179"/>
      <c r="BH539" s="179"/>
      <c r="BI539" s="179"/>
      <c r="BJ539" s="179"/>
      <c r="BK539" s="179"/>
      <c r="BL539" s="179"/>
      <c r="BM539" s="179"/>
      <c r="BN539" s="179"/>
      <c r="BO539" s="179"/>
      <c r="BP539" s="179"/>
      <c r="BQ539" s="179"/>
      <c r="BR539" s="179"/>
      <c r="BS539" s="179"/>
      <c r="BT539" s="179"/>
      <c r="BU539" s="179"/>
      <c r="BV539" s="179"/>
      <c r="BW539" s="179"/>
      <c r="BX539" s="179"/>
      <c r="BY539" s="179"/>
      <c r="BZ539" s="179"/>
      <c r="CA539" s="179"/>
      <c r="CB539" s="179"/>
      <c r="CC539" s="179"/>
      <c r="CD539" s="179"/>
      <c r="CE539" s="179"/>
      <c r="CF539" s="179"/>
      <c r="CG539" s="179"/>
      <c r="CH539" s="179"/>
      <c r="CI539" s="179"/>
      <c r="CJ539" s="179"/>
      <c r="CK539" s="179"/>
      <c r="CL539" s="179"/>
      <c r="CM539" s="179"/>
      <c r="CN539" s="179"/>
      <c r="CO539" s="179"/>
      <c r="CP539" s="179"/>
      <c r="CQ539" s="179"/>
      <c r="CR539" s="179"/>
      <c r="CS539" s="179"/>
      <c r="CT539" s="179"/>
      <c r="CU539" s="179"/>
      <c r="CV539" s="179"/>
      <c r="CW539" s="179"/>
      <c r="CX539" s="179"/>
      <c r="CY539" s="179"/>
      <c r="CZ539" s="179"/>
      <c r="DA539" s="179"/>
      <c r="DB539" s="179"/>
      <c r="DC539" s="179"/>
      <c r="DD539" s="179"/>
      <c r="DE539" s="179"/>
      <c r="DF539" s="179"/>
      <c r="DG539" s="179"/>
      <c r="DH539" s="179"/>
      <c r="DI539" s="179"/>
      <c r="DJ539" s="179"/>
      <c r="DK539" s="179"/>
      <c r="DL539" s="179"/>
      <c r="DM539" s="179"/>
      <c r="DN539" s="179"/>
      <c r="DO539" s="179"/>
      <c r="DP539" s="179"/>
      <c r="DQ539" s="179"/>
      <c r="DR539" s="179"/>
      <c r="DS539" s="179"/>
      <c r="DT539" s="179"/>
      <c r="DU539" s="179"/>
      <c r="DV539" s="179"/>
      <c r="DW539" s="179"/>
      <c r="DX539" s="179"/>
      <c r="DY539" s="179"/>
      <c r="DZ539" s="179"/>
      <c r="EA539" s="179"/>
      <c r="EB539" s="179"/>
      <c r="EC539" s="179"/>
      <c r="ED539" s="179"/>
      <c r="EE539" s="179"/>
      <c r="EF539" s="179"/>
      <c r="EG539" s="179"/>
      <c r="EH539" s="179"/>
      <c r="EI539" s="179"/>
      <c r="EJ539" s="179"/>
      <c r="EK539" s="179"/>
      <c r="EL539" s="179"/>
      <c r="EM539" s="179"/>
      <c r="EN539" s="179"/>
      <c r="EO539" s="179"/>
      <c r="EP539" s="179"/>
      <c r="EQ539" s="179"/>
      <c r="ER539" s="179"/>
      <c r="ES539" s="179"/>
      <c r="ET539" s="179"/>
      <c r="EU539" s="179"/>
      <c r="EV539" s="179"/>
      <c r="EW539" s="179"/>
      <c r="EX539" s="179"/>
      <c r="EY539" s="179"/>
      <c r="EZ539" s="179"/>
      <c r="FA539" s="179"/>
      <c r="FB539" s="179"/>
      <c r="FC539" s="179"/>
      <c r="FD539" s="179"/>
      <c r="FE539" s="179"/>
      <c r="FF539" s="179"/>
      <c r="FG539" s="179"/>
      <c r="FH539" s="179"/>
      <c r="FI539" s="179"/>
      <c r="FJ539" s="179"/>
      <c r="FK539" s="179"/>
      <c r="FL539" s="179"/>
      <c r="FM539" s="179"/>
      <c r="FN539" s="179"/>
      <c r="FO539" s="179"/>
      <c r="FP539" s="179"/>
      <c r="FQ539" s="179"/>
      <c r="FR539" s="179"/>
      <c r="FS539" s="179"/>
      <c r="FT539" s="179"/>
      <c r="FU539" s="179"/>
      <c r="FV539" s="179"/>
      <c r="FW539" s="179"/>
      <c r="FX539" s="179"/>
      <c r="FY539" s="179"/>
      <c r="FZ539" s="179"/>
      <c r="GA539" s="179"/>
      <c r="GB539" s="179"/>
    </row>
    <row r="540" spans="1:184" s="659" customFormat="1">
      <c r="A540" s="12"/>
      <c r="D540" s="179"/>
      <c r="E540" s="179"/>
      <c r="F540" s="179"/>
      <c r="G540" s="179"/>
      <c r="H540" s="179"/>
      <c r="I540" s="179"/>
      <c r="J540" s="179"/>
      <c r="K540" s="179"/>
      <c r="L540" s="793"/>
      <c r="M540" s="794"/>
      <c r="N540" s="795"/>
      <c r="O540" s="179"/>
      <c r="P540" s="179"/>
      <c r="Q540" s="179"/>
      <c r="R540" s="179"/>
      <c r="S540" s="179"/>
      <c r="T540" s="179"/>
      <c r="U540" s="179"/>
      <c r="V540" s="179"/>
      <c r="W540" s="179"/>
      <c r="X540" s="179"/>
      <c r="Y540" s="179"/>
      <c r="Z540" s="179"/>
      <c r="AA540" s="179"/>
      <c r="AB540" s="179"/>
      <c r="AC540" s="179"/>
      <c r="AD540" s="179"/>
      <c r="AE540" s="179"/>
      <c r="AF540" s="179"/>
      <c r="AG540" s="179"/>
      <c r="AH540" s="179"/>
      <c r="AI540" s="179"/>
      <c r="AJ540" s="179"/>
      <c r="AK540" s="179"/>
      <c r="AL540" s="179"/>
      <c r="AM540" s="179"/>
      <c r="AN540" s="179"/>
      <c r="AO540" s="179"/>
      <c r="AP540" s="179"/>
      <c r="AQ540" s="179"/>
      <c r="AR540" s="179"/>
      <c r="AS540" s="179"/>
      <c r="AT540" s="179"/>
      <c r="AU540" s="179"/>
      <c r="AV540" s="179"/>
      <c r="AW540" s="179"/>
      <c r="AX540" s="179"/>
      <c r="AY540" s="179"/>
      <c r="AZ540" s="179"/>
      <c r="BA540" s="179"/>
      <c r="BB540" s="179"/>
      <c r="BC540" s="179"/>
      <c r="BD540" s="179"/>
      <c r="BE540" s="179"/>
      <c r="BF540" s="179"/>
      <c r="BG540" s="179"/>
      <c r="BH540" s="179"/>
      <c r="BI540" s="179"/>
      <c r="BJ540" s="179"/>
      <c r="BK540" s="179"/>
      <c r="BL540" s="179"/>
      <c r="BM540" s="179"/>
      <c r="BN540" s="179"/>
      <c r="BO540" s="179"/>
      <c r="BP540" s="179"/>
      <c r="BQ540" s="179"/>
      <c r="BR540" s="179"/>
      <c r="BS540" s="179"/>
      <c r="BT540" s="179"/>
      <c r="BU540" s="179"/>
      <c r="BV540" s="179"/>
      <c r="BW540" s="179"/>
      <c r="BX540" s="179"/>
      <c r="BY540" s="179"/>
      <c r="BZ540" s="179"/>
      <c r="CA540" s="179"/>
      <c r="CB540" s="179"/>
      <c r="CC540" s="179"/>
      <c r="CD540" s="179"/>
      <c r="CE540" s="179"/>
      <c r="CF540" s="179"/>
      <c r="CG540" s="179"/>
      <c r="CH540" s="179"/>
      <c r="CI540" s="179"/>
      <c r="CJ540" s="179"/>
      <c r="CK540" s="179"/>
      <c r="CL540" s="179"/>
      <c r="CM540" s="179"/>
      <c r="CN540" s="179"/>
      <c r="CO540" s="179"/>
      <c r="CP540" s="179"/>
      <c r="CQ540" s="179"/>
      <c r="CR540" s="179"/>
      <c r="CS540" s="179"/>
      <c r="CT540" s="179"/>
      <c r="CU540" s="179"/>
      <c r="CV540" s="179"/>
      <c r="CW540" s="179"/>
      <c r="CX540" s="179"/>
      <c r="CY540" s="179"/>
      <c r="CZ540" s="179"/>
      <c r="DA540" s="179"/>
      <c r="DB540" s="179"/>
      <c r="DC540" s="179"/>
      <c r="DD540" s="179"/>
      <c r="DE540" s="179"/>
      <c r="DF540" s="179"/>
      <c r="DG540" s="179"/>
      <c r="DH540" s="179"/>
      <c r="DI540" s="179"/>
      <c r="DJ540" s="179"/>
      <c r="DK540" s="179"/>
      <c r="DL540" s="179"/>
      <c r="DM540" s="179"/>
      <c r="DN540" s="179"/>
      <c r="DO540" s="179"/>
      <c r="DP540" s="179"/>
      <c r="DQ540" s="179"/>
      <c r="DR540" s="179"/>
      <c r="DS540" s="179"/>
      <c r="DT540" s="179"/>
      <c r="DU540" s="179"/>
      <c r="DV540" s="179"/>
      <c r="DW540" s="179"/>
      <c r="DX540" s="179"/>
      <c r="DY540" s="179"/>
      <c r="DZ540" s="179"/>
      <c r="EA540" s="179"/>
      <c r="EB540" s="179"/>
      <c r="EC540" s="179"/>
      <c r="ED540" s="179"/>
      <c r="EE540" s="179"/>
      <c r="EF540" s="179"/>
      <c r="EG540" s="179"/>
      <c r="EH540" s="179"/>
      <c r="EI540" s="179"/>
      <c r="EJ540" s="179"/>
      <c r="EK540" s="179"/>
      <c r="EL540" s="179"/>
      <c r="EM540" s="179"/>
      <c r="EN540" s="179"/>
      <c r="EO540" s="179"/>
      <c r="EP540" s="179"/>
      <c r="EQ540" s="179"/>
      <c r="ER540" s="179"/>
      <c r="ES540" s="179"/>
      <c r="ET540" s="179"/>
      <c r="EU540" s="179"/>
      <c r="EV540" s="179"/>
      <c r="EW540" s="179"/>
      <c r="EX540" s="179"/>
      <c r="EY540" s="179"/>
      <c r="EZ540" s="179"/>
      <c r="FA540" s="179"/>
      <c r="FB540" s="179"/>
      <c r="FC540" s="179"/>
      <c r="FD540" s="179"/>
      <c r="FE540" s="179"/>
      <c r="FF540" s="179"/>
      <c r="FG540" s="179"/>
      <c r="FH540" s="179"/>
      <c r="FI540" s="179"/>
      <c r="FJ540" s="179"/>
      <c r="FK540" s="179"/>
      <c r="FL540" s="179"/>
      <c r="FM540" s="179"/>
      <c r="FN540" s="179"/>
      <c r="FO540" s="179"/>
      <c r="FP540" s="179"/>
      <c r="FQ540" s="179"/>
      <c r="FR540" s="179"/>
      <c r="FS540" s="179"/>
      <c r="FT540" s="179"/>
      <c r="FU540" s="179"/>
      <c r="FV540" s="179"/>
      <c r="FW540" s="179"/>
      <c r="FX540" s="179"/>
      <c r="FY540" s="179"/>
      <c r="FZ540" s="179"/>
      <c r="GA540" s="179"/>
      <c r="GB540" s="179"/>
    </row>
    <row r="541" spans="1:184" s="659" customFormat="1">
      <c r="A541" s="12"/>
      <c r="D541" s="179"/>
      <c r="E541" s="179"/>
      <c r="F541" s="179"/>
      <c r="G541" s="179"/>
      <c r="H541" s="179"/>
      <c r="I541" s="179"/>
      <c r="J541" s="179"/>
      <c r="K541" s="179"/>
      <c r="L541" s="793"/>
      <c r="M541" s="794"/>
      <c r="N541" s="795"/>
      <c r="O541" s="179"/>
      <c r="P541" s="179"/>
      <c r="Q541" s="179"/>
      <c r="R541" s="179"/>
      <c r="S541" s="179"/>
      <c r="T541" s="179"/>
      <c r="U541" s="179"/>
      <c r="V541" s="179"/>
      <c r="W541" s="179"/>
      <c r="X541" s="179"/>
      <c r="Y541" s="179"/>
      <c r="Z541" s="179"/>
      <c r="AA541" s="179"/>
      <c r="AB541" s="179"/>
      <c r="AC541" s="179"/>
      <c r="AD541" s="179"/>
      <c r="AE541" s="179"/>
      <c r="AF541" s="179"/>
      <c r="AG541" s="179"/>
      <c r="AH541" s="179"/>
      <c r="AI541" s="179"/>
      <c r="AJ541" s="179"/>
      <c r="AK541" s="179"/>
      <c r="AL541" s="179"/>
      <c r="AM541" s="179"/>
      <c r="AN541" s="179"/>
      <c r="AO541" s="179"/>
      <c r="AP541" s="179"/>
      <c r="AQ541" s="179"/>
      <c r="AR541" s="179"/>
      <c r="AS541" s="179"/>
      <c r="AT541" s="179"/>
      <c r="AU541" s="179"/>
      <c r="AV541" s="179"/>
      <c r="AW541" s="179"/>
      <c r="AX541" s="179"/>
      <c r="AY541" s="179"/>
      <c r="AZ541" s="179"/>
      <c r="BA541" s="179"/>
      <c r="BB541" s="179"/>
      <c r="BC541" s="179"/>
      <c r="BD541" s="179"/>
      <c r="BE541" s="179"/>
      <c r="BF541" s="179"/>
      <c r="BG541" s="179"/>
      <c r="BH541" s="179"/>
      <c r="BI541" s="179"/>
      <c r="BJ541" s="179"/>
      <c r="BK541" s="179"/>
      <c r="BL541" s="179"/>
      <c r="BM541" s="179"/>
      <c r="BN541" s="179"/>
      <c r="BO541" s="179"/>
      <c r="BP541" s="179"/>
      <c r="BQ541" s="179"/>
      <c r="BR541" s="179"/>
      <c r="BS541" s="179"/>
      <c r="BT541" s="179"/>
      <c r="BU541" s="179"/>
      <c r="BV541" s="179"/>
      <c r="BW541" s="179"/>
      <c r="BX541" s="179"/>
      <c r="BY541" s="179"/>
      <c r="BZ541" s="179"/>
      <c r="CA541" s="179"/>
      <c r="CB541" s="179"/>
      <c r="CC541" s="179"/>
      <c r="CD541" s="179"/>
      <c r="CE541" s="179"/>
      <c r="CF541" s="179"/>
      <c r="CG541" s="179"/>
      <c r="CH541" s="179"/>
      <c r="CI541" s="179"/>
      <c r="CJ541" s="179"/>
      <c r="CK541" s="179"/>
      <c r="CL541" s="179"/>
      <c r="CM541" s="179"/>
      <c r="CN541" s="179"/>
      <c r="CO541" s="179"/>
      <c r="CP541" s="179"/>
      <c r="CQ541" s="179"/>
      <c r="CR541" s="179"/>
      <c r="CS541" s="179"/>
      <c r="CT541" s="179"/>
      <c r="CU541" s="179"/>
      <c r="CV541" s="179"/>
      <c r="CW541" s="179"/>
      <c r="CX541" s="179"/>
      <c r="CY541" s="179"/>
      <c r="CZ541" s="179"/>
      <c r="DA541" s="179"/>
      <c r="DB541" s="179"/>
      <c r="DC541" s="179"/>
      <c r="DD541" s="179"/>
      <c r="DE541" s="179"/>
      <c r="DF541" s="179"/>
      <c r="DG541" s="179"/>
      <c r="DH541" s="179"/>
      <c r="DI541" s="179"/>
      <c r="DJ541" s="179"/>
      <c r="DK541" s="179"/>
      <c r="DL541" s="179"/>
      <c r="DM541" s="179"/>
      <c r="DN541" s="179"/>
      <c r="DO541" s="179"/>
      <c r="DP541" s="179"/>
      <c r="DQ541" s="179"/>
      <c r="DR541" s="179"/>
      <c r="DS541" s="179"/>
      <c r="DT541" s="179"/>
      <c r="DU541" s="179"/>
      <c r="DV541" s="179"/>
      <c r="DW541" s="179"/>
      <c r="DX541" s="179"/>
      <c r="DY541" s="179"/>
      <c r="DZ541" s="179"/>
      <c r="EA541" s="179"/>
      <c r="EB541" s="179"/>
      <c r="EC541" s="179"/>
      <c r="ED541" s="179"/>
      <c r="EE541" s="179"/>
      <c r="EF541" s="179"/>
      <c r="EG541" s="179"/>
      <c r="EH541" s="179"/>
      <c r="EI541" s="179"/>
      <c r="EJ541" s="179"/>
      <c r="EK541" s="179"/>
      <c r="EL541" s="179"/>
      <c r="EM541" s="179"/>
      <c r="EN541" s="179"/>
      <c r="EO541" s="179"/>
      <c r="EP541" s="179"/>
      <c r="EQ541" s="179"/>
      <c r="ER541" s="179"/>
      <c r="ES541" s="179"/>
      <c r="ET541" s="179"/>
      <c r="EU541" s="179"/>
      <c r="EV541" s="179"/>
      <c r="EW541" s="179"/>
      <c r="EX541" s="179"/>
      <c r="EY541" s="179"/>
      <c r="EZ541" s="179"/>
      <c r="FA541" s="179"/>
      <c r="FB541" s="179"/>
      <c r="FC541" s="179"/>
      <c r="FD541" s="179"/>
      <c r="FE541" s="179"/>
      <c r="FF541" s="179"/>
      <c r="FG541" s="179"/>
      <c r="FH541" s="179"/>
      <c r="FI541" s="179"/>
      <c r="FJ541" s="179"/>
      <c r="FK541" s="179"/>
      <c r="FL541" s="179"/>
      <c r="FM541" s="179"/>
      <c r="FN541" s="179"/>
      <c r="FO541" s="179"/>
      <c r="FP541" s="179"/>
      <c r="FQ541" s="179"/>
      <c r="FR541" s="179"/>
      <c r="FS541" s="179"/>
      <c r="FT541" s="179"/>
      <c r="FU541" s="179"/>
      <c r="FV541" s="179"/>
      <c r="FW541" s="179"/>
      <c r="FX541" s="179"/>
      <c r="FY541" s="179"/>
      <c r="FZ541" s="179"/>
      <c r="GA541" s="179"/>
      <c r="GB541" s="179"/>
    </row>
    <row r="542" spans="1:184" s="659" customFormat="1">
      <c r="A542" s="12"/>
      <c r="D542" s="179"/>
      <c r="E542" s="179"/>
      <c r="F542" s="179"/>
      <c r="G542" s="179"/>
      <c r="H542" s="179"/>
      <c r="I542" s="179"/>
      <c r="J542" s="179"/>
      <c r="K542" s="179"/>
      <c r="L542" s="793"/>
      <c r="M542" s="794"/>
      <c r="N542" s="795"/>
      <c r="O542" s="179"/>
      <c r="P542" s="179"/>
      <c r="Q542" s="179"/>
      <c r="R542" s="179"/>
      <c r="S542" s="179"/>
      <c r="T542" s="179"/>
      <c r="U542" s="179"/>
      <c r="V542" s="179"/>
      <c r="W542" s="179"/>
      <c r="X542" s="179"/>
      <c r="Y542" s="179"/>
      <c r="Z542" s="179"/>
      <c r="AA542" s="179"/>
      <c r="AB542" s="179"/>
      <c r="AC542" s="179"/>
      <c r="AD542" s="179"/>
      <c r="AE542" s="179"/>
      <c r="AF542" s="179"/>
      <c r="AG542" s="179"/>
      <c r="AH542" s="179"/>
      <c r="AI542" s="179"/>
      <c r="AJ542" s="179"/>
      <c r="AK542" s="179"/>
      <c r="AL542" s="179"/>
      <c r="AM542" s="179"/>
      <c r="AN542" s="179"/>
      <c r="AO542" s="179"/>
      <c r="AP542" s="179"/>
      <c r="AQ542" s="179"/>
      <c r="AR542" s="179"/>
      <c r="AS542" s="179"/>
      <c r="AT542" s="179"/>
      <c r="AU542" s="179"/>
      <c r="AV542" s="179"/>
      <c r="AW542" s="179"/>
      <c r="AX542" s="179"/>
      <c r="AY542" s="179"/>
      <c r="AZ542" s="179"/>
      <c r="BA542" s="179"/>
      <c r="BB542" s="179"/>
      <c r="BC542" s="179"/>
      <c r="BD542" s="179"/>
      <c r="BE542" s="179"/>
      <c r="BF542" s="179"/>
      <c r="BG542" s="179"/>
      <c r="BH542" s="179"/>
      <c r="BI542" s="179"/>
      <c r="BJ542" s="179"/>
      <c r="BK542" s="179"/>
      <c r="BL542" s="179"/>
      <c r="BM542" s="179"/>
      <c r="BN542" s="179"/>
      <c r="BO542" s="179"/>
      <c r="BP542" s="179"/>
      <c r="BQ542" s="179"/>
      <c r="BR542" s="179"/>
      <c r="BS542" s="179"/>
      <c r="BT542" s="179"/>
      <c r="BU542" s="179"/>
      <c r="BV542" s="179"/>
      <c r="BW542" s="179"/>
      <c r="BX542" s="179"/>
      <c r="BY542" s="179"/>
      <c r="BZ542" s="179"/>
      <c r="CA542" s="179"/>
      <c r="CB542" s="179"/>
      <c r="CC542" s="179"/>
      <c r="CD542" s="179"/>
      <c r="CE542" s="179"/>
      <c r="CF542" s="179"/>
      <c r="CG542" s="179"/>
      <c r="CH542" s="179"/>
      <c r="CI542" s="179"/>
      <c r="CJ542" s="179"/>
      <c r="CK542" s="179"/>
      <c r="CL542" s="179"/>
      <c r="CM542" s="179"/>
      <c r="CN542" s="179"/>
      <c r="CO542" s="179"/>
      <c r="CP542" s="179"/>
      <c r="CQ542" s="179"/>
      <c r="CR542" s="179"/>
      <c r="CS542" s="179"/>
      <c r="CT542" s="179"/>
      <c r="CU542" s="179"/>
      <c r="CV542" s="179"/>
      <c r="CW542" s="179"/>
      <c r="CX542" s="179"/>
      <c r="CY542" s="179"/>
      <c r="CZ542" s="179"/>
      <c r="DA542" s="179"/>
      <c r="DB542" s="179"/>
      <c r="DC542" s="179"/>
      <c r="DD542" s="179"/>
      <c r="DE542" s="179"/>
      <c r="DF542" s="179"/>
      <c r="DG542" s="179"/>
      <c r="DH542" s="179"/>
      <c r="DI542" s="179"/>
      <c r="DJ542" s="179"/>
      <c r="DK542" s="179"/>
      <c r="DL542" s="179"/>
      <c r="DM542" s="179"/>
      <c r="DN542" s="179"/>
      <c r="DO542" s="179"/>
      <c r="DP542" s="179"/>
      <c r="DQ542" s="179"/>
      <c r="DR542" s="179"/>
      <c r="DS542" s="179"/>
      <c r="DT542" s="179"/>
      <c r="DU542" s="179"/>
      <c r="DV542" s="179"/>
      <c r="DW542" s="179"/>
      <c r="DX542" s="179"/>
      <c r="DY542" s="179"/>
      <c r="DZ542" s="179"/>
      <c r="EA542" s="179"/>
      <c r="EB542" s="179"/>
      <c r="EC542" s="179"/>
      <c r="ED542" s="179"/>
      <c r="EE542" s="179"/>
      <c r="EF542" s="179"/>
      <c r="EG542" s="179"/>
      <c r="EH542" s="179"/>
      <c r="EI542" s="179"/>
      <c r="EJ542" s="179"/>
      <c r="EK542" s="179"/>
      <c r="EL542" s="179"/>
      <c r="EM542" s="179"/>
      <c r="EN542" s="179"/>
      <c r="EO542" s="179"/>
      <c r="EP542" s="179"/>
      <c r="EQ542" s="179"/>
      <c r="ER542" s="179"/>
      <c r="ES542" s="179"/>
      <c r="ET542" s="179"/>
      <c r="EU542" s="179"/>
      <c r="EV542" s="179"/>
      <c r="EW542" s="179"/>
      <c r="EX542" s="179"/>
      <c r="EY542" s="179"/>
      <c r="EZ542" s="179"/>
      <c r="FA542" s="179"/>
      <c r="FB542" s="179"/>
      <c r="FC542" s="179"/>
      <c r="FD542" s="179"/>
      <c r="FE542" s="179"/>
      <c r="FF542" s="179"/>
      <c r="FG542" s="179"/>
      <c r="FH542" s="179"/>
      <c r="FI542" s="179"/>
      <c r="FJ542" s="179"/>
      <c r="FK542" s="179"/>
      <c r="FL542" s="179"/>
      <c r="FM542" s="179"/>
      <c r="FN542" s="179"/>
      <c r="FO542" s="179"/>
      <c r="FP542" s="179"/>
      <c r="FQ542" s="179"/>
      <c r="FR542" s="179"/>
      <c r="FS542" s="179"/>
      <c r="FT542" s="179"/>
      <c r="FU542" s="179"/>
      <c r="FV542" s="179"/>
      <c r="FW542" s="179"/>
      <c r="FX542" s="179"/>
      <c r="FY542" s="179"/>
      <c r="FZ542" s="179"/>
      <c r="GA542" s="179"/>
      <c r="GB542" s="179"/>
    </row>
    <row r="543" spans="1:184" s="659" customFormat="1">
      <c r="A543" s="12"/>
      <c r="D543" s="179"/>
      <c r="E543" s="179"/>
      <c r="F543" s="179"/>
      <c r="G543" s="179"/>
      <c r="H543" s="179"/>
      <c r="I543" s="179"/>
      <c r="J543" s="179"/>
      <c r="K543" s="179"/>
      <c r="L543" s="793"/>
      <c r="M543" s="794"/>
      <c r="N543" s="795"/>
      <c r="O543" s="179"/>
      <c r="P543" s="179"/>
      <c r="Q543" s="179"/>
      <c r="R543" s="179"/>
      <c r="S543" s="179"/>
      <c r="T543" s="179"/>
      <c r="U543" s="179"/>
      <c r="V543" s="179"/>
      <c r="W543" s="179"/>
      <c r="X543" s="179"/>
      <c r="Y543" s="179"/>
      <c r="Z543" s="179"/>
      <c r="AA543" s="179"/>
      <c r="AB543" s="179"/>
      <c r="AC543" s="179"/>
      <c r="AD543" s="179"/>
      <c r="AE543" s="179"/>
      <c r="AF543" s="179"/>
      <c r="AG543" s="179"/>
      <c r="AH543" s="179"/>
      <c r="AI543" s="179"/>
      <c r="AJ543" s="179"/>
      <c r="AK543" s="179"/>
      <c r="AL543" s="179"/>
      <c r="AM543" s="179"/>
      <c r="AN543" s="179"/>
      <c r="AO543" s="179"/>
      <c r="AP543" s="179"/>
      <c r="AQ543" s="179"/>
      <c r="AR543" s="179"/>
      <c r="AS543" s="179"/>
      <c r="AT543" s="179"/>
      <c r="AU543" s="179"/>
      <c r="AV543" s="179"/>
      <c r="AW543" s="179"/>
      <c r="AX543" s="179"/>
      <c r="AY543" s="179"/>
      <c r="AZ543" s="179"/>
      <c r="BA543" s="179"/>
      <c r="BB543" s="179"/>
      <c r="BC543" s="179"/>
      <c r="BD543" s="179"/>
      <c r="BE543" s="179"/>
      <c r="BF543" s="179"/>
      <c r="BG543" s="179"/>
      <c r="BH543" s="179"/>
      <c r="BI543" s="179"/>
      <c r="BJ543" s="179"/>
      <c r="BK543" s="179"/>
      <c r="BL543" s="179"/>
      <c r="BM543" s="179"/>
      <c r="BN543" s="179"/>
      <c r="BO543" s="179"/>
      <c r="BP543" s="179"/>
      <c r="BQ543" s="179"/>
      <c r="BR543" s="179"/>
      <c r="BS543" s="179"/>
      <c r="BT543" s="179"/>
      <c r="BU543" s="179"/>
      <c r="BV543" s="179"/>
      <c r="BW543" s="179"/>
      <c r="BX543" s="179"/>
      <c r="BY543" s="179"/>
      <c r="BZ543" s="179"/>
      <c r="CA543" s="179"/>
      <c r="CB543" s="179"/>
      <c r="CC543" s="179"/>
      <c r="CD543" s="179"/>
      <c r="CE543" s="179"/>
      <c r="CF543" s="179"/>
      <c r="CG543" s="179"/>
      <c r="CH543" s="179"/>
      <c r="CI543" s="179"/>
      <c r="CJ543" s="179"/>
      <c r="CK543" s="179"/>
      <c r="CL543" s="179"/>
      <c r="CM543" s="179"/>
      <c r="CN543" s="179"/>
      <c r="CO543" s="179"/>
      <c r="CP543" s="179"/>
      <c r="CQ543" s="179"/>
      <c r="CR543" s="179"/>
      <c r="CS543" s="179"/>
      <c r="CT543" s="179"/>
      <c r="CU543" s="179"/>
      <c r="CV543" s="179"/>
      <c r="CW543" s="179"/>
      <c r="CX543" s="179"/>
      <c r="CY543" s="179"/>
      <c r="CZ543" s="179"/>
      <c r="DA543" s="179"/>
      <c r="DB543" s="179"/>
      <c r="DC543" s="179"/>
      <c r="DD543" s="179"/>
      <c r="DE543" s="179"/>
      <c r="DF543" s="179"/>
      <c r="DG543" s="179"/>
      <c r="DH543" s="179"/>
      <c r="DI543" s="179"/>
      <c r="DJ543" s="179"/>
      <c r="DK543" s="179"/>
      <c r="DL543" s="179"/>
      <c r="DM543" s="179"/>
      <c r="DN543" s="179"/>
      <c r="DO543" s="179"/>
      <c r="DP543" s="179"/>
      <c r="DQ543" s="179"/>
      <c r="DR543" s="179"/>
      <c r="DS543" s="179"/>
      <c r="DT543" s="179"/>
      <c r="DU543" s="179"/>
      <c r="DV543" s="179"/>
      <c r="DW543" s="179"/>
      <c r="DX543" s="179"/>
      <c r="DY543" s="179"/>
      <c r="DZ543" s="179"/>
      <c r="EA543" s="179"/>
      <c r="EB543" s="179"/>
      <c r="EC543" s="179"/>
      <c r="ED543" s="179"/>
      <c r="EE543" s="179"/>
      <c r="EF543" s="179"/>
      <c r="EG543" s="179"/>
      <c r="EH543" s="179"/>
      <c r="EI543" s="179"/>
      <c r="EJ543" s="179"/>
      <c r="EK543" s="179"/>
      <c r="EL543" s="179"/>
      <c r="EM543" s="179"/>
      <c r="EN543" s="179"/>
      <c r="EO543" s="179"/>
      <c r="EP543" s="179"/>
      <c r="EQ543" s="179"/>
      <c r="ER543" s="179"/>
      <c r="ES543" s="179"/>
      <c r="ET543" s="179"/>
      <c r="EU543" s="179"/>
      <c r="EV543" s="179"/>
      <c r="EW543" s="179"/>
      <c r="EX543" s="179"/>
      <c r="EY543" s="179"/>
      <c r="EZ543" s="179"/>
      <c r="FA543" s="179"/>
      <c r="FB543" s="179"/>
      <c r="FC543" s="179"/>
      <c r="FD543" s="179"/>
      <c r="FE543" s="179"/>
      <c r="FF543" s="179"/>
      <c r="FG543" s="179"/>
      <c r="FH543" s="179"/>
      <c r="FI543" s="179"/>
      <c r="FJ543" s="179"/>
      <c r="FK543" s="179"/>
      <c r="FL543" s="179"/>
      <c r="FM543" s="179"/>
      <c r="FN543" s="179"/>
      <c r="FO543" s="179"/>
      <c r="FP543" s="179"/>
      <c r="FQ543" s="179"/>
      <c r="FR543" s="179"/>
      <c r="FS543" s="179"/>
      <c r="FT543" s="179"/>
      <c r="FU543" s="179"/>
      <c r="FV543" s="179"/>
      <c r="FW543" s="179"/>
      <c r="FX543" s="179"/>
      <c r="FY543" s="179"/>
      <c r="FZ543" s="179"/>
      <c r="GA543" s="179"/>
      <c r="GB543" s="179"/>
    </row>
    <row r="544" spans="1:184" s="659" customFormat="1">
      <c r="A544" s="12"/>
      <c r="D544" s="179"/>
      <c r="E544" s="179"/>
      <c r="F544" s="179"/>
      <c r="G544" s="179"/>
      <c r="H544" s="179"/>
      <c r="I544" s="179"/>
      <c r="J544" s="179"/>
      <c r="K544" s="179"/>
      <c r="L544" s="793"/>
      <c r="M544" s="794"/>
      <c r="N544" s="795"/>
      <c r="O544" s="179"/>
      <c r="P544" s="179"/>
      <c r="Q544" s="179"/>
      <c r="R544" s="179"/>
      <c r="S544" s="179"/>
      <c r="T544" s="179"/>
      <c r="U544" s="179"/>
      <c r="V544" s="179"/>
      <c r="W544" s="179"/>
      <c r="X544" s="179"/>
      <c r="Y544" s="179"/>
      <c r="Z544" s="179"/>
      <c r="AA544" s="179"/>
      <c r="AB544" s="179"/>
      <c r="AC544" s="179"/>
      <c r="AD544" s="179"/>
      <c r="AE544" s="179"/>
      <c r="AF544" s="179"/>
      <c r="AG544" s="179"/>
      <c r="AH544" s="179"/>
      <c r="AI544" s="179"/>
      <c r="AJ544" s="179"/>
      <c r="AK544" s="179"/>
      <c r="AL544" s="179"/>
      <c r="AM544" s="179"/>
      <c r="AN544" s="179"/>
      <c r="AO544" s="179"/>
      <c r="AP544" s="179"/>
      <c r="AQ544" s="179"/>
      <c r="AR544" s="179"/>
      <c r="AS544" s="179"/>
      <c r="AT544" s="179"/>
      <c r="AU544" s="179"/>
      <c r="AV544" s="179"/>
      <c r="AW544" s="179"/>
      <c r="AX544" s="179"/>
      <c r="AY544" s="179"/>
      <c r="AZ544" s="179"/>
      <c r="BA544" s="179"/>
      <c r="BB544" s="179"/>
      <c r="BC544" s="179"/>
      <c r="BD544" s="179"/>
      <c r="BE544" s="179"/>
      <c r="BF544" s="179"/>
      <c r="BG544" s="179"/>
      <c r="BH544" s="179"/>
      <c r="BI544" s="179"/>
      <c r="BJ544" s="179"/>
      <c r="BK544" s="179"/>
      <c r="BL544" s="179"/>
      <c r="BM544" s="179"/>
      <c r="BN544" s="179"/>
      <c r="BO544" s="179"/>
      <c r="BP544" s="179"/>
      <c r="BQ544" s="179"/>
      <c r="BR544" s="179"/>
      <c r="BS544" s="179"/>
      <c r="BT544" s="179"/>
      <c r="BU544" s="179"/>
      <c r="BV544" s="179"/>
      <c r="BW544" s="179"/>
      <c r="BX544" s="179"/>
      <c r="BY544" s="179"/>
      <c r="BZ544" s="179"/>
      <c r="CA544" s="179"/>
      <c r="CB544" s="179"/>
      <c r="CC544" s="179"/>
      <c r="CD544" s="179"/>
      <c r="CE544" s="179"/>
      <c r="CF544" s="179"/>
      <c r="CG544" s="179"/>
      <c r="CH544" s="179"/>
      <c r="CI544" s="179"/>
      <c r="CJ544" s="179"/>
      <c r="CK544" s="179"/>
      <c r="CL544" s="179"/>
      <c r="CM544" s="179"/>
      <c r="CN544" s="179"/>
      <c r="CO544" s="179"/>
      <c r="CP544" s="179"/>
      <c r="CQ544" s="179"/>
      <c r="CR544" s="179"/>
      <c r="CS544" s="179"/>
      <c r="CT544" s="179"/>
      <c r="CU544" s="179"/>
      <c r="CV544" s="179"/>
      <c r="CW544" s="179"/>
      <c r="CX544" s="179"/>
      <c r="CY544" s="179"/>
      <c r="CZ544" s="179"/>
      <c r="DA544" s="179"/>
      <c r="DB544" s="179"/>
      <c r="DC544" s="179"/>
      <c r="DD544" s="179"/>
      <c r="DE544" s="179"/>
      <c r="DF544" s="179"/>
      <c r="DG544" s="179"/>
      <c r="DH544" s="179"/>
      <c r="DI544" s="179"/>
      <c r="DJ544" s="179"/>
      <c r="DK544" s="179"/>
      <c r="DL544" s="179"/>
      <c r="DM544" s="179"/>
      <c r="DN544" s="179"/>
      <c r="DO544" s="179"/>
      <c r="DP544" s="179"/>
      <c r="DQ544" s="179"/>
      <c r="DR544" s="179"/>
      <c r="DS544" s="179"/>
      <c r="DT544" s="179"/>
      <c r="DU544" s="179"/>
      <c r="DV544" s="179"/>
      <c r="DW544" s="179"/>
      <c r="DX544" s="179"/>
      <c r="DY544" s="179"/>
      <c r="DZ544" s="179"/>
      <c r="EA544" s="179"/>
      <c r="EB544" s="179"/>
      <c r="EC544" s="179"/>
      <c r="ED544" s="179"/>
      <c r="EE544" s="179"/>
      <c r="EF544" s="179"/>
      <c r="EG544" s="179"/>
      <c r="EH544" s="179"/>
      <c r="EI544" s="179"/>
      <c r="EJ544" s="179"/>
      <c r="EK544" s="179"/>
      <c r="EL544" s="179"/>
      <c r="EM544" s="179"/>
      <c r="EN544" s="179"/>
      <c r="EO544" s="179"/>
      <c r="EP544" s="179"/>
      <c r="EQ544" s="179"/>
      <c r="ER544" s="179"/>
      <c r="ES544" s="179"/>
      <c r="ET544" s="179"/>
      <c r="EU544" s="179"/>
      <c r="EV544" s="179"/>
      <c r="EW544" s="179"/>
      <c r="EX544" s="179"/>
      <c r="EY544" s="179"/>
      <c r="EZ544" s="179"/>
      <c r="FA544" s="179"/>
      <c r="FB544" s="179"/>
      <c r="FC544" s="179"/>
      <c r="FD544" s="179"/>
      <c r="FE544" s="179"/>
      <c r="FF544" s="179"/>
      <c r="FG544" s="179"/>
      <c r="FH544" s="179"/>
      <c r="FI544" s="179"/>
      <c r="FJ544" s="179"/>
      <c r="FK544" s="179"/>
      <c r="FL544" s="179"/>
      <c r="FM544" s="179"/>
      <c r="FN544" s="179"/>
      <c r="FO544" s="179"/>
      <c r="FP544" s="179"/>
      <c r="FQ544" s="179"/>
      <c r="FR544" s="179"/>
      <c r="FS544" s="179"/>
      <c r="FT544" s="179"/>
      <c r="FU544" s="179"/>
      <c r="FV544" s="179"/>
      <c r="FW544" s="179"/>
      <c r="FX544" s="179"/>
      <c r="FY544" s="179"/>
      <c r="FZ544" s="179"/>
      <c r="GA544" s="179"/>
      <c r="GB544" s="179"/>
    </row>
    <row r="545" spans="1:184" s="659" customFormat="1">
      <c r="A545" s="12"/>
      <c r="D545" s="179"/>
      <c r="E545" s="179"/>
      <c r="F545" s="179"/>
      <c r="G545" s="179"/>
      <c r="H545" s="179"/>
      <c r="I545" s="179"/>
      <c r="J545" s="179"/>
      <c r="K545" s="179"/>
      <c r="L545" s="793"/>
      <c r="M545" s="794"/>
      <c r="N545" s="795"/>
      <c r="O545" s="179"/>
      <c r="P545" s="179"/>
      <c r="Q545" s="179"/>
      <c r="R545" s="179"/>
      <c r="S545" s="179"/>
      <c r="T545" s="179"/>
      <c r="U545" s="179"/>
      <c r="V545" s="179"/>
      <c r="W545" s="179"/>
      <c r="X545" s="179"/>
      <c r="Y545" s="179"/>
      <c r="Z545" s="179"/>
      <c r="AA545" s="179"/>
      <c r="AB545" s="179"/>
      <c r="AC545" s="179"/>
      <c r="AD545" s="179"/>
      <c r="AE545" s="179"/>
      <c r="AF545" s="179"/>
      <c r="AG545" s="179"/>
      <c r="AH545" s="179"/>
      <c r="AI545" s="179"/>
      <c r="AJ545" s="179"/>
      <c r="AK545" s="179"/>
      <c r="AL545" s="179"/>
      <c r="AM545" s="179"/>
      <c r="AN545" s="179"/>
      <c r="AO545" s="179"/>
      <c r="AP545" s="179"/>
      <c r="AQ545" s="179"/>
      <c r="AR545" s="179"/>
      <c r="AS545" s="179"/>
      <c r="AT545" s="179"/>
      <c r="AU545" s="179"/>
      <c r="AV545" s="179"/>
      <c r="AW545" s="179"/>
      <c r="AX545" s="179"/>
      <c r="AY545" s="179"/>
      <c r="AZ545" s="179"/>
      <c r="BA545" s="179"/>
      <c r="BB545" s="179"/>
      <c r="BC545" s="179"/>
      <c r="BD545" s="179"/>
      <c r="BE545" s="179"/>
      <c r="BF545" s="179"/>
      <c r="BG545" s="179"/>
      <c r="BH545" s="179"/>
      <c r="BI545" s="179"/>
      <c r="BJ545" s="179"/>
      <c r="BK545" s="179"/>
      <c r="BL545" s="179"/>
      <c r="BM545" s="179"/>
      <c r="BN545" s="179"/>
      <c r="BO545" s="179"/>
      <c r="BP545" s="179"/>
      <c r="BQ545" s="179"/>
      <c r="BR545" s="179"/>
      <c r="BS545" s="179"/>
      <c r="BT545" s="179"/>
      <c r="BU545" s="179"/>
      <c r="BV545" s="179"/>
      <c r="BW545" s="179"/>
      <c r="BX545" s="179"/>
      <c r="BY545" s="179"/>
      <c r="BZ545" s="179"/>
      <c r="CA545" s="179"/>
      <c r="CB545" s="179"/>
      <c r="CC545" s="179"/>
      <c r="CD545" s="179"/>
      <c r="CE545" s="179"/>
      <c r="CF545" s="179"/>
      <c r="CG545" s="179"/>
      <c r="CH545" s="179"/>
      <c r="CI545" s="179"/>
      <c r="CJ545" s="179"/>
      <c r="CK545" s="179"/>
      <c r="CL545" s="179"/>
      <c r="CM545" s="179"/>
      <c r="CN545" s="179"/>
      <c r="CO545" s="179"/>
      <c r="CP545" s="179"/>
      <c r="CQ545" s="179"/>
      <c r="CR545" s="179"/>
      <c r="CS545" s="179"/>
      <c r="CT545" s="179"/>
      <c r="CU545" s="179"/>
      <c r="CV545" s="179"/>
      <c r="CW545" s="179"/>
      <c r="CX545" s="179"/>
      <c r="CY545" s="179"/>
      <c r="CZ545" s="179"/>
      <c r="DA545" s="179"/>
      <c r="DB545" s="179"/>
      <c r="DC545" s="179"/>
      <c r="DD545" s="179"/>
      <c r="DE545" s="179"/>
      <c r="DF545" s="179"/>
      <c r="DG545" s="179"/>
      <c r="DH545" s="179"/>
      <c r="DI545" s="179"/>
      <c r="DJ545" s="179"/>
      <c r="DK545" s="179"/>
      <c r="DL545" s="179"/>
      <c r="DM545" s="179"/>
      <c r="DN545" s="179"/>
      <c r="DO545" s="179"/>
      <c r="DP545" s="179"/>
      <c r="DQ545" s="179"/>
      <c r="DR545" s="179"/>
      <c r="DS545" s="179"/>
      <c r="DT545" s="179"/>
      <c r="DU545" s="179"/>
      <c r="DV545" s="179"/>
      <c r="DW545" s="179"/>
      <c r="DX545" s="179"/>
      <c r="DY545" s="179"/>
      <c r="DZ545" s="179"/>
      <c r="EA545" s="179"/>
      <c r="EB545" s="179"/>
      <c r="EC545" s="179"/>
      <c r="ED545" s="179"/>
      <c r="EE545" s="179"/>
      <c r="EF545" s="179"/>
      <c r="EG545" s="179"/>
      <c r="EH545" s="179"/>
      <c r="EI545" s="179"/>
      <c r="EJ545" s="179"/>
      <c r="EK545" s="179"/>
      <c r="EL545" s="179"/>
      <c r="EM545" s="179"/>
      <c r="EN545" s="179"/>
      <c r="EO545" s="179"/>
      <c r="EP545" s="179"/>
      <c r="EQ545" s="179"/>
      <c r="ER545" s="179"/>
      <c r="ES545" s="179"/>
      <c r="ET545" s="179"/>
      <c r="EU545" s="179"/>
      <c r="EV545" s="179"/>
      <c r="EW545" s="179"/>
      <c r="EX545" s="179"/>
      <c r="EY545" s="179"/>
      <c r="EZ545" s="179"/>
      <c r="FA545" s="179"/>
      <c r="FB545" s="179"/>
      <c r="FC545" s="179"/>
      <c r="FD545" s="179"/>
      <c r="FE545" s="179"/>
      <c r="FF545" s="179"/>
      <c r="FG545" s="179"/>
      <c r="FH545" s="179"/>
      <c r="FI545" s="179"/>
      <c r="FJ545" s="179"/>
      <c r="FK545" s="179"/>
      <c r="FL545" s="179"/>
      <c r="FM545" s="179"/>
      <c r="FN545" s="179"/>
      <c r="FO545" s="179"/>
      <c r="FP545" s="179"/>
      <c r="FQ545" s="179"/>
      <c r="FR545" s="179"/>
      <c r="FS545" s="179"/>
      <c r="FT545" s="179"/>
      <c r="FU545" s="179"/>
      <c r="FV545" s="179"/>
      <c r="FW545" s="179"/>
      <c r="FX545" s="179"/>
      <c r="FY545" s="179"/>
      <c r="FZ545" s="179"/>
      <c r="GA545" s="179"/>
      <c r="GB545" s="179"/>
    </row>
    <row r="546" spans="1:184" s="659" customFormat="1">
      <c r="A546" s="12"/>
      <c r="D546" s="179"/>
      <c r="E546" s="179"/>
      <c r="F546" s="179"/>
      <c r="G546" s="179"/>
      <c r="H546" s="179"/>
      <c r="I546" s="179"/>
      <c r="J546" s="179"/>
      <c r="K546" s="179"/>
      <c r="L546" s="793"/>
      <c r="M546" s="794"/>
      <c r="N546" s="795"/>
      <c r="O546" s="179"/>
      <c r="P546" s="179"/>
      <c r="Q546" s="179"/>
      <c r="R546" s="179"/>
      <c r="S546" s="179"/>
      <c r="T546" s="179"/>
      <c r="U546" s="179"/>
      <c r="V546" s="179"/>
      <c r="W546" s="179"/>
      <c r="X546" s="179"/>
      <c r="Y546" s="179"/>
      <c r="Z546" s="179"/>
      <c r="AA546" s="179"/>
      <c r="AB546" s="179"/>
      <c r="AC546" s="179"/>
      <c r="AD546" s="179"/>
      <c r="AE546" s="179"/>
      <c r="AF546" s="179"/>
      <c r="AG546" s="179"/>
      <c r="AH546" s="179"/>
      <c r="AI546" s="179"/>
      <c r="AJ546" s="179"/>
      <c r="AK546" s="179"/>
      <c r="AL546" s="179"/>
      <c r="AM546" s="179"/>
      <c r="AN546" s="179"/>
      <c r="AO546" s="179"/>
      <c r="AP546" s="179"/>
      <c r="AQ546" s="179"/>
      <c r="AR546" s="179"/>
      <c r="AS546" s="179"/>
      <c r="AT546" s="179"/>
      <c r="AU546" s="179"/>
      <c r="AV546" s="179"/>
      <c r="AW546" s="179"/>
      <c r="AX546" s="179"/>
      <c r="AY546" s="179"/>
      <c r="AZ546" s="179"/>
      <c r="BA546" s="179"/>
      <c r="BB546" s="179"/>
      <c r="BC546" s="179"/>
      <c r="BD546" s="179"/>
      <c r="BE546" s="179"/>
      <c r="BF546" s="179"/>
      <c r="BG546" s="179"/>
      <c r="BH546" s="179"/>
      <c r="BI546" s="179"/>
      <c r="BJ546" s="179"/>
      <c r="BK546" s="179"/>
      <c r="BL546" s="179"/>
      <c r="BM546" s="179"/>
      <c r="BN546" s="179"/>
      <c r="BO546" s="179"/>
      <c r="BP546" s="179"/>
      <c r="BQ546" s="179"/>
      <c r="BR546" s="179"/>
      <c r="BS546" s="179"/>
      <c r="BT546" s="179"/>
      <c r="BU546" s="179"/>
      <c r="BV546" s="179"/>
      <c r="BW546" s="179"/>
      <c r="BX546" s="179"/>
      <c r="BY546" s="179"/>
      <c r="BZ546" s="179"/>
      <c r="CA546" s="179"/>
      <c r="CB546" s="179"/>
      <c r="CC546" s="179"/>
      <c r="CD546" s="179"/>
      <c r="CE546" s="179"/>
      <c r="CF546" s="179"/>
      <c r="CG546" s="179"/>
      <c r="CH546" s="179"/>
      <c r="CI546" s="179"/>
      <c r="CJ546" s="179"/>
      <c r="CK546" s="179"/>
      <c r="CL546" s="179"/>
      <c r="CM546" s="179"/>
      <c r="CN546" s="179"/>
      <c r="CO546" s="179"/>
      <c r="CP546" s="179"/>
      <c r="CQ546" s="179"/>
      <c r="CR546" s="179"/>
      <c r="CS546" s="179"/>
      <c r="CT546" s="179"/>
      <c r="CU546" s="179"/>
      <c r="CV546" s="179"/>
      <c r="CW546" s="179"/>
      <c r="CX546" s="179"/>
      <c r="CY546" s="179"/>
      <c r="CZ546" s="179"/>
      <c r="DA546" s="179"/>
      <c r="DB546" s="179"/>
      <c r="DC546" s="179"/>
      <c r="DD546" s="179"/>
      <c r="DE546" s="179"/>
      <c r="DF546" s="179"/>
      <c r="DG546" s="179"/>
      <c r="DH546" s="179"/>
      <c r="DI546" s="179"/>
      <c r="DJ546" s="179"/>
      <c r="DK546" s="179"/>
      <c r="DL546" s="179"/>
      <c r="DM546" s="179"/>
      <c r="DN546" s="179"/>
      <c r="DO546" s="179"/>
      <c r="DP546" s="179"/>
      <c r="DQ546" s="179"/>
      <c r="DR546" s="179"/>
      <c r="DS546" s="179"/>
      <c r="DT546" s="179"/>
      <c r="DU546" s="179"/>
      <c r="DV546" s="179"/>
      <c r="DW546" s="179"/>
      <c r="DX546" s="179"/>
      <c r="DY546" s="179"/>
      <c r="DZ546" s="179"/>
      <c r="EA546" s="179"/>
      <c r="EB546" s="179"/>
      <c r="EC546" s="179"/>
      <c r="ED546" s="179"/>
      <c r="EE546" s="179"/>
      <c r="EF546" s="179"/>
      <c r="EG546" s="179"/>
      <c r="EH546" s="179"/>
      <c r="EI546" s="179"/>
      <c r="EJ546" s="179"/>
      <c r="EK546" s="179"/>
      <c r="EL546" s="179"/>
      <c r="EM546" s="179"/>
      <c r="EN546" s="179"/>
      <c r="EO546" s="179"/>
      <c r="EP546" s="179"/>
      <c r="EQ546" s="179"/>
      <c r="ER546" s="179"/>
      <c r="ES546" s="179"/>
      <c r="ET546" s="179"/>
      <c r="EU546" s="179"/>
      <c r="EV546" s="179"/>
      <c r="EW546" s="179"/>
      <c r="EX546" s="179"/>
      <c r="EY546" s="179"/>
      <c r="EZ546" s="179"/>
      <c r="FA546" s="179"/>
      <c r="FB546" s="179"/>
      <c r="FC546" s="179"/>
      <c r="FD546" s="179"/>
      <c r="FE546" s="179"/>
      <c r="FF546" s="179"/>
      <c r="FG546" s="179"/>
      <c r="FH546" s="179"/>
      <c r="FI546" s="179"/>
      <c r="FJ546" s="179"/>
      <c r="FK546" s="179"/>
      <c r="FL546" s="179"/>
      <c r="FM546" s="179"/>
      <c r="FN546" s="179"/>
      <c r="FO546" s="179"/>
      <c r="FP546" s="179"/>
      <c r="FQ546" s="179"/>
      <c r="FR546" s="179"/>
      <c r="FS546" s="179"/>
      <c r="FT546" s="179"/>
      <c r="FU546" s="179"/>
      <c r="FV546" s="179"/>
      <c r="FW546" s="179"/>
      <c r="FX546" s="179"/>
      <c r="FY546" s="179"/>
      <c r="FZ546" s="179"/>
      <c r="GA546" s="179"/>
      <c r="GB546" s="179"/>
    </row>
    <row r="547" spans="1:184" s="659" customFormat="1">
      <c r="A547" s="12"/>
      <c r="D547" s="179"/>
      <c r="E547" s="179"/>
      <c r="F547" s="179"/>
      <c r="G547" s="179"/>
      <c r="H547" s="179"/>
      <c r="I547" s="179"/>
      <c r="J547" s="179"/>
      <c r="K547" s="179"/>
      <c r="L547" s="793"/>
      <c r="M547" s="794"/>
      <c r="N547" s="795"/>
      <c r="O547" s="179"/>
      <c r="P547" s="179"/>
      <c r="Q547" s="179"/>
      <c r="R547" s="179"/>
      <c r="S547" s="179"/>
      <c r="T547" s="179"/>
      <c r="U547" s="179"/>
      <c r="V547" s="179"/>
      <c r="W547" s="179"/>
      <c r="X547" s="179"/>
      <c r="Y547" s="179"/>
      <c r="Z547" s="179"/>
      <c r="AA547" s="179"/>
      <c r="AB547" s="179"/>
      <c r="AC547" s="179"/>
      <c r="AD547" s="179"/>
      <c r="AE547" s="179"/>
      <c r="AF547" s="179"/>
      <c r="AG547" s="179"/>
      <c r="AH547" s="179"/>
      <c r="AI547" s="179"/>
      <c r="AJ547" s="179"/>
      <c r="AK547" s="179"/>
      <c r="AL547" s="179"/>
      <c r="AM547" s="179"/>
      <c r="AN547" s="179"/>
      <c r="AO547" s="179"/>
      <c r="AP547" s="179"/>
      <c r="AQ547" s="179"/>
      <c r="AR547" s="179"/>
      <c r="AS547" s="179"/>
      <c r="AT547" s="179"/>
      <c r="AU547" s="179"/>
      <c r="AV547" s="179"/>
      <c r="AW547" s="179"/>
      <c r="AX547" s="179"/>
      <c r="AY547" s="179"/>
      <c r="AZ547" s="179"/>
      <c r="BA547" s="179"/>
      <c r="BB547" s="179"/>
      <c r="BC547" s="179"/>
      <c r="BD547" s="179"/>
      <c r="BE547" s="179"/>
      <c r="BF547" s="179"/>
      <c r="BG547" s="179"/>
      <c r="BH547" s="179"/>
      <c r="BI547" s="179"/>
      <c r="BJ547" s="179"/>
      <c r="BK547" s="179"/>
      <c r="BL547" s="179"/>
      <c r="BM547" s="179"/>
      <c r="BN547" s="179"/>
      <c r="BO547" s="179"/>
      <c r="BP547" s="179"/>
      <c r="BQ547" s="179"/>
      <c r="BR547" s="179"/>
      <c r="BS547" s="179"/>
      <c r="BT547" s="179"/>
      <c r="BU547" s="179"/>
      <c r="BV547" s="179"/>
      <c r="BW547" s="179"/>
      <c r="BX547" s="179"/>
      <c r="BY547" s="179"/>
      <c r="BZ547" s="179"/>
      <c r="CA547" s="179"/>
      <c r="CB547" s="179"/>
      <c r="CC547" s="179"/>
      <c r="CD547" s="179"/>
      <c r="CE547" s="179"/>
      <c r="CF547" s="179"/>
      <c r="CG547" s="179"/>
      <c r="CH547" s="179"/>
      <c r="CI547" s="179"/>
      <c r="CJ547" s="179"/>
      <c r="CK547" s="179"/>
      <c r="CL547" s="179"/>
      <c r="CM547" s="179"/>
      <c r="CN547" s="179"/>
      <c r="CO547" s="179"/>
      <c r="CP547" s="179"/>
      <c r="CQ547" s="179"/>
      <c r="CR547" s="179"/>
      <c r="CS547" s="179"/>
      <c r="CT547" s="179"/>
      <c r="CU547" s="179"/>
      <c r="CV547" s="179"/>
      <c r="CW547" s="179"/>
      <c r="CX547" s="179"/>
      <c r="CY547" s="179"/>
      <c r="CZ547" s="179"/>
      <c r="DA547" s="179"/>
      <c r="DB547" s="179"/>
      <c r="DC547" s="179"/>
      <c r="DD547" s="179"/>
      <c r="DE547" s="179"/>
      <c r="DF547" s="179"/>
      <c r="DG547" s="179"/>
      <c r="DH547" s="179"/>
      <c r="DI547" s="179"/>
      <c r="DJ547" s="179"/>
      <c r="DK547" s="179"/>
      <c r="DL547" s="179"/>
      <c r="DM547" s="179"/>
      <c r="DN547" s="179"/>
      <c r="DO547" s="179"/>
      <c r="DP547" s="179"/>
      <c r="DQ547" s="179"/>
      <c r="DR547" s="179"/>
      <c r="DS547" s="179"/>
      <c r="DT547" s="179"/>
      <c r="DU547" s="179"/>
      <c r="DV547" s="179"/>
      <c r="DW547" s="179"/>
      <c r="DX547" s="179"/>
      <c r="DY547" s="179"/>
      <c r="DZ547" s="179"/>
      <c r="EA547" s="179"/>
      <c r="EB547" s="179"/>
      <c r="EC547" s="179"/>
      <c r="ED547" s="179"/>
      <c r="EE547" s="179"/>
      <c r="EF547" s="179"/>
      <c r="EG547" s="179"/>
      <c r="EH547" s="179"/>
      <c r="EI547" s="179"/>
      <c r="EJ547" s="179"/>
      <c r="EK547" s="179"/>
      <c r="EL547" s="179"/>
      <c r="EM547" s="179"/>
      <c r="EN547" s="179"/>
      <c r="EO547" s="179"/>
      <c r="EP547" s="179"/>
      <c r="EQ547" s="179"/>
      <c r="ER547" s="179"/>
      <c r="ES547" s="179"/>
      <c r="ET547" s="179"/>
      <c r="EU547" s="179"/>
      <c r="EV547" s="179"/>
      <c r="EW547" s="179"/>
      <c r="EX547" s="179"/>
      <c r="EY547" s="179"/>
      <c r="EZ547" s="179"/>
      <c r="FA547" s="179"/>
      <c r="FB547" s="179"/>
      <c r="FC547" s="179"/>
      <c r="FD547" s="179"/>
      <c r="FE547" s="179"/>
      <c r="FF547" s="179"/>
      <c r="FG547" s="179"/>
      <c r="FH547" s="179"/>
      <c r="FI547" s="179"/>
      <c r="FJ547" s="179"/>
      <c r="FK547" s="179"/>
      <c r="FL547" s="179"/>
      <c r="FM547" s="179"/>
      <c r="FN547" s="179"/>
      <c r="FO547" s="179"/>
      <c r="FP547" s="179"/>
      <c r="FQ547" s="179"/>
      <c r="FR547" s="179"/>
      <c r="FS547" s="179"/>
      <c r="FT547" s="179"/>
      <c r="FU547" s="179"/>
      <c r="FV547" s="179"/>
      <c r="FW547" s="179"/>
      <c r="FX547" s="179"/>
      <c r="FY547" s="179"/>
      <c r="FZ547" s="179"/>
      <c r="GA547" s="179"/>
      <c r="GB547" s="179"/>
    </row>
    <row r="548" spans="1:184" s="659" customFormat="1">
      <c r="A548" s="12"/>
      <c r="D548" s="179"/>
      <c r="E548" s="179"/>
      <c r="F548" s="179"/>
      <c r="G548" s="179"/>
      <c r="H548" s="179"/>
      <c r="I548" s="179"/>
      <c r="J548" s="179"/>
      <c r="K548" s="179"/>
      <c r="L548" s="793"/>
      <c r="M548" s="794"/>
      <c r="N548" s="795"/>
      <c r="O548" s="179"/>
      <c r="P548" s="179"/>
      <c r="Q548" s="179"/>
      <c r="R548" s="179"/>
      <c r="S548" s="179"/>
      <c r="T548" s="179"/>
      <c r="U548" s="179"/>
      <c r="V548" s="179"/>
      <c r="W548" s="179"/>
      <c r="X548" s="179"/>
      <c r="Y548" s="179"/>
      <c r="Z548" s="179"/>
      <c r="AA548" s="179"/>
      <c r="AB548" s="179"/>
      <c r="AC548" s="179"/>
      <c r="AD548" s="179"/>
      <c r="AE548" s="179"/>
      <c r="AF548" s="179"/>
      <c r="AG548" s="179"/>
      <c r="AH548" s="179"/>
      <c r="AI548" s="179"/>
      <c r="AJ548" s="179"/>
      <c r="AK548" s="179"/>
      <c r="AL548" s="179"/>
      <c r="AM548" s="179"/>
      <c r="AN548" s="179"/>
      <c r="AO548" s="179"/>
      <c r="AP548" s="179"/>
      <c r="AQ548" s="179"/>
      <c r="AR548" s="179"/>
      <c r="AS548" s="179"/>
      <c r="AT548" s="179"/>
      <c r="AU548" s="179"/>
      <c r="AV548" s="179"/>
      <c r="AW548" s="179"/>
      <c r="AX548" s="179"/>
      <c r="AY548" s="179"/>
      <c r="AZ548" s="179"/>
      <c r="BA548" s="179"/>
      <c r="BB548" s="179"/>
      <c r="BC548" s="179"/>
      <c r="BD548" s="179"/>
      <c r="BE548" s="179"/>
      <c r="BF548" s="179"/>
      <c r="BG548" s="179"/>
      <c r="BH548" s="179"/>
      <c r="BI548" s="179"/>
      <c r="BJ548" s="179"/>
      <c r="BK548" s="179"/>
      <c r="BL548" s="179"/>
      <c r="BM548" s="179"/>
      <c r="BN548" s="179"/>
      <c r="BO548" s="179"/>
      <c r="BP548" s="179"/>
      <c r="BQ548" s="179"/>
      <c r="BR548" s="179"/>
      <c r="BS548" s="179"/>
      <c r="BT548" s="179"/>
      <c r="BU548" s="179"/>
      <c r="BV548" s="179"/>
      <c r="BW548" s="179"/>
      <c r="BX548" s="179"/>
      <c r="BY548" s="179"/>
      <c r="BZ548" s="179"/>
      <c r="CA548" s="179"/>
      <c r="CB548" s="179"/>
      <c r="CC548" s="179"/>
      <c r="CD548" s="179"/>
      <c r="CE548" s="179"/>
      <c r="CF548" s="179"/>
      <c r="CG548" s="179"/>
      <c r="CH548" s="179"/>
      <c r="CI548" s="179"/>
      <c r="CJ548" s="179"/>
      <c r="CK548" s="179"/>
      <c r="CL548" s="179"/>
      <c r="CM548" s="179"/>
      <c r="CN548" s="179"/>
      <c r="CO548" s="179"/>
      <c r="CP548" s="179"/>
      <c r="CQ548" s="179"/>
      <c r="CR548" s="179"/>
      <c r="CS548" s="179"/>
      <c r="CT548" s="179"/>
      <c r="CU548" s="179"/>
      <c r="CV548" s="179"/>
      <c r="CW548" s="179"/>
      <c r="CX548" s="179"/>
      <c r="CY548" s="179"/>
      <c r="CZ548" s="179"/>
      <c r="DA548" s="179"/>
      <c r="DB548" s="179"/>
      <c r="DC548" s="179"/>
      <c r="DD548" s="179"/>
      <c r="DE548" s="179"/>
      <c r="DF548" s="179"/>
      <c r="DG548" s="179"/>
      <c r="DH548" s="179"/>
      <c r="DI548" s="179"/>
      <c r="DJ548" s="179"/>
      <c r="DK548" s="179"/>
      <c r="DL548" s="179"/>
      <c r="DM548" s="179"/>
      <c r="DN548" s="179"/>
      <c r="DO548" s="179"/>
      <c r="DP548" s="179"/>
      <c r="DQ548" s="179"/>
      <c r="DR548" s="179"/>
      <c r="DS548" s="179"/>
      <c r="DT548" s="179"/>
      <c r="DU548" s="179"/>
      <c r="DV548" s="179"/>
      <c r="DW548" s="179"/>
      <c r="DX548" s="179"/>
      <c r="DY548" s="179"/>
      <c r="DZ548" s="179"/>
      <c r="EA548" s="179"/>
      <c r="EB548" s="179"/>
      <c r="EC548" s="179"/>
      <c r="ED548" s="179"/>
      <c r="EE548" s="179"/>
      <c r="EF548" s="179"/>
      <c r="EG548" s="179"/>
      <c r="EH548" s="179"/>
      <c r="EI548" s="179"/>
      <c r="EJ548" s="179"/>
      <c r="EK548" s="179"/>
      <c r="EL548" s="179"/>
      <c r="EM548" s="179"/>
      <c r="EN548" s="179"/>
      <c r="EO548" s="179"/>
      <c r="EP548" s="179"/>
      <c r="EQ548" s="179"/>
      <c r="ER548" s="179"/>
      <c r="ES548" s="179"/>
      <c r="ET548" s="179"/>
      <c r="EU548" s="179"/>
      <c r="EV548" s="179"/>
      <c r="EW548" s="179"/>
      <c r="EX548" s="179"/>
      <c r="EY548" s="179"/>
      <c r="EZ548" s="179"/>
      <c r="FA548" s="179"/>
      <c r="FB548" s="179"/>
      <c r="FC548" s="179"/>
      <c r="FD548" s="179"/>
      <c r="FE548" s="179"/>
      <c r="FF548" s="179"/>
      <c r="FG548" s="179"/>
      <c r="FH548" s="179"/>
      <c r="FI548" s="179"/>
      <c r="FJ548" s="179"/>
      <c r="FK548" s="179"/>
      <c r="FL548" s="179"/>
      <c r="FM548" s="179"/>
      <c r="FN548" s="179"/>
      <c r="FO548" s="179"/>
      <c r="FP548" s="179"/>
      <c r="FQ548" s="179"/>
      <c r="FR548" s="179"/>
      <c r="FS548" s="179"/>
      <c r="FT548" s="179"/>
      <c r="FU548" s="179"/>
      <c r="FV548" s="179"/>
      <c r="FW548" s="179"/>
      <c r="FX548" s="179"/>
      <c r="FY548" s="179"/>
      <c r="FZ548" s="179"/>
      <c r="GA548" s="179"/>
      <c r="GB548" s="179"/>
    </row>
    <row r="549" spans="1:184" s="659" customFormat="1">
      <c r="A549" s="12"/>
      <c r="D549" s="179"/>
      <c r="E549" s="179"/>
      <c r="F549" s="179"/>
      <c r="G549" s="179"/>
      <c r="H549" s="179"/>
      <c r="I549" s="179"/>
      <c r="J549" s="179"/>
      <c r="K549" s="179"/>
      <c r="L549" s="793"/>
      <c r="M549" s="794"/>
      <c r="N549" s="795"/>
      <c r="O549" s="179"/>
      <c r="P549" s="179"/>
      <c r="Q549" s="179"/>
      <c r="R549" s="179"/>
      <c r="S549" s="179"/>
      <c r="T549" s="179"/>
      <c r="U549" s="179"/>
      <c r="V549" s="179"/>
      <c r="W549" s="179"/>
      <c r="X549" s="179"/>
      <c r="Y549" s="179"/>
      <c r="Z549" s="179"/>
      <c r="AA549" s="179"/>
      <c r="AB549" s="179"/>
      <c r="AC549" s="179"/>
      <c r="AD549" s="179"/>
      <c r="AE549" s="179"/>
      <c r="AF549" s="179"/>
      <c r="AG549" s="179"/>
      <c r="AH549" s="179"/>
      <c r="AI549" s="179"/>
      <c r="AJ549" s="179"/>
      <c r="AK549" s="179"/>
      <c r="AL549" s="179"/>
      <c r="AM549" s="179"/>
      <c r="AN549" s="179"/>
      <c r="AO549" s="179"/>
      <c r="AP549" s="179"/>
      <c r="AQ549" s="179"/>
      <c r="AR549" s="179"/>
      <c r="AS549" s="179"/>
      <c r="AT549" s="179"/>
      <c r="AU549" s="179"/>
      <c r="AV549" s="179"/>
      <c r="AW549" s="179"/>
      <c r="AX549" s="179"/>
      <c r="AY549" s="179"/>
      <c r="AZ549" s="179"/>
      <c r="BA549" s="179"/>
      <c r="BB549" s="179"/>
      <c r="BC549" s="179"/>
      <c r="BD549" s="179"/>
      <c r="BE549" s="179"/>
      <c r="BF549" s="179"/>
      <c r="BG549" s="179"/>
      <c r="BH549" s="179"/>
      <c r="BI549" s="179"/>
      <c r="BJ549" s="179"/>
      <c r="BK549" s="179"/>
      <c r="BL549" s="179"/>
      <c r="BM549" s="179"/>
      <c r="BN549" s="179"/>
      <c r="BO549" s="179"/>
      <c r="BP549" s="179"/>
      <c r="BQ549" s="179"/>
      <c r="BR549" s="179"/>
      <c r="BS549" s="179"/>
      <c r="BT549" s="179"/>
      <c r="BU549" s="179"/>
      <c r="BV549" s="179"/>
      <c r="BW549" s="179"/>
      <c r="BX549" s="179"/>
      <c r="BY549" s="179"/>
      <c r="BZ549" s="179"/>
      <c r="CA549" s="179"/>
      <c r="CB549" s="179"/>
      <c r="CC549" s="179"/>
      <c r="CD549" s="179"/>
      <c r="CE549" s="179"/>
      <c r="CF549" s="179"/>
      <c r="CG549" s="179"/>
      <c r="CH549" s="179"/>
      <c r="CI549" s="179"/>
      <c r="CJ549" s="179"/>
      <c r="CK549" s="179"/>
      <c r="CL549" s="179"/>
      <c r="CM549" s="179"/>
      <c r="CN549" s="179"/>
      <c r="CO549" s="179"/>
      <c r="CP549" s="179"/>
      <c r="CQ549" s="179"/>
      <c r="CR549" s="179"/>
      <c r="CS549" s="179"/>
      <c r="CT549" s="179"/>
      <c r="CU549" s="179"/>
      <c r="CV549" s="179"/>
      <c r="CW549" s="179"/>
      <c r="CX549" s="179"/>
      <c r="CY549" s="179"/>
      <c r="CZ549" s="179"/>
      <c r="DA549" s="179"/>
      <c r="DB549" s="179"/>
      <c r="DC549" s="179"/>
      <c r="DD549" s="179"/>
      <c r="DE549" s="179"/>
      <c r="DF549" s="179"/>
      <c r="DG549" s="179"/>
      <c r="DH549" s="179"/>
      <c r="DI549" s="179"/>
      <c r="DJ549" s="179"/>
      <c r="DK549" s="179"/>
      <c r="DL549" s="179"/>
      <c r="DM549" s="179"/>
      <c r="DN549" s="179"/>
      <c r="DO549" s="179"/>
      <c r="DP549" s="179"/>
      <c r="DQ549" s="179"/>
      <c r="DR549" s="179"/>
      <c r="DS549" s="179"/>
      <c r="DT549" s="179"/>
      <c r="DU549" s="179"/>
      <c r="DV549" s="179"/>
      <c r="DW549" s="179"/>
      <c r="DX549" s="179"/>
      <c r="DY549" s="179"/>
      <c r="DZ549" s="179"/>
      <c r="EA549" s="179"/>
      <c r="EB549" s="179"/>
      <c r="EC549" s="179"/>
      <c r="ED549" s="179"/>
      <c r="EE549" s="179"/>
      <c r="EF549" s="179"/>
      <c r="EG549" s="179"/>
      <c r="EH549" s="179"/>
      <c r="EI549" s="179"/>
      <c r="EJ549" s="179"/>
      <c r="EK549" s="179"/>
      <c r="EL549" s="179"/>
      <c r="EM549" s="179"/>
      <c r="EN549" s="179"/>
      <c r="EO549" s="179"/>
      <c r="EP549" s="179"/>
      <c r="EQ549" s="179"/>
      <c r="ER549" s="179"/>
      <c r="ES549" s="179"/>
      <c r="ET549" s="179"/>
      <c r="EU549" s="179"/>
      <c r="EV549" s="179"/>
      <c r="EW549" s="179"/>
      <c r="EX549" s="179"/>
      <c r="EY549" s="179"/>
      <c r="EZ549" s="179"/>
      <c r="FA549" s="179"/>
      <c r="FB549" s="179"/>
      <c r="FC549" s="179"/>
      <c r="FD549" s="179"/>
      <c r="FE549" s="179"/>
      <c r="FF549" s="179"/>
      <c r="FG549" s="179"/>
      <c r="FH549" s="179"/>
      <c r="FI549" s="179"/>
      <c r="FJ549" s="179"/>
      <c r="FK549" s="179"/>
      <c r="FL549" s="179"/>
      <c r="FM549" s="179"/>
      <c r="FN549" s="179"/>
      <c r="FO549" s="179"/>
      <c r="FP549" s="179"/>
      <c r="FQ549" s="179"/>
      <c r="FR549" s="179"/>
      <c r="FS549" s="179"/>
      <c r="FT549" s="179"/>
      <c r="FU549" s="179"/>
      <c r="FV549" s="179"/>
      <c r="FW549" s="179"/>
      <c r="FX549" s="179"/>
      <c r="FY549" s="179"/>
      <c r="FZ549" s="179"/>
      <c r="GA549" s="179"/>
      <c r="GB549" s="179"/>
    </row>
    <row r="550" spans="1:184" s="659" customFormat="1">
      <c r="A550" s="12"/>
      <c r="D550" s="179"/>
      <c r="E550" s="179"/>
      <c r="F550" s="179"/>
      <c r="G550" s="179"/>
      <c r="H550" s="179"/>
      <c r="I550" s="179"/>
      <c r="J550" s="179"/>
      <c r="K550" s="179"/>
      <c r="L550" s="793"/>
      <c r="M550" s="794"/>
      <c r="N550" s="795"/>
      <c r="O550" s="179"/>
      <c r="P550" s="179"/>
      <c r="Q550" s="179"/>
      <c r="R550" s="179"/>
      <c r="S550" s="179"/>
      <c r="T550" s="179"/>
      <c r="U550" s="179"/>
      <c r="V550" s="179"/>
      <c r="W550" s="179"/>
      <c r="X550" s="179"/>
      <c r="Y550" s="179"/>
      <c r="Z550" s="179"/>
      <c r="AA550" s="179"/>
      <c r="AB550" s="179"/>
      <c r="AC550" s="179"/>
      <c r="AD550" s="179"/>
      <c r="AE550" s="179"/>
      <c r="AF550" s="179"/>
      <c r="AG550" s="179"/>
      <c r="AH550" s="179"/>
      <c r="AI550" s="179"/>
      <c r="AJ550" s="179"/>
      <c r="AK550" s="179"/>
      <c r="AL550" s="179"/>
      <c r="AM550" s="179"/>
      <c r="AN550" s="179"/>
      <c r="AO550" s="179"/>
      <c r="AP550" s="179"/>
      <c r="AQ550" s="179"/>
      <c r="AR550" s="179"/>
      <c r="AS550" s="179"/>
      <c r="AT550" s="179"/>
      <c r="AU550" s="179"/>
      <c r="AV550" s="179"/>
      <c r="AW550" s="179"/>
      <c r="AX550" s="179"/>
      <c r="AY550" s="179"/>
      <c r="AZ550" s="179"/>
      <c r="BA550" s="179"/>
      <c r="BB550" s="179"/>
      <c r="BC550" s="179"/>
      <c r="BD550" s="179"/>
      <c r="BE550" s="179"/>
      <c r="BF550" s="179"/>
      <c r="BG550" s="179"/>
      <c r="BH550" s="179"/>
      <c r="BI550" s="179"/>
      <c r="BJ550" s="179"/>
      <c r="BK550" s="179"/>
      <c r="BL550" s="179"/>
      <c r="BM550" s="179"/>
      <c r="BN550" s="179"/>
      <c r="BO550" s="179"/>
      <c r="BP550" s="179"/>
      <c r="BQ550" s="179"/>
      <c r="BR550" s="179"/>
      <c r="BS550" s="179"/>
      <c r="BT550" s="179"/>
      <c r="BU550" s="179"/>
      <c r="BV550" s="179"/>
      <c r="BW550" s="179"/>
      <c r="BX550" s="179"/>
      <c r="BY550" s="179"/>
      <c r="BZ550" s="179"/>
      <c r="CA550" s="179"/>
      <c r="CB550" s="179"/>
      <c r="CC550" s="179"/>
      <c r="CD550" s="179"/>
      <c r="CE550" s="179"/>
      <c r="CF550" s="179"/>
      <c r="CG550" s="179"/>
      <c r="CH550" s="179"/>
      <c r="CI550" s="179"/>
      <c r="CJ550" s="179"/>
      <c r="CK550" s="179"/>
      <c r="CL550" s="179"/>
      <c r="CM550" s="179"/>
      <c r="CN550" s="179"/>
      <c r="CO550" s="179"/>
      <c r="CP550" s="179"/>
      <c r="CQ550" s="179"/>
      <c r="CR550" s="179"/>
      <c r="CS550" s="179"/>
      <c r="CT550" s="179"/>
      <c r="CU550" s="179"/>
      <c r="CV550" s="179"/>
      <c r="CW550" s="179"/>
      <c r="CX550" s="179"/>
      <c r="CY550" s="179"/>
      <c r="CZ550" s="179"/>
      <c r="DA550" s="179"/>
      <c r="DB550" s="179"/>
      <c r="DC550" s="179"/>
      <c r="DD550" s="179"/>
      <c r="DE550" s="179"/>
      <c r="DF550" s="179"/>
      <c r="DG550" s="179"/>
      <c r="DH550" s="179"/>
      <c r="DI550" s="179"/>
      <c r="DJ550" s="179"/>
      <c r="DK550" s="179"/>
      <c r="DL550" s="179"/>
      <c r="DM550" s="179"/>
      <c r="DN550" s="179"/>
      <c r="DO550" s="179"/>
      <c r="DP550" s="179"/>
      <c r="DQ550" s="179"/>
      <c r="DR550" s="179"/>
      <c r="DS550" s="179"/>
      <c r="DT550" s="179"/>
      <c r="DU550" s="179"/>
      <c r="DV550" s="179"/>
      <c r="DW550" s="179"/>
      <c r="DX550" s="179"/>
      <c r="DY550" s="179"/>
      <c r="DZ550" s="179"/>
      <c r="EA550" s="179"/>
      <c r="EB550" s="179"/>
      <c r="EC550" s="179"/>
      <c r="ED550" s="179"/>
      <c r="EE550" s="179"/>
      <c r="EF550" s="179"/>
      <c r="EG550" s="179"/>
      <c r="EH550" s="179"/>
      <c r="EI550" s="179"/>
      <c r="EJ550" s="179"/>
      <c r="EK550" s="179"/>
      <c r="EL550" s="179"/>
      <c r="EM550" s="179"/>
      <c r="EN550" s="179"/>
      <c r="EO550" s="179"/>
      <c r="EP550" s="179"/>
      <c r="EQ550" s="179"/>
      <c r="ER550" s="179"/>
      <c r="ES550" s="179"/>
      <c r="ET550" s="179"/>
      <c r="EU550" s="179"/>
      <c r="EV550" s="179"/>
      <c r="EW550" s="179"/>
      <c r="EX550" s="179"/>
      <c r="EY550" s="179"/>
      <c r="EZ550" s="179"/>
      <c r="FA550" s="179"/>
      <c r="FB550" s="179"/>
      <c r="FC550" s="179"/>
      <c r="FD550" s="179"/>
      <c r="FE550" s="179"/>
      <c r="FF550" s="179"/>
      <c r="FG550" s="179"/>
      <c r="FH550" s="179"/>
      <c r="FI550" s="179"/>
      <c r="FJ550" s="179"/>
      <c r="FK550" s="179"/>
      <c r="FL550" s="179"/>
      <c r="FM550" s="179"/>
      <c r="FN550" s="179"/>
      <c r="FO550" s="179"/>
      <c r="FP550" s="179"/>
      <c r="FQ550" s="179"/>
      <c r="FR550" s="179"/>
      <c r="FS550" s="179"/>
      <c r="FT550" s="179"/>
      <c r="FU550" s="179"/>
      <c r="FV550" s="179"/>
      <c r="FW550" s="179"/>
      <c r="FX550" s="179"/>
      <c r="FY550" s="179"/>
      <c r="FZ550" s="179"/>
      <c r="GA550" s="179"/>
      <c r="GB550" s="179"/>
    </row>
    <row r="551" spans="1:184" s="659" customFormat="1">
      <c r="A551" s="12"/>
      <c r="D551" s="179"/>
      <c r="E551" s="179"/>
      <c r="F551" s="179"/>
      <c r="G551" s="179"/>
      <c r="H551" s="179"/>
      <c r="I551" s="179"/>
      <c r="J551" s="179"/>
      <c r="K551" s="179"/>
      <c r="L551" s="793"/>
      <c r="M551" s="794"/>
      <c r="N551" s="795"/>
      <c r="O551" s="179"/>
      <c r="P551" s="179"/>
      <c r="Q551" s="179"/>
      <c r="R551" s="179"/>
      <c r="S551" s="179"/>
      <c r="T551" s="179"/>
      <c r="U551" s="179"/>
      <c r="V551" s="179"/>
      <c r="W551" s="179"/>
      <c r="X551" s="179"/>
      <c r="Y551" s="179"/>
      <c r="Z551" s="179"/>
      <c r="AA551" s="179"/>
      <c r="AB551" s="179"/>
      <c r="AC551" s="179"/>
      <c r="AD551" s="179"/>
      <c r="AE551" s="179"/>
      <c r="AF551" s="179"/>
      <c r="AG551" s="179"/>
      <c r="AH551" s="179"/>
      <c r="AI551" s="179"/>
      <c r="AJ551" s="179"/>
      <c r="AK551" s="179"/>
      <c r="AL551" s="179"/>
      <c r="AM551" s="179"/>
      <c r="AN551" s="179"/>
      <c r="AO551" s="179"/>
      <c r="AP551" s="179"/>
      <c r="AQ551" s="179"/>
      <c r="AR551" s="179"/>
      <c r="AS551" s="179"/>
      <c r="AT551" s="179"/>
      <c r="AU551" s="179"/>
      <c r="AV551" s="179"/>
      <c r="AW551" s="179"/>
      <c r="AX551" s="179"/>
      <c r="AY551" s="179"/>
      <c r="AZ551" s="179"/>
      <c r="BA551" s="179"/>
      <c r="BB551" s="179"/>
      <c r="BC551" s="179"/>
      <c r="BD551" s="179"/>
      <c r="BE551" s="179"/>
      <c r="BF551" s="179"/>
      <c r="BG551" s="179"/>
      <c r="BH551" s="179"/>
      <c r="BI551" s="179"/>
      <c r="BJ551" s="179"/>
      <c r="BK551" s="179"/>
      <c r="BL551" s="179"/>
      <c r="BM551" s="179"/>
      <c r="BN551" s="179"/>
      <c r="BO551" s="179"/>
      <c r="BP551" s="179"/>
      <c r="BQ551" s="179"/>
      <c r="BR551" s="179"/>
      <c r="BS551" s="179"/>
      <c r="BT551" s="179"/>
      <c r="BU551" s="179"/>
      <c r="BV551" s="179"/>
      <c r="BW551" s="179"/>
      <c r="BX551" s="179"/>
      <c r="BY551" s="179"/>
      <c r="BZ551" s="179"/>
      <c r="CA551" s="179"/>
      <c r="CB551" s="179"/>
      <c r="CC551" s="179"/>
      <c r="CD551" s="179"/>
      <c r="CE551" s="179"/>
      <c r="CF551" s="179"/>
      <c r="CG551" s="179"/>
      <c r="CH551" s="179"/>
      <c r="CI551" s="179"/>
      <c r="CJ551" s="179"/>
      <c r="CK551" s="179"/>
      <c r="CL551" s="179"/>
      <c r="CM551" s="179"/>
      <c r="CN551" s="179"/>
      <c r="CO551" s="179"/>
      <c r="CP551" s="179"/>
      <c r="CQ551" s="179"/>
      <c r="CR551" s="179"/>
      <c r="CS551" s="179"/>
      <c r="CT551" s="179"/>
      <c r="CU551" s="179"/>
      <c r="CV551" s="179"/>
      <c r="CW551" s="179"/>
      <c r="CX551" s="179"/>
      <c r="CY551" s="179"/>
      <c r="CZ551" s="179"/>
      <c r="DA551" s="179"/>
      <c r="DB551" s="179"/>
      <c r="DC551" s="179"/>
      <c r="DD551" s="179"/>
      <c r="DE551" s="179"/>
      <c r="DF551" s="179"/>
      <c r="DG551" s="179"/>
      <c r="DH551" s="179"/>
      <c r="DI551" s="179"/>
      <c r="DJ551" s="179"/>
      <c r="DK551" s="179"/>
      <c r="DL551" s="179"/>
      <c r="DM551" s="179"/>
      <c r="DN551" s="179"/>
      <c r="DO551" s="179"/>
      <c r="DP551" s="179"/>
      <c r="DQ551" s="179"/>
      <c r="DR551" s="179"/>
      <c r="DS551" s="179"/>
      <c r="DT551" s="179"/>
      <c r="DU551" s="179"/>
      <c r="DV551" s="179"/>
      <c r="DW551" s="179"/>
      <c r="DX551" s="179"/>
      <c r="DY551" s="179"/>
      <c r="DZ551" s="179"/>
      <c r="EA551" s="179"/>
      <c r="EB551" s="179"/>
      <c r="EC551" s="179"/>
      <c r="ED551" s="179"/>
      <c r="EE551" s="179"/>
      <c r="EF551" s="179"/>
      <c r="EG551" s="179"/>
      <c r="EH551" s="179"/>
      <c r="EI551" s="179"/>
      <c r="EJ551" s="179"/>
      <c r="EK551" s="179"/>
      <c r="EL551" s="179"/>
      <c r="EM551" s="179"/>
      <c r="EN551" s="179"/>
      <c r="EO551" s="179"/>
      <c r="EP551" s="179"/>
      <c r="EQ551" s="179"/>
      <c r="ER551" s="179"/>
      <c r="ES551" s="179"/>
      <c r="ET551" s="179"/>
      <c r="EU551" s="179"/>
      <c r="EV551" s="179"/>
      <c r="EW551" s="179"/>
      <c r="EX551" s="179"/>
      <c r="EY551" s="179"/>
      <c r="EZ551" s="179"/>
      <c r="FA551" s="179"/>
      <c r="FB551" s="179"/>
      <c r="FC551" s="179"/>
      <c r="FD551" s="179"/>
      <c r="FE551" s="179"/>
      <c r="FF551" s="179"/>
      <c r="FG551" s="179"/>
      <c r="FH551" s="179"/>
      <c r="FI551" s="179"/>
      <c r="FJ551" s="179"/>
      <c r="FK551" s="179"/>
      <c r="FL551" s="179"/>
      <c r="FM551" s="179"/>
      <c r="FN551" s="179"/>
      <c r="FO551" s="179"/>
      <c r="FP551" s="179"/>
      <c r="FQ551" s="179"/>
      <c r="FR551" s="179"/>
      <c r="FS551" s="179"/>
      <c r="FT551" s="179"/>
      <c r="FU551" s="179"/>
      <c r="FV551" s="179"/>
      <c r="FW551" s="179"/>
      <c r="FX551" s="179"/>
      <c r="FY551" s="179"/>
      <c r="FZ551" s="179"/>
      <c r="GA551" s="179"/>
      <c r="GB551" s="179"/>
    </row>
    <row r="552" spans="1:184" s="659" customFormat="1">
      <c r="A552" s="12"/>
      <c r="D552" s="179"/>
      <c r="E552" s="179"/>
      <c r="F552" s="179"/>
      <c r="G552" s="179"/>
      <c r="H552" s="179"/>
      <c r="I552" s="179"/>
      <c r="J552" s="179"/>
      <c r="K552" s="179"/>
      <c r="L552" s="793"/>
      <c r="M552" s="794"/>
      <c r="N552" s="795"/>
      <c r="O552" s="179"/>
      <c r="P552" s="179"/>
      <c r="Q552" s="179"/>
      <c r="R552" s="179"/>
      <c r="S552" s="179"/>
      <c r="T552" s="179"/>
      <c r="U552" s="179"/>
      <c r="V552" s="179"/>
      <c r="W552" s="179"/>
      <c r="X552" s="179"/>
      <c r="Y552" s="179"/>
      <c r="Z552" s="179"/>
      <c r="AA552" s="179"/>
      <c r="AB552" s="179"/>
      <c r="AC552" s="179"/>
      <c r="AD552" s="179"/>
      <c r="AE552" s="179"/>
      <c r="AF552" s="179"/>
      <c r="AG552" s="179"/>
      <c r="AH552" s="179"/>
      <c r="AI552" s="179"/>
      <c r="AJ552" s="179"/>
      <c r="AK552" s="179"/>
      <c r="AL552" s="179"/>
      <c r="AM552" s="179"/>
      <c r="AN552" s="179"/>
      <c r="AO552" s="179"/>
      <c r="AP552" s="179"/>
      <c r="AQ552" s="179"/>
      <c r="AR552" s="179"/>
      <c r="AS552" s="179"/>
      <c r="AT552" s="179"/>
      <c r="AU552" s="179"/>
      <c r="AV552" s="179"/>
      <c r="AW552" s="179"/>
      <c r="AX552" s="179"/>
      <c r="AY552" s="179"/>
      <c r="AZ552" s="179"/>
      <c r="BA552" s="179"/>
      <c r="BB552" s="179"/>
      <c r="BC552" s="179"/>
      <c r="BD552" s="179"/>
      <c r="BE552" s="179"/>
      <c r="BF552" s="179"/>
      <c r="BG552" s="179"/>
      <c r="BH552" s="179"/>
      <c r="BI552" s="179"/>
      <c r="BJ552" s="179"/>
      <c r="BK552" s="179"/>
      <c r="BL552" s="179"/>
      <c r="BM552" s="179"/>
      <c r="BN552" s="179"/>
      <c r="BO552" s="179"/>
      <c r="BP552" s="179"/>
      <c r="BQ552" s="179"/>
      <c r="BR552" s="179"/>
      <c r="BS552" s="179"/>
      <c r="BT552" s="179"/>
      <c r="BU552" s="179"/>
      <c r="BV552" s="179"/>
      <c r="BW552" s="179"/>
      <c r="BX552" s="179"/>
      <c r="BY552" s="179"/>
      <c r="BZ552" s="179"/>
      <c r="CA552" s="179"/>
      <c r="CB552" s="179"/>
      <c r="CC552" s="179"/>
      <c r="CD552" s="179"/>
      <c r="CE552" s="179"/>
      <c r="CF552" s="179"/>
      <c r="CG552" s="179"/>
      <c r="CH552" s="179"/>
      <c r="CI552" s="179"/>
      <c r="CJ552" s="179"/>
      <c r="CK552" s="179"/>
      <c r="CL552" s="179"/>
      <c r="CM552" s="179"/>
      <c r="CN552" s="179"/>
      <c r="CO552" s="179"/>
      <c r="CP552" s="179"/>
      <c r="CQ552" s="179"/>
      <c r="CR552" s="179"/>
      <c r="CS552" s="179"/>
      <c r="CT552" s="179"/>
      <c r="CU552" s="179"/>
      <c r="CV552" s="179"/>
      <c r="CW552" s="179"/>
      <c r="CX552" s="179"/>
      <c r="CY552" s="179"/>
      <c r="CZ552" s="179"/>
      <c r="DA552" s="179"/>
      <c r="DB552" s="179"/>
      <c r="DC552" s="179"/>
      <c r="DD552" s="179"/>
      <c r="DE552" s="179"/>
      <c r="DF552" s="179"/>
      <c r="DG552" s="179"/>
      <c r="DH552" s="179"/>
      <c r="DI552" s="179"/>
      <c r="DJ552" s="179"/>
      <c r="DK552" s="179"/>
      <c r="DL552" s="179"/>
      <c r="DM552" s="179"/>
      <c r="DN552" s="179"/>
      <c r="DO552" s="179"/>
      <c r="DP552" s="179"/>
      <c r="DQ552" s="179"/>
      <c r="DR552" s="179"/>
      <c r="DS552" s="179"/>
      <c r="DT552" s="179"/>
      <c r="DU552" s="179"/>
      <c r="DV552" s="179"/>
      <c r="DW552" s="179"/>
      <c r="DX552" s="179"/>
      <c r="DY552" s="179"/>
      <c r="DZ552" s="179"/>
      <c r="EA552" s="179"/>
      <c r="EB552" s="179"/>
      <c r="EC552" s="179"/>
      <c r="ED552" s="179"/>
      <c r="EE552" s="179"/>
      <c r="EF552" s="179"/>
      <c r="EG552" s="179"/>
      <c r="EH552" s="179"/>
      <c r="EI552" s="179"/>
      <c r="EJ552" s="179"/>
      <c r="EK552" s="179"/>
      <c r="EL552" s="179"/>
      <c r="EM552" s="179"/>
      <c r="EN552" s="179"/>
      <c r="EO552" s="179"/>
      <c r="EP552" s="179"/>
      <c r="EQ552" s="179"/>
      <c r="ER552" s="179"/>
      <c r="ES552" s="179"/>
      <c r="ET552" s="179"/>
      <c r="EU552" s="179"/>
      <c r="EV552" s="179"/>
      <c r="EW552" s="179"/>
      <c r="EX552" s="179"/>
      <c r="EY552" s="179"/>
      <c r="EZ552" s="179"/>
      <c r="FA552" s="179"/>
      <c r="FB552" s="179"/>
      <c r="FC552" s="179"/>
      <c r="FD552" s="179"/>
      <c r="FE552" s="179"/>
      <c r="FF552" s="179"/>
      <c r="FG552" s="179"/>
      <c r="FH552" s="179"/>
      <c r="FI552" s="179"/>
      <c r="FJ552" s="179"/>
      <c r="FK552" s="179"/>
      <c r="FL552" s="179"/>
      <c r="FM552" s="179"/>
      <c r="FN552" s="179"/>
      <c r="FO552" s="179"/>
      <c r="FP552" s="179"/>
      <c r="FQ552" s="179"/>
      <c r="FR552" s="179"/>
      <c r="FS552" s="179"/>
      <c r="FT552" s="179"/>
      <c r="FU552" s="179"/>
      <c r="FV552" s="179"/>
      <c r="FW552" s="179"/>
      <c r="FX552" s="179"/>
      <c r="FY552" s="179"/>
      <c r="FZ552" s="179"/>
      <c r="GA552" s="179"/>
      <c r="GB552" s="179"/>
    </row>
    <row r="553" spans="1:184" s="659" customFormat="1">
      <c r="A553" s="12"/>
      <c r="D553" s="179"/>
      <c r="E553" s="179"/>
      <c r="F553" s="179"/>
      <c r="G553" s="179"/>
      <c r="H553" s="179"/>
      <c r="I553" s="179"/>
      <c r="J553" s="179"/>
      <c r="K553" s="179"/>
      <c r="L553" s="793"/>
      <c r="M553" s="794"/>
      <c r="N553" s="795"/>
      <c r="O553" s="179"/>
      <c r="P553" s="179"/>
      <c r="Q553" s="179"/>
      <c r="R553" s="179"/>
      <c r="S553" s="179"/>
      <c r="T553" s="179"/>
      <c r="U553" s="179"/>
      <c r="V553" s="179"/>
      <c r="W553" s="179"/>
      <c r="X553" s="179"/>
      <c r="Y553" s="179"/>
      <c r="Z553" s="179"/>
      <c r="AA553" s="179"/>
      <c r="AB553" s="179"/>
      <c r="AC553" s="179"/>
      <c r="AD553" s="179"/>
      <c r="AE553" s="179"/>
      <c r="AF553" s="179"/>
      <c r="AG553" s="179"/>
      <c r="AH553" s="179"/>
      <c r="AI553" s="179"/>
      <c r="AJ553" s="179"/>
      <c r="AK553" s="179"/>
      <c r="AL553" s="179"/>
      <c r="AM553" s="179"/>
      <c r="AN553" s="179"/>
      <c r="AO553" s="179"/>
      <c r="AP553" s="179"/>
      <c r="AQ553" s="179"/>
      <c r="AR553" s="179"/>
      <c r="AS553" s="179"/>
      <c r="AT553" s="179"/>
      <c r="AU553" s="179"/>
      <c r="AV553" s="179"/>
      <c r="AW553" s="179"/>
      <c r="AX553" s="179"/>
      <c r="AY553" s="179"/>
      <c r="AZ553" s="179"/>
      <c r="BA553" s="179"/>
      <c r="BB553" s="179"/>
      <c r="BC553" s="179"/>
      <c r="BD553" s="179"/>
      <c r="BE553" s="179"/>
      <c r="BF553" s="179"/>
      <c r="BG553" s="179"/>
      <c r="BH553" s="179"/>
      <c r="BI553" s="179"/>
      <c r="BJ553" s="179"/>
      <c r="BK553" s="179"/>
      <c r="BL553" s="179"/>
      <c r="BM553" s="179"/>
      <c r="BN553" s="179"/>
      <c r="BO553" s="179"/>
      <c r="BP553" s="179"/>
      <c r="BQ553" s="179"/>
      <c r="BR553" s="179"/>
      <c r="BS553" s="179"/>
      <c r="BT553" s="179"/>
      <c r="BU553" s="179"/>
      <c r="BV553" s="179"/>
      <c r="BW553" s="179"/>
      <c r="BX553" s="179"/>
      <c r="BY553" s="179"/>
      <c r="BZ553" s="179"/>
      <c r="CA553" s="179"/>
      <c r="CB553" s="179"/>
      <c r="CC553" s="179"/>
      <c r="CD553" s="179"/>
      <c r="CE553" s="179"/>
      <c r="CF553" s="179"/>
      <c r="CG553" s="179"/>
      <c r="CH553" s="179"/>
      <c r="CI553" s="179"/>
      <c r="CJ553" s="179"/>
      <c r="CK553" s="179"/>
      <c r="CL553" s="179"/>
      <c r="CM553" s="179"/>
      <c r="CN553" s="179"/>
      <c r="CO553" s="179"/>
      <c r="CP553" s="179"/>
      <c r="CQ553" s="179"/>
      <c r="CR553" s="179"/>
      <c r="CS553" s="179"/>
      <c r="CT553" s="179"/>
      <c r="CU553" s="179"/>
      <c r="CV553" s="179"/>
      <c r="CW553" s="179"/>
      <c r="CX553" s="179"/>
      <c r="CY553" s="179"/>
      <c r="CZ553" s="179"/>
      <c r="DA553" s="179"/>
      <c r="DB553" s="179"/>
      <c r="DC553" s="179"/>
      <c r="DD553" s="179"/>
      <c r="DE553" s="179"/>
      <c r="DF553" s="179"/>
      <c r="DG553" s="179"/>
      <c r="DH553" s="179"/>
      <c r="DI553" s="179"/>
      <c r="DJ553" s="179"/>
      <c r="DK553" s="179"/>
      <c r="DL553" s="179"/>
      <c r="DM553" s="179"/>
      <c r="DN553" s="179"/>
      <c r="DO553" s="179"/>
      <c r="DP553" s="179"/>
      <c r="DQ553" s="179"/>
      <c r="DR553" s="179"/>
      <c r="DS553" s="179"/>
      <c r="DT553" s="179"/>
      <c r="DU553" s="179"/>
      <c r="DV553" s="179"/>
      <c r="DW553" s="179"/>
      <c r="DX553" s="179"/>
      <c r="DY553" s="179"/>
      <c r="DZ553" s="179"/>
      <c r="EA553" s="179"/>
      <c r="EB553" s="179"/>
      <c r="EC553" s="179"/>
      <c r="ED553" s="179"/>
      <c r="EE553" s="179"/>
      <c r="EF553" s="179"/>
      <c r="EG553" s="179"/>
      <c r="EH553" s="179"/>
      <c r="EI553" s="179"/>
      <c r="EJ553" s="179"/>
      <c r="EK553" s="179"/>
      <c r="EL553" s="179"/>
      <c r="EM553" s="179"/>
      <c r="EN553" s="179"/>
      <c r="EO553" s="179"/>
      <c r="EP553" s="179"/>
      <c r="EQ553" s="179"/>
      <c r="ER553" s="179"/>
      <c r="ES553" s="179"/>
      <c r="ET553" s="179"/>
      <c r="EU553" s="179"/>
      <c r="EV553" s="179"/>
      <c r="EW553" s="179"/>
      <c r="EX553" s="179"/>
      <c r="EY553" s="179"/>
      <c r="EZ553" s="179"/>
      <c r="FA553" s="179"/>
      <c r="FB553" s="179"/>
      <c r="FC553" s="179"/>
      <c r="FD553" s="179"/>
      <c r="FE553" s="179"/>
      <c r="FF553" s="179"/>
      <c r="FG553" s="179"/>
      <c r="FH553" s="179"/>
      <c r="FI553" s="179"/>
      <c r="FJ553" s="179"/>
      <c r="FK553" s="179"/>
      <c r="FL553" s="179"/>
      <c r="FM553" s="179"/>
      <c r="FN553" s="179"/>
      <c r="FO553" s="179"/>
      <c r="FP553" s="179"/>
      <c r="FQ553" s="179"/>
      <c r="FR553" s="179"/>
      <c r="FS553" s="179"/>
      <c r="FT553" s="179"/>
      <c r="FU553" s="179"/>
      <c r="FV553" s="179"/>
      <c r="FW553" s="179"/>
      <c r="FX553" s="179"/>
      <c r="FY553" s="179"/>
      <c r="FZ553" s="179"/>
      <c r="GA553" s="179"/>
      <c r="GB553" s="179"/>
    </row>
    <row r="554" spans="1:184" s="659" customFormat="1">
      <c r="A554" s="12"/>
      <c r="D554" s="179"/>
      <c r="E554" s="179"/>
      <c r="F554" s="179"/>
      <c r="G554" s="179"/>
      <c r="H554" s="179"/>
      <c r="I554" s="179"/>
      <c r="J554" s="179"/>
      <c r="K554" s="179"/>
      <c r="L554" s="793"/>
      <c r="M554" s="794"/>
      <c r="N554" s="795"/>
      <c r="O554" s="179"/>
      <c r="P554" s="179"/>
      <c r="Q554" s="179"/>
      <c r="R554" s="179"/>
      <c r="S554" s="179"/>
      <c r="T554" s="179"/>
      <c r="U554" s="179"/>
      <c r="V554" s="179"/>
      <c r="W554" s="179"/>
      <c r="X554" s="179"/>
      <c r="Y554" s="179"/>
      <c r="Z554" s="179"/>
      <c r="AA554" s="179"/>
      <c r="AB554" s="179"/>
      <c r="AC554" s="179"/>
      <c r="AD554" s="179"/>
      <c r="AE554" s="179"/>
      <c r="AF554" s="179"/>
      <c r="AG554" s="179"/>
      <c r="AH554" s="179"/>
      <c r="AI554" s="179"/>
      <c r="AJ554" s="179"/>
      <c r="AK554" s="179"/>
      <c r="AL554" s="179"/>
      <c r="AM554" s="179"/>
      <c r="AN554" s="179"/>
      <c r="AO554" s="179"/>
      <c r="AP554" s="179"/>
      <c r="AQ554" s="179"/>
      <c r="AR554" s="179"/>
      <c r="AS554" s="179"/>
      <c r="AT554" s="179"/>
      <c r="AU554" s="179"/>
      <c r="AV554" s="179"/>
      <c r="AW554" s="179"/>
      <c r="AX554" s="179"/>
      <c r="AY554" s="179"/>
      <c r="AZ554" s="179"/>
      <c r="BA554" s="179"/>
      <c r="BB554" s="179"/>
      <c r="BC554" s="179"/>
      <c r="BD554" s="179"/>
      <c r="BE554" s="179"/>
      <c r="BF554" s="179"/>
      <c r="BG554" s="179"/>
      <c r="BH554" s="179"/>
      <c r="BI554" s="179"/>
      <c r="BJ554" s="179"/>
      <c r="BK554" s="179"/>
      <c r="BL554" s="179"/>
      <c r="BM554" s="179"/>
      <c r="BN554" s="179"/>
      <c r="BO554" s="179"/>
      <c r="BP554" s="179"/>
      <c r="BQ554" s="179"/>
      <c r="BR554" s="179"/>
      <c r="BS554" s="179"/>
      <c r="BT554" s="179"/>
      <c r="BU554" s="179"/>
      <c r="BV554" s="179"/>
      <c r="BW554" s="179"/>
      <c r="BX554" s="179"/>
      <c r="BY554" s="179"/>
      <c r="BZ554" s="179"/>
      <c r="CA554" s="179"/>
      <c r="CB554" s="179"/>
      <c r="CC554" s="179"/>
      <c r="CD554" s="179"/>
      <c r="CE554" s="179"/>
      <c r="CF554" s="179"/>
      <c r="CG554" s="179"/>
      <c r="CH554" s="179"/>
      <c r="CI554" s="179"/>
      <c r="CJ554" s="179"/>
      <c r="CK554" s="179"/>
      <c r="CL554" s="179"/>
      <c r="CM554" s="179"/>
      <c r="CN554" s="179"/>
      <c r="CO554" s="179"/>
      <c r="CP554" s="179"/>
      <c r="CQ554" s="179"/>
      <c r="CR554" s="179"/>
      <c r="CS554" s="179"/>
      <c r="CT554" s="179"/>
      <c r="CU554" s="179"/>
      <c r="CV554" s="179"/>
      <c r="CW554" s="179"/>
      <c r="CX554" s="179"/>
      <c r="CY554" s="179"/>
      <c r="CZ554" s="179"/>
      <c r="DA554" s="179"/>
      <c r="DB554" s="179"/>
      <c r="DC554" s="179"/>
      <c r="DD554" s="179"/>
      <c r="DE554" s="179"/>
      <c r="DF554" s="179"/>
      <c r="DG554" s="179"/>
      <c r="DH554" s="179"/>
      <c r="DI554" s="179"/>
      <c r="DJ554" s="179"/>
      <c r="DK554" s="179"/>
      <c r="DL554" s="179"/>
      <c r="DM554" s="179"/>
      <c r="DN554" s="179"/>
      <c r="DO554" s="179"/>
      <c r="DP554" s="179"/>
      <c r="DQ554" s="179"/>
      <c r="DR554" s="179"/>
      <c r="DS554" s="179"/>
      <c r="DT554" s="179"/>
      <c r="DU554" s="179"/>
      <c r="DV554" s="179"/>
      <c r="DW554" s="179"/>
      <c r="DX554" s="179"/>
      <c r="DY554" s="179"/>
      <c r="DZ554" s="179"/>
      <c r="EA554" s="179"/>
      <c r="EB554" s="179"/>
      <c r="EC554" s="179"/>
      <c r="ED554" s="179"/>
      <c r="EE554" s="179"/>
      <c r="EF554" s="179"/>
      <c r="EG554" s="179"/>
      <c r="EH554" s="179"/>
      <c r="EI554" s="179"/>
      <c r="EJ554" s="179"/>
      <c r="EK554" s="179"/>
      <c r="EL554" s="179"/>
      <c r="EM554" s="179"/>
      <c r="EN554" s="179"/>
      <c r="EO554" s="179"/>
      <c r="EP554" s="179"/>
      <c r="EQ554" s="179"/>
      <c r="ER554" s="179"/>
      <c r="ES554" s="179"/>
      <c r="ET554" s="179"/>
      <c r="EU554" s="179"/>
      <c r="EV554" s="179"/>
      <c r="EW554" s="179"/>
      <c r="EX554" s="179"/>
      <c r="EY554" s="179"/>
      <c r="EZ554" s="179"/>
      <c r="FA554" s="179"/>
      <c r="FB554" s="179"/>
      <c r="FC554" s="179"/>
      <c r="FD554" s="179"/>
      <c r="FE554" s="179"/>
      <c r="FF554" s="179"/>
      <c r="FG554" s="179"/>
      <c r="FH554" s="179"/>
      <c r="FI554" s="179"/>
      <c r="FJ554" s="179"/>
      <c r="FK554" s="179"/>
      <c r="FL554" s="179"/>
      <c r="FM554" s="179"/>
      <c r="FN554" s="179"/>
      <c r="FO554" s="179"/>
      <c r="FP554" s="179"/>
      <c r="FQ554" s="179"/>
      <c r="FR554" s="179"/>
      <c r="FS554" s="179"/>
      <c r="FT554" s="179"/>
      <c r="FU554" s="179"/>
      <c r="FV554" s="179"/>
      <c r="FW554" s="179"/>
      <c r="FX554" s="179"/>
      <c r="FY554" s="179"/>
      <c r="FZ554" s="179"/>
      <c r="GA554" s="179"/>
      <c r="GB554" s="179"/>
    </row>
    <row r="555" spans="1:184" s="659" customFormat="1">
      <c r="A555" s="12"/>
      <c r="D555" s="179"/>
      <c r="E555" s="179"/>
      <c r="F555" s="179"/>
      <c r="G555" s="179"/>
      <c r="H555" s="179"/>
      <c r="I555" s="179"/>
      <c r="J555" s="179"/>
      <c r="K555" s="179"/>
      <c r="L555" s="793"/>
      <c r="M555" s="794"/>
      <c r="N555" s="795"/>
      <c r="O555" s="179"/>
      <c r="P555" s="179"/>
      <c r="Q555" s="179"/>
      <c r="R555" s="179"/>
      <c r="S555" s="179"/>
      <c r="T555" s="179"/>
      <c r="U555" s="179"/>
      <c r="V555" s="179"/>
      <c r="W555" s="179"/>
      <c r="X555" s="179"/>
      <c r="Y555" s="179"/>
      <c r="Z555" s="179"/>
      <c r="AA555" s="179"/>
      <c r="AB555" s="179"/>
      <c r="AC555" s="179"/>
      <c r="AD555" s="179"/>
      <c r="AE555" s="179"/>
      <c r="AF555" s="179"/>
      <c r="AG555" s="179"/>
      <c r="AH555" s="179"/>
      <c r="AI555" s="179"/>
      <c r="AJ555" s="179"/>
      <c r="AK555" s="179"/>
      <c r="AL555" s="179"/>
      <c r="AM555" s="179"/>
      <c r="AN555" s="179"/>
      <c r="AO555" s="179"/>
      <c r="AP555" s="179"/>
      <c r="AQ555" s="179"/>
      <c r="AR555" s="179"/>
      <c r="AS555" s="179"/>
      <c r="AT555" s="179"/>
      <c r="AU555" s="179"/>
      <c r="AV555" s="179"/>
      <c r="AW555" s="179"/>
      <c r="AX555" s="179"/>
      <c r="AY555" s="179"/>
      <c r="AZ555" s="179"/>
      <c r="BA555" s="179"/>
      <c r="BB555" s="179"/>
      <c r="BC555" s="179"/>
      <c r="BD555" s="179"/>
      <c r="BE555" s="179"/>
      <c r="BF555" s="179"/>
      <c r="BG555" s="179"/>
      <c r="BH555" s="179"/>
      <c r="BI555" s="179"/>
      <c r="BJ555" s="179"/>
      <c r="BK555" s="179"/>
      <c r="BL555" s="179"/>
      <c r="BM555" s="179"/>
      <c r="BN555" s="179"/>
      <c r="BO555" s="179"/>
      <c r="BP555" s="179"/>
      <c r="BQ555" s="179"/>
      <c r="BR555" s="179"/>
      <c r="BS555" s="179"/>
      <c r="BT555" s="179"/>
      <c r="BU555" s="179"/>
      <c r="BV555" s="179"/>
      <c r="BW555" s="179"/>
      <c r="BX555" s="179"/>
      <c r="BY555" s="179"/>
      <c r="BZ555" s="179"/>
      <c r="CA555" s="179"/>
      <c r="CB555" s="179"/>
      <c r="CC555" s="179"/>
      <c r="CD555" s="179"/>
      <c r="CE555" s="179"/>
      <c r="CF555" s="179"/>
      <c r="CG555" s="179"/>
      <c r="CH555" s="179"/>
      <c r="CI555" s="179"/>
      <c r="CJ555" s="179"/>
      <c r="CK555" s="179"/>
      <c r="CL555" s="179"/>
      <c r="CM555" s="179"/>
      <c r="CN555" s="179"/>
      <c r="CO555" s="179"/>
      <c r="CP555" s="179"/>
      <c r="CQ555" s="179"/>
      <c r="CR555" s="179"/>
      <c r="CS555" s="179"/>
      <c r="CT555" s="179"/>
      <c r="CU555" s="179"/>
      <c r="CV555" s="179"/>
      <c r="CW555" s="179"/>
      <c r="CX555" s="179"/>
      <c r="CY555" s="179"/>
      <c r="CZ555" s="179"/>
      <c r="DA555" s="179"/>
      <c r="DB555" s="179"/>
      <c r="DC555" s="179"/>
      <c r="DD555" s="179"/>
      <c r="DE555" s="179"/>
      <c r="DF555" s="179"/>
      <c r="DG555" s="179"/>
      <c r="DH555" s="179"/>
      <c r="DI555" s="179"/>
      <c r="DJ555" s="179"/>
      <c r="DK555" s="179"/>
      <c r="DL555" s="179"/>
      <c r="DM555" s="179"/>
      <c r="DN555" s="179"/>
      <c r="DO555" s="179"/>
      <c r="DP555" s="179"/>
      <c r="DQ555" s="179"/>
      <c r="DR555" s="179"/>
      <c r="DS555" s="179"/>
      <c r="DT555" s="179"/>
      <c r="DU555" s="179"/>
      <c r="DV555" s="179"/>
      <c r="DW555" s="179"/>
      <c r="DX555" s="179"/>
      <c r="DY555" s="179"/>
      <c r="DZ555" s="179"/>
      <c r="EA555" s="179"/>
      <c r="EB555" s="179"/>
      <c r="EC555" s="179"/>
      <c r="ED555" s="179"/>
      <c r="EE555" s="179"/>
      <c r="EF555" s="179"/>
      <c r="EG555" s="179"/>
      <c r="EH555" s="179"/>
      <c r="EI555" s="179"/>
      <c r="EJ555" s="179"/>
      <c r="EK555" s="179"/>
      <c r="EL555" s="179"/>
      <c r="EM555" s="179"/>
      <c r="EN555" s="179"/>
      <c r="EO555" s="179"/>
      <c r="EP555" s="179"/>
      <c r="EQ555" s="179"/>
      <c r="ER555" s="179"/>
      <c r="ES555" s="179"/>
      <c r="ET555" s="179"/>
      <c r="EU555" s="179"/>
      <c r="EV555" s="179"/>
      <c r="EW555" s="179"/>
      <c r="EX555" s="179"/>
      <c r="EY555" s="179"/>
      <c r="EZ555" s="179"/>
      <c r="FA555" s="179"/>
      <c r="FB555" s="179"/>
      <c r="FC555" s="179"/>
      <c r="FD555" s="179"/>
      <c r="FE555" s="179"/>
      <c r="FF555" s="179"/>
      <c r="FG555" s="179"/>
      <c r="FH555" s="179"/>
      <c r="FI555" s="179"/>
      <c r="FJ555" s="179"/>
      <c r="FK555" s="179"/>
      <c r="FL555" s="179"/>
      <c r="FM555" s="179"/>
      <c r="FN555" s="179"/>
      <c r="FO555" s="179"/>
      <c r="FP555" s="179"/>
      <c r="FQ555" s="179"/>
      <c r="FR555" s="179"/>
      <c r="FS555" s="179"/>
      <c r="FT555" s="179"/>
      <c r="FU555" s="179"/>
      <c r="FV555" s="179"/>
      <c r="FW555" s="179"/>
      <c r="FX555" s="179"/>
      <c r="FY555" s="179"/>
      <c r="FZ555" s="179"/>
      <c r="GA555" s="179"/>
      <c r="GB555" s="179"/>
    </row>
    <row r="556" spans="1:184" s="659" customFormat="1">
      <c r="A556" s="12"/>
      <c r="D556" s="179"/>
      <c r="E556" s="179"/>
      <c r="F556" s="179"/>
      <c r="G556" s="179"/>
      <c r="H556" s="179"/>
      <c r="I556" s="179"/>
      <c r="J556" s="179"/>
      <c r="K556" s="179"/>
      <c r="L556" s="793"/>
      <c r="M556" s="794"/>
      <c r="N556" s="795"/>
      <c r="O556" s="179"/>
      <c r="P556" s="179"/>
      <c r="Q556" s="179"/>
      <c r="R556" s="179"/>
      <c r="S556" s="179"/>
      <c r="T556" s="179"/>
      <c r="U556" s="179"/>
      <c r="V556" s="179"/>
      <c r="W556" s="179"/>
      <c r="X556" s="179"/>
      <c r="Y556" s="179"/>
      <c r="Z556" s="179"/>
      <c r="AA556" s="179"/>
      <c r="AB556" s="179"/>
      <c r="AC556" s="179"/>
      <c r="AD556" s="179"/>
      <c r="AE556" s="179"/>
      <c r="AF556" s="179"/>
      <c r="AG556" s="179"/>
      <c r="AH556" s="179"/>
      <c r="AI556" s="179"/>
      <c r="AJ556" s="179"/>
      <c r="AK556" s="179"/>
      <c r="AL556" s="179"/>
      <c r="AM556" s="179"/>
      <c r="AN556" s="179"/>
      <c r="AO556" s="179"/>
      <c r="AP556" s="179"/>
      <c r="AQ556" s="179"/>
      <c r="AR556" s="179"/>
      <c r="AS556" s="179"/>
      <c r="AT556" s="179"/>
      <c r="AU556" s="179"/>
      <c r="AV556" s="179"/>
      <c r="AW556" s="179"/>
      <c r="AX556" s="179"/>
      <c r="AY556" s="179"/>
      <c r="AZ556" s="179"/>
      <c r="BA556" s="179"/>
      <c r="BB556" s="179"/>
      <c r="BC556" s="179"/>
      <c r="BD556" s="179"/>
      <c r="BE556" s="179"/>
      <c r="BF556" s="179"/>
      <c r="BG556" s="179"/>
      <c r="BH556" s="179"/>
      <c r="BI556" s="179"/>
      <c r="BJ556" s="179"/>
      <c r="BK556" s="179"/>
      <c r="BL556" s="179"/>
      <c r="BM556" s="179"/>
      <c r="BN556" s="179"/>
      <c r="BO556" s="179"/>
      <c r="BP556" s="179"/>
      <c r="BQ556" s="179"/>
      <c r="BR556" s="179"/>
      <c r="BS556" s="179"/>
      <c r="BT556" s="179"/>
      <c r="BU556" s="179"/>
      <c r="BV556" s="179"/>
      <c r="BW556" s="179"/>
      <c r="BX556" s="179"/>
      <c r="BY556" s="179"/>
      <c r="BZ556" s="179"/>
      <c r="CA556" s="179"/>
      <c r="CB556" s="179"/>
      <c r="CC556" s="179"/>
      <c r="CD556" s="179"/>
      <c r="CE556" s="179"/>
      <c r="CF556" s="179"/>
      <c r="CG556" s="179"/>
      <c r="CH556" s="179"/>
      <c r="CI556" s="179"/>
      <c r="CJ556" s="179"/>
      <c r="CK556" s="179"/>
      <c r="CL556" s="179"/>
      <c r="CM556" s="179"/>
      <c r="CN556" s="179"/>
      <c r="CO556" s="179"/>
      <c r="CP556" s="179"/>
      <c r="CQ556" s="179"/>
      <c r="CR556" s="179"/>
      <c r="CS556" s="179"/>
      <c r="CT556" s="179"/>
      <c r="CU556" s="179"/>
      <c r="CV556" s="179"/>
      <c r="CW556" s="179"/>
      <c r="CX556" s="179"/>
      <c r="CY556" s="179"/>
      <c r="CZ556" s="179"/>
      <c r="DA556" s="179"/>
      <c r="DB556" s="179"/>
      <c r="DC556" s="179"/>
      <c r="DD556" s="179"/>
      <c r="DE556" s="179"/>
      <c r="DF556" s="179"/>
      <c r="DG556" s="179"/>
      <c r="DH556" s="179"/>
      <c r="DI556" s="179"/>
      <c r="DJ556" s="179"/>
      <c r="DK556" s="179"/>
      <c r="DL556" s="179"/>
      <c r="DM556" s="179"/>
      <c r="DN556" s="179"/>
      <c r="DO556" s="179"/>
      <c r="DP556" s="179"/>
      <c r="DQ556" s="179"/>
      <c r="DR556" s="179"/>
      <c r="DS556" s="179"/>
      <c r="DT556" s="179"/>
      <c r="DU556" s="179"/>
      <c r="DV556" s="179"/>
      <c r="DW556" s="179"/>
      <c r="DX556" s="179"/>
      <c r="DY556" s="179"/>
      <c r="DZ556" s="179"/>
      <c r="EA556" s="179"/>
      <c r="EB556" s="179"/>
      <c r="EC556" s="179"/>
      <c r="ED556" s="179"/>
      <c r="EE556" s="179"/>
      <c r="EF556" s="179"/>
      <c r="EG556" s="179"/>
      <c r="EH556" s="179"/>
      <c r="EI556" s="179"/>
      <c r="EJ556" s="179"/>
      <c r="EK556" s="179"/>
      <c r="EL556" s="179"/>
      <c r="EM556" s="179"/>
      <c r="EN556" s="179"/>
      <c r="EO556" s="179"/>
      <c r="EP556" s="179"/>
      <c r="EQ556" s="179"/>
      <c r="ER556" s="179"/>
      <c r="ES556" s="179"/>
      <c r="ET556" s="179"/>
      <c r="EU556" s="179"/>
      <c r="EV556" s="179"/>
      <c r="EW556" s="179"/>
      <c r="EX556" s="179"/>
      <c r="EY556" s="179"/>
      <c r="EZ556" s="179"/>
      <c r="FA556" s="179"/>
      <c r="FB556" s="179"/>
      <c r="FC556" s="179"/>
      <c r="FD556" s="179"/>
      <c r="FE556" s="179"/>
      <c r="FF556" s="179"/>
      <c r="FG556" s="179"/>
      <c r="FH556" s="179"/>
      <c r="FI556" s="179"/>
      <c r="FJ556" s="179"/>
      <c r="FK556" s="179"/>
      <c r="FL556" s="179"/>
      <c r="FM556" s="179"/>
      <c r="FN556" s="179"/>
      <c r="FO556" s="179"/>
      <c r="FP556" s="179"/>
      <c r="FQ556" s="179"/>
      <c r="FR556" s="179"/>
      <c r="FS556" s="179"/>
      <c r="FT556" s="179"/>
      <c r="FU556" s="179"/>
      <c r="FV556" s="179"/>
      <c r="FW556" s="179"/>
      <c r="FX556" s="179"/>
      <c r="FY556" s="179"/>
      <c r="FZ556" s="179"/>
      <c r="GA556" s="179"/>
      <c r="GB556" s="179"/>
    </row>
    <row r="557" spans="1:184" s="659" customFormat="1">
      <c r="A557" s="12"/>
      <c r="D557" s="179"/>
      <c r="E557" s="179"/>
      <c r="F557" s="179"/>
      <c r="G557" s="179"/>
      <c r="H557" s="179"/>
      <c r="I557" s="179"/>
      <c r="J557" s="179"/>
      <c r="K557" s="179"/>
      <c r="L557" s="793"/>
      <c r="M557" s="794"/>
      <c r="N557" s="795"/>
      <c r="O557" s="179"/>
      <c r="P557" s="179"/>
      <c r="Q557" s="179"/>
      <c r="R557" s="179"/>
      <c r="S557" s="179"/>
      <c r="T557" s="179"/>
      <c r="U557" s="179"/>
      <c r="V557" s="179"/>
      <c r="W557" s="179"/>
      <c r="X557" s="179"/>
      <c r="Y557" s="179"/>
      <c r="Z557" s="179"/>
      <c r="AA557" s="179"/>
      <c r="AB557" s="179"/>
      <c r="AC557" s="179"/>
      <c r="AD557" s="179"/>
      <c r="AE557" s="179"/>
      <c r="AF557" s="179"/>
      <c r="AG557" s="179"/>
      <c r="AH557" s="179"/>
      <c r="AI557" s="179"/>
      <c r="AJ557" s="179"/>
      <c r="AK557" s="179"/>
      <c r="AL557" s="179"/>
      <c r="AM557" s="179"/>
      <c r="AN557" s="179"/>
      <c r="AO557" s="179"/>
      <c r="AP557" s="179"/>
      <c r="AQ557" s="179"/>
      <c r="AR557" s="179"/>
      <c r="AS557" s="179"/>
      <c r="AT557" s="179"/>
      <c r="AU557" s="179"/>
      <c r="AV557" s="179"/>
      <c r="AW557" s="179"/>
      <c r="AX557" s="179"/>
      <c r="AY557" s="179"/>
      <c r="AZ557" s="179"/>
      <c r="BA557" s="179"/>
      <c r="BB557" s="179"/>
      <c r="BC557" s="179"/>
      <c r="BD557" s="179"/>
      <c r="BE557" s="179"/>
      <c r="BF557" s="179"/>
      <c r="BG557" s="179"/>
      <c r="BH557" s="179"/>
      <c r="BI557" s="179"/>
      <c r="BJ557" s="179"/>
      <c r="BK557" s="179"/>
      <c r="BL557" s="179"/>
      <c r="BM557" s="179"/>
      <c r="BN557" s="179"/>
      <c r="BO557" s="179"/>
      <c r="BP557" s="179"/>
      <c r="BQ557" s="179"/>
      <c r="BR557" s="179"/>
      <c r="BS557" s="179"/>
      <c r="BT557" s="179"/>
      <c r="BU557" s="179"/>
      <c r="BV557" s="179"/>
      <c r="BW557" s="179"/>
      <c r="BX557" s="179"/>
      <c r="BY557" s="179"/>
      <c r="BZ557" s="179"/>
      <c r="CA557" s="179"/>
      <c r="CB557" s="179"/>
      <c r="CC557" s="179"/>
      <c r="CD557" s="179"/>
      <c r="CE557" s="179"/>
      <c r="CF557" s="179"/>
      <c r="CG557" s="179"/>
      <c r="CH557" s="179"/>
      <c r="CI557" s="179"/>
      <c r="CJ557" s="179"/>
      <c r="CK557" s="179"/>
      <c r="CL557" s="179"/>
      <c r="CM557" s="179"/>
      <c r="CN557" s="179"/>
      <c r="CO557" s="179"/>
      <c r="CP557" s="179"/>
      <c r="CQ557" s="179"/>
      <c r="CR557" s="179"/>
      <c r="CS557" s="179"/>
      <c r="CT557" s="179"/>
      <c r="CU557" s="179"/>
      <c r="CV557" s="179"/>
      <c r="CW557" s="179"/>
      <c r="CX557" s="179"/>
      <c r="CY557" s="179"/>
      <c r="CZ557" s="179"/>
      <c r="DA557" s="179"/>
      <c r="DB557" s="179"/>
      <c r="DC557" s="179"/>
      <c r="DD557" s="179"/>
      <c r="DE557" s="179"/>
      <c r="DF557" s="179"/>
      <c r="DG557" s="179"/>
      <c r="DH557" s="179"/>
      <c r="DI557" s="179"/>
      <c r="DJ557" s="179"/>
      <c r="DK557" s="179"/>
      <c r="DL557" s="179"/>
      <c r="DM557" s="179"/>
      <c r="DN557" s="179"/>
      <c r="DO557" s="179"/>
      <c r="DP557" s="179"/>
      <c r="DQ557" s="179"/>
      <c r="DR557" s="179"/>
      <c r="DS557" s="179"/>
      <c r="DT557" s="179"/>
      <c r="DU557" s="179"/>
      <c r="DV557" s="179"/>
      <c r="DW557" s="179"/>
      <c r="DX557" s="179"/>
      <c r="DY557" s="179"/>
      <c r="DZ557" s="179"/>
      <c r="EA557" s="179"/>
      <c r="EB557" s="179"/>
      <c r="EC557" s="179"/>
      <c r="ED557" s="179"/>
      <c r="EE557" s="179"/>
      <c r="EF557" s="179"/>
      <c r="EG557" s="179"/>
      <c r="EH557" s="179"/>
      <c r="EI557" s="179"/>
      <c r="EJ557" s="179"/>
      <c r="EK557" s="179"/>
      <c r="EL557" s="179"/>
      <c r="EM557" s="179"/>
      <c r="EN557" s="179"/>
      <c r="EO557" s="179"/>
      <c r="EP557" s="179"/>
      <c r="EQ557" s="179"/>
      <c r="ER557" s="179"/>
      <c r="ES557" s="179"/>
      <c r="ET557" s="179"/>
      <c r="EU557" s="179"/>
      <c r="EV557" s="179"/>
      <c r="EW557" s="179"/>
      <c r="EX557" s="179"/>
      <c r="EY557" s="179"/>
      <c r="EZ557" s="179"/>
      <c r="FA557" s="179"/>
      <c r="FB557" s="179"/>
      <c r="FC557" s="179"/>
      <c r="FD557" s="179"/>
      <c r="FE557" s="179"/>
      <c r="FF557" s="179"/>
      <c r="FG557" s="179"/>
      <c r="FH557" s="179"/>
      <c r="FI557" s="179"/>
      <c r="FJ557" s="179"/>
      <c r="FK557" s="179"/>
      <c r="FL557" s="179"/>
      <c r="FM557" s="179"/>
      <c r="FN557" s="179"/>
      <c r="FO557" s="179"/>
      <c r="FP557" s="179"/>
      <c r="FQ557" s="179"/>
      <c r="FR557" s="179"/>
      <c r="FS557" s="179"/>
      <c r="FT557" s="179"/>
      <c r="FU557" s="179"/>
      <c r="FV557" s="179"/>
      <c r="FW557" s="179"/>
      <c r="FX557" s="179"/>
      <c r="FY557" s="179"/>
      <c r="FZ557" s="179"/>
      <c r="GA557" s="179"/>
      <c r="GB557" s="179"/>
    </row>
    <row r="558" spans="1:184" s="659" customFormat="1">
      <c r="A558" s="12"/>
      <c r="D558" s="179"/>
      <c r="E558" s="179"/>
      <c r="F558" s="179"/>
      <c r="G558" s="179"/>
      <c r="H558" s="179"/>
      <c r="I558" s="179"/>
      <c r="J558" s="179"/>
      <c r="K558" s="179"/>
      <c r="L558" s="793"/>
      <c r="M558" s="794"/>
      <c r="N558" s="795"/>
      <c r="O558" s="179"/>
      <c r="P558" s="179"/>
      <c r="Q558" s="179"/>
      <c r="R558" s="179"/>
      <c r="S558" s="179"/>
      <c r="T558" s="179"/>
      <c r="U558" s="179"/>
      <c r="V558" s="179"/>
      <c r="W558" s="179"/>
      <c r="X558" s="179"/>
      <c r="Y558" s="179"/>
      <c r="Z558" s="179"/>
      <c r="AA558" s="179"/>
      <c r="AB558" s="179"/>
      <c r="AC558" s="179"/>
      <c r="AD558" s="179"/>
      <c r="AE558" s="179"/>
      <c r="AF558" s="179"/>
      <c r="AG558" s="179"/>
      <c r="AH558" s="179"/>
      <c r="AI558" s="179"/>
      <c r="AJ558" s="179"/>
      <c r="AK558" s="179"/>
      <c r="AL558" s="179"/>
      <c r="AM558" s="179"/>
      <c r="AN558" s="179"/>
      <c r="AO558" s="179"/>
      <c r="AP558" s="179"/>
      <c r="AQ558" s="179"/>
      <c r="AR558" s="179"/>
      <c r="AS558" s="179"/>
      <c r="AT558" s="179"/>
      <c r="AU558" s="179"/>
      <c r="AV558" s="179"/>
      <c r="AW558" s="179"/>
      <c r="AX558" s="179"/>
      <c r="AY558" s="179"/>
      <c r="AZ558" s="179"/>
      <c r="BA558" s="179"/>
      <c r="BB558" s="179"/>
      <c r="BC558" s="179"/>
      <c r="BD558" s="179"/>
      <c r="BE558" s="179"/>
      <c r="BF558" s="179"/>
      <c r="BG558" s="179"/>
      <c r="BH558" s="179"/>
      <c r="BI558" s="179"/>
      <c r="BJ558" s="179"/>
      <c r="BK558" s="179"/>
      <c r="BL558" s="179"/>
      <c r="BM558" s="179"/>
      <c r="BN558" s="179"/>
      <c r="BO558" s="179"/>
      <c r="BP558" s="179"/>
      <c r="BQ558" s="179"/>
      <c r="BR558" s="179"/>
      <c r="BS558" s="179"/>
      <c r="BT558" s="179"/>
      <c r="BU558" s="179"/>
      <c r="BV558" s="179"/>
      <c r="BW558" s="179"/>
      <c r="BX558" s="179"/>
      <c r="BY558" s="179"/>
      <c r="BZ558" s="179"/>
      <c r="CA558" s="179"/>
      <c r="CB558" s="179"/>
      <c r="CC558" s="179"/>
      <c r="CD558" s="179"/>
      <c r="CE558" s="179"/>
      <c r="CF558" s="179"/>
      <c r="CG558" s="179"/>
      <c r="CH558" s="179"/>
      <c r="CI558" s="179"/>
      <c r="CJ558" s="179"/>
      <c r="CK558" s="179"/>
      <c r="CL558" s="179"/>
      <c r="CM558" s="179"/>
      <c r="CN558" s="179"/>
      <c r="CO558" s="179"/>
      <c r="CP558" s="179"/>
      <c r="CQ558" s="179"/>
      <c r="CR558" s="179"/>
      <c r="CS558" s="179"/>
      <c r="CT558" s="179"/>
      <c r="CU558" s="179"/>
      <c r="CV558" s="179"/>
      <c r="CW558" s="179"/>
      <c r="CX558" s="179"/>
      <c r="CY558" s="179"/>
      <c r="CZ558" s="179"/>
      <c r="DA558" s="179"/>
      <c r="DB558" s="179"/>
      <c r="DC558" s="179"/>
      <c r="DD558" s="179"/>
      <c r="DE558" s="179"/>
      <c r="DF558" s="179"/>
      <c r="DG558" s="179"/>
      <c r="DH558" s="179"/>
      <c r="DI558" s="179"/>
      <c r="DJ558" s="179"/>
      <c r="DK558" s="179"/>
      <c r="DL558" s="179"/>
      <c r="DM558" s="179"/>
      <c r="DN558" s="179"/>
      <c r="DO558" s="179"/>
      <c r="DP558" s="179"/>
      <c r="DQ558" s="179"/>
      <c r="DR558" s="179"/>
      <c r="DS558" s="179"/>
      <c r="DT558" s="179"/>
      <c r="DU558" s="179"/>
      <c r="DV558" s="179"/>
      <c r="DW558" s="179"/>
      <c r="DX558" s="179"/>
      <c r="DY558" s="179"/>
      <c r="DZ558" s="179"/>
      <c r="EA558" s="179"/>
      <c r="EB558" s="179"/>
      <c r="EC558" s="179"/>
      <c r="ED558" s="179"/>
      <c r="EE558" s="179"/>
      <c r="EF558" s="179"/>
      <c r="EG558" s="179"/>
      <c r="EH558" s="179"/>
      <c r="EI558" s="179"/>
      <c r="EJ558" s="179"/>
      <c r="EK558" s="179"/>
      <c r="EL558" s="179"/>
      <c r="EM558" s="179"/>
      <c r="EN558" s="179"/>
      <c r="EO558" s="179"/>
      <c r="EP558" s="179"/>
      <c r="EQ558" s="179"/>
      <c r="ER558" s="179"/>
      <c r="ES558" s="179"/>
      <c r="ET558" s="179"/>
      <c r="EU558" s="179"/>
      <c r="EV558" s="179"/>
      <c r="EW558" s="179"/>
      <c r="EX558" s="179"/>
      <c r="EY558" s="179"/>
      <c r="EZ558" s="179"/>
      <c r="FA558" s="179"/>
      <c r="FB558" s="179"/>
      <c r="FC558" s="179"/>
      <c r="FD558" s="179"/>
      <c r="FE558" s="179"/>
      <c r="FF558" s="179"/>
      <c r="FG558" s="179"/>
      <c r="FH558" s="179"/>
      <c r="FI558" s="179"/>
      <c r="FJ558" s="179"/>
      <c r="FK558" s="179"/>
      <c r="FL558" s="179"/>
      <c r="FM558" s="179"/>
      <c r="FN558" s="179"/>
      <c r="FO558" s="179"/>
      <c r="FP558" s="179"/>
      <c r="FQ558" s="179"/>
      <c r="FR558" s="179"/>
      <c r="FS558" s="179"/>
      <c r="FT558" s="179"/>
      <c r="FU558" s="179"/>
      <c r="FV558" s="179"/>
      <c r="FW558" s="179"/>
      <c r="FX558" s="179"/>
      <c r="FY558" s="179"/>
      <c r="FZ558" s="179"/>
      <c r="GA558" s="179"/>
      <c r="GB558" s="179"/>
    </row>
    <row r="559" spans="1:184" s="659" customFormat="1">
      <c r="A559" s="12"/>
      <c r="D559" s="179"/>
      <c r="E559" s="179"/>
      <c r="F559" s="179"/>
      <c r="G559" s="179"/>
      <c r="H559" s="179"/>
      <c r="I559" s="179"/>
      <c r="J559" s="179"/>
      <c r="K559" s="179"/>
      <c r="L559" s="793"/>
      <c r="M559" s="794"/>
      <c r="N559" s="795"/>
      <c r="O559" s="179"/>
      <c r="P559" s="179"/>
      <c r="Q559" s="179"/>
      <c r="R559" s="179"/>
      <c r="S559" s="179"/>
      <c r="T559" s="179"/>
      <c r="U559" s="179"/>
      <c r="V559" s="179"/>
      <c r="W559" s="179"/>
      <c r="X559" s="179"/>
      <c r="Y559" s="179"/>
      <c r="Z559" s="179"/>
      <c r="AA559" s="179"/>
      <c r="AB559" s="179"/>
      <c r="AC559" s="179"/>
      <c r="AD559" s="179"/>
      <c r="AE559" s="179"/>
      <c r="AF559" s="179"/>
      <c r="AG559" s="179"/>
      <c r="AH559" s="179"/>
      <c r="AI559" s="179"/>
      <c r="AJ559" s="179"/>
      <c r="AK559" s="179"/>
      <c r="AL559" s="179"/>
      <c r="AM559" s="179"/>
      <c r="AN559" s="179"/>
      <c r="AO559" s="179"/>
      <c r="AP559" s="179"/>
      <c r="AQ559" s="179"/>
      <c r="AR559" s="179"/>
      <c r="AS559" s="179"/>
      <c r="AT559" s="179"/>
      <c r="AU559" s="179"/>
      <c r="AV559" s="179"/>
      <c r="AW559" s="179"/>
      <c r="AX559" s="179"/>
      <c r="AY559" s="179"/>
      <c r="AZ559" s="179"/>
      <c r="BA559" s="179"/>
      <c r="BB559" s="179"/>
      <c r="BC559" s="179"/>
      <c r="BD559" s="179"/>
      <c r="BE559" s="179"/>
      <c r="BF559" s="179"/>
      <c r="BG559" s="179"/>
      <c r="BH559" s="179"/>
      <c r="BI559" s="179"/>
      <c r="BJ559" s="179"/>
      <c r="BK559" s="179"/>
      <c r="BL559" s="179"/>
      <c r="BM559" s="179"/>
      <c r="BN559" s="179"/>
      <c r="BO559" s="179"/>
      <c r="BP559" s="179"/>
      <c r="BQ559" s="179"/>
      <c r="BR559" s="179"/>
      <c r="BS559" s="179"/>
      <c r="BT559" s="179"/>
      <c r="BU559" s="179"/>
      <c r="BV559" s="179"/>
      <c r="BW559" s="179"/>
      <c r="BX559" s="179"/>
      <c r="BY559" s="179"/>
      <c r="BZ559" s="179"/>
      <c r="CA559" s="179"/>
      <c r="CB559" s="179"/>
      <c r="CC559" s="179"/>
      <c r="CD559" s="179"/>
      <c r="CE559" s="179"/>
      <c r="CF559" s="179"/>
      <c r="CG559" s="179"/>
      <c r="CH559" s="179"/>
      <c r="CI559" s="179"/>
      <c r="CJ559" s="179"/>
      <c r="CK559" s="179"/>
      <c r="CL559" s="179"/>
      <c r="CM559" s="179"/>
      <c r="CN559" s="179"/>
      <c r="CO559" s="179"/>
      <c r="CP559" s="179"/>
      <c r="CQ559" s="179"/>
      <c r="CR559" s="179"/>
      <c r="CS559" s="179"/>
      <c r="CT559" s="179"/>
      <c r="CU559" s="179"/>
      <c r="CV559" s="179"/>
      <c r="CW559" s="179"/>
      <c r="CX559" s="179"/>
      <c r="CY559" s="179"/>
      <c r="CZ559" s="179"/>
      <c r="DA559" s="179"/>
      <c r="DB559" s="179"/>
      <c r="DC559" s="179"/>
      <c r="DD559" s="179"/>
      <c r="DE559" s="179"/>
      <c r="DF559" s="179"/>
      <c r="DG559" s="179"/>
      <c r="DH559" s="179"/>
      <c r="DI559" s="179"/>
      <c r="DJ559" s="179"/>
      <c r="DK559" s="179"/>
      <c r="DL559" s="179"/>
      <c r="DM559" s="179"/>
      <c r="DN559" s="179"/>
      <c r="DO559" s="179"/>
      <c r="DP559" s="179"/>
      <c r="DQ559" s="179"/>
      <c r="DR559" s="179"/>
      <c r="DS559" s="179"/>
      <c r="DT559" s="179"/>
      <c r="DU559" s="179"/>
      <c r="DV559" s="179"/>
      <c r="DW559" s="179"/>
      <c r="DX559" s="179"/>
      <c r="DY559" s="179"/>
      <c r="DZ559" s="179"/>
      <c r="EA559" s="179"/>
      <c r="EB559" s="179"/>
      <c r="EC559" s="179"/>
      <c r="ED559" s="179"/>
      <c r="EE559" s="179"/>
      <c r="EF559" s="179"/>
      <c r="EG559" s="179"/>
      <c r="EH559" s="179"/>
      <c r="EI559" s="179"/>
      <c r="EJ559" s="179"/>
      <c r="EK559" s="179"/>
      <c r="EL559" s="179"/>
      <c r="EM559" s="179"/>
      <c r="EN559" s="179"/>
      <c r="EO559" s="179"/>
      <c r="EP559" s="179"/>
      <c r="EQ559" s="179"/>
      <c r="ER559" s="179"/>
      <c r="ES559" s="179"/>
      <c r="ET559" s="179"/>
      <c r="EU559" s="179"/>
      <c r="EV559" s="179"/>
      <c r="EW559" s="179"/>
      <c r="EX559" s="179"/>
      <c r="EY559" s="179"/>
      <c r="EZ559" s="179"/>
      <c r="FA559" s="179"/>
      <c r="FB559" s="179"/>
      <c r="FC559" s="179"/>
      <c r="FD559" s="179"/>
      <c r="FE559" s="179"/>
      <c r="FF559" s="179"/>
      <c r="FG559" s="179"/>
      <c r="FH559" s="179"/>
      <c r="FI559" s="179"/>
      <c r="FJ559" s="179"/>
      <c r="FK559" s="179"/>
      <c r="FL559" s="179"/>
      <c r="FM559" s="179"/>
      <c r="FN559" s="179"/>
      <c r="FO559" s="179"/>
      <c r="FP559" s="179"/>
      <c r="FQ559" s="179"/>
      <c r="FR559" s="179"/>
      <c r="FS559" s="179"/>
      <c r="FT559" s="179"/>
      <c r="FU559" s="179"/>
      <c r="FV559" s="179"/>
      <c r="FW559" s="179"/>
      <c r="FX559" s="179"/>
      <c r="FY559" s="179"/>
      <c r="FZ559" s="179"/>
      <c r="GA559" s="179"/>
      <c r="GB559" s="179"/>
    </row>
    <row r="560" spans="1:184" s="659" customFormat="1">
      <c r="A560" s="12"/>
      <c r="D560" s="179"/>
      <c r="E560" s="179"/>
      <c r="F560" s="179"/>
      <c r="G560" s="179"/>
      <c r="H560" s="179"/>
      <c r="I560" s="179"/>
      <c r="J560" s="179"/>
      <c r="K560" s="179"/>
      <c r="L560" s="793"/>
      <c r="M560" s="794"/>
      <c r="N560" s="795"/>
      <c r="O560" s="179"/>
      <c r="P560" s="179"/>
      <c r="Q560" s="179"/>
      <c r="R560" s="179"/>
      <c r="S560" s="179"/>
      <c r="T560" s="179"/>
      <c r="U560" s="179"/>
      <c r="V560" s="179"/>
      <c r="W560" s="179"/>
      <c r="X560" s="179"/>
      <c r="Y560" s="179"/>
      <c r="Z560" s="179"/>
      <c r="AA560" s="179"/>
      <c r="AB560" s="179"/>
      <c r="AC560" s="179"/>
      <c r="AD560" s="179"/>
      <c r="AE560" s="179"/>
      <c r="AF560" s="179"/>
      <c r="AG560" s="179"/>
      <c r="AH560" s="179"/>
      <c r="AI560" s="179"/>
      <c r="AJ560" s="179"/>
      <c r="AK560" s="179"/>
      <c r="AL560" s="179"/>
      <c r="AM560" s="179"/>
      <c r="AN560" s="179"/>
      <c r="AO560" s="179"/>
      <c r="AP560" s="179"/>
      <c r="AQ560" s="179"/>
      <c r="AR560" s="179"/>
      <c r="AS560" s="179"/>
      <c r="AT560" s="179"/>
      <c r="AU560" s="179"/>
      <c r="AV560" s="179"/>
      <c r="AW560" s="179"/>
      <c r="AX560" s="179"/>
      <c r="AY560" s="179"/>
      <c r="AZ560" s="179"/>
      <c r="BA560" s="179"/>
      <c r="BB560" s="179"/>
      <c r="BC560" s="179"/>
      <c r="BD560" s="179"/>
      <c r="BE560" s="179"/>
      <c r="BF560" s="179"/>
      <c r="BG560" s="179"/>
      <c r="BH560" s="179"/>
      <c r="BI560" s="179"/>
      <c r="BJ560" s="179"/>
      <c r="BK560" s="179"/>
      <c r="BL560" s="179"/>
      <c r="BM560" s="179"/>
      <c r="BN560" s="179"/>
      <c r="BO560" s="179"/>
      <c r="BP560" s="179"/>
      <c r="BQ560" s="179"/>
      <c r="BR560" s="179"/>
      <c r="BS560" s="179"/>
      <c r="BT560" s="179"/>
      <c r="BU560" s="179"/>
      <c r="BV560" s="179"/>
      <c r="BW560" s="179"/>
      <c r="BX560" s="179"/>
      <c r="BY560" s="179"/>
      <c r="BZ560" s="179"/>
      <c r="CA560" s="179"/>
      <c r="CB560" s="179"/>
      <c r="CC560" s="179"/>
      <c r="CD560" s="179"/>
      <c r="CE560" s="179"/>
      <c r="CF560" s="179"/>
      <c r="CG560" s="179"/>
      <c r="CH560" s="179"/>
      <c r="CI560" s="179"/>
      <c r="CJ560" s="179"/>
      <c r="CK560" s="179"/>
      <c r="CL560" s="179"/>
      <c r="CM560" s="179"/>
      <c r="CN560" s="179"/>
      <c r="CO560" s="179"/>
      <c r="CP560" s="179"/>
      <c r="CQ560" s="179"/>
      <c r="CR560" s="179"/>
      <c r="CS560" s="179"/>
      <c r="CT560" s="179"/>
      <c r="CU560" s="179"/>
      <c r="CV560" s="179"/>
      <c r="CW560" s="179"/>
      <c r="CX560" s="179"/>
      <c r="CY560" s="179"/>
      <c r="CZ560" s="179"/>
      <c r="DA560" s="179"/>
      <c r="DB560" s="179"/>
      <c r="DC560" s="179"/>
      <c r="DD560" s="179"/>
      <c r="DE560" s="179"/>
      <c r="DF560" s="179"/>
      <c r="DG560" s="179"/>
      <c r="DH560" s="179"/>
      <c r="DI560" s="179"/>
      <c r="DJ560" s="179"/>
      <c r="DK560" s="179"/>
      <c r="DL560" s="179"/>
      <c r="DM560" s="179"/>
      <c r="DN560" s="179"/>
      <c r="DO560" s="179"/>
      <c r="DP560" s="179"/>
      <c r="DQ560" s="179"/>
      <c r="DR560" s="179"/>
      <c r="DS560" s="179"/>
      <c r="DT560" s="179"/>
      <c r="DU560" s="179"/>
      <c r="DV560" s="179"/>
      <c r="DW560" s="179"/>
      <c r="DX560" s="179"/>
      <c r="DY560" s="179"/>
      <c r="DZ560" s="179"/>
      <c r="EA560" s="179"/>
      <c r="EB560" s="179"/>
      <c r="EC560" s="179"/>
      <c r="ED560" s="179"/>
      <c r="EE560" s="179"/>
      <c r="EF560" s="179"/>
      <c r="EG560" s="179"/>
      <c r="EH560" s="179"/>
      <c r="EI560" s="179"/>
      <c r="EJ560" s="179"/>
      <c r="EK560" s="179"/>
      <c r="EL560" s="179"/>
      <c r="EM560" s="179"/>
      <c r="EN560" s="179"/>
      <c r="EO560" s="179"/>
      <c r="EP560" s="179"/>
      <c r="EQ560" s="179"/>
      <c r="ER560" s="179"/>
      <c r="ES560" s="179"/>
      <c r="ET560" s="179"/>
      <c r="EU560" s="179"/>
      <c r="EV560" s="179"/>
      <c r="EW560" s="179"/>
      <c r="EX560" s="179"/>
      <c r="EY560" s="179"/>
      <c r="EZ560" s="179"/>
      <c r="FA560" s="179"/>
      <c r="FB560" s="179"/>
      <c r="FC560" s="179"/>
      <c r="FD560" s="179"/>
      <c r="FE560" s="179"/>
      <c r="FF560" s="179"/>
      <c r="FG560" s="179"/>
      <c r="FH560" s="179"/>
      <c r="FI560" s="179"/>
      <c r="FJ560" s="179"/>
      <c r="FK560" s="179"/>
      <c r="FL560" s="179"/>
      <c r="FM560" s="179"/>
      <c r="FN560" s="179"/>
      <c r="FO560" s="179"/>
      <c r="FP560" s="179"/>
      <c r="FQ560" s="179"/>
      <c r="FR560" s="179"/>
      <c r="FS560" s="179"/>
      <c r="FT560" s="179"/>
      <c r="FU560" s="179"/>
      <c r="FV560" s="179"/>
      <c r="FW560" s="179"/>
      <c r="FX560" s="179"/>
      <c r="FY560" s="179"/>
      <c r="FZ560" s="179"/>
      <c r="GA560" s="179"/>
      <c r="GB560" s="179"/>
    </row>
    <row r="561" spans="1:184" s="659" customFormat="1">
      <c r="A561" s="12"/>
      <c r="D561" s="179"/>
      <c r="E561" s="179"/>
      <c r="F561" s="179"/>
      <c r="G561" s="179"/>
      <c r="H561" s="179"/>
      <c r="I561" s="179"/>
      <c r="J561" s="179"/>
      <c r="K561" s="179"/>
      <c r="L561" s="793"/>
      <c r="M561" s="794"/>
      <c r="N561" s="795"/>
      <c r="O561" s="179"/>
      <c r="P561" s="179"/>
      <c r="Q561" s="179"/>
      <c r="R561" s="179"/>
      <c r="S561" s="179"/>
      <c r="T561" s="179"/>
      <c r="U561" s="179"/>
      <c r="V561" s="179"/>
      <c r="W561" s="179"/>
      <c r="X561" s="179"/>
      <c r="Y561" s="179"/>
      <c r="Z561" s="179"/>
      <c r="AA561" s="179"/>
      <c r="AB561" s="179"/>
      <c r="AC561" s="179"/>
      <c r="AD561" s="179"/>
      <c r="AE561" s="179"/>
      <c r="AF561" s="179"/>
      <c r="AG561" s="179"/>
      <c r="AH561" s="179"/>
      <c r="AI561" s="179"/>
      <c r="AJ561" s="179"/>
      <c r="AK561" s="179"/>
      <c r="AL561" s="179"/>
      <c r="AM561" s="179"/>
      <c r="AN561" s="179"/>
      <c r="AO561" s="179"/>
      <c r="AP561" s="179"/>
      <c r="AQ561" s="179"/>
      <c r="AR561" s="179"/>
      <c r="AS561" s="179"/>
      <c r="AT561" s="179"/>
      <c r="AU561" s="179"/>
      <c r="AV561" s="179"/>
      <c r="AW561" s="179"/>
      <c r="AX561" s="179"/>
      <c r="AY561" s="179"/>
      <c r="AZ561" s="179"/>
      <c r="BA561" s="179"/>
      <c r="BB561" s="179"/>
      <c r="BC561" s="179"/>
      <c r="BD561" s="179"/>
      <c r="BE561" s="179"/>
      <c r="BF561" s="179"/>
      <c r="BG561" s="179"/>
      <c r="BH561" s="179"/>
      <c r="BI561" s="179"/>
      <c r="BJ561" s="179"/>
      <c r="BK561" s="179"/>
      <c r="BL561" s="179"/>
      <c r="BM561" s="179"/>
      <c r="BN561" s="179"/>
      <c r="BO561" s="179"/>
      <c r="BP561" s="179"/>
      <c r="BQ561" s="179"/>
      <c r="BR561" s="179"/>
      <c r="BS561" s="179"/>
      <c r="BT561" s="179"/>
      <c r="BU561" s="179"/>
      <c r="BV561" s="179"/>
      <c r="BW561" s="179"/>
      <c r="BX561" s="179"/>
      <c r="BY561" s="179"/>
      <c r="BZ561" s="179"/>
      <c r="CA561" s="179"/>
      <c r="CB561" s="179"/>
      <c r="CC561" s="179"/>
      <c r="CD561" s="179"/>
      <c r="CE561" s="179"/>
      <c r="CF561" s="179"/>
      <c r="CG561" s="179"/>
      <c r="CH561" s="179"/>
      <c r="CI561" s="179"/>
      <c r="CJ561" s="179"/>
      <c r="CK561" s="179"/>
      <c r="CL561" s="179"/>
      <c r="CM561" s="179"/>
      <c r="CN561" s="179"/>
      <c r="CO561" s="179"/>
      <c r="CP561" s="179"/>
      <c r="CQ561" s="179"/>
      <c r="CR561" s="179"/>
      <c r="CS561" s="179"/>
      <c r="CT561" s="179"/>
      <c r="CU561" s="179"/>
      <c r="CV561" s="179"/>
      <c r="CW561" s="179"/>
      <c r="CX561" s="179"/>
      <c r="CY561" s="179"/>
      <c r="CZ561" s="179"/>
      <c r="DA561" s="179"/>
      <c r="DB561" s="179"/>
      <c r="DC561" s="179"/>
      <c r="DD561" s="179"/>
      <c r="DE561" s="179"/>
      <c r="DF561" s="179"/>
      <c r="DG561" s="179"/>
      <c r="DH561" s="179"/>
      <c r="DI561" s="179"/>
      <c r="DJ561" s="179"/>
      <c r="DK561" s="179"/>
      <c r="DL561" s="179"/>
      <c r="DM561" s="179"/>
      <c r="DN561" s="179"/>
      <c r="DO561" s="179"/>
      <c r="DP561" s="179"/>
      <c r="DQ561" s="179"/>
      <c r="DR561" s="179"/>
      <c r="DS561" s="179"/>
      <c r="DT561" s="179"/>
      <c r="DU561" s="179"/>
      <c r="DV561" s="179"/>
      <c r="DW561" s="179"/>
      <c r="DX561" s="179"/>
      <c r="DY561" s="179"/>
      <c r="DZ561" s="179"/>
      <c r="EA561" s="179"/>
      <c r="EB561" s="179"/>
      <c r="EC561" s="179"/>
      <c r="ED561" s="179"/>
      <c r="EE561" s="179"/>
      <c r="EF561" s="179"/>
      <c r="EG561" s="179"/>
      <c r="EH561" s="179"/>
      <c r="EI561" s="179"/>
      <c r="EJ561" s="179"/>
      <c r="EK561" s="179"/>
      <c r="EL561" s="179"/>
      <c r="EM561" s="179"/>
      <c r="EN561" s="179"/>
      <c r="EO561" s="179"/>
      <c r="EP561" s="179"/>
      <c r="EQ561" s="179"/>
      <c r="ER561" s="179"/>
      <c r="ES561" s="179"/>
      <c r="ET561" s="179"/>
      <c r="EU561" s="179"/>
      <c r="EV561" s="179"/>
      <c r="EW561" s="179"/>
      <c r="EX561" s="179"/>
      <c r="EY561" s="179"/>
      <c r="EZ561" s="179"/>
      <c r="FA561" s="179"/>
      <c r="FB561" s="179"/>
      <c r="FC561" s="179"/>
      <c r="FD561" s="179"/>
      <c r="FE561" s="179"/>
      <c r="FF561" s="179"/>
      <c r="FG561" s="179"/>
      <c r="FH561" s="179"/>
      <c r="FI561" s="179"/>
      <c r="FJ561" s="179"/>
      <c r="FK561" s="179"/>
      <c r="FL561" s="179"/>
      <c r="FM561" s="179"/>
      <c r="FN561" s="179"/>
      <c r="FO561" s="179"/>
      <c r="FP561" s="179"/>
      <c r="FQ561" s="179"/>
      <c r="FR561" s="179"/>
      <c r="FS561" s="179"/>
      <c r="FT561" s="179"/>
      <c r="FU561" s="179"/>
      <c r="FV561" s="179"/>
      <c r="FW561" s="179"/>
      <c r="FX561" s="179"/>
      <c r="FY561" s="179"/>
      <c r="FZ561" s="179"/>
      <c r="GA561" s="179"/>
      <c r="GB561" s="179"/>
    </row>
    <row r="562" spans="1:184" s="659" customFormat="1">
      <c r="A562" s="12"/>
      <c r="D562" s="179"/>
      <c r="E562" s="179"/>
      <c r="F562" s="179"/>
      <c r="G562" s="179"/>
      <c r="H562" s="179"/>
      <c r="I562" s="179"/>
      <c r="J562" s="179"/>
      <c r="K562" s="179"/>
      <c r="L562" s="793"/>
      <c r="M562" s="794"/>
      <c r="N562" s="795"/>
      <c r="O562" s="179"/>
      <c r="P562" s="179"/>
      <c r="Q562" s="179"/>
      <c r="R562" s="179"/>
      <c r="S562" s="179"/>
      <c r="T562" s="179"/>
      <c r="U562" s="179"/>
      <c r="V562" s="179"/>
      <c r="W562" s="179"/>
      <c r="X562" s="179"/>
      <c r="Y562" s="179"/>
      <c r="Z562" s="179"/>
      <c r="AA562" s="179"/>
      <c r="AB562" s="179"/>
      <c r="AC562" s="179"/>
      <c r="AD562" s="179"/>
      <c r="AE562" s="179"/>
      <c r="AF562" s="179"/>
      <c r="AG562" s="179"/>
      <c r="AH562" s="179"/>
      <c r="AI562" s="179"/>
      <c r="AJ562" s="179"/>
      <c r="AK562" s="179"/>
      <c r="AL562" s="179"/>
      <c r="AM562" s="179"/>
      <c r="AN562" s="179"/>
      <c r="AO562" s="179"/>
      <c r="AP562" s="179"/>
      <c r="AQ562" s="179"/>
      <c r="AR562" s="179"/>
      <c r="AS562" s="179"/>
      <c r="AT562" s="179"/>
      <c r="AU562" s="179"/>
      <c r="AV562" s="179"/>
      <c r="AW562" s="179"/>
      <c r="AX562" s="179"/>
      <c r="AY562" s="179"/>
      <c r="AZ562" s="179"/>
      <c r="BA562" s="179"/>
      <c r="BB562" s="179"/>
      <c r="BC562" s="179"/>
      <c r="BD562" s="179"/>
      <c r="BE562" s="179"/>
      <c r="BF562" s="179"/>
      <c r="BG562" s="179"/>
      <c r="BH562" s="179"/>
      <c r="BI562" s="179"/>
      <c r="BJ562" s="179"/>
      <c r="BK562" s="179"/>
      <c r="BL562" s="179"/>
      <c r="BM562" s="179"/>
      <c r="BN562" s="179"/>
      <c r="BO562" s="179"/>
      <c r="BP562" s="179"/>
      <c r="BQ562" s="179"/>
      <c r="BR562" s="179"/>
      <c r="BS562" s="179"/>
      <c r="BT562" s="179"/>
      <c r="BU562" s="179"/>
      <c r="BV562" s="179"/>
      <c r="BW562" s="179"/>
      <c r="BX562" s="179"/>
      <c r="BY562" s="179"/>
      <c r="BZ562" s="179"/>
      <c r="CA562" s="179"/>
      <c r="CB562" s="179"/>
      <c r="CC562" s="179"/>
      <c r="CD562" s="179"/>
      <c r="CE562" s="179"/>
      <c r="CF562" s="179"/>
      <c r="CG562" s="179"/>
      <c r="CH562" s="179"/>
      <c r="CI562" s="179"/>
      <c r="CJ562" s="179"/>
      <c r="CK562" s="179"/>
      <c r="CL562" s="179"/>
      <c r="CM562" s="179"/>
      <c r="CN562" s="179"/>
      <c r="CO562" s="179"/>
      <c r="CP562" s="179"/>
      <c r="CQ562" s="179"/>
      <c r="CR562" s="179"/>
      <c r="CS562" s="179"/>
      <c r="CT562" s="179"/>
      <c r="CU562" s="179"/>
      <c r="CV562" s="179"/>
      <c r="CW562" s="179"/>
      <c r="CX562" s="179"/>
      <c r="CY562" s="179"/>
      <c r="CZ562" s="179"/>
      <c r="DA562" s="179"/>
      <c r="DB562" s="179"/>
      <c r="DC562" s="179"/>
      <c r="DD562" s="179"/>
      <c r="DE562" s="179"/>
      <c r="DF562" s="179"/>
      <c r="DG562" s="179"/>
      <c r="DH562" s="179"/>
      <c r="DI562" s="179"/>
      <c r="DJ562" s="179"/>
      <c r="DK562" s="179"/>
      <c r="DL562" s="179"/>
      <c r="DM562" s="179"/>
      <c r="DN562" s="179"/>
      <c r="DO562" s="179"/>
      <c r="DP562" s="179"/>
      <c r="DQ562" s="179"/>
      <c r="DR562" s="179"/>
      <c r="DS562" s="179"/>
      <c r="DT562" s="179"/>
      <c r="DU562" s="179"/>
      <c r="DV562" s="179"/>
      <c r="DW562" s="179"/>
      <c r="DX562" s="179"/>
      <c r="DY562" s="179"/>
      <c r="DZ562" s="179"/>
      <c r="EA562" s="179"/>
      <c r="EB562" s="179"/>
      <c r="EC562" s="179"/>
      <c r="ED562" s="179"/>
      <c r="EE562" s="179"/>
      <c r="EF562" s="179"/>
      <c r="EG562" s="179"/>
      <c r="EH562" s="179"/>
      <c r="EI562" s="179"/>
      <c r="EJ562" s="179"/>
      <c r="EK562" s="179"/>
      <c r="EL562" s="179"/>
      <c r="EM562" s="179"/>
      <c r="EN562" s="179"/>
      <c r="EO562" s="179"/>
      <c r="EP562" s="179"/>
      <c r="EQ562" s="179"/>
      <c r="ER562" s="179"/>
      <c r="ES562" s="179"/>
      <c r="ET562" s="179"/>
      <c r="EU562" s="179"/>
      <c r="EV562" s="179"/>
      <c r="EW562" s="179"/>
      <c r="EX562" s="179"/>
      <c r="EY562" s="179"/>
      <c r="EZ562" s="179"/>
      <c r="FA562" s="179"/>
      <c r="FB562" s="179"/>
      <c r="FC562" s="179"/>
      <c r="FD562" s="179"/>
      <c r="FE562" s="179"/>
      <c r="FF562" s="179"/>
      <c r="FG562" s="179"/>
      <c r="FH562" s="179"/>
      <c r="FI562" s="179"/>
      <c r="FJ562" s="179"/>
      <c r="FK562" s="179"/>
      <c r="FL562" s="179"/>
      <c r="FM562" s="179"/>
      <c r="FN562" s="179"/>
      <c r="FO562" s="179"/>
      <c r="FP562" s="179"/>
      <c r="FQ562" s="179"/>
      <c r="FR562" s="179"/>
      <c r="FS562" s="179"/>
      <c r="FT562" s="179"/>
      <c r="FU562" s="179"/>
      <c r="FV562" s="179"/>
      <c r="FW562" s="179"/>
      <c r="FX562" s="179"/>
      <c r="FY562" s="179"/>
      <c r="FZ562" s="179"/>
      <c r="GA562" s="179"/>
      <c r="GB562" s="179"/>
    </row>
    <row r="563" spans="1:184" s="659" customFormat="1">
      <c r="A563" s="12"/>
      <c r="D563" s="179"/>
      <c r="E563" s="179"/>
      <c r="F563" s="179"/>
      <c r="G563" s="179"/>
      <c r="H563" s="179"/>
      <c r="I563" s="179"/>
      <c r="J563" s="179"/>
      <c r="K563" s="179"/>
      <c r="L563" s="793"/>
      <c r="M563" s="794"/>
      <c r="N563" s="795"/>
      <c r="O563" s="179"/>
      <c r="P563" s="179"/>
      <c r="Q563" s="179"/>
      <c r="R563" s="179"/>
      <c r="S563" s="179"/>
      <c r="T563" s="179"/>
      <c r="U563" s="179"/>
      <c r="V563" s="179"/>
      <c r="W563" s="179"/>
      <c r="X563" s="179"/>
      <c r="Y563" s="179"/>
      <c r="Z563" s="179"/>
      <c r="AA563" s="179"/>
      <c r="AB563" s="179"/>
      <c r="AC563" s="179"/>
      <c r="AD563" s="179"/>
      <c r="AE563" s="179"/>
      <c r="AF563" s="179"/>
      <c r="AG563" s="179"/>
      <c r="AH563" s="179"/>
      <c r="AI563" s="179"/>
      <c r="AJ563" s="179"/>
      <c r="AK563" s="179"/>
      <c r="AL563" s="179"/>
      <c r="AM563" s="179"/>
      <c r="AN563" s="179"/>
      <c r="AO563" s="179"/>
      <c r="AP563" s="179"/>
      <c r="AQ563" s="179"/>
      <c r="AR563" s="179"/>
      <c r="AS563" s="179"/>
      <c r="AT563" s="179"/>
      <c r="AU563" s="179"/>
      <c r="AV563" s="179"/>
      <c r="AW563" s="179"/>
      <c r="AX563" s="179"/>
      <c r="AY563" s="179"/>
      <c r="AZ563" s="179"/>
      <c r="BA563" s="179"/>
      <c r="BB563" s="179"/>
      <c r="BC563" s="179"/>
      <c r="BD563" s="179"/>
      <c r="BE563" s="179"/>
      <c r="BF563" s="179"/>
      <c r="BG563" s="179"/>
      <c r="BH563" s="179"/>
      <c r="BI563" s="179"/>
      <c r="BJ563" s="179"/>
      <c r="BK563" s="179"/>
      <c r="BL563" s="179"/>
      <c r="BM563" s="179"/>
      <c r="BN563" s="179"/>
      <c r="BO563" s="179"/>
      <c r="BP563" s="179"/>
      <c r="BQ563" s="179"/>
      <c r="BR563" s="179"/>
      <c r="BS563" s="179"/>
      <c r="BT563" s="179"/>
      <c r="BU563" s="179"/>
      <c r="BV563" s="179"/>
      <c r="BW563" s="179"/>
      <c r="BX563" s="179"/>
      <c r="BY563" s="179"/>
      <c r="BZ563" s="179"/>
      <c r="CA563" s="179"/>
      <c r="CB563" s="179"/>
      <c r="CC563" s="179"/>
      <c r="CD563" s="179"/>
      <c r="CE563" s="179"/>
      <c r="CF563" s="179"/>
      <c r="CG563" s="179"/>
      <c r="CH563" s="179"/>
      <c r="CI563" s="179"/>
      <c r="CJ563" s="179"/>
      <c r="CK563" s="179"/>
      <c r="CL563" s="179"/>
      <c r="CM563" s="179"/>
      <c r="CN563" s="179"/>
      <c r="CO563" s="179"/>
      <c r="CP563" s="179"/>
      <c r="CQ563" s="179"/>
      <c r="CR563" s="179"/>
      <c r="CS563" s="179"/>
      <c r="CT563" s="179"/>
      <c r="CU563" s="179"/>
      <c r="CV563" s="179"/>
      <c r="CW563" s="179"/>
      <c r="CX563" s="179"/>
      <c r="CY563" s="179"/>
      <c r="CZ563" s="179"/>
      <c r="DA563" s="179"/>
      <c r="DB563" s="179"/>
      <c r="DC563" s="179"/>
      <c r="DD563" s="179"/>
      <c r="DE563" s="179"/>
      <c r="DF563" s="179"/>
      <c r="DG563" s="179"/>
      <c r="DH563" s="179"/>
      <c r="DI563" s="179"/>
      <c r="DJ563" s="179"/>
      <c r="DK563" s="179"/>
      <c r="DL563" s="179"/>
      <c r="DM563" s="179"/>
      <c r="DN563" s="179"/>
      <c r="DO563" s="179"/>
      <c r="DP563" s="179"/>
      <c r="DQ563" s="179"/>
      <c r="DR563" s="179"/>
      <c r="DS563" s="179"/>
      <c r="DT563" s="179"/>
      <c r="DU563" s="179"/>
      <c r="DV563" s="179"/>
      <c r="DW563" s="179"/>
      <c r="DX563" s="179"/>
      <c r="DY563" s="179"/>
      <c r="DZ563" s="179"/>
      <c r="EA563" s="179"/>
      <c r="EB563" s="179"/>
      <c r="EC563" s="179"/>
      <c r="ED563" s="179"/>
      <c r="EE563" s="179"/>
      <c r="EF563" s="179"/>
      <c r="EG563" s="179"/>
      <c r="EH563" s="179"/>
      <c r="EI563" s="179"/>
      <c r="EJ563" s="179"/>
      <c r="EK563" s="179"/>
      <c r="EL563" s="179"/>
      <c r="EM563" s="179"/>
      <c r="EN563" s="179"/>
      <c r="EO563" s="179"/>
      <c r="EP563" s="179"/>
      <c r="EQ563" s="179"/>
      <c r="ER563" s="179"/>
      <c r="ES563" s="179"/>
      <c r="ET563" s="179"/>
      <c r="EU563" s="179"/>
      <c r="EV563" s="179"/>
      <c r="EW563" s="179"/>
      <c r="EX563" s="179"/>
      <c r="EY563" s="179"/>
      <c r="EZ563" s="179"/>
      <c r="FA563" s="179"/>
      <c r="FB563" s="179"/>
      <c r="FC563" s="179"/>
      <c r="FD563" s="179"/>
      <c r="FE563" s="179"/>
      <c r="FF563" s="179"/>
      <c r="FG563" s="179"/>
      <c r="FH563" s="179"/>
      <c r="FI563" s="179"/>
      <c r="FJ563" s="179"/>
      <c r="FK563" s="179"/>
      <c r="FL563" s="179"/>
      <c r="FM563" s="179"/>
      <c r="FN563" s="179"/>
      <c r="FO563" s="179"/>
      <c r="FP563" s="179"/>
      <c r="FQ563" s="179"/>
      <c r="FR563" s="179"/>
      <c r="FS563" s="179"/>
      <c r="FT563" s="179"/>
      <c r="FU563" s="179"/>
      <c r="FV563" s="179"/>
      <c r="FW563" s="179"/>
      <c r="FX563" s="179"/>
      <c r="FY563" s="179"/>
      <c r="FZ563" s="179"/>
      <c r="GA563" s="179"/>
      <c r="GB563" s="179"/>
    </row>
    <row r="564" spans="1:184" s="659" customFormat="1">
      <c r="A564" s="12"/>
      <c r="D564" s="179"/>
      <c r="E564" s="179"/>
      <c r="F564" s="179"/>
      <c r="G564" s="179"/>
      <c r="H564" s="179"/>
      <c r="I564" s="179"/>
      <c r="J564" s="179"/>
      <c r="K564" s="179"/>
      <c r="L564" s="793"/>
      <c r="M564" s="794"/>
      <c r="N564" s="795"/>
      <c r="O564" s="179"/>
      <c r="P564" s="179"/>
      <c r="Q564" s="179"/>
      <c r="R564" s="179"/>
      <c r="S564" s="179"/>
      <c r="T564" s="179"/>
      <c r="U564" s="179"/>
      <c r="V564" s="179"/>
      <c r="W564" s="179"/>
      <c r="X564" s="179"/>
      <c r="Y564" s="179"/>
      <c r="Z564" s="179"/>
      <c r="AA564" s="179"/>
      <c r="AB564" s="179"/>
      <c r="AC564" s="179"/>
      <c r="AD564" s="179"/>
      <c r="AE564" s="179"/>
      <c r="AF564" s="179"/>
      <c r="AG564" s="179"/>
      <c r="AH564" s="179"/>
      <c r="AI564" s="179"/>
      <c r="AJ564" s="179"/>
      <c r="AK564" s="179"/>
      <c r="AL564" s="179"/>
      <c r="AM564" s="179"/>
      <c r="AN564" s="179"/>
      <c r="AO564" s="179"/>
      <c r="AP564" s="179"/>
      <c r="AQ564" s="179"/>
      <c r="AR564" s="179"/>
      <c r="AS564" s="179"/>
      <c r="AT564" s="179"/>
      <c r="AU564" s="179"/>
      <c r="AV564" s="179"/>
      <c r="AW564" s="179"/>
      <c r="AX564" s="179"/>
      <c r="AY564" s="179"/>
      <c r="AZ564" s="179"/>
      <c r="BA564" s="179"/>
      <c r="BB564" s="179"/>
      <c r="BC564" s="179"/>
      <c r="BD564" s="179"/>
      <c r="BE564" s="179"/>
      <c r="BF564" s="179"/>
      <c r="BG564" s="179"/>
      <c r="BH564" s="179"/>
      <c r="BI564" s="179"/>
      <c r="BJ564" s="179"/>
      <c r="BK564" s="179"/>
      <c r="BL564" s="179"/>
      <c r="BM564" s="179"/>
      <c r="BN564" s="179"/>
      <c r="BO564" s="179"/>
      <c r="BP564" s="179"/>
      <c r="BQ564" s="179"/>
      <c r="BR564" s="179"/>
      <c r="BS564" s="179"/>
      <c r="BT564" s="179"/>
      <c r="BU564" s="179"/>
      <c r="BV564" s="179"/>
      <c r="BW564" s="179"/>
      <c r="BX564" s="179"/>
      <c r="BY564" s="179"/>
      <c r="BZ564" s="179"/>
      <c r="CA564" s="179"/>
      <c r="CB564" s="179"/>
      <c r="CC564" s="179"/>
      <c r="CD564" s="179"/>
      <c r="CE564" s="179"/>
      <c r="CF564" s="179"/>
      <c r="CG564" s="179"/>
      <c r="CH564" s="179"/>
      <c r="CI564" s="179"/>
      <c r="CJ564" s="179"/>
      <c r="CK564" s="179"/>
      <c r="CL564" s="179"/>
      <c r="CM564" s="179"/>
      <c r="CN564" s="179"/>
      <c r="CO564" s="179"/>
      <c r="CP564" s="179"/>
      <c r="CQ564" s="179"/>
      <c r="CR564" s="179"/>
      <c r="CS564" s="179"/>
      <c r="CT564" s="179"/>
      <c r="CU564" s="179"/>
      <c r="CV564" s="179"/>
      <c r="CW564" s="179"/>
      <c r="CX564" s="179"/>
      <c r="CY564" s="179"/>
      <c r="CZ564" s="179"/>
      <c r="DA564" s="179"/>
      <c r="DB564" s="179"/>
      <c r="DC564" s="179"/>
      <c r="DD564" s="179"/>
      <c r="DE564" s="179"/>
      <c r="DF564" s="179"/>
      <c r="DG564" s="179"/>
      <c r="DH564" s="179"/>
      <c r="DI564" s="179"/>
      <c r="DJ564" s="179"/>
      <c r="DK564" s="179"/>
      <c r="DL564" s="179"/>
      <c r="DM564" s="179"/>
      <c r="DN564" s="179"/>
      <c r="DO564" s="179"/>
      <c r="DP564" s="179"/>
      <c r="DQ564" s="179"/>
      <c r="DR564" s="179"/>
      <c r="DS564" s="179"/>
      <c r="DT564" s="179"/>
      <c r="DU564" s="179"/>
      <c r="DV564" s="179"/>
      <c r="DW564" s="179"/>
      <c r="DX564" s="179"/>
      <c r="DY564" s="179"/>
      <c r="DZ564" s="179"/>
      <c r="EA564" s="179"/>
      <c r="EB564" s="179"/>
      <c r="EC564" s="179"/>
      <c r="ED564" s="179"/>
      <c r="EE564" s="179"/>
      <c r="EF564" s="179"/>
      <c r="EG564" s="179"/>
      <c r="EH564" s="179"/>
      <c r="EI564" s="179"/>
      <c r="EJ564" s="179"/>
      <c r="EK564" s="179"/>
      <c r="EL564" s="179"/>
      <c r="EM564" s="179"/>
      <c r="EN564" s="179"/>
      <c r="EO564" s="179"/>
      <c r="EP564" s="179"/>
      <c r="EQ564" s="179"/>
      <c r="ER564" s="179"/>
      <c r="ES564" s="179"/>
      <c r="ET564" s="179"/>
      <c r="EU564" s="179"/>
      <c r="EV564" s="179"/>
      <c r="EW564" s="179"/>
      <c r="EX564" s="179"/>
      <c r="EY564" s="179"/>
      <c r="EZ564" s="179"/>
      <c r="FA564" s="179"/>
      <c r="FB564" s="179"/>
      <c r="FC564" s="179"/>
      <c r="FD564" s="179"/>
      <c r="FE564" s="179"/>
      <c r="FF564" s="179"/>
      <c r="FG564" s="179"/>
      <c r="FH564" s="179"/>
      <c r="FI564" s="179"/>
      <c r="FJ564" s="179"/>
      <c r="FK564" s="179"/>
      <c r="FL564" s="179"/>
      <c r="FM564" s="179"/>
      <c r="FN564" s="179"/>
      <c r="FO564" s="179"/>
      <c r="FP564" s="179"/>
      <c r="FQ564" s="179"/>
      <c r="FR564" s="179"/>
      <c r="FS564" s="179"/>
      <c r="FT564" s="179"/>
      <c r="FU564" s="179"/>
      <c r="FV564" s="179"/>
      <c r="FW564" s="179"/>
      <c r="FX564" s="179"/>
      <c r="FY564" s="179"/>
      <c r="FZ564" s="179"/>
      <c r="GA564" s="179"/>
      <c r="GB564" s="179"/>
    </row>
    <row r="565" spans="1:184" s="659" customFormat="1">
      <c r="A565" s="12"/>
      <c r="D565" s="179"/>
      <c r="E565" s="179"/>
      <c r="F565" s="179"/>
      <c r="G565" s="179"/>
      <c r="H565" s="179"/>
      <c r="I565" s="179"/>
      <c r="J565" s="179"/>
      <c r="K565" s="179"/>
      <c r="L565" s="793"/>
      <c r="M565" s="794"/>
      <c r="N565" s="795"/>
      <c r="O565" s="179"/>
      <c r="P565" s="179"/>
      <c r="Q565" s="179"/>
      <c r="R565" s="179"/>
      <c r="S565" s="179"/>
      <c r="T565" s="179"/>
      <c r="U565" s="179"/>
      <c r="V565" s="179"/>
      <c r="W565" s="179"/>
      <c r="X565" s="179"/>
      <c r="Y565" s="179"/>
      <c r="Z565" s="179"/>
      <c r="AA565" s="179"/>
      <c r="AB565" s="179"/>
      <c r="AC565" s="179"/>
      <c r="AD565" s="179"/>
      <c r="AE565" s="179"/>
      <c r="AF565" s="179"/>
      <c r="AG565" s="179"/>
      <c r="AH565" s="179"/>
      <c r="AI565" s="179"/>
      <c r="AJ565" s="179"/>
      <c r="AK565" s="179"/>
      <c r="AL565" s="179"/>
      <c r="AM565" s="179"/>
      <c r="AN565" s="179"/>
      <c r="AO565" s="179"/>
      <c r="AP565" s="179"/>
      <c r="AQ565" s="179"/>
      <c r="AR565" s="179"/>
      <c r="AS565" s="179"/>
      <c r="AT565" s="179"/>
      <c r="AU565" s="179"/>
      <c r="AV565" s="179"/>
      <c r="AW565" s="179"/>
      <c r="AX565" s="179"/>
      <c r="AY565" s="179"/>
      <c r="AZ565" s="179"/>
      <c r="BA565" s="179"/>
      <c r="BB565" s="179"/>
      <c r="BC565" s="179"/>
      <c r="BD565" s="179"/>
      <c r="BE565" s="179"/>
      <c r="BF565" s="179"/>
      <c r="BG565" s="179"/>
      <c r="BH565" s="179"/>
      <c r="BI565" s="179"/>
      <c r="BJ565" s="179"/>
      <c r="BK565" s="179"/>
      <c r="BL565" s="179"/>
      <c r="BM565" s="179"/>
      <c r="BN565" s="179"/>
      <c r="BO565" s="179"/>
      <c r="BP565" s="179"/>
      <c r="BQ565" s="179"/>
      <c r="BR565" s="179"/>
      <c r="BS565" s="179"/>
      <c r="BT565" s="179"/>
      <c r="BU565" s="179"/>
      <c r="BV565" s="179"/>
      <c r="BW565" s="179"/>
      <c r="BX565" s="179"/>
      <c r="BY565" s="179"/>
      <c r="BZ565" s="179"/>
      <c r="CA565" s="179"/>
      <c r="CB565" s="179"/>
      <c r="CC565" s="179"/>
      <c r="CD565" s="179"/>
      <c r="CE565" s="179"/>
      <c r="CF565" s="179"/>
      <c r="CG565" s="179"/>
      <c r="CH565" s="179"/>
      <c r="CI565" s="179"/>
      <c r="CJ565" s="179"/>
      <c r="CK565" s="179"/>
      <c r="CL565" s="179"/>
      <c r="CM565" s="179"/>
      <c r="CN565" s="179"/>
      <c r="CO565" s="179"/>
      <c r="CP565" s="179"/>
      <c r="CQ565" s="179"/>
      <c r="CR565" s="179"/>
      <c r="CS565" s="179"/>
      <c r="CT565" s="179"/>
      <c r="CU565" s="179"/>
      <c r="CV565" s="179"/>
      <c r="CW565" s="179"/>
      <c r="CX565" s="179"/>
      <c r="CY565" s="179"/>
      <c r="CZ565" s="179"/>
      <c r="DA565" s="179"/>
      <c r="DB565" s="179"/>
      <c r="DC565" s="179"/>
      <c r="DD565" s="179"/>
      <c r="DE565" s="179"/>
      <c r="DF565" s="179"/>
      <c r="DG565" s="179"/>
      <c r="DH565" s="179"/>
      <c r="DI565" s="179"/>
      <c r="DJ565" s="179"/>
      <c r="DK565" s="179"/>
      <c r="DL565" s="179"/>
      <c r="DM565" s="179"/>
      <c r="DN565" s="179"/>
      <c r="DO565" s="179"/>
      <c r="DP565" s="179"/>
      <c r="DQ565" s="179"/>
      <c r="DR565" s="179"/>
      <c r="DS565" s="179"/>
      <c r="DT565" s="179"/>
      <c r="DU565" s="179"/>
      <c r="DV565" s="179"/>
      <c r="DW565" s="179"/>
      <c r="DX565" s="179"/>
      <c r="DY565" s="179"/>
      <c r="DZ565" s="179"/>
      <c r="EA565" s="179"/>
      <c r="EB565" s="179"/>
      <c r="EC565" s="179"/>
      <c r="ED565" s="179"/>
      <c r="EE565" s="179"/>
      <c r="EF565" s="179"/>
      <c r="EG565" s="179"/>
      <c r="EH565" s="179"/>
      <c r="EI565" s="179"/>
      <c r="EJ565" s="179"/>
      <c r="EK565" s="179"/>
      <c r="EL565" s="179"/>
      <c r="EM565" s="179"/>
      <c r="EN565" s="179"/>
      <c r="EO565" s="179"/>
      <c r="EP565" s="179"/>
      <c r="EQ565" s="179"/>
      <c r="ER565" s="179"/>
      <c r="ES565" s="179"/>
      <c r="ET565" s="179"/>
      <c r="EU565" s="179"/>
      <c r="EV565" s="179"/>
      <c r="EW565" s="179"/>
      <c r="EX565" s="179"/>
      <c r="EY565" s="179"/>
      <c r="EZ565" s="179"/>
      <c r="FA565" s="179"/>
      <c r="FB565" s="179"/>
      <c r="FC565" s="179"/>
      <c r="FD565" s="179"/>
      <c r="FE565" s="179"/>
      <c r="FF565" s="179"/>
      <c r="FG565" s="179"/>
      <c r="FH565" s="179"/>
      <c r="FI565" s="179"/>
      <c r="FJ565" s="179"/>
      <c r="FK565" s="179"/>
      <c r="FL565" s="179"/>
      <c r="FM565" s="179"/>
      <c r="FN565" s="179"/>
      <c r="FO565" s="179"/>
      <c r="FP565" s="179"/>
      <c r="FQ565" s="179"/>
      <c r="FR565" s="179"/>
      <c r="FS565" s="179"/>
      <c r="FT565" s="179"/>
      <c r="FU565" s="179"/>
      <c r="FV565" s="179"/>
      <c r="FW565" s="179"/>
      <c r="FX565" s="179"/>
      <c r="FY565" s="179"/>
      <c r="FZ565" s="179"/>
      <c r="GA565" s="179"/>
      <c r="GB565" s="179"/>
    </row>
    <row r="566" spans="1:184" s="659" customFormat="1">
      <c r="A566" s="12"/>
      <c r="D566" s="179"/>
      <c r="E566" s="179"/>
      <c r="F566" s="179"/>
      <c r="G566" s="179"/>
      <c r="H566" s="179"/>
      <c r="I566" s="179"/>
      <c r="J566" s="179"/>
      <c r="K566" s="179"/>
      <c r="L566" s="793"/>
      <c r="M566" s="794"/>
      <c r="N566" s="795"/>
      <c r="O566" s="179"/>
      <c r="P566" s="179"/>
      <c r="Q566" s="179"/>
      <c r="R566" s="179"/>
      <c r="S566" s="179"/>
      <c r="T566" s="179"/>
      <c r="U566" s="179"/>
      <c r="V566" s="179"/>
      <c r="W566" s="179"/>
      <c r="X566" s="179"/>
      <c r="Y566" s="179"/>
      <c r="Z566" s="179"/>
      <c r="AA566" s="179"/>
      <c r="AB566" s="179"/>
      <c r="AC566" s="179"/>
      <c r="AD566" s="179"/>
      <c r="AE566" s="179"/>
      <c r="AF566" s="179"/>
      <c r="AG566" s="179"/>
      <c r="AH566" s="179"/>
      <c r="AI566" s="179"/>
      <c r="AJ566" s="179"/>
      <c r="AK566" s="179"/>
      <c r="AL566" s="179"/>
      <c r="AM566" s="179"/>
      <c r="AN566" s="179"/>
      <c r="AO566" s="179"/>
      <c r="AP566" s="179"/>
      <c r="AQ566" s="179"/>
      <c r="AR566" s="179"/>
      <c r="AS566" s="179"/>
      <c r="AT566" s="179"/>
      <c r="AU566" s="179"/>
      <c r="AV566" s="179"/>
      <c r="AW566" s="179"/>
      <c r="AX566" s="179"/>
      <c r="AY566" s="179"/>
      <c r="AZ566" s="179"/>
      <c r="BA566" s="179"/>
      <c r="BB566" s="179"/>
      <c r="BC566" s="179"/>
      <c r="BD566" s="179"/>
      <c r="BE566" s="179"/>
      <c r="BF566" s="179"/>
      <c r="BG566" s="179"/>
      <c r="BH566" s="179"/>
      <c r="BI566" s="179"/>
      <c r="BJ566" s="179"/>
      <c r="BK566" s="179"/>
      <c r="BL566" s="179"/>
      <c r="BM566" s="179"/>
      <c r="BN566" s="179"/>
      <c r="BO566" s="179"/>
      <c r="BP566" s="179"/>
      <c r="BQ566" s="179"/>
      <c r="BR566" s="179"/>
      <c r="BS566" s="179"/>
      <c r="BT566" s="179"/>
      <c r="BU566" s="179"/>
      <c r="BV566" s="179"/>
      <c r="BW566" s="179"/>
      <c r="BX566" s="179"/>
      <c r="BY566" s="179"/>
      <c r="BZ566" s="179"/>
      <c r="CA566" s="179"/>
      <c r="CB566" s="179"/>
      <c r="CC566" s="179"/>
      <c r="CD566" s="179"/>
      <c r="CE566" s="179"/>
      <c r="CF566" s="179"/>
      <c r="CG566" s="179"/>
      <c r="CH566" s="179"/>
      <c r="CI566" s="179"/>
      <c r="CJ566" s="179"/>
      <c r="CK566" s="179"/>
      <c r="CL566" s="179"/>
      <c r="CM566" s="179"/>
      <c r="CN566" s="179"/>
      <c r="CO566" s="179"/>
      <c r="CP566" s="179"/>
      <c r="CQ566" s="179"/>
      <c r="CR566" s="179"/>
      <c r="CS566" s="179"/>
      <c r="CT566" s="179"/>
      <c r="CU566" s="179"/>
      <c r="CV566" s="179"/>
      <c r="CW566" s="179"/>
      <c r="CX566" s="179"/>
      <c r="CY566" s="179"/>
      <c r="CZ566" s="179"/>
      <c r="DA566" s="179"/>
      <c r="DB566" s="179"/>
      <c r="DC566" s="179"/>
      <c r="DD566" s="179"/>
      <c r="DE566" s="179"/>
      <c r="DF566" s="179"/>
      <c r="DG566" s="179"/>
      <c r="DH566" s="179"/>
      <c r="DI566" s="179"/>
      <c r="DJ566" s="179"/>
      <c r="DK566" s="179"/>
      <c r="DL566" s="179"/>
      <c r="DM566" s="179"/>
      <c r="DN566" s="179"/>
      <c r="DO566" s="179"/>
      <c r="DP566" s="179"/>
      <c r="DQ566" s="179"/>
      <c r="DR566" s="179"/>
      <c r="DS566" s="179"/>
      <c r="DT566" s="179"/>
      <c r="DU566" s="179"/>
      <c r="DV566" s="179"/>
      <c r="DW566" s="179"/>
      <c r="DX566" s="179"/>
      <c r="DY566" s="179"/>
      <c r="DZ566" s="179"/>
      <c r="EA566" s="179"/>
      <c r="EB566" s="179"/>
      <c r="EC566" s="179"/>
      <c r="ED566" s="179"/>
      <c r="EE566" s="179"/>
      <c r="EF566" s="179"/>
      <c r="EG566" s="179"/>
      <c r="EH566" s="179"/>
      <c r="EI566" s="179"/>
      <c r="EJ566" s="179"/>
      <c r="EK566" s="179"/>
      <c r="EL566" s="179"/>
      <c r="EM566" s="179"/>
      <c r="EN566" s="179"/>
      <c r="EO566" s="179"/>
      <c r="EP566" s="179"/>
      <c r="EQ566" s="179"/>
      <c r="ER566" s="179"/>
      <c r="ES566" s="179"/>
      <c r="ET566" s="179"/>
      <c r="EU566" s="179"/>
      <c r="EV566" s="179"/>
      <c r="EW566" s="179"/>
      <c r="EX566" s="179"/>
      <c r="EY566" s="179"/>
      <c r="EZ566" s="179"/>
      <c r="FA566" s="179"/>
      <c r="FB566" s="179"/>
      <c r="FC566" s="179"/>
      <c r="FD566" s="179"/>
      <c r="FE566" s="179"/>
      <c r="FF566" s="179"/>
      <c r="FG566" s="179"/>
      <c r="FH566" s="179"/>
      <c r="FI566" s="179"/>
      <c r="FJ566" s="179"/>
      <c r="FK566" s="179"/>
      <c r="FL566" s="179"/>
      <c r="FM566" s="179"/>
      <c r="FN566" s="179"/>
      <c r="FO566" s="179"/>
      <c r="FP566" s="179"/>
      <c r="FQ566" s="179"/>
      <c r="FR566" s="179"/>
      <c r="FS566" s="179"/>
      <c r="FT566" s="179"/>
      <c r="FU566" s="179"/>
      <c r="FV566" s="179"/>
      <c r="FW566" s="179"/>
      <c r="FX566" s="179"/>
      <c r="FY566" s="179"/>
      <c r="FZ566" s="179"/>
      <c r="GA566" s="179"/>
      <c r="GB566" s="179"/>
    </row>
    <row r="567" spans="1:184" s="659" customFormat="1">
      <c r="A567" s="12"/>
      <c r="D567" s="179"/>
      <c r="E567" s="179"/>
      <c r="F567" s="179"/>
      <c r="G567" s="179"/>
      <c r="H567" s="179"/>
      <c r="I567" s="179"/>
      <c r="J567" s="179"/>
      <c r="K567" s="179"/>
      <c r="L567" s="793"/>
      <c r="M567" s="794"/>
      <c r="N567" s="795"/>
      <c r="O567" s="179"/>
      <c r="P567" s="179"/>
      <c r="Q567" s="179"/>
      <c r="R567" s="179"/>
      <c r="S567" s="179"/>
      <c r="T567" s="179"/>
      <c r="U567" s="179"/>
      <c r="V567" s="179"/>
      <c r="W567" s="179"/>
      <c r="X567" s="179"/>
      <c r="Y567" s="179"/>
      <c r="Z567" s="179"/>
      <c r="AA567" s="179"/>
      <c r="AB567" s="179"/>
      <c r="AC567" s="179"/>
      <c r="AD567" s="179"/>
      <c r="AE567" s="179"/>
      <c r="AF567" s="179"/>
      <c r="AG567" s="179"/>
      <c r="AH567" s="179"/>
      <c r="AI567" s="179"/>
      <c r="AJ567" s="179"/>
      <c r="AK567" s="179"/>
      <c r="AL567" s="179"/>
      <c r="AM567" s="179"/>
      <c r="AN567" s="179"/>
      <c r="AO567" s="179"/>
      <c r="AP567" s="179"/>
      <c r="AQ567" s="179"/>
      <c r="AR567" s="179"/>
      <c r="AS567" s="179"/>
      <c r="AT567" s="179"/>
      <c r="AU567" s="179"/>
      <c r="AV567" s="179"/>
      <c r="AW567" s="179"/>
      <c r="AX567" s="179"/>
      <c r="AY567" s="179"/>
      <c r="AZ567" s="179"/>
      <c r="BA567" s="179"/>
      <c r="BB567" s="179"/>
      <c r="BC567" s="179"/>
      <c r="BD567" s="179"/>
      <c r="BE567" s="179"/>
      <c r="BF567" s="179"/>
      <c r="BG567" s="179"/>
      <c r="BH567" s="179"/>
      <c r="BI567" s="179"/>
      <c r="BJ567" s="179"/>
      <c r="BK567" s="179"/>
      <c r="BL567" s="179"/>
      <c r="BM567" s="179"/>
      <c r="BN567" s="179"/>
      <c r="BO567" s="179"/>
      <c r="BP567" s="179"/>
      <c r="BQ567" s="179"/>
      <c r="BR567" s="179"/>
      <c r="BS567" s="179"/>
      <c r="BT567" s="179"/>
      <c r="BU567" s="179"/>
      <c r="BV567" s="179"/>
      <c r="BW567" s="179"/>
      <c r="BX567" s="179"/>
      <c r="BY567" s="179"/>
      <c r="BZ567" s="179"/>
      <c r="CA567" s="179"/>
      <c r="CB567" s="179"/>
      <c r="CC567" s="179"/>
      <c r="CD567" s="179"/>
      <c r="CE567" s="179"/>
      <c r="CF567" s="179"/>
      <c r="CG567" s="179"/>
      <c r="CH567" s="179"/>
      <c r="CI567" s="179"/>
      <c r="CJ567" s="179"/>
      <c r="CK567" s="179"/>
      <c r="CL567" s="179"/>
      <c r="CM567" s="179"/>
      <c r="CN567" s="179"/>
      <c r="CO567" s="179"/>
      <c r="CP567" s="179"/>
      <c r="CQ567" s="179"/>
      <c r="CR567" s="179"/>
      <c r="CS567" s="179"/>
      <c r="CT567" s="179"/>
      <c r="CU567" s="179"/>
      <c r="CV567" s="179"/>
      <c r="CW567" s="179"/>
      <c r="CX567" s="179"/>
      <c r="CY567" s="179"/>
      <c r="CZ567" s="179"/>
      <c r="DA567" s="179"/>
      <c r="DB567" s="179"/>
      <c r="DC567" s="179"/>
      <c r="DD567" s="179"/>
      <c r="DE567" s="179"/>
      <c r="DF567" s="179"/>
      <c r="DG567" s="179"/>
      <c r="DH567" s="179"/>
      <c r="DI567" s="179"/>
      <c r="DJ567" s="179"/>
      <c r="DK567" s="179"/>
      <c r="DL567" s="179"/>
      <c r="DM567" s="179"/>
      <c r="DN567" s="179"/>
      <c r="DO567" s="179"/>
      <c r="DP567" s="179"/>
      <c r="DQ567" s="179"/>
      <c r="DR567" s="179"/>
      <c r="DS567" s="179"/>
      <c r="DT567" s="179"/>
      <c r="DU567" s="179"/>
      <c r="DV567" s="179"/>
      <c r="DW567" s="179"/>
      <c r="DX567" s="179"/>
      <c r="DY567" s="179"/>
      <c r="DZ567" s="179"/>
      <c r="EA567" s="179"/>
      <c r="EB567" s="179"/>
      <c r="EC567" s="179"/>
      <c r="ED567" s="179"/>
      <c r="EE567" s="179"/>
      <c r="EF567" s="179"/>
      <c r="EG567" s="179"/>
      <c r="EH567" s="179"/>
      <c r="EI567" s="179"/>
      <c r="EJ567" s="179"/>
      <c r="EK567" s="179"/>
      <c r="EL567" s="179"/>
      <c r="EM567" s="179"/>
      <c r="EN567" s="179"/>
      <c r="EO567" s="179"/>
      <c r="EP567" s="179"/>
      <c r="EQ567" s="179"/>
      <c r="ER567" s="179"/>
      <c r="ES567" s="179"/>
      <c r="ET567" s="179"/>
      <c r="EU567" s="179"/>
      <c r="EV567" s="179"/>
      <c r="EW567" s="179"/>
      <c r="EX567" s="179"/>
      <c r="EY567" s="179"/>
      <c r="EZ567" s="179"/>
      <c r="FA567" s="179"/>
      <c r="FB567" s="179"/>
      <c r="FC567" s="179"/>
      <c r="FD567" s="179"/>
      <c r="FE567" s="179"/>
      <c r="FF567" s="179"/>
      <c r="FG567" s="179"/>
      <c r="FH567" s="179"/>
      <c r="FI567" s="179"/>
      <c r="FJ567" s="179"/>
      <c r="FK567" s="179"/>
      <c r="FL567" s="179"/>
      <c r="FM567" s="179"/>
      <c r="FN567" s="179"/>
      <c r="FO567" s="179"/>
      <c r="FP567" s="179"/>
      <c r="FQ567" s="179"/>
      <c r="FR567" s="179"/>
      <c r="FS567" s="179"/>
      <c r="FT567" s="179"/>
      <c r="FU567" s="179"/>
      <c r="FV567" s="179"/>
      <c r="FW567" s="179"/>
      <c r="FX567" s="179"/>
      <c r="FY567" s="179"/>
      <c r="FZ567" s="179"/>
      <c r="GA567" s="179"/>
      <c r="GB567" s="179"/>
    </row>
    <row r="568" spans="1:184" s="659" customFormat="1">
      <c r="A568" s="12"/>
      <c r="D568" s="179"/>
      <c r="E568" s="179"/>
      <c r="F568" s="179"/>
      <c r="G568" s="179"/>
      <c r="H568" s="179"/>
      <c r="I568" s="179"/>
      <c r="J568" s="179"/>
      <c r="K568" s="179"/>
      <c r="L568" s="793"/>
      <c r="M568" s="794"/>
      <c r="N568" s="795"/>
      <c r="O568" s="179"/>
      <c r="P568" s="179"/>
      <c r="Q568" s="179"/>
      <c r="R568" s="179"/>
      <c r="S568" s="179"/>
      <c r="T568" s="179"/>
      <c r="U568" s="179"/>
      <c r="V568" s="179"/>
      <c r="W568" s="179"/>
      <c r="X568" s="179"/>
      <c r="Y568" s="179"/>
      <c r="Z568" s="179"/>
      <c r="AA568" s="179"/>
      <c r="AB568" s="179"/>
      <c r="AC568" s="179"/>
      <c r="AD568" s="179"/>
      <c r="AE568" s="179"/>
      <c r="AF568" s="179"/>
      <c r="AG568" s="179"/>
      <c r="AH568" s="179"/>
      <c r="AI568" s="179"/>
      <c r="AJ568" s="179"/>
      <c r="AK568" s="179"/>
      <c r="AL568" s="179"/>
      <c r="AM568" s="179"/>
      <c r="AN568" s="179"/>
      <c r="AO568" s="179"/>
      <c r="AP568" s="179"/>
      <c r="AQ568" s="179"/>
      <c r="AR568" s="179"/>
      <c r="AS568" s="179"/>
      <c r="AT568" s="179"/>
      <c r="AU568" s="179"/>
      <c r="AV568" s="179"/>
      <c r="AW568" s="179"/>
      <c r="AX568" s="179"/>
      <c r="AY568" s="179"/>
      <c r="AZ568" s="179"/>
      <c r="BA568" s="179"/>
      <c r="BB568" s="179"/>
      <c r="BC568" s="179"/>
      <c r="BD568" s="179"/>
      <c r="BE568" s="179"/>
      <c r="BF568" s="179"/>
      <c r="BG568" s="179"/>
      <c r="BH568" s="179"/>
      <c r="BI568" s="179"/>
      <c r="BJ568" s="179"/>
      <c r="BK568" s="179"/>
      <c r="BL568" s="179"/>
      <c r="BM568" s="179"/>
      <c r="BN568" s="179"/>
      <c r="BO568" s="179"/>
      <c r="BP568" s="179"/>
      <c r="BQ568" s="179"/>
      <c r="BR568" s="179"/>
      <c r="BS568" s="179"/>
      <c r="BT568" s="179"/>
      <c r="BU568" s="179"/>
      <c r="BV568" s="179"/>
      <c r="BW568" s="179"/>
      <c r="BX568" s="179"/>
      <c r="BY568" s="179"/>
      <c r="BZ568" s="179"/>
      <c r="CA568" s="179"/>
      <c r="CB568" s="179"/>
      <c r="CC568" s="179"/>
      <c r="CD568" s="179"/>
      <c r="CE568" s="179"/>
      <c r="CF568" s="179"/>
      <c r="CG568" s="179"/>
      <c r="CH568" s="179"/>
      <c r="CI568" s="179"/>
      <c r="CJ568" s="179"/>
      <c r="CK568" s="179"/>
      <c r="CL568" s="179"/>
      <c r="CM568" s="179"/>
      <c r="CN568" s="179"/>
      <c r="CO568" s="179"/>
      <c r="CP568" s="179"/>
      <c r="CQ568" s="179"/>
      <c r="CR568" s="179"/>
      <c r="CS568" s="179"/>
      <c r="CT568" s="179"/>
      <c r="CU568" s="179"/>
      <c r="CV568" s="179"/>
      <c r="CW568" s="179"/>
      <c r="CX568" s="179"/>
      <c r="CY568" s="179"/>
      <c r="CZ568" s="179"/>
      <c r="DA568" s="179"/>
      <c r="DB568" s="179"/>
      <c r="DC568" s="179"/>
      <c r="DD568" s="179"/>
      <c r="DE568" s="179"/>
      <c r="DF568" s="179"/>
      <c r="DG568" s="179"/>
      <c r="DH568" s="179"/>
      <c r="DI568" s="179"/>
      <c r="DJ568" s="179"/>
      <c r="DK568" s="179"/>
      <c r="DL568" s="179"/>
      <c r="DM568" s="179"/>
      <c r="DN568" s="179"/>
      <c r="DO568" s="179"/>
      <c r="DP568" s="179"/>
      <c r="DQ568" s="179"/>
      <c r="DR568" s="179"/>
      <c r="DS568" s="179"/>
      <c r="DT568" s="179"/>
      <c r="DU568" s="179"/>
      <c r="DV568" s="179"/>
      <c r="DW568" s="179"/>
      <c r="DX568" s="179"/>
      <c r="DY568" s="179"/>
      <c r="DZ568" s="179"/>
      <c r="EA568" s="179"/>
      <c r="EB568" s="179"/>
      <c r="EC568" s="179"/>
      <c r="ED568" s="179"/>
      <c r="EE568" s="179"/>
      <c r="EF568" s="179"/>
      <c r="EG568" s="179"/>
      <c r="EH568" s="179"/>
      <c r="EI568" s="179"/>
      <c r="EJ568" s="179"/>
      <c r="EK568" s="179"/>
      <c r="EL568" s="179"/>
      <c r="EM568" s="179"/>
      <c r="EN568" s="179"/>
      <c r="EO568" s="179"/>
      <c r="EP568" s="179"/>
      <c r="EQ568" s="179"/>
      <c r="ER568" s="179"/>
      <c r="ES568" s="179"/>
      <c r="ET568" s="179"/>
      <c r="EU568" s="179"/>
      <c r="EV568" s="179"/>
      <c r="EW568" s="179"/>
      <c r="EX568" s="179"/>
      <c r="EY568" s="179"/>
      <c r="EZ568" s="179"/>
      <c r="FA568" s="179"/>
      <c r="FB568" s="179"/>
      <c r="FC568" s="179"/>
      <c r="FD568" s="179"/>
      <c r="FE568" s="179"/>
      <c r="FF568" s="179"/>
      <c r="FG568" s="179"/>
      <c r="FH568" s="179"/>
      <c r="FI568" s="179"/>
      <c r="FJ568" s="179"/>
      <c r="FK568" s="179"/>
      <c r="FL568" s="179"/>
      <c r="FM568" s="179"/>
      <c r="FN568" s="179"/>
      <c r="FO568" s="179"/>
      <c r="FP568" s="179"/>
      <c r="FQ568" s="179"/>
      <c r="FR568" s="179"/>
      <c r="FS568" s="179"/>
      <c r="FT568" s="179"/>
      <c r="FU568" s="179"/>
      <c r="FV568" s="179"/>
      <c r="FW568" s="179"/>
      <c r="FX568" s="179"/>
      <c r="FY568" s="179"/>
      <c r="FZ568" s="179"/>
      <c r="GA568" s="179"/>
      <c r="GB568" s="179"/>
    </row>
    <row r="569" spans="1:184" s="659" customFormat="1">
      <c r="A569" s="12"/>
      <c r="D569" s="179"/>
      <c r="E569" s="179"/>
      <c r="F569" s="179"/>
      <c r="G569" s="179"/>
      <c r="H569" s="179"/>
      <c r="I569" s="179"/>
      <c r="J569" s="179"/>
      <c r="K569" s="179"/>
      <c r="L569" s="793"/>
      <c r="M569" s="794"/>
      <c r="N569" s="795"/>
      <c r="O569" s="179"/>
      <c r="P569" s="179"/>
      <c r="Q569" s="179"/>
      <c r="R569" s="179"/>
      <c r="S569" s="179"/>
      <c r="T569" s="179"/>
      <c r="U569" s="179"/>
      <c r="V569" s="179"/>
      <c r="W569" s="179"/>
      <c r="X569" s="179"/>
      <c r="Y569" s="179"/>
      <c r="Z569" s="179"/>
      <c r="AA569" s="179"/>
      <c r="AB569" s="179"/>
      <c r="AC569" s="179"/>
      <c r="AD569" s="179"/>
      <c r="AE569" s="179"/>
      <c r="AF569" s="179"/>
      <c r="AG569" s="179"/>
      <c r="AH569" s="179"/>
      <c r="AI569" s="179"/>
      <c r="AJ569" s="179"/>
      <c r="AK569" s="179"/>
      <c r="AL569" s="179"/>
      <c r="AM569" s="179"/>
      <c r="AN569" s="179"/>
      <c r="AO569" s="179"/>
      <c r="AP569" s="179"/>
      <c r="AQ569" s="179"/>
      <c r="AR569" s="179"/>
      <c r="AS569" s="179"/>
      <c r="AT569" s="179"/>
      <c r="AU569" s="179"/>
      <c r="AV569" s="179"/>
      <c r="AW569" s="179"/>
      <c r="AX569" s="179"/>
      <c r="AY569" s="179"/>
      <c r="AZ569" s="179"/>
      <c r="BA569" s="179"/>
      <c r="BB569" s="179"/>
      <c r="BC569" s="179"/>
      <c r="BD569" s="179"/>
      <c r="BE569" s="179"/>
      <c r="BF569" s="179"/>
      <c r="BG569" s="179"/>
      <c r="BH569" s="179"/>
      <c r="BI569" s="179"/>
      <c r="BJ569" s="179"/>
      <c r="BK569" s="179"/>
      <c r="BL569" s="179"/>
      <c r="BM569" s="179"/>
      <c r="BN569" s="179"/>
      <c r="BO569" s="179"/>
      <c r="BP569" s="179"/>
      <c r="BQ569" s="179"/>
      <c r="BR569" s="179"/>
      <c r="BS569" s="179"/>
      <c r="BT569" s="179"/>
      <c r="BU569" s="179"/>
      <c r="BV569" s="179"/>
      <c r="BW569" s="179"/>
      <c r="BX569" s="179"/>
      <c r="BY569" s="179"/>
      <c r="BZ569" s="179"/>
      <c r="CA569" s="179"/>
      <c r="CB569" s="179"/>
      <c r="CC569" s="179"/>
      <c r="CD569" s="179"/>
      <c r="CE569" s="179"/>
      <c r="CF569" s="179"/>
      <c r="CG569" s="179"/>
      <c r="CH569" s="179"/>
      <c r="CI569" s="179"/>
      <c r="CJ569" s="179"/>
      <c r="CK569" s="179"/>
      <c r="CL569" s="179"/>
      <c r="CM569" s="179"/>
      <c r="CN569" s="179"/>
      <c r="CO569" s="179"/>
      <c r="CP569" s="179"/>
      <c r="CQ569" s="179"/>
      <c r="CR569" s="179"/>
      <c r="CS569" s="179"/>
      <c r="CT569" s="179"/>
      <c r="CU569" s="179"/>
      <c r="CV569" s="179"/>
      <c r="CW569" s="179"/>
      <c r="CX569" s="179"/>
      <c r="CY569" s="179"/>
      <c r="CZ569" s="179"/>
      <c r="DA569" s="179"/>
      <c r="DB569" s="179"/>
      <c r="DC569" s="179"/>
      <c r="DD569" s="179"/>
      <c r="DE569" s="179"/>
      <c r="DF569" s="179"/>
      <c r="DG569" s="179"/>
      <c r="DH569" s="179"/>
      <c r="DI569" s="179"/>
      <c r="DJ569" s="179"/>
      <c r="DK569" s="179"/>
      <c r="DL569" s="179"/>
      <c r="DM569" s="179"/>
      <c r="DN569" s="179"/>
      <c r="DO569" s="179"/>
      <c r="DP569" s="179"/>
      <c r="DQ569" s="179"/>
      <c r="DR569" s="179"/>
      <c r="DS569" s="179"/>
      <c r="DT569" s="179"/>
      <c r="DU569" s="179"/>
      <c r="DV569" s="179"/>
      <c r="DW569" s="179"/>
      <c r="DX569" s="179"/>
      <c r="DY569" s="179"/>
      <c r="DZ569" s="179"/>
      <c r="EA569" s="179"/>
      <c r="EB569" s="179"/>
      <c r="EC569" s="179"/>
      <c r="ED569" s="179"/>
      <c r="EE569" s="179"/>
      <c r="EF569" s="179"/>
      <c r="EG569" s="179"/>
      <c r="EH569" s="179"/>
      <c r="EI569" s="179"/>
      <c r="EJ569" s="179"/>
      <c r="EK569" s="179"/>
      <c r="EL569" s="179"/>
      <c r="EM569" s="179"/>
      <c r="EN569" s="179"/>
      <c r="EO569" s="179"/>
      <c r="EP569" s="179"/>
      <c r="EQ569" s="179"/>
      <c r="ER569" s="179"/>
      <c r="ES569" s="179"/>
      <c r="ET569" s="179"/>
      <c r="EU569" s="179"/>
      <c r="EV569" s="179"/>
      <c r="EW569" s="179"/>
      <c r="EX569" s="179"/>
      <c r="EY569" s="179"/>
      <c r="EZ569" s="179"/>
      <c r="FA569" s="179"/>
      <c r="FB569" s="179"/>
      <c r="FC569" s="179"/>
      <c r="FD569" s="179"/>
      <c r="FE569" s="179"/>
      <c r="FF569" s="179"/>
      <c r="FG569" s="179"/>
      <c r="FH569" s="179"/>
      <c r="FI569" s="179"/>
      <c r="FJ569" s="179"/>
      <c r="FK569" s="179"/>
      <c r="FL569" s="179"/>
      <c r="FM569" s="179"/>
      <c r="FN569" s="179"/>
      <c r="FO569" s="179"/>
      <c r="FP569" s="179"/>
      <c r="FQ569" s="179"/>
      <c r="FR569" s="179"/>
      <c r="FS569" s="179"/>
      <c r="FT569" s="179"/>
      <c r="FU569" s="179"/>
      <c r="FV569" s="179"/>
      <c r="FW569" s="179"/>
      <c r="FX569" s="179"/>
      <c r="FY569" s="179"/>
      <c r="FZ569" s="179"/>
      <c r="GA569" s="179"/>
      <c r="GB569" s="179"/>
    </row>
    <row r="570" spans="1:184" s="659" customFormat="1">
      <c r="A570" s="12"/>
      <c r="D570" s="179"/>
      <c r="E570" s="179"/>
      <c r="F570" s="179"/>
      <c r="G570" s="179"/>
      <c r="H570" s="179"/>
      <c r="I570" s="179"/>
      <c r="J570" s="179"/>
      <c r="K570" s="179"/>
      <c r="L570" s="793"/>
      <c r="M570" s="794"/>
      <c r="N570" s="795"/>
      <c r="O570" s="179"/>
      <c r="P570" s="179"/>
      <c r="Q570" s="179"/>
      <c r="R570" s="179"/>
      <c r="S570" s="179"/>
      <c r="T570" s="179"/>
      <c r="U570" s="179"/>
      <c r="V570" s="179"/>
      <c r="W570" s="179"/>
      <c r="X570" s="179"/>
      <c r="Y570" s="179"/>
      <c r="Z570" s="179"/>
      <c r="AA570" s="179"/>
      <c r="AB570" s="179"/>
      <c r="AC570" s="179"/>
      <c r="AD570" s="179"/>
      <c r="AE570" s="179"/>
      <c r="AF570" s="179"/>
      <c r="AG570" s="179"/>
      <c r="AH570" s="179"/>
      <c r="AI570" s="179"/>
      <c r="AJ570" s="179"/>
      <c r="AK570" s="179"/>
      <c r="AL570" s="179"/>
      <c r="AM570" s="179"/>
      <c r="AN570" s="179"/>
      <c r="AO570" s="179"/>
      <c r="AP570" s="179"/>
      <c r="AQ570" s="179"/>
      <c r="AR570" s="179"/>
      <c r="AS570" s="179"/>
      <c r="AT570" s="179"/>
      <c r="AU570" s="179"/>
      <c r="AV570" s="179"/>
      <c r="AW570" s="179"/>
      <c r="AX570" s="179"/>
      <c r="AY570" s="179"/>
      <c r="AZ570" s="179"/>
      <c r="BA570" s="179"/>
      <c r="BB570" s="179"/>
      <c r="BC570" s="179"/>
      <c r="BD570" s="179"/>
      <c r="BE570" s="179"/>
      <c r="BF570" s="179"/>
      <c r="BG570" s="179"/>
      <c r="BH570" s="179"/>
      <c r="BI570" s="179"/>
      <c r="BJ570" s="179"/>
      <c r="BK570" s="179"/>
      <c r="BL570" s="179"/>
      <c r="BM570" s="179"/>
      <c r="BN570" s="179"/>
      <c r="BO570" s="179"/>
      <c r="BP570" s="179"/>
      <c r="BQ570" s="179"/>
      <c r="BR570" s="179"/>
      <c r="BS570" s="179"/>
      <c r="BT570" s="179"/>
      <c r="BU570" s="179"/>
      <c r="BV570" s="179"/>
      <c r="BW570" s="179"/>
      <c r="BX570" s="179"/>
      <c r="BY570" s="179"/>
      <c r="BZ570" s="179"/>
      <c r="CA570" s="179"/>
      <c r="CB570" s="179"/>
      <c r="CC570" s="179"/>
      <c r="CD570" s="179"/>
      <c r="CE570" s="179"/>
      <c r="CF570" s="179"/>
      <c r="CG570" s="179"/>
      <c r="CH570" s="179"/>
      <c r="CI570" s="179"/>
      <c r="CJ570" s="179"/>
      <c r="CK570" s="179"/>
      <c r="CL570" s="179"/>
      <c r="CM570" s="179"/>
      <c r="CN570" s="179"/>
      <c r="CO570" s="179"/>
      <c r="CP570" s="179"/>
      <c r="CQ570" s="179"/>
      <c r="CR570" s="179"/>
      <c r="CS570" s="179"/>
      <c r="CT570" s="179"/>
      <c r="CU570" s="179"/>
      <c r="CV570" s="179"/>
      <c r="CW570" s="179"/>
      <c r="CX570" s="179"/>
      <c r="CY570" s="179"/>
      <c r="CZ570" s="179"/>
      <c r="DA570" s="179"/>
      <c r="DB570" s="179"/>
      <c r="DC570" s="179"/>
      <c r="DD570" s="179"/>
      <c r="DE570" s="179"/>
      <c r="DF570" s="179"/>
      <c r="DG570" s="179"/>
      <c r="DH570" s="179"/>
      <c r="DI570" s="179"/>
      <c r="DJ570" s="179"/>
      <c r="DK570" s="179"/>
      <c r="DL570" s="179"/>
      <c r="DM570" s="179"/>
      <c r="DN570" s="179"/>
      <c r="DO570" s="179"/>
      <c r="DP570" s="179"/>
      <c r="DQ570" s="179"/>
      <c r="DR570" s="179"/>
      <c r="DS570" s="179"/>
      <c r="DT570" s="179"/>
      <c r="DU570" s="179"/>
      <c r="DV570" s="179"/>
      <c r="DW570" s="179"/>
      <c r="DX570" s="179"/>
      <c r="DY570" s="179"/>
      <c r="DZ570" s="179"/>
      <c r="EA570" s="179"/>
      <c r="EB570" s="179"/>
      <c r="EC570" s="179"/>
      <c r="ED570" s="179"/>
      <c r="EE570" s="179"/>
      <c r="EF570" s="179"/>
      <c r="EG570" s="179"/>
      <c r="EH570" s="179"/>
      <c r="EI570" s="179"/>
      <c r="EJ570" s="179"/>
      <c r="EK570" s="179"/>
      <c r="EL570" s="179"/>
      <c r="EM570" s="179"/>
      <c r="EN570" s="179"/>
      <c r="EO570" s="179"/>
      <c r="EP570" s="179"/>
      <c r="EQ570" s="179"/>
      <c r="ER570" s="179"/>
      <c r="ES570" s="179"/>
      <c r="ET570" s="179"/>
      <c r="EU570" s="179"/>
      <c r="EV570" s="179"/>
      <c r="EW570" s="179"/>
      <c r="EX570" s="179"/>
      <c r="EY570" s="179"/>
      <c r="EZ570" s="179"/>
      <c r="FA570" s="179"/>
      <c r="FB570" s="179"/>
      <c r="FC570" s="179"/>
      <c r="FD570" s="179"/>
      <c r="FE570" s="179"/>
      <c r="FF570" s="179"/>
      <c r="FG570" s="179"/>
      <c r="FH570" s="179"/>
      <c r="FI570" s="179"/>
      <c r="FJ570" s="179"/>
      <c r="FK570" s="179"/>
      <c r="FL570" s="179"/>
      <c r="FM570" s="179"/>
      <c r="FN570" s="179"/>
      <c r="FO570" s="179"/>
      <c r="FP570" s="179"/>
      <c r="FQ570" s="179"/>
      <c r="FR570" s="179"/>
      <c r="FS570" s="179"/>
      <c r="FT570" s="179"/>
      <c r="FU570" s="179"/>
      <c r="FV570" s="179"/>
      <c r="FW570" s="179"/>
      <c r="FX570" s="179"/>
      <c r="FY570" s="179"/>
      <c r="FZ570" s="179"/>
      <c r="GA570" s="179"/>
      <c r="GB570" s="179"/>
    </row>
    <row r="571" spans="1:184" s="659" customFormat="1">
      <c r="A571" s="12"/>
      <c r="D571" s="179"/>
      <c r="E571" s="179"/>
      <c r="F571" s="179"/>
      <c r="G571" s="179"/>
      <c r="H571" s="179"/>
      <c r="I571" s="179"/>
      <c r="J571" s="179"/>
      <c r="K571" s="179"/>
      <c r="L571" s="793"/>
      <c r="M571" s="794"/>
      <c r="N571" s="795"/>
      <c r="O571" s="179"/>
      <c r="P571" s="179"/>
      <c r="Q571" s="179"/>
      <c r="R571" s="179"/>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M571" s="179"/>
      <c r="CN571" s="179"/>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c r="DM571" s="179"/>
      <c r="DN571" s="179"/>
      <c r="DO571" s="179"/>
      <c r="DP571" s="179"/>
      <c r="DQ571" s="179"/>
      <c r="DR571" s="179"/>
      <c r="DS571" s="179"/>
      <c r="DT571" s="179"/>
      <c r="DU571" s="179"/>
      <c r="DV571" s="179"/>
      <c r="DW571" s="179"/>
      <c r="DX571" s="179"/>
      <c r="DY571" s="179"/>
      <c r="DZ571" s="179"/>
      <c r="EA571" s="179"/>
      <c r="EB571" s="179"/>
      <c r="EC571" s="179"/>
      <c r="ED571" s="179"/>
      <c r="EE571" s="179"/>
      <c r="EF571" s="179"/>
      <c r="EG571" s="179"/>
      <c r="EH571" s="179"/>
      <c r="EI571" s="179"/>
      <c r="EJ571" s="179"/>
      <c r="EK571" s="179"/>
      <c r="EL571" s="179"/>
      <c r="EM571" s="179"/>
      <c r="EN571" s="179"/>
      <c r="EO571" s="179"/>
      <c r="EP571" s="179"/>
      <c r="EQ571" s="179"/>
      <c r="ER571" s="179"/>
      <c r="ES571" s="179"/>
      <c r="ET571" s="179"/>
      <c r="EU571" s="179"/>
      <c r="EV571" s="179"/>
      <c r="EW571" s="179"/>
      <c r="EX571" s="179"/>
      <c r="EY571" s="179"/>
      <c r="EZ571" s="179"/>
      <c r="FA571" s="179"/>
      <c r="FB571" s="179"/>
      <c r="FC571" s="179"/>
      <c r="FD571" s="179"/>
      <c r="FE571" s="179"/>
      <c r="FF571" s="179"/>
      <c r="FG571" s="179"/>
      <c r="FH571" s="179"/>
      <c r="FI571" s="179"/>
      <c r="FJ571" s="179"/>
      <c r="FK571" s="179"/>
      <c r="FL571" s="179"/>
      <c r="FM571" s="179"/>
      <c r="FN571" s="179"/>
      <c r="FO571" s="179"/>
      <c r="FP571" s="179"/>
      <c r="FQ571" s="179"/>
      <c r="FR571" s="179"/>
      <c r="FS571" s="179"/>
      <c r="FT571" s="179"/>
      <c r="FU571" s="179"/>
      <c r="FV571" s="179"/>
      <c r="FW571" s="179"/>
      <c r="FX571" s="179"/>
      <c r="FY571" s="179"/>
      <c r="FZ571" s="179"/>
      <c r="GA571" s="179"/>
      <c r="GB571" s="179"/>
    </row>
    <row r="572" spans="1:184" s="659" customFormat="1">
      <c r="A572" s="12"/>
      <c r="D572" s="179"/>
      <c r="E572" s="179"/>
      <c r="F572" s="179"/>
      <c r="G572" s="179"/>
      <c r="H572" s="179"/>
      <c r="I572" s="179"/>
      <c r="J572" s="179"/>
      <c r="K572" s="179"/>
      <c r="L572" s="793"/>
      <c r="M572" s="794"/>
      <c r="N572" s="795"/>
      <c r="O572" s="179"/>
      <c r="P572" s="179"/>
      <c r="Q572" s="179"/>
      <c r="R572" s="179"/>
      <c r="S572" s="179"/>
      <c r="T572" s="179"/>
      <c r="U572" s="179"/>
      <c r="V572" s="179"/>
      <c r="W572" s="179"/>
      <c r="X572" s="179"/>
      <c r="Y572" s="179"/>
      <c r="Z572" s="179"/>
      <c r="AA572" s="179"/>
      <c r="AB572" s="179"/>
      <c r="AC572" s="179"/>
      <c r="AD572" s="179"/>
      <c r="AE572" s="179"/>
      <c r="AF572" s="179"/>
      <c r="AG572" s="179"/>
      <c r="AH572" s="179"/>
      <c r="AI572" s="179"/>
      <c r="AJ572" s="179"/>
      <c r="AK572" s="179"/>
      <c r="AL572" s="179"/>
      <c r="AM572" s="179"/>
      <c r="AN572" s="179"/>
      <c r="AO572" s="179"/>
      <c r="AP572" s="179"/>
      <c r="AQ572" s="179"/>
      <c r="AR572" s="179"/>
      <c r="AS572" s="179"/>
      <c r="AT572" s="179"/>
      <c r="AU572" s="179"/>
      <c r="AV572" s="179"/>
      <c r="AW572" s="179"/>
      <c r="AX572" s="179"/>
      <c r="AY572" s="179"/>
      <c r="AZ572" s="179"/>
      <c r="BA572" s="179"/>
      <c r="BB572" s="179"/>
      <c r="BC572" s="179"/>
      <c r="BD572" s="179"/>
      <c r="BE572" s="179"/>
      <c r="BF572" s="179"/>
      <c r="BG572" s="179"/>
      <c r="BH572" s="179"/>
      <c r="BI572" s="179"/>
      <c r="BJ572" s="179"/>
      <c r="BK572" s="179"/>
      <c r="BL572" s="179"/>
      <c r="BM572" s="179"/>
      <c r="BN572" s="179"/>
      <c r="BO572" s="179"/>
      <c r="BP572" s="179"/>
      <c r="BQ572" s="179"/>
      <c r="BR572" s="179"/>
      <c r="BS572" s="179"/>
      <c r="BT572" s="179"/>
      <c r="BU572" s="179"/>
      <c r="BV572" s="179"/>
      <c r="BW572" s="179"/>
      <c r="BX572" s="179"/>
      <c r="BY572" s="179"/>
      <c r="BZ572" s="179"/>
      <c r="CA572" s="179"/>
      <c r="CB572" s="179"/>
      <c r="CC572" s="179"/>
      <c r="CD572" s="179"/>
      <c r="CE572" s="179"/>
      <c r="CF572" s="179"/>
      <c r="CG572" s="179"/>
      <c r="CH572" s="179"/>
      <c r="CI572" s="179"/>
      <c r="CJ572" s="179"/>
      <c r="CK572" s="179"/>
      <c r="CL572" s="179"/>
      <c r="CM572" s="179"/>
      <c r="CN572" s="179"/>
      <c r="CO572" s="179"/>
      <c r="CP572" s="179"/>
      <c r="CQ572" s="179"/>
      <c r="CR572" s="179"/>
      <c r="CS572" s="179"/>
      <c r="CT572" s="179"/>
      <c r="CU572" s="179"/>
      <c r="CV572" s="179"/>
      <c r="CW572" s="179"/>
      <c r="CX572" s="179"/>
      <c r="CY572" s="179"/>
      <c r="CZ572" s="179"/>
      <c r="DA572" s="179"/>
      <c r="DB572" s="179"/>
      <c r="DC572" s="179"/>
      <c r="DD572" s="179"/>
      <c r="DE572" s="179"/>
      <c r="DF572" s="179"/>
      <c r="DG572" s="179"/>
      <c r="DH572" s="179"/>
      <c r="DI572" s="179"/>
      <c r="DJ572" s="179"/>
      <c r="DK572" s="179"/>
      <c r="DL572" s="179"/>
      <c r="DM572" s="179"/>
      <c r="DN572" s="179"/>
      <c r="DO572" s="179"/>
      <c r="DP572" s="179"/>
      <c r="DQ572" s="179"/>
      <c r="DR572" s="179"/>
      <c r="DS572" s="179"/>
      <c r="DT572" s="179"/>
      <c r="DU572" s="179"/>
      <c r="DV572" s="179"/>
      <c r="DW572" s="179"/>
      <c r="DX572" s="179"/>
      <c r="DY572" s="179"/>
      <c r="DZ572" s="179"/>
      <c r="EA572" s="179"/>
      <c r="EB572" s="179"/>
      <c r="EC572" s="179"/>
      <c r="ED572" s="179"/>
      <c r="EE572" s="179"/>
      <c r="EF572" s="179"/>
      <c r="EG572" s="179"/>
      <c r="EH572" s="179"/>
      <c r="EI572" s="179"/>
      <c r="EJ572" s="179"/>
      <c r="EK572" s="179"/>
      <c r="EL572" s="179"/>
      <c r="EM572" s="179"/>
      <c r="EN572" s="179"/>
      <c r="EO572" s="179"/>
      <c r="EP572" s="179"/>
      <c r="EQ572" s="179"/>
      <c r="ER572" s="179"/>
      <c r="ES572" s="179"/>
      <c r="ET572" s="179"/>
      <c r="EU572" s="179"/>
      <c r="EV572" s="179"/>
      <c r="EW572" s="179"/>
      <c r="EX572" s="179"/>
      <c r="EY572" s="179"/>
      <c r="EZ572" s="179"/>
      <c r="FA572" s="179"/>
      <c r="FB572" s="179"/>
      <c r="FC572" s="179"/>
      <c r="FD572" s="179"/>
      <c r="FE572" s="179"/>
      <c r="FF572" s="179"/>
      <c r="FG572" s="179"/>
      <c r="FH572" s="179"/>
      <c r="FI572" s="179"/>
      <c r="FJ572" s="179"/>
      <c r="FK572" s="179"/>
      <c r="FL572" s="179"/>
      <c r="FM572" s="179"/>
      <c r="FN572" s="179"/>
      <c r="FO572" s="179"/>
      <c r="FP572" s="179"/>
      <c r="FQ572" s="179"/>
      <c r="FR572" s="179"/>
      <c r="FS572" s="179"/>
      <c r="FT572" s="179"/>
      <c r="FU572" s="179"/>
      <c r="FV572" s="179"/>
      <c r="FW572" s="179"/>
      <c r="FX572" s="179"/>
      <c r="FY572" s="179"/>
      <c r="FZ572" s="179"/>
      <c r="GA572" s="179"/>
      <c r="GB572" s="179"/>
    </row>
    <row r="573" spans="1:184" s="659" customFormat="1">
      <c r="A573" s="12"/>
      <c r="D573" s="179"/>
      <c r="E573" s="179"/>
      <c r="F573" s="179"/>
      <c r="G573" s="179"/>
      <c r="H573" s="179"/>
      <c r="I573" s="179"/>
      <c r="J573" s="179"/>
      <c r="K573" s="179"/>
      <c r="L573" s="793"/>
      <c r="M573" s="794"/>
      <c r="N573" s="795"/>
      <c r="O573" s="179"/>
      <c r="P573" s="179"/>
      <c r="Q573" s="179"/>
      <c r="R573" s="179"/>
      <c r="S573" s="179"/>
      <c r="T573" s="179"/>
      <c r="U573" s="179"/>
      <c r="V573" s="179"/>
      <c r="W573" s="179"/>
      <c r="X573" s="179"/>
      <c r="Y573" s="179"/>
      <c r="Z573" s="179"/>
      <c r="AA573" s="179"/>
      <c r="AB573" s="179"/>
      <c r="AC573" s="179"/>
      <c r="AD573" s="179"/>
      <c r="AE573" s="179"/>
      <c r="AF573" s="179"/>
      <c r="AG573" s="179"/>
      <c r="AH573" s="179"/>
      <c r="AI573" s="179"/>
      <c r="AJ573" s="179"/>
      <c r="AK573" s="179"/>
      <c r="AL573" s="179"/>
      <c r="AM573" s="179"/>
      <c r="AN573" s="179"/>
      <c r="AO573" s="179"/>
      <c r="AP573" s="179"/>
      <c r="AQ573" s="179"/>
      <c r="AR573" s="179"/>
      <c r="AS573" s="179"/>
      <c r="AT573" s="179"/>
      <c r="AU573" s="179"/>
      <c r="AV573" s="179"/>
      <c r="AW573" s="179"/>
      <c r="AX573" s="179"/>
      <c r="AY573" s="179"/>
      <c r="AZ573" s="179"/>
      <c r="BA573" s="179"/>
      <c r="BB573" s="179"/>
      <c r="BC573" s="179"/>
      <c r="BD573" s="179"/>
      <c r="BE573" s="179"/>
      <c r="BF573" s="179"/>
      <c r="BG573" s="179"/>
      <c r="BH573" s="179"/>
      <c r="BI573" s="179"/>
      <c r="BJ573" s="179"/>
      <c r="BK573" s="179"/>
      <c r="BL573" s="179"/>
      <c r="BM573" s="179"/>
      <c r="BN573" s="179"/>
      <c r="BO573" s="179"/>
      <c r="BP573" s="179"/>
      <c r="BQ573" s="179"/>
      <c r="BR573" s="179"/>
      <c r="BS573" s="179"/>
      <c r="BT573" s="179"/>
      <c r="BU573" s="179"/>
      <c r="BV573" s="179"/>
      <c r="BW573" s="179"/>
      <c r="BX573" s="179"/>
      <c r="BY573" s="179"/>
      <c r="BZ573" s="179"/>
      <c r="CA573" s="179"/>
      <c r="CB573" s="179"/>
      <c r="CC573" s="179"/>
      <c r="CD573" s="179"/>
      <c r="CE573" s="179"/>
      <c r="CF573" s="179"/>
      <c r="CG573" s="179"/>
      <c r="CH573" s="179"/>
      <c r="CI573" s="179"/>
      <c r="CJ573" s="179"/>
      <c r="CK573" s="179"/>
      <c r="CL573" s="179"/>
      <c r="CM573" s="179"/>
      <c r="CN573" s="179"/>
      <c r="CO573" s="179"/>
      <c r="CP573" s="179"/>
      <c r="CQ573" s="179"/>
      <c r="CR573" s="179"/>
      <c r="CS573" s="179"/>
      <c r="CT573" s="179"/>
      <c r="CU573" s="179"/>
      <c r="CV573" s="179"/>
      <c r="CW573" s="179"/>
      <c r="CX573" s="179"/>
      <c r="CY573" s="179"/>
      <c r="CZ573" s="179"/>
      <c r="DA573" s="179"/>
      <c r="DB573" s="179"/>
      <c r="DC573" s="179"/>
      <c r="DD573" s="179"/>
      <c r="DE573" s="179"/>
      <c r="DF573" s="179"/>
      <c r="DG573" s="179"/>
      <c r="DH573" s="179"/>
      <c r="DI573" s="179"/>
      <c r="DJ573" s="179"/>
      <c r="DK573" s="179"/>
      <c r="DL573" s="179"/>
      <c r="DM573" s="179"/>
      <c r="DN573" s="179"/>
      <c r="DO573" s="179"/>
      <c r="DP573" s="179"/>
      <c r="DQ573" s="179"/>
      <c r="DR573" s="179"/>
      <c r="DS573" s="179"/>
      <c r="DT573" s="179"/>
      <c r="DU573" s="179"/>
      <c r="DV573" s="179"/>
      <c r="DW573" s="179"/>
      <c r="DX573" s="179"/>
      <c r="DY573" s="179"/>
      <c r="DZ573" s="179"/>
      <c r="EA573" s="179"/>
      <c r="EB573" s="179"/>
      <c r="EC573" s="179"/>
      <c r="ED573" s="179"/>
      <c r="EE573" s="179"/>
      <c r="EF573" s="179"/>
      <c r="EG573" s="179"/>
      <c r="EH573" s="179"/>
      <c r="EI573" s="179"/>
      <c r="EJ573" s="179"/>
      <c r="EK573" s="179"/>
      <c r="EL573" s="179"/>
      <c r="EM573" s="179"/>
      <c r="EN573" s="179"/>
      <c r="EO573" s="179"/>
      <c r="EP573" s="179"/>
      <c r="EQ573" s="179"/>
      <c r="ER573" s="179"/>
      <c r="ES573" s="179"/>
      <c r="ET573" s="179"/>
      <c r="EU573" s="179"/>
      <c r="EV573" s="179"/>
      <c r="EW573" s="179"/>
      <c r="EX573" s="179"/>
      <c r="EY573" s="179"/>
      <c r="EZ573" s="179"/>
      <c r="FA573" s="179"/>
      <c r="FB573" s="179"/>
      <c r="FC573" s="179"/>
      <c r="FD573" s="179"/>
      <c r="FE573" s="179"/>
      <c r="FF573" s="179"/>
      <c r="FG573" s="179"/>
      <c r="FH573" s="179"/>
      <c r="FI573" s="179"/>
      <c r="FJ573" s="179"/>
      <c r="FK573" s="179"/>
      <c r="FL573" s="179"/>
      <c r="FM573" s="179"/>
      <c r="FN573" s="179"/>
      <c r="FO573" s="179"/>
      <c r="FP573" s="179"/>
      <c r="FQ573" s="179"/>
      <c r="FR573" s="179"/>
      <c r="FS573" s="179"/>
      <c r="FT573" s="179"/>
      <c r="FU573" s="179"/>
      <c r="FV573" s="179"/>
      <c r="FW573" s="179"/>
      <c r="FX573" s="179"/>
      <c r="FY573" s="179"/>
      <c r="FZ573" s="179"/>
      <c r="GA573" s="179"/>
      <c r="GB573" s="179"/>
    </row>
    <row r="574" spans="1:184" s="659" customFormat="1">
      <c r="A574" s="12"/>
      <c r="D574" s="179"/>
      <c r="E574" s="179"/>
      <c r="F574" s="179"/>
      <c r="G574" s="179"/>
      <c r="H574" s="179"/>
      <c r="I574" s="179"/>
      <c r="J574" s="179"/>
      <c r="K574" s="179"/>
      <c r="L574" s="793"/>
      <c r="M574" s="794"/>
      <c r="N574" s="795"/>
      <c r="O574" s="179"/>
      <c r="P574" s="179"/>
      <c r="Q574" s="179"/>
      <c r="R574" s="179"/>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M574" s="179"/>
      <c r="CN574" s="179"/>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c r="DM574" s="179"/>
      <c r="DN574" s="179"/>
      <c r="DO574" s="179"/>
      <c r="DP574" s="179"/>
      <c r="DQ574" s="179"/>
      <c r="DR574" s="179"/>
      <c r="DS574" s="179"/>
      <c r="DT574" s="179"/>
      <c r="DU574" s="179"/>
      <c r="DV574" s="179"/>
      <c r="DW574" s="179"/>
      <c r="DX574" s="179"/>
      <c r="DY574" s="179"/>
      <c r="DZ574" s="179"/>
      <c r="EA574" s="179"/>
      <c r="EB574" s="179"/>
      <c r="EC574" s="179"/>
      <c r="ED574" s="179"/>
      <c r="EE574" s="179"/>
      <c r="EF574" s="179"/>
      <c r="EG574" s="179"/>
      <c r="EH574" s="179"/>
      <c r="EI574" s="179"/>
      <c r="EJ574" s="179"/>
      <c r="EK574" s="179"/>
      <c r="EL574" s="179"/>
      <c r="EM574" s="179"/>
      <c r="EN574" s="179"/>
      <c r="EO574" s="179"/>
      <c r="EP574" s="179"/>
      <c r="EQ574" s="179"/>
      <c r="ER574" s="179"/>
      <c r="ES574" s="179"/>
      <c r="ET574" s="179"/>
      <c r="EU574" s="179"/>
      <c r="EV574" s="179"/>
      <c r="EW574" s="179"/>
      <c r="EX574" s="179"/>
      <c r="EY574" s="179"/>
      <c r="EZ574" s="179"/>
      <c r="FA574" s="179"/>
      <c r="FB574" s="179"/>
      <c r="FC574" s="179"/>
      <c r="FD574" s="179"/>
      <c r="FE574" s="179"/>
      <c r="FF574" s="179"/>
      <c r="FG574" s="179"/>
      <c r="FH574" s="179"/>
      <c r="FI574" s="179"/>
      <c r="FJ574" s="179"/>
      <c r="FK574" s="179"/>
      <c r="FL574" s="179"/>
      <c r="FM574" s="179"/>
      <c r="FN574" s="179"/>
      <c r="FO574" s="179"/>
      <c r="FP574" s="179"/>
      <c r="FQ574" s="179"/>
      <c r="FR574" s="179"/>
      <c r="FS574" s="179"/>
      <c r="FT574" s="179"/>
      <c r="FU574" s="179"/>
      <c r="FV574" s="179"/>
      <c r="FW574" s="179"/>
      <c r="FX574" s="179"/>
      <c r="FY574" s="179"/>
      <c r="FZ574" s="179"/>
      <c r="GA574" s="179"/>
      <c r="GB574" s="179"/>
    </row>
    <row r="575" spans="1:184" s="659" customFormat="1">
      <c r="A575" s="12"/>
      <c r="D575" s="179"/>
      <c r="E575" s="179"/>
      <c r="F575" s="179"/>
      <c r="G575" s="179"/>
      <c r="H575" s="179"/>
      <c r="I575" s="179"/>
      <c r="J575" s="179"/>
      <c r="K575" s="179"/>
      <c r="L575" s="793"/>
      <c r="M575" s="794"/>
      <c r="N575" s="795"/>
      <c r="O575" s="179"/>
      <c r="P575" s="179"/>
      <c r="Q575" s="179"/>
      <c r="R575" s="179"/>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M575" s="179"/>
      <c r="CN575" s="179"/>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c r="DM575" s="179"/>
      <c r="DN575" s="179"/>
      <c r="DO575" s="179"/>
      <c r="DP575" s="179"/>
      <c r="DQ575" s="179"/>
      <c r="DR575" s="179"/>
      <c r="DS575" s="179"/>
      <c r="DT575" s="179"/>
      <c r="DU575" s="179"/>
      <c r="DV575" s="179"/>
      <c r="DW575" s="179"/>
      <c r="DX575" s="179"/>
      <c r="DY575" s="179"/>
      <c r="DZ575" s="179"/>
      <c r="EA575" s="179"/>
      <c r="EB575" s="179"/>
      <c r="EC575" s="179"/>
      <c r="ED575" s="179"/>
      <c r="EE575" s="179"/>
      <c r="EF575" s="179"/>
      <c r="EG575" s="179"/>
      <c r="EH575" s="179"/>
      <c r="EI575" s="179"/>
      <c r="EJ575" s="179"/>
      <c r="EK575" s="179"/>
      <c r="EL575" s="179"/>
      <c r="EM575" s="179"/>
      <c r="EN575" s="179"/>
      <c r="EO575" s="179"/>
      <c r="EP575" s="179"/>
      <c r="EQ575" s="179"/>
      <c r="ER575" s="179"/>
      <c r="ES575" s="179"/>
      <c r="ET575" s="179"/>
      <c r="EU575" s="179"/>
      <c r="EV575" s="179"/>
      <c r="EW575" s="179"/>
      <c r="EX575" s="179"/>
      <c r="EY575" s="179"/>
      <c r="EZ575" s="179"/>
      <c r="FA575" s="179"/>
      <c r="FB575" s="179"/>
      <c r="FC575" s="179"/>
      <c r="FD575" s="179"/>
      <c r="FE575" s="179"/>
      <c r="FF575" s="179"/>
      <c r="FG575" s="179"/>
      <c r="FH575" s="179"/>
      <c r="FI575" s="179"/>
      <c r="FJ575" s="179"/>
      <c r="FK575" s="179"/>
      <c r="FL575" s="179"/>
      <c r="FM575" s="179"/>
      <c r="FN575" s="179"/>
      <c r="FO575" s="179"/>
      <c r="FP575" s="179"/>
      <c r="FQ575" s="179"/>
      <c r="FR575" s="179"/>
      <c r="FS575" s="179"/>
      <c r="FT575" s="179"/>
      <c r="FU575" s="179"/>
      <c r="FV575" s="179"/>
      <c r="FW575" s="179"/>
      <c r="FX575" s="179"/>
      <c r="FY575" s="179"/>
      <c r="FZ575" s="179"/>
      <c r="GA575" s="179"/>
      <c r="GB575" s="179"/>
    </row>
    <row r="576" spans="1:184" s="659" customFormat="1">
      <c r="A576" s="12"/>
      <c r="D576" s="179"/>
      <c r="E576" s="179"/>
      <c r="F576" s="179"/>
      <c r="G576" s="179"/>
      <c r="H576" s="179"/>
      <c r="I576" s="179"/>
      <c r="J576" s="179"/>
      <c r="K576" s="179"/>
      <c r="L576" s="793"/>
      <c r="M576" s="794"/>
      <c r="N576" s="795"/>
      <c r="O576" s="179"/>
      <c r="P576" s="179"/>
      <c r="Q576" s="179"/>
      <c r="R576" s="179"/>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M576" s="179"/>
      <c r="CN576" s="179"/>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c r="DM576" s="179"/>
      <c r="DN576" s="179"/>
      <c r="DO576" s="179"/>
      <c r="DP576" s="179"/>
      <c r="DQ576" s="179"/>
      <c r="DR576" s="179"/>
      <c r="DS576" s="179"/>
      <c r="DT576" s="179"/>
      <c r="DU576" s="179"/>
      <c r="DV576" s="179"/>
      <c r="DW576" s="179"/>
      <c r="DX576" s="179"/>
      <c r="DY576" s="179"/>
      <c r="DZ576" s="179"/>
      <c r="EA576" s="179"/>
      <c r="EB576" s="179"/>
      <c r="EC576" s="179"/>
      <c r="ED576" s="179"/>
      <c r="EE576" s="179"/>
      <c r="EF576" s="179"/>
      <c r="EG576" s="179"/>
      <c r="EH576" s="179"/>
      <c r="EI576" s="179"/>
      <c r="EJ576" s="179"/>
      <c r="EK576" s="179"/>
      <c r="EL576" s="179"/>
      <c r="EM576" s="179"/>
      <c r="EN576" s="179"/>
      <c r="EO576" s="179"/>
      <c r="EP576" s="179"/>
      <c r="EQ576" s="179"/>
      <c r="ER576" s="179"/>
      <c r="ES576" s="179"/>
      <c r="ET576" s="179"/>
      <c r="EU576" s="179"/>
      <c r="EV576" s="179"/>
      <c r="EW576" s="179"/>
      <c r="EX576" s="179"/>
      <c r="EY576" s="179"/>
      <c r="EZ576" s="179"/>
      <c r="FA576" s="179"/>
      <c r="FB576" s="179"/>
      <c r="FC576" s="179"/>
      <c r="FD576" s="179"/>
      <c r="FE576" s="179"/>
      <c r="FF576" s="179"/>
      <c r="FG576" s="179"/>
      <c r="FH576" s="179"/>
      <c r="FI576" s="179"/>
      <c r="FJ576" s="179"/>
      <c r="FK576" s="179"/>
      <c r="FL576" s="179"/>
      <c r="FM576" s="179"/>
      <c r="FN576" s="179"/>
      <c r="FO576" s="179"/>
      <c r="FP576" s="179"/>
      <c r="FQ576" s="179"/>
      <c r="FR576" s="179"/>
      <c r="FS576" s="179"/>
      <c r="FT576" s="179"/>
      <c r="FU576" s="179"/>
      <c r="FV576" s="179"/>
      <c r="FW576" s="179"/>
      <c r="FX576" s="179"/>
      <c r="FY576" s="179"/>
      <c r="FZ576" s="179"/>
      <c r="GA576" s="179"/>
      <c r="GB576" s="179"/>
    </row>
    <row r="577" spans="1:184" s="659" customFormat="1">
      <c r="A577" s="12"/>
      <c r="D577" s="179"/>
      <c r="E577" s="179"/>
      <c r="F577" s="179"/>
      <c r="G577" s="179"/>
      <c r="H577" s="179"/>
      <c r="I577" s="179"/>
      <c r="J577" s="179"/>
      <c r="K577" s="179"/>
      <c r="L577" s="793"/>
      <c r="M577" s="794"/>
      <c r="N577" s="795"/>
      <c r="O577" s="179"/>
      <c r="P577" s="179"/>
      <c r="Q577" s="179"/>
      <c r="R577" s="179"/>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M577" s="179"/>
      <c r="CN577" s="179"/>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c r="DM577" s="179"/>
      <c r="DN577" s="179"/>
      <c r="DO577" s="179"/>
      <c r="DP577" s="179"/>
      <c r="DQ577" s="179"/>
      <c r="DR577" s="179"/>
      <c r="DS577" s="179"/>
      <c r="DT577" s="179"/>
      <c r="DU577" s="179"/>
      <c r="DV577" s="179"/>
      <c r="DW577" s="179"/>
      <c r="DX577" s="179"/>
      <c r="DY577" s="179"/>
      <c r="DZ577" s="179"/>
      <c r="EA577" s="179"/>
      <c r="EB577" s="179"/>
      <c r="EC577" s="179"/>
      <c r="ED577" s="179"/>
      <c r="EE577" s="179"/>
      <c r="EF577" s="179"/>
      <c r="EG577" s="179"/>
      <c r="EH577" s="179"/>
      <c r="EI577" s="179"/>
      <c r="EJ577" s="179"/>
      <c r="EK577" s="179"/>
      <c r="EL577" s="179"/>
      <c r="EM577" s="179"/>
      <c r="EN577" s="179"/>
      <c r="EO577" s="179"/>
      <c r="EP577" s="179"/>
      <c r="EQ577" s="179"/>
      <c r="ER577" s="179"/>
      <c r="ES577" s="179"/>
      <c r="ET577" s="179"/>
      <c r="EU577" s="179"/>
      <c r="EV577" s="179"/>
      <c r="EW577" s="179"/>
      <c r="EX577" s="179"/>
      <c r="EY577" s="179"/>
      <c r="EZ577" s="179"/>
      <c r="FA577" s="179"/>
      <c r="FB577" s="179"/>
      <c r="FC577" s="179"/>
      <c r="FD577" s="179"/>
      <c r="FE577" s="179"/>
      <c r="FF577" s="179"/>
      <c r="FG577" s="179"/>
      <c r="FH577" s="179"/>
      <c r="FI577" s="179"/>
      <c r="FJ577" s="179"/>
      <c r="FK577" s="179"/>
      <c r="FL577" s="179"/>
      <c r="FM577" s="179"/>
      <c r="FN577" s="179"/>
      <c r="FO577" s="179"/>
      <c r="FP577" s="179"/>
      <c r="FQ577" s="179"/>
      <c r="FR577" s="179"/>
      <c r="FS577" s="179"/>
      <c r="FT577" s="179"/>
      <c r="FU577" s="179"/>
      <c r="FV577" s="179"/>
      <c r="FW577" s="179"/>
      <c r="FX577" s="179"/>
      <c r="FY577" s="179"/>
      <c r="FZ577" s="179"/>
      <c r="GA577" s="179"/>
      <c r="GB577" s="179"/>
    </row>
    <row r="578" spans="1:184" s="659" customFormat="1">
      <c r="A578" s="12"/>
      <c r="D578" s="179"/>
      <c r="E578" s="179"/>
      <c r="F578" s="179"/>
      <c r="G578" s="179"/>
      <c r="H578" s="179"/>
      <c r="I578" s="179"/>
      <c r="J578" s="179"/>
      <c r="K578" s="179"/>
      <c r="L578" s="793"/>
      <c r="M578" s="794"/>
      <c r="N578" s="795"/>
      <c r="O578" s="179"/>
      <c r="P578" s="179"/>
      <c r="Q578" s="179"/>
      <c r="R578" s="179"/>
      <c r="S578" s="179"/>
      <c r="T578" s="179"/>
      <c r="U578" s="179"/>
      <c r="V578" s="179"/>
      <c r="W578" s="179"/>
      <c r="X578" s="179"/>
      <c r="Y578" s="179"/>
      <c r="Z578" s="179"/>
      <c r="AA578" s="179"/>
      <c r="AB578" s="179"/>
      <c r="AC578" s="179"/>
      <c r="AD578" s="179"/>
      <c r="AE578" s="179"/>
      <c r="AF578" s="179"/>
      <c r="AG578" s="179"/>
      <c r="AH578" s="179"/>
      <c r="AI578" s="179"/>
      <c r="AJ578" s="179"/>
      <c r="AK578" s="179"/>
      <c r="AL578" s="179"/>
      <c r="AM578" s="179"/>
      <c r="AN578" s="179"/>
      <c r="AO578" s="179"/>
      <c r="AP578" s="179"/>
      <c r="AQ578" s="179"/>
      <c r="AR578" s="179"/>
      <c r="AS578" s="179"/>
      <c r="AT578" s="179"/>
      <c r="AU578" s="179"/>
      <c r="AV578" s="179"/>
      <c r="AW578" s="179"/>
      <c r="AX578" s="179"/>
      <c r="AY578" s="179"/>
      <c r="AZ578" s="179"/>
      <c r="BA578" s="179"/>
      <c r="BB578" s="179"/>
      <c r="BC578" s="179"/>
      <c r="BD578" s="179"/>
      <c r="BE578" s="179"/>
      <c r="BF578" s="179"/>
      <c r="BG578" s="179"/>
      <c r="BH578" s="179"/>
      <c r="BI578" s="179"/>
      <c r="BJ578" s="179"/>
      <c r="BK578" s="179"/>
      <c r="BL578" s="179"/>
      <c r="BM578" s="179"/>
      <c r="BN578" s="179"/>
      <c r="BO578" s="179"/>
      <c r="BP578" s="179"/>
      <c r="BQ578" s="179"/>
      <c r="BR578" s="179"/>
      <c r="BS578" s="179"/>
      <c r="BT578" s="179"/>
      <c r="BU578" s="179"/>
      <c r="BV578" s="179"/>
      <c r="BW578" s="179"/>
      <c r="BX578" s="179"/>
      <c r="BY578" s="179"/>
      <c r="BZ578" s="179"/>
      <c r="CA578" s="179"/>
      <c r="CB578" s="179"/>
      <c r="CC578" s="179"/>
      <c r="CD578" s="179"/>
      <c r="CE578" s="179"/>
      <c r="CF578" s="179"/>
      <c r="CG578" s="179"/>
      <c r="CH578" s="179"/>
      <c r="CI578" s="179"/>
      <c r="CJ578" s="179"/>
      <c r="CK578" s="179"/>
      <c r="CL578" s="179"/>
      <c r="CM578" s="179"/>
      <c r="CN578" s="179"/>
      <c r="CO578" s="179"/>
      <c r="CP578" s="179"/>
      <c r="CQ578" s="179"/>
      <c r="CR578" s="179"/>
      <c r="CS578" s="179"/>
      <c r="CT578" s="179"/>
      <c r="CU578" s="179"/>
      <c r="CV578" s="179"/>
      <c r="CW578" s="179"/>
      <c r="CX578" s="179"/>
      <c r="CY578" s="179"/>
      <c r="CZ578" s="179"/>
      <c r="DA578" s="179"/>
      <c r="DB578" s="179"/>
      <c r="DC578" s="179"/>
      <c r="DD578" s="179"/>
      <c r="DE578" s="179"/>
      <c r="DF578" s="179"/>
      <c r="DG578" s="179"/>
      <c r="DH578" s="179"/>
      <c r="DI578" s="179"/>
      <c r="DJ578" s="179"/>
      <c r="DK578" s="179"/>
      <c r="DL578" s="179"/>
      <c r="DM578" s="179"/>
      <c r="DN578" s="179"/>
      <c r="DO578" s="179"/>
      <c r="DP578" s="179"/>
      <c r="DQ578" s="179"/>
      <c r="DR578" s="179"/>
      <c r="DS578" s="179"/>
      <c r="DT578" s="179"/>
      <c r="DU578" s="179"/>
      <c r="DV578" s="179"/>
      <c r="DW578" s="179"/>
      <c r="DX578" s="179"/>
      <c r="DY578" s="179"/>
      <c r="DZ578" s="179"/>
      <c r="EA578" s="179"/>
      <c r="EB578" s="179"/>
      <c r="EC578" s="179"/>
      <c r="ED578" s="179"/>
      <c r="EE578" s="179"/>
      <c r="EF578" s="179"/>
      <c r="EG578" s="179"/>
      <c r="EH578" s="179"/>
      <c r="EI578" s="179"/>
      <c r="EJ578" s="179"/>
      <c r="EK578" s="179"/>
      <c r="EL578" s="179"/>
      <c r="EM578" s="179"/>
      <c r="EN578" s="179"/>
      <c r="EO578" s="179"/>
      <c r="EP578" s="179"/>
      <c r="EQ578" s="179"/>
      <c r="ER578" s="179"/>
      <c r="ES578" s="179"/>
      <c r="ET578" s="179"/>
      <c r="EU578" s="179"/>
      <c r="EV578" s="179"/>
      <c r="EW578" s="179"/>
      <c r="EX578" s="179"/>
      <c r="EY578" s="179"/>
      <c r="EZ578" s="179"/>
      <c r="FA578" s="179"/>
      <c r="FB578" s="179"/>
      <c r="FC578" s="179"/>
      <c r="FD578" s="179"/>
      <c r="FE578" s="179"/>
      <c r="FF578" s="179"/>
      <c r="FG578" s="179"/>
      <c r="FH578" s="179"/>
      <c r="FI578" s="179"/>
      <c r="FJ578" s="179"/>
      <c r="FK578" s="179"/>
      <c r="FL578" s="179"/>
      <c r="FM578" s="179"/>
      <c r="FN578" s="179"/>
      <c r="FO578" s="179"/>
      <c r="FP578" s="179"/>
      <c r="FQ578" s="179"/>
      <c r="FR578" s="179"/>
      <c r="FS578" s="179"/>
      <c r="FT578" s="179"/>
      <c r="FU578" s="179"/>
      <c r="FV578" s="179"/>
      <c r="FW578" s="179"/>
      <c r="FX578" s="179"/>
      <c r="FY578" s="179"/>
      <c r="FZ578" s="179"/>
      <c r="GA578" s="179"/>
      <c r="GB578" s="179"/>
    </row>
    <row r="579" spans="1:184" s="659" customFormat="1">
      <c r="A579" s="12"/>
      <c r="D579" s="179"/>
      <c r="E579" s="179"/>
      <c r="F579" s="179"/>
      <c r="G579" s="179"/>
      <c r="H579" s="179"/>
      <c r="I579" s="179"/>
      <c r="J579" s="179"/>
      <c r="K579" s="179"/>
      <c r="L579" s="793"/>
      <c r="M579" s="794"/>
      <c r="N579" s="795"/>
      <c r="O579" s="179"/>
      <c r="P579" s="179"/>
      <c r="Q579" s="179"/>
      <c r="R579" s="179"/>
      <c r="S579" s="179"/>
      <c r="T579" s="179"/>
      <c r="U579" s="179"/>
      <c r="V579" s="179"/>
      <c r="W579" s="179"/>
      <c r="X579" s="179"/>
      <c r="Y579" s="179"/>
      <c r="Z579" s="179"/>
      <c r="AA579" s="179"/>
      <c r="AB579" s="179"/>
      <c r="AC579" s="179"/>
      <c r="AD579" s="179"/>
      <c r="AE579" s="179"/>
      <c r="AF579" s="179"/>
      <c r="AG579" s="179"/>
      <c r="AH579" s="179"/>
      <c r="AI579" s="179"/>
      <c r="AJ579" s="179"/>
      <c r="AK579" s="179"/>
      <c r="AL579" s="179"/>
      <c r="AM579" s="179"/>
      <c r="AN579" s="179"/>
      <c r="AO579" s="179"/>
      <c r="AP579" s="179"/>
      <c r="AQ579" s="179"/>
      <c r="AR579" s="179"/>
      <c r="AS579" s="179"/>
      <c r="AT579" s="179"/>
      <c r="AU579" s="179"/>
      <c r="AV579" s="179"/>
      <c r="AW579" s="179"/>
      <c r="AX579" s="179"/>
      <c r="AY579" s="179"/>
      <c r="AZ579" s="179"/>
      <c r="BA579" s="179"/>
      <c r="BB579" s="179"/>
      <c r="BC579" s="179"/>
      <c r="BD579" s="179"/>
      <c r="BE579" s="179"/>
      <c r="BF579" s="179"/>
      <c r="BG579" s="179"/>
      <c r="BH579" s="179"/>
      <c r="BI579" s="179"/>
      <c r="BJ579" s="179"/>
      <c r="BK579" s="179"/>
      <c r="BL579" s="179"/>
      <c r="BM579" s="179"/>
      <c r="BN579" s="179"/>
      <c r="BO579" s="179"/>
      <c r="BP579" s="179"/>
      <c r="BQ579" s="179"/>
      <c r="BR579" s="179"/>
      <c r="BS579" s="179"/>
      <c r="BT579" s="179"/>
      <c r="BU579" s="179"/>
      <c r="BV579" s="179"/>
      <c r="BW579" s="179"/>
      <c r="BX579" s="179"/>
      <c r="BY579" s="179"/>
      <c r="BZ579" s="179"/>
      <c r="CA579" s="179"/>
      <c r="CB579" s="179"/>
      <c r="CC579" s="179"/>
      <c r="CD579" s="179"/>
      <c r="CE579" s="179"/>
      <c r="CF579" s="179"/>
      <c r="CG579" s="179"/>
      <c r="CH579" s="179"/>
      <c r="CI579" s="179"/>
      <c r="CJ579" s="179"/>
      <c r="CK579" s="179"/>
      <c r="CL579" s="179"/>
      <c r="CM579" s="179"/>
      <c r="CN579" s="179"/>
      <c r="CO579" s="179"/>
      <c r="CP579" s="179"/>
      <c r="CQ579" s="179"/>
      <c r="CR579" s="179"/>
      <c r="CS579" s="179"/>
      <c r="CT579" s="179"/>
      <c r="CU579" s="179"/>
      <c r="CV579" s="179"/>
      <c r="CW579" s="179"/>
      <c r="CX579" s="179"/>
      <c r="CY579" s="179"/>
      <c r="CZ579" s="179"/>
      <c r="DA579" s="179"/>
      <c r="DB579" s="179"/>
      <c r="DC579" s="179"/>
      <c r="DD579" s="179"/>
      <c r="DE579" s="179"/>
      <c r="DF579" s="179"/>
      <c r="DG579" s="179"/>
      <c r="DH579" s="179"/>
      <c r="DI579" s="179"/>
      <c r="DJ579" s="179"/>
      <c r="DK579" s="179"/>
      <c r="DL579" s="179"/>
      <c r="DM579" s="179"/>
      <c r="DN579" s="179"/>
      <c r="DO579" s="179"/>
      <c r="DP579" s="179"/>
      <c r="DQ579" s="179"/>
      <c r="DR579" s="179"/>
      <c r="DS579" s="179"/>
      <c r="DT579" s="179"/>
      <c r="DU579" s="179"/>
      <c r="DV579" s="179"/>
      <c r="DW579" s="179"/>
      <c r="DX579" s="179"/>
      <c r="DY579" s="179"/>
      <c r="DZ579" s="179"/>
      <c r="EA579" s="179"/>
      <c r="EB579" s="179"/>
      <c r="EC579" s="179"/>
      <c r="ED579" s="179"/>
      <c r="EE579" s="179"/>
      <c r="EF579" s="179"/>
      <c r="EG579" s="179"/>
      <c r="EH579" s="179"/>
      <c r="EI579" s="179"/>
      <c r="EJ579" s="179"/>
      <c r="EK579" s="179"/>
      <c r="EL579" s="179"/>
      <c r="EM579" s="179"/>
      <c r="EN579" s="179"/>
      <c r="EO579" s="179"/>
      <c r="EP579" s="179"/>
      <c r="EQ579" s="179"/>
      <c r="ER579" s="179"/>
      <c r="ES579" s="179"/>
      <c r="ET579" s="179"/>
      <c r="EU579" s="179"/>
      <c r="EV579" s="179"/>
      <c r="EW579" s="179"/>
      <c r="EX579" s="179"/>
      <c r="EY579" s="179"/>
      <c r="EZ579" s="179"/>
      <c r="FA579" s="179"/>
      <c r="FB579" s="179"/>
      <c r="FC579" s="179"/>
      <c r="FD579" s="179"/>
      <c r="FE579" s="179"/>
      <c r="FF579" s="179"/>
      <c r="FG579" s="179"/>
      <c r="FH579" s="179"/>
      <c r="FI579" s="179"/>
      <c r="FJ579" s="179"/>
      <c r="FK579" s="179"/>
      <c r="FL579" s="179"/>
      <c r="FM579" s="179"/>
      <c r="FN579" s="179"/>
      <c r="FO579" s="179"/>
      <c r="FP579" s="179"/>
      <c r="FQ579" s="179"/>
      <c r="FR579" s="179"/>
      <c r="FS579" s="179"/>
      <c r="FT579" s="179"/>
      <c r="FU579" s="179"/>
      <c r="FV579" s="179"/>
      <c r="FW579" s="179"/>
      <c r="FX579" s="179"/>
      <c r="FY579" s="179"/>
      <c r="FZ579" s="179"/>
      <c r="GA579" s="179"/>
      <c r="GB579" s="179"/>
    </row>
    <row r="580" spans="1:184" s="659" customFormat="1">
      <c r="A580" s="12"/>
      <c r="D580" s="179"/>
      <c r="E580" s="179"/>
      <c r="F580" s="179"/>
      <c r="G580" s="179"/>
      <c r="H580" s="179"/>
      <c r="I580" s="179"/>
      <c r="J580" s="179"/>
      <c r="K580" s="179"/>
      <c r="L580" s="793"/>
      <c r="M580" s="794"/>
      <c r="N580" s="795"/>
      <c r="O580" s="179"/>
      <c r="P580" s="179"/>
      <c r="Q580" s="179"/>
      <c r="R580" s="179"/>
      <c r="S580" s="179"/>
      <c r="T580" s="179"/>
      <c r="U580" s="179"/>
      <c r="V580" s="179"/>
      <c r="W580" s="179"/>
      <c r="X580" s="179"/>
      <c r="Y580" s="179"/>
      <c r="Z580" s="179"/>
      <c r="AA580" s="179"/>
      <c r="AB580" s="179"/>
      <c r="AC580" s="179"/>
      <c r="AD580" s="179"/>
      <c r="AE580" s="179"/>
      <c r="AF580" s="179"/>
      <c r="AG580" s="179"/>
      <c r="AH580" s="179"/>
      <c r="AI580" s="179"/>
      <c r="AJ580" s="179"/>
      <c r="AK580" s="179"/>
      <c r="AL580" s="179"/>
      <c r="AM580" s="179"/>
      <c r="AN580" s="179"/>
      <c r="AO580" s="179"/>
      <c r="AP580" s="179"/>
      <c r="AQ580" s="179"/>
      <c r="AR580" s="179"/>
      <c r="AS580" s="179"/>
      <c r="AT580" s="179"/>
      <c r="AU580" s="179"/>
      <c r="AV580" s="179"/>
      <c r="AW580" s="179"/>
      <c r="AX580" s="179"/>
      <c r="AY580" s="179"/>
      <c r="AZ580" s="179"/>
      <c r="BA580" s="179"/>
      <c r="BB580" s="179"/>
      <c r="BC580" s="179"/>
      <c r="BD580" s="179"/>
      <c r="BE580" s="179"/>
      <c r="BF580" s="179"/>
      <c r="BG580" s="179"/>
      <c r="BH580" s="179"/>
      <c r="BI580" s="179"/>
      <c r="BJ580" s="179"/>
      <c r="BK580" s="179"/>
      <c r="BL580" s="179"/>
      <c r="BM580" s="179"/>
      <c r="BN580" s="179"/>
      <c r="BO580" s="179"/>
      <c r="BP580" s="179"/>
      <c r="BQ580" s="179"/>
      <c r="BR580" s="179"/>
      <c r="BS580" s="179"/>
      <c r="BT580" s="179"/>
      <c r="BU580" s="179"/>
      <c r="BV580" s="179"/>
      <c r="BW580" s="179"/>
      <c r="BX580" s="179"/>
      <c r="BY580" s="179"/>
      <c r="BZ580" s="179"/>
      <c r="CA580" s="179"/>
      <c r="CB580" s="179"/>
      <c r="CC580" s="179"/>
      <c r="CD580" s="179"/>
      <c r="CE580" s="179"/>
      <c r="CF580" s="179"/>
      <c r="CG580" s="179"/>
      <c r="CH580" s="179"/>
      <c r="CI580" s="179"/>
      <c r="CJ580" s="179"/>
      <c r="CK580" s="179"/>
      <c r="CL580" s="179"/>
      <c r="CM580" s="179"/>
      <c r="CN580" s="179"/>
      <c r="CO580" s="179"/>
      <c r="CP580" s="179"/>
      <c r="CQ580" s="179"/>
      <c r="CR580" s="179"/>
      <c r="CS580" s="179"/>
      <c r="CT580" s="179"/>
      <c r="CU580" s="179"/>
      <c r="CV580" s="179"/>
      <c r="CW580" s="179"/>
      <c r="CX580" s="179"/>
      <c r="CY580" s="179"/>
      <c r="CZ580" s="179"/>
      <c r="DA580" s="179"/>
      <c r="DB580" s="179"/>
      <c r="DC580" s="179"/>
      <c r="DD580" s="179"/>
      <c r="DE580" s="179"/>
      <c r="DF580" s="179"/>
      <c r="DG580" s="179"/>
      <c r="DH580" s="179"/>
      <c r="DI580" s="179"/>
      <c r="DJ580" s="179"/>
      <c r="DK580" s="179"/>
      <c r="DL580" s="179"/>
      <c r="DM580" s="179"/>
      <c r="DN580" s="179"/>
      <c r="DO580" s="179"/>
      <c r="DP580" s="179"/>
      <c r="DQ580" s="179"/>
      <c r="DR580" s="179"/>
      <c r="DS580" s="179"/>
      <c r="DT580" s="179"/>
      <c r="DU580" s="179"/>
      <c r="DV580" s="179"/>
      <c r="DW580" s="179"/>
      <c r="DX580" s="179"/>
      <c r="DY580" s="179"/>
      <c r="DZ580" s="179"/>
      <c r="EA580" s="179"/>
      <c r="EB580" s="179"/>
      <c r="EC580" s="179"/>
      <c r="ED580" s="179"/>
      <c r="EE580" s="179"/>
      <c r="EF580" s="179"/>
      <c r="EG580" s="179"/>
      <c r="EH580" s="179"/>
      <c r="EI580" s="179"/>
      <c r="EJ580" s="179"/>
      <c r="EK580" s="179"/>
      <c r="EL580" s="179"/>
      <c r="EM580" s="179"/>
      <c r="EN580" s="179"/>
      <c r="EO580" s="179"/>
      <c r="EP580" s="179"/>
      <c r="EQ580" s="179"/>
      <c r="ER580" s="179"/>
      <c r="ES580" s="179"/>
      <c r="ET580" s="179"/>
      <c r="EU580" s="179"/>
      <c r="EV580" s="179"/>
      <c r="EW580" s="179"/>
      <c r="EX580" s="179"/>
      <c r="EY580" s="179"/>
      <c r="EZ580" s="179"/>
      <c r="FA580" s="179"/>
      <c r="FB580" s="179"/>
      <c r="FC580" s="179"/>
      <c r="FD580" s="179"/>
      <c r="FE580" s="179"/>
      <c r="FF580" s="179"/>
      <c r="FG580" s="179"/>
      <c r="FH580" s="179"/>
      <c r="FI580" s="179"/>
      <c r="FJ580" s="179"/>
      <c r="FK580" s="179"/>
      <c r="FL580" s="179"/>
      <c r="FM580" s="179"/>
      <c r="FN580" s="179"/>
      <c r="FO580" s="179"/>
      <c r="FP580" s="179"/>
      <c r="FQ580" s="179"/>
      <c r="FR580" s="179"/>
      <c r="FS580" s="179"/>
      <c r="FT580" s="179"/>
      <c r="FU580" s="179"/>
      <c r="FV580" s="179"/>
      <c r="FW580" s="179"/>
      <c r="FX580" s="179"/>
      <c r="FY580" s="179"/>
      <c r="FZ580" s="179"/>
      <c r="GA580" s="179"/>
      <c r="GB580" s="179"/>
    </row>
    <row r="581" spans="1:184" s="659" customFormat="1">
      <c r="A581" s="12"/>
      <c r="D581" s="179"/>
      <c r="E581" s="179"/>
      <c r="F581" s="179"/>
      <c r="G581" s="179"/>
      <c r="H581" s="179"/>
      <c r="I581" s="179"/>
      <c r="J581" s="179"/>
      <c r="K581" s="179"/>
      <c r="L581" s="793"/>
      <c r="M581" s="794"/>
      <c r="N581" s="795"/>
      <c r="O581" s="179"/>
      <c r="P581" s="179"/>
      <c r="Q581" s="179"/>
      <c r="R581" s="179"/>
      <c r="S581" s="179"/>
      <c r="T581" s="179"/>
      <c r="U581" s="179"/>
      <c r="V581" s="179"/>
      <c r="W581" s="179"/>
      <c r="X581" s="179"/>
      <c r="Y581" s="179"/>
      <c r="Z581" s="179"/>
      <c r="AA581" s="179"/>
      <c r="AB581" s="179"/>
      <c r="AC581" s="179"/>
      <c r="AD581" s="179"/>
      <c r="AE581" s="179"/>
      <c r="AF581" s="179"/>
      <c r="AG581" s="179"/>
      <c r="AH581" s="179"/>
      <c r="AI581" s="179"/>
      <c r="AJ581" s="179"/>
      <c r="AK581" s="179"/>
      <c r="AL581" s="179"/>
      <c r="AM581" s="179"/>
      <c r="AN581" s="179"/>
      <c r="AO581" s="179"/>
      <c r="AP581" s="179"/>
      <c r="AQ581" s="179"/>
      <c r="AR581" s="179"/>
      <c r="AS581" s="179"/>
      <c r="AT581" s="179"/>
      <c r="AU581" s="179"/>
      <c r="AV581" s="179"/>
      <c r="AW581" s="179"/>
      <c r="AX581" s="179"/>
      <c r="AY581" s="179"/>
      <c r="AZ581" s="179"/>
      <c r="BA581" s="179"/>
      <c r="BB581" s="179"/>
      <c r="BC581" s="179"/>
      <c r="BD581" s="179"/>
      <c r="BE581" s="179"/>
      <c r="BF581" s="179"/>
      <c r="BG581" s="179"/>
      <c r="BH581" s="179"/>
      <c r="BI581" s="179"/>
      <c r="BJ581" s="179"/>
      <c r="BK581" s="179"/>
      <c r="BL581" s="179"/>
      <c r="BM581" s="179"/>
      <c r="BN581" s="179"/>
      <c r="BO581" s="179"/>
      <c r="BP581" s="179"/>
      <c r="BQ581" s="179"/>
      <c r="BR581" s="179"/>
      <c r="BS581" s="179"/>
      <c r="BT581" s="179"/>
      <c r="BU581" s="179"/>
      <c r="BV581" s="179"/>
      <c r="BW581" s="179"/>
      <c r="BX581" s="179"/>
      <c r="BY581" s="179"/>
      <c r="BZ581" s="179"/>
      <c r="CA581" s="179"/>
      <c r="CB581" s="179"/>
      <c r="CC581" s="179"/>
      <c r="CD581" s="179"/>
      <c r="CE581" s="179"/>
      <c r="CF581" s="179"/>
      <c r="CG581" s="179"/>
      <c r="CH581" s="179"/>
      <c r="CI581" s="179"/>
      <c r="CJ581" s="179"/>
      <c r="CK581" s="179"/>
      <c r="CL581" s="179"/>
      <c r="CM581" s="179"/>
      <c r="CN581" s="179"/>
      <c r="CO581" s="179"/>
      <c r="CP581" s="179"/>
      <c r="CQ581" s="179"/>
      <c r="CR581" s="179"/>
      <c r="CS581" s="179"/>
      <c r="CT581" s="179"/>
      <c r="CU581" s="179"/>
      <c r="CV581" s="179"/>
      <c r="CW581" s="179"/>
      <c r="CX581" s="179"/>
      <c r="CY581" s="179"/>
      <c r="CZ581" s="179"/>
      <c r="DA581" s="179"/>
      <c r="DB581" s="179"/>
      <c r="DC581" s="179"/>
      <c r="DD581" s="179"/>
      <c r="DE581" s="179"/>
      <c r="DF581" s="179"/>
      <c r="DG581" s="179"/>
      <c r="DH581" s="179"/>
      <c r="DI581" s="179"/>
      <c r="DJ581" s="179"/>
      <c r="DK581" s="179"/>
      <c r="DL581" s="179"/>
      <c r="DM581" s="179"/>
      <c r="DN581" s="179"/>
      <c r="DO581" s="179"/>
      <c r="DP581" s="179"/>
      <c r="DQ581" s="179"/>
      <c r="DR581" s="179"/>
      <c r="DS581" s="179"/>
      <c r="DT581" s="179"/>
      <c r="DU581" s="179"/>
      <c r="DV581" s="179"/>
      <c r="DW581" s="179"/>
      <c r="DX581" s="179"/>
      <c r="DY581" s="179"/>
      <c r="DZ581" s="179"/>
      <c r="EA581" s="179"/>
      <c r="EB581" s="179"/>
      <c r="EC581" s="179"/>
      <c r="ED581" s="179"/>
      <c r="EE581" s="179"/>
      <c r="EF581" s="179"/>
      <c r="EG581" s="179"/>
      <c r="EH581" s="179"/>
      <c r="EI581" s="179"/>
      <c r="EJ581" s="179"/>
      <c r="EK581" s="179"/>
      <c r="EL581" s="179"/>
      <c r="EM581" s="179"/>
      <c r="EN581" s="179"/>
      <c r="EO581" s="179"/>
      <c r="EP581" s="179"/>
      <c r="EQ581" s="179"/>
      <c r="ER581" s="179"/>
      <c r="ES581" s="179"/>
      <c r="ET581" s="179"/>
      <c r="EU581" s="179"/>
      <c r="EV581" s="179"/>
      <c r="EW581" s="179"/>
      <c r="EX581" s="179"/>
      <c r="EY581" s="179"/>
      <c r="EZ581" s="179"/>
      <c r="FA581" s="179"/>
      <c r="FB581" s="179"/>
      <c r="FC581" s="179"/>
      <c r="FD581" s="179"/>
      <c r="FE581" s="179"/>
      <c r="FF581" s="179"/>
      <c r="FG581" s="179"/>
      <c r="FH581" s="179"/>
      <c r="FI581" s="179"/>
      <c r="FJ581" s="179"/>
      <c r="FK581" s="179"/>
      <c r="FL581" s="179"/>
      <c r="FM581" s="179"/>
      <c r="FN581" s="179"/>
      <c r="FO581" s="179"/>
      <c r="FP581" s="179"/>
      <c r="FQ581" s="179"/>
      <c r="FR581" s="179"/>
      <c r="FS581" s="179"/>
      <c r="FT581" s="179"/>
      <c r="FU581" s="179"/>
      <c r="FV581" s="179"/>
      <c r="FW581" s="179"/>
      <c r="FX581" s="179"/>
      <c r="FY581" s="179"/>
      <c r="FZ581" s="179"/>
      <c r="GA581" s="179"/>
      <c r="GB581" s="179"/>
    </row>
    <row r="582" spans="1:184" s="659" customFormat="1">
      <c r="A582" s="12"/>
      <c r="D582" s="179"/>
      <c r="E582" s="179"/>
      <c r="F582" s="179"/>
      <c r="G582" s="179"/>
      <c r="H582" s="179"/>
      <c r="I582" s="179"/>
      <c r="J582" s="179"/>
      <c r="K582" s="179"/>
      <c r="L582" s="793"/>
      <c r="M582" s="794"/>
      <c r="N582" s="795"/>
      <c r="O582" s="179"/>
      <c r="P582" s="179"/>
      <c r="Q582" s="179"/>
      <c r="R582" s="179"/>
      <c r="S582" s="179"/>
      <c r="T582" s="179"/>
      <c r="U582" s="179"/>
      <c r="V582" s="179"/>
      <c r="W582" s="179"/>
      <c r="X582" s="179"/>
      <c r="Y582" s="179"/>
      <c r="Z582" s="179"/>
      <c r="AA582" s="179"/>
      <c r="AB582" s="179"/>
      <c r="AC582" s="179"/>
      <c r="AD582" s="179"/>
      <c r="AE582" s="179"/>
      <c r="AF582" s="179"/>
      <c r="AG582" s="179"/>
      <c r="AH582" s="179"/>
      <c r="AI582" s="179"/>
      <c r="AJ582" s="179"/>
      <c r="AK582" s="179"/>
      <c r="AL582" s="179"/>
      <c r="AM582" s="179"/>
      <c r="AN582" s="179"/>
      <c r="AO582" s="179"/>
      <c r="AP582" s="179"/>
      <c r="AQ582" s="179"/>
      <c r="AR582" s="179"/>
      <c r="AS582" s="179"/>
      <c r="AT582" s="179"/>
      <c r="AU582" s="179"/>
      <c r="AV582" s="179"/>
      <c r="AW582" s="179"/>
      <c r="AX582" s="179"/>
      <c r="AY582" s="179"/>
      <c r="AZ582" s="179"/>
      <c r="BA582" s="179"/>
      <c r="BB582" s="179"/>
      <c r="BC582" s="179"/>
      <c r="BD582" s="179"/>
      <c r="BE582" s="179"/>
      <c r="BF582" s="179"/>
      <c r="BG582" s="179"/>
      <c r="BH582" s="179"/>
      <c r="BI582" s="179"/>
      <c r="BJ582" s="179"/>
      <c r="BK582" s="179"/>
      <c r="BL582" s="179"/>
      <c r="BM582" s="179"/>
      <c r="BN582" s="179"/>
      <c r="BO582" s="179"/>
      <c r="BP582" s="179"/>
      <c r="BQ582" s="179"/>
      <c r="BR582" s="179"/>
      <c r="BS582" s="179"/>
      <c r="BT582" s="179"/>
      <c r="BU582" s="179"/>
      <c r="BV582" s="179"/>
      <c r="BW582" s="179"/>
      <c r="BX582" s="179"/>
      <c r="BY582" s="179"/>
      <c r="BZ582" s="179"/>
      <c r="CA582" s="179"/>
      <c r="CB582" s="179"/>
      <c r="CC582" s="179"/>
      <c r="CD582" s="179"/>
      <c r="CE582" s="179"/>
      <c r="CF582" s="179"/>
      <c r="CG582" s="179"/>
      <c r="CH582" s="179"/>
      <c r="CI582" s="179"/>
      <c r="CJ582" s="179"/>
      <c r="CK582" s="179"/>
      <c r="CL582" s="179"/>
      <c r="CM582" s="179"/>
      <c r="CN582" s="179"/>
      <c r="CO582" s="179"/>
      <c r="CP582" s="179"/>
      <c r="CQ582" s="179"/>
      <c r="CR582" s="179"/>
      <c r="CS582" s="179"/>
      <c r="CT582" s="179"/>
      <c r="CU582" s="179"/>
      <c r="CV582" s="179"/>
      <c r="CW582" s="179"/>
      <c r="CX582" s="179"/>
      <c r="CY582" s="179"/>
      <c r="CZ582" s="179"/>
      <c r="DA582" s="179"/>
      <c r="DB582" s="179"/>
      <c r="DC582" s="179"/>
      <c r="DD582" s="179"/>
      <c r="DE582" s="179"/>
      <c r="DF582" s="179"/>
      <c r="DG582" s="179"/>
      <c r="DH582" s="179"/>
      <c r="DI582" s="179"/>
      <c r="DJ582" s="179"/>
      <c r="DK582" s="179"/>
      <c r="DL582" s="179"/>
      <c r="DM582" s="179"/>
      <c r="DN582" s="179"/>
      <c r="DO582" s="179"/>
      <c r="DP582" s="179"/>
      <c r="DQ582" s="179"/>
      <c r="DR582" s="179"/>
      <c r="DS582" s="179"/>
      <c r="DT582" s="179"/>
      <c r="DU582" s="179"/>
      <c r="DV582" s="179"/>
      <c r="DW582" s="179"/>
      <c r="DX582" s="179"/>
      <c r="DY582" s="179"/>
      <c r="DZ582" s="179"/>
      <c r="EA582" s="179"/>
      <c r="EB582" s="179"/>
      <c r="EC582" s="179"/>
      <c r="ED582" s="179"/>
      <c r="EE582" s="179"/>
      <c r="EF582" s="179"/>
      <c r="EG582" s="179"/>
      <c r="EH582" s="179"/>
      <c r="EI582" s="179"/>
      <c r="EJ582" s="179"/>
      <c r="EK582" s="179"/>
      <c r="EL582" s="179"/>
      <c r="EM582" s="179"/>
      <c r="EN582" s="179"/>
      <c r="EO582" s="179"/>
      <c r="EP582" s="179"/>
      <c r="EQ582" s="179"/>
      <c r="ER582" s="179"/>
      <c r="ES582" s="179"/>
      <c r="ET582" s="179"/>
      <c r="EU582" s="179"/>
      <c r="EV582" s="179"/>
      <c r="EW582" s="179"/>
      <c r="EX582" s="179"/>
      <c r="EY582" s="179"/>
      <c r="EZ582" s="179"/>
      <c r="FA582" s="179"/>
      <c r="FB582" s="179"/>
      <c r="FC582" s="179"/>
      <c r="FD582" s="179"/>
      <c r="FE582" s="179"/>
      <c r="FF582" s="179"/>
      <c r="FG582" s="179"/>
      <c r="FH582" s="179"/>
      <c r="FI582" s="179"/>
      <c r="FJ582" s="179"/>
      <c r="FK582" s="179"/>
      <c r="FL582" s="179"/>
      <c r="FM582" s="179"/>
      <c r="FN582" s="179"/>
      <c r="FO582" s="179"/>
      <c r="FP582" s="179"/>
      <c r="FQ582" s="179"/>
      <c r="FR582" s="179"/>
      <c r="FS582" s="179"/>
      <c r="FT582" s="179"/>
      <c r="FU582" s="179"/>
      <c r="FV582" s="179"/>
      <c r="FW582" s="179"/>
      <c r="FX582" s="179"/>
      <c r="FY582" s="179"/>
      <c r="FZ582" s="179"/>
      <c r="GA582" s="179"/>
      <c r="GB582" s="179"/>
    </row>
    <row r="583" spans="1:184" s="659" customFormat="1">
      <c r="A583" s="12"/>
      <c r="D583" s="179"/>
      <c r="E583" s="179"/>
      <c r="F583" s="179"/>
      <c r="G583" s="179"/>
      <c r="H583" s="179"/>
      <c r="I583" s="179"/>
      <c r="J583" s="179"/>
      <c r="K583" s="179"/>
      <c r="L583" s="793"/>
      <c r="M583" s="794"/>
      <c r="N583" s="795"/>
      <c r="O583" s="179"/>
      <c r="P583" s="179"/>
      <c r="Q583" s="179"/>
      <c r="R583" s="179"/>
      <c r="S583" s="179"/>
      <c r="T583" s="179"/>
      <c r="U583" s="179"/>
      <c r="V583" s="179"/>
      <c r="W583" s="179"/>
      <c r="X583" s="179"/>
      <c r="Y583" s="179"/>
      <c r="Z583" s="179"/>
      <c r="AA583" s="179"/>
      <c r="AB583" s="179"/>
      <c r="AC583" s="179"/>
      <c r="AD583" s="179"/>
      <c r="AE583" s="179"/>
      <c r="AF583" s="179"/>
      <c r="AG583" s="179"/>
      <c r="AH583" s="179"/>
      <c r="AI583" s="179"/>
      <c r="AJ583" s="179"/>
      <c r="AK583" s="179"/>
      <c r="AL583" s="179"/>
      <c r="AM583" s="179"/>
      <c r="AN583" s="179"/>
      <c r="AO583" s="179"/>
      <c r="AP583" s="179"/>
      <c r="AQ583" s="179"/>
      <c r="AR583" s="179"/>
      <c r="AS583" s="179"/>
      <c r="AT583" s="179"/>
      <c r="AU583" s="179"/>
      <c r="AV583" s="179"/>
      <c r="AW583" s="179"/>
      <c r="AX583" s="179"/>
      <c r="AY583" s="179"/>
      <c r="AZ583" s="179"/>
      <c r="BA583" s="179"/>
      <c r="BB583" s="179"/>
      <c r="BC583" s="179"/>
      <c r="BD583" s="179"/>
      <c r="BE583" s="179"/>
      <c r="BF583" s="179"/>
      <c r="BG583" s="179"/>
      <c r="BH583" s="179"/>
      <c r="BI583" s="179"/>
      <c r="BJ583" s="179"/>
      <c r="BK583" s="179"/>
      <c r="BL583" s="179"/>
      <c r="BM583" s="179"/>
      <c r="BN583" s="179"/>
      <c r="BO583" s="179"/>
      <c r="BP583" s="179"/>
      <c r="BQ583" s="179"/>
      <c r="BR583" s="179"/>
      <c r="BS583" s="179"/>
      <c r="BT583" s="179"/>
      <c r="BU583" s="179"/>
      <c r="BV583" s="179"/>
      <c r="BW583" s="179"/>
      <c r="BX583" s="179"/>
      <c r="BY583" s="179"/>
      <c r="BZ583" s="179"/>
      <c r="CA583" s="179"/>
      <c r="CB583" s="179"/>
      <c r="CC583" s="179"/>
      <c r="CD583" s="179"/>
      <c r="CE583" s="179"/>
      <c r="CF583" s="179"/>
      <c r="CG583" s="179"/>
      <c r="CH583" s="179"/>
      <c r="CI583" s="179"/>
      <c r="CJ583" s="179"/>
      <c r="CK583" s="179"/>
      <c r="CL583" s="179"/>
      <c r="CM583" s="179"/>
      <c r="CN583" s="179"/>
      <c r="CO583" s="179"/>
      <c r="CP583" s="179"/>
      <c r="CQ583" s="179"/>
      <c r="CR583" s="179"/>
      <c r="CS583" s="179"/>
      <c r="CT583" s="179"/>
      <c r="CU583" s="179"/>
      <c r="CV583" s="179"/>
      <c r="CW583" s="179"/>
      <c r="CX583" s="179"/>
      <c r="CY583" s="179"/>
      <c r="CZ583" s="179"/>
      <c r="DA583" s="179"/>
      <c r="DB583" s="179"/>
      <c r="DC583" s="179"/>
      <c r="DD583" s="179"/>
      <c r="DE583" s="179"/>
      <c r="DF583" s="179"/>
      <c r="DG583" s="179"/>
      <c r="DH583" s="179"/>
      <c r="DI583" s="179"/>
      <c r="DJ583" s="179"/>
      <c r="DK583" s="179"/>
      <c r="DL583" s="179"/>
      <c r="DM583" s="179"/>
      <c r="DN583" s="179"/>
      <c r="DO583" s="179"/>
      <c r="DP583" s="179"/>
      <c r="DQ583" s="179"/>
      <c r="DR583" s="179"/>
      <c r="DS583" s="179"/>
      <c r="DT583" s="179"/>
      <c r="DU583" s="179"/>
      <c r="DV583" s="179"/>
      <c r="DW583" s="179"/>
      <c r="DX583" s="179"/>
      <c r="DY583" s="179"/>
      <c r="DZ583" s="179"/>
      <c r="EA583" s="179"/>
      <c r="EB583" s="179"/>
      <c r="EC583" s="179"/>
      <c r="ED583" s="179"/>
      <c r="EE583" s="179"/>
      <c r="EF583" s="179"/>
      <c r="EG583" s="179"/>
      <c r="EH583" s="179"/>
      <c r="EI583" s="179"/>
      <c r="EJ583" s="179"/>
      <c r="EK583" s="179"/>
      <c r="EL583" s="179"/>
      <c r="EM583" s="179"/>
      <c r="EN583" s="179"/>
      <c r="EO583" s="179"/>
      <c r="EP583" s="179"/>
      <c r="EQ583" s="179"/>
      <c r="ER583" s="179"/>
      <c r="ES583" s="179"/>
      <c r="ET583" s="179"/>
      <c r="EU583" s="179"/>
      <c r="EV583" s="179"/>
      <c r="EW583" s="179"/>
      <c r="EX583" s="179"/>
      <c r="EY583" s="179"/>
      <c r="EZ583" s="179"/>
      <c r="FA583" s="179"/>
      <c r="FB583" s="179"/>
      <c r="FC583" s="179"/>
      <c r="FD583" s="179"/>
      <c r="FE583" s="179"/>
      <c r="FF583" s="179"/>
      <c r="FG583" s="179"/>
      <c r="FH583" s="179"/>
      <c r="FI583" s="179"/>
      <c r="FJ583" s="179"/>
      <c r="FK583" s="179"/>
      <c r="FL583" s="179"/>
      <c r="FM583" s="179"/>
      <c r="FN583" s="179"/>
      <c r="FO583" s="179"/>
      <c r="FP583" s="179"/>
      <c r="FQ583" s="179"/>
      <c r="FR583" s="179"/>
      <c r="FS583" s="179"/>
      <c r="FT583" s="179"/>
      <c r="FU583" s="179"/>
      <c r="FV583" s="179"/>
      <c r="FW583" s="179"/>
      <c r="FX583" s="179"/>
      <c r="FY583" s="179"/>
      <c r="FZ583" s="179"/>
      <c r="GA583" s="179"/>
      <c r="GB583" s="179"/>
    </row>
    <row r="584" spans="1:184" s="659" customFormat="1">
      <c r="A584" s="12"/>
      <c r="D584" s="179"/>
      <c r="E584" s="179"/>
      <c r="F584" s="179"/>
      <c r="G584" s="179"/>
      <c r="H584" s="179"/>
      <c r="I584" s="179"/>
      <c r="J584" s="179"/>
      <c r="K584" s="179"/>
      <c r="L584" s="793"/>
      <c r="M584" s="794"/>
      <c r="N584" s="795"/>
      <c r="O584" s="179"/>
      <c r="P584" s="179"/>
      <c r="Q584" s="179"/>
      <c r="R584" s="179"/>
      <c r="S584" s="179"/>
      <c r="T584" s="179"/>
      <c r="U584" s="179"/>
      <c r="V584" s="179"/>
      <c r="W584" s="179"/>
      <c r="X584" s="179"/>
      <c r="Y584" s="179"/>
      <c r="Z584" s="179"/>
      <c r="AA584" s="179"/>
      <c r="AB584" s="179"/>
      <c r="AC584" s="179"/>
      <c r="AD584" s="179"/>
      <c r="AE584" s="179"/>
      <c r="AF584" s="179"/>
      <c r="AG584" s="179"/>
      <c r="AH584" s="179"/>
      <c r="AI584" s="179"/>
      <c r="AJ584" s="179"/>
      <c r="AK584" s="179"/>
      <c r="AL584" s="179"/>
      <c r="AM584" s="179"/>
      <c r="AN584" s="179"/>
      <c r="AO584" s="179"/>
      <c r="AP584" s="179"/>
      <c r="AQ584" s="179"/>
      <c r="AR584" s="179"/>
      <c r="AS584" s="179"/>
      <c r="AT584" s="179"/>
      <c r="AU584" s="179"/>
      <c r="AV584" s="179"/>
      <c r="AW584" s="179"/>
      <c r="AX584" s="179"/>
      <c r="AY584" s="179"/>
      <c r="AZ584" s="179"/>
      <c r="BA584" s="179"/>
      <c r="BB584" s="179"/>
      <c r="BC584" s="179"/>
      <c r="BD584" s="179"/>
      <c r="BE584" s="179"/>
      <c r="BF584" s="179"/>
      <c r="BG584" s="179"/>
      <c r="BH584" s="179"/>
      <c r="BI584" s="179"/>
      <c r="BJ584" s="179"/>
      <c r="BK584" s="179"/>
      <c r="BL584" s="179"/>
      <c r="BM584" s="179"/>
      <c r="BN584" s="179"/>
      <c r="BO584" s="179"/>
      <c r="BP584" s="179"/>
      <c r="BQ584" s="179"/>
      <c r="BR584" s="179"/>
      <c r="BS584" s="179"/>
      <c r="BT584" s="179"/>
      <c r="BU584" s="179"/>
      <c r="BV584" s="179"/>
      <c r="BW584" s="179"/>
      <c r="BX584" s="179"/>
      <c r="BY584" s="179"/>
      <c r="BZ584" s="179"/>
      <c r="CA584" s="179"/>
      <c r="CB584" s="179"/>
      <c r="CC584" s="179"/>
      <c r="CD584" s="179"/>
      <c r="CE584" s="179"/>
      <c r="CF584" s="179"/>
      <c r="CG584" s="179"/>
      <c r="CH584" s="179"/>
      <c r="CI584" s="179"/>
      <c r="CJ584" s="179"/>
      <c r="CK584" s="179"/>
      <c r="CL584" s="179"/>
      <c r="CM584" s="179"/>
      <c r="CN584" s="179"/>
      <c r="CO584" s="179"/>
      <c r="CP584" s="179"/>
      <c r="CQ584" s="179"/>
      <c r="CR584" s="179"/>
      <c r="CS584" s="179"/>
      <c r="CT584" s="179"/>
      <c r="CU584" s="179"/>
      <c r="CV584" s="179"/>
      <c r="CW584" s="179"/>
      <c r="CX584" s="179"/>
      <c r="CY584" s="179"/>
      <c r="CZ584" s="179"/>
      <c r="DA584" s="179"/>
      <c r="DB584" s="179"/>
      <c r="DC584" s="179"/>
      <c r="DD584" s="179"/>
      <c r="DE584" s="179"/>
      <c r="DF584" s="179"/>
      <c r="DG584" s="179"/>
      <c r="DH584" s="179"/>
      <c r="DI584" s="179"/>
      <c r="DJ584" s="179"/>
      <c r="DK584" s="179"/>
      <c r="DL584" s="179"/>
      <c r="DM584" s="179"/>
      <c r="DN584" s="179"/>
      <c r="DO584" s="179"/>
      <c r="DP584" s="179"/>
      <c r="DQ584" s="179"/>
      <c r="DR584" s="179"/>
      <c r="DS584" s="179"/>
      <c r="DT584" s="179"/>
      <c r="DU584" s="179"/>
      <c r="DV584" s="179"/>
      <c r="DW584" s="179"/>
      <c r="DX584" s="179"/>
      <c r="DY584" s="179"/>
      <c r="DZ584" s="179"/>
      <c r="EA584" s="179"/>
      <c r="EB584" s="179"/>
      <c r="EC584" s="179"/>
      <c r="ED584" s="179"/>
      <c r="EE584" s="179"/>
      <c r="EF584" s="179"/>
      <c r="EG584" s="179"/>
      <c r="EH584" s="179"/>
      <c r="EI584" s="179"/>
      <c r="EJ584" s="179"/>
      <c r="EK584" s="179"/>
      <c r="EL584" s="179"/>
      <c r="EM584" s="179"/>
      <c r="EN584" s="179"/>
      <c r="EO584" s="179"/>
      <c r="EP584" s="179"/>
      <c r="EQ584" s="179"/>
      <c r="ER584" s="179"/>
      <c r="ES584" s="179"/>
      <c r="ET584" s="179"/>
      <c r="EU584" s="179"/>
      <c r="EV584" s="179"/>
      <c r="EW584" s="179"/>
      <c r="EX584" s="179"/>
      <c r="EY584" s="179"/>
      <c r="EZ584" s="179"/>
      <c r="FA584" s="179"/>
      <c r="FB584" s="179"/>
      <c r="FC584" s="179"/>
      <c r="FD584" s="179"/>
      <c r="FE584" s="179"/>
      <c r="FF584" s="179"/>
      <c r="FG584" s="179"/>
      <c r="FH584" s="179"/>
      <c r="FI584" s="179"/>
      <c r="FJ584" s="179"/>
      <c r="FK584" s="179"/>
      <c r="FL584" s="179"/>
      <c r="FM584" s="179"/>
      <c r="FN584" s="179"/>
      <c r="FO584" s="179"/>
      <c r="FP584" s="179"/>
      <c r="FQ584" s="179"/>
      <c r="FR584" s="179"/>
      <c r="FS584" s="179"/>
      <c r="FT584" s="179"/>
      <c r="FU584" s="179"/>
      <c r="FV584" s="179"/>
      <c r="FW584" s="179"/>
      <c r="FX584" s="179"/>
      <c r="FY584" s="179"/>
      <c r="FZ584" s="179"/>
      <c r="GA584" s="179"/>
      <c r="GB584" s="179"/>
    </row>
    <row r="585" spans="1:184" s="659" customFormat="1">
      <c r="A585" s="12"/>
      <c r="D585" s="179"/>
      <c r="E585" s="179"/>
      <c r="F585" s="179"/>
      <c r="G585" s="179"/>
      <c r="H585" s="179"/>
      <c r="I585" s="179"/>
      <c r="J585" s="179"/>
      <c r="K585" s="179"/>
      <c r="L585" s="793"/>
      <c r="M585" s="794"/>
      <c r="N585" s="795"/>
      <c r="O585" s="179"/>
      <c r="P585" s="179"/>
      <c r="Q585" s="179"/>
      <c r="R585" s="179"/>
      <c r="S585" s="179"/>
      <c r="T585" s="179"/>
      <c r="U585" s="179"/>
      <c r="V585" s="179"/>
      <c r="W585" s="179"/>
      <c r="X585" s="179"/>
      <c r="Y585" s="179"/>
      <c r="Z585" s="179"/>
      <c r="AA585" s="179"/>
      <c r="AB585" s="179"/>
      <c r="AC585" s="179"/>
      <c r="AD585" s="179"/>
      <c r="AE585" s="179"/>
      <c r="AF585" s="179"/>
      <c r="AG585" s="179"/>
      <c r="AH585" s="179"/>
      <c r="AI585" s="179"/>
      <c r="AJ585" s="179"/>
      <c r="AK585" s="179"/>
      <c r="AL585" s="179"/>
      <c r="AM585" s="179"/>
      <c r="AN585" s="179"/>
      <c r="AO585" s="179"/>
      <c r="AP585" s="179"/>
      <c r="AQ585" s="179"/>
      <c r="AR585" s="179"/>
      <c r="AS585" s="179"/>
      <c r="AT585" s="179"/>
      <c r="AU585" s="179"/>
      <c r="AV585" s="179"/>
      <c r="AW585" s="179"/>
      <c r="AX585" s="179"/>
      <c r="AY585" s="179"/>
      <c r="AZ585" s="179"/>
      <c r="BA585" s="179"/>
      <c r="BB585" s="179"/>
      <c r="BC585" s="179"/>
      <c r="BD585" s="179"/>
      <c r="BE585" s="179"/>
      <c r="BF585" s="179"/>
      <c r="BG585" s="179"/>
      <c r="BH585" s="179"/>
      <c r="BI585" s="179"/>
      <c r="BJ585" s="179"/>
      <c r="BK585" s="179"/>
      <c r="BL585" s="179"/>
      <c r="BM585" s="179"/>
      <c r="BN585" s="179"/>
      <c r="BO585" s="179"/>
      <c r="BP585" s="179"/>
      <c r="BQ585" s="179"/>
      <c r="BR585" s="179"/>
      <c r="BS585" s="179"/>
      <c r="BT585" s="179"/>
      <c r="BU585" s="179"/>
      <c r="BV585" s="179"/>
      <c r="BW585" s="179"/>
      <c r="BX585" s="179"/>
      <c r="BY585" s="179"/>
      <c r="BZ585" s="179"/>
      <c r="CA585" s="179"/>
      <c r="CB585" s="179"/>
      <c r="CC585" s="179"/>
      <c r="CD585" s="179"/>
      <c r="CE585" s="179"/>
      <c r="CF585" s="179"/>
      <c r="CG585" s="179"/>
      <c r="CH585" s="179"/>
      <c r="CI585" s="179"/>
      <c r="CJ585" s="179"/>
      <c r="CK585" s="179"/>
      <c r="CL585" s="179"/>
      <c r="CM585" s="179"/>
      <c r="CN585" s="179"/>
      <c r="CO585" s="179"/>
      <c r="CP585" s="179"/>
      <c r="CQ585" s="179"/>
      <c r="CR585" s="179"/>
      <c r="CS585" s="179"/>
      <c r="CT585" s="179"/>
      <c r="CU585" s="179"/>
      <c r="CV585" s="179"/>
      <c r="CW585" s="179"/>
      <c r="CX585" s="179"/>
      <c r="CY585" s="179"/>
      <c r="CZ585" s="179"/>
      <c r="DA585" s="179"/>
      <c r="DB585" s="179"/>
      <c r="DC585" s="179"/>
      <c r="DD585" s="179"/>
      <c r="DE585" s="179"/>
      <c r="DF585" s="179"/>
      <c r="DG585" s="179"/>
      <c r="DH585" s="179"/>
      <c r="DI585" s="179"/>
      <c r="DJ585" s="179"/>
      <c r="DK585" s="179"/>
      <c r="DL585" s="179"/>
      <c r="DM585" s="179"/>
      <c r="DN585" s="179"/>
      <c r="DO585" s="179"/>
      <c r="DP585" s="179"/>
      <c r="DQ585" s="179"/>
      <c r="DR585" s="179"/>
      <c r="DS585" s="179"/>
      <c r="DT585" s="179"/>
      <c r="DU585" s="179"/>
      <c r="DV585" s="179"/>
      <c r="DW585" s="179"/>
      <c r="DX585" s="179"/>
      <c r="DY585" s="179"/>
      <c r="DZ585" s="179"/>
      <c r="EA585" s="179"/>
      <c r="EB585" s="179"/>
      <c r="EC585" s="179"/>
      <c r="ED585" s="179"/>
      <c r="EE585" s="179"/>
      <c r="EF585" s="179"/>
      <c r="EG585" s="179"/>
      <c r="EH585" s="179"/>
      <c r="EI585" s="179"/>
      <c r="EJ585" s="179"/>
      <c r="EK585" s="179"/>
      <c r="EL585" s="179"/>
      <c r="EM585" s="179"/>
      <c r="EN585" s="179"/>
      <c r="EO585" s="179"/>
      <c r="EP585" s="179"/>
      <c r="EQ585" s="179"/>
      <c r="ER585" s="179"/>
      <c r="ES585" s="179"/>
      <c r="ET585" s="179"/>
      <c r="EU585" s="179"/>
      <c r="EV585" s="179"/>
      <c r="EW585" s="179"/>
      <c r="EX585" s="179"/>
      <c r="EY585" s="179"/>
      <c r="EZ585" s="179"/>
      <c r="FA585" s="179"/>
      <c r="FB585" s="179"/>
      <c r="FC585" s="179"/>
      <c r="FD585" s="179"/>
      <c r="FE585" s="179"/>
      <c r="FF585" s="179"/>
      <c r="FG585" s="179"/>
      <c r="FH585" s="179"/>
      <c r="FI585" s="179"/>
      <c r="FJ585" s="179"/>
      <c r="FK585" s="179"/>
      <c r="FL585" s="179"/>
      <c r="FM585" s="179"/>
      <c r="FN585" s="179"/>
      <c r="FO585" s="179"/>
      <c r="FP585" s="179"/>
      <c r="FQ585" s="179"/>
      <c r="FR585" s="179"/>
      <c r="FS585" s="179"/>
      <c r="FT585" s="179"/>
      <c r="FU585" s="179"/>
      <c r="FV585" s="179"/>
      <c r="FW585" s="179"/>
      <c r="FX585" s="179"/>
      <c r="FY585" s="179"/>
      <c r="FZ585" s="179"/>
      <c r="GA585" s="179"/>
      <c r="GB585" s="179"/>
    </row>
    <row r="586" spans="1:184" s="659" customFormat="1">
      <c r="A586" s="12"/>
      <c r="D586" s="179"/>
      <c r="E586" s="179"/>
      <c r="F586" s="179"/>
      <c r="G586" s="179"/>
      <c r="H586" s="179"/>
      <c r="I586" s="179"/>
      <c r="J586" s="179"/>
      <c r="K586" s="179"/>
      <c r="L586" s="793"/>
      <c r="M586" s="794"/>
      <c r="N586" s="795"/>
      <c r="O586" s="179"/>
      <c r="P586" s="179"/>
      <c r="Q586" s="179"/>
      <c r="R586" s="179"/>
      <c r="S586" s="179"/>
      <c r="T586" s="179"/>
      <c r="U586" s="179"/>
      <c r="V586" s="179"/>
      <c r="W586" s="179"/>
      <c r="X586" s="179"/>
      <c r="Y586" s="179"/>
      <c r="Z586" s="179"/>
      <c r="AA586" s="179"/>
      <c r="AB586" s="179"/>
      <c r="AC586" s="179"/>
      <c r="AD586" s="179"/>
      <c r="AE586" s="179"/>
      <c r="AF586" s="179"/>
      <c r="AG586" s="179"/>
      <c r="AH586" s="179"/>
      <c r="AI586" s="179"/>
      <c r="AJ586" s="179"/>
      <c r="AK586" s="179"/>
      <c r="AL586" s="179"/>
      <c r="AM586" s="179"/>
      <c r="AN586" s="179"/>
      <c r="AO586" s="179"/>
      <c r="AP586" s="179"/>
      <c r="AQ586" s="179"/>
      <c r="AR586" s="179"/>
      <c r="AS586" s="179"/>
      <c r="AT586" s="179"/>
      <c r="AU586" s="179"/>
      <c r="AV586" s="179"/>
      <c r="AW586" s="179"/>
      <c r="AX586" s="179"/>
      <c r="AY586" s="179"/>
      <c r="AZ586" s="179"/>
      <c r="BA586" s="179"/>
      <c r="BB586" s="179"/>
      <c r="BC586" s="179"/>
      <c r="BD586" s="179"/>
      <c r="BE586" s="179"/>
      <c r="BF586" s="179"/>
      <c r="BG586" s="179"/>
      <c r="BH586" s="179"/>
      <c r="BI586" s="179"/>
      <c r="BJ586" s="179"/>
      <c r="BK586" s="179"/>
      <c r="BL586" s="179"/>
      <c r="BM586" s="179"/>
      <c r="BN586" s="179"/>
      <c r="BO586" s="179"/>
      <c r="BP586" s="179"/>
      <c r="BQ586" s="179"/>
      <c r="BR586" s="179"/>
      <c r="BS586" s="179"/>
      <c r="BT586" s="179"/>
      <c r="BU586" s="179"/>
      <c r="BV586" s="179"/>
      <c r="BW586" s="179"/>
      <c r="BX586" s="179"/>
      <c r="BY586" s="179"/>
      <c r="BZ586" s="179"/>
      <c r="CA586" s="179"/>
      <c r="CB586" s="179"/>
      <c r="CC586" s="179"/>
      <c r="CD586" s="179"/>
      <c r="CE586" s="179"/>
      <c r="CF586" s="179"/>
      <c r="CG586" s="179"/>
      <c r="CH586" s="179"/>
      <c r="CI586" s="179"/>
      <c r="CJ586" s="179"/>
      <c r="CK586" s="179"/>
      <c r="CL586" s="179"/>
      <c r="CM586" s="179"/>
      <c r="CN586" s="179"/>
      <c r="CO586" s="179"/>
      <c r="CP586" s="179"/>
      <c r="CQ586" s="179"/>
      <c r="CR586" s="179"/>
      <c r="CS586" s="179"/>
      <c r="CT586" s="179"/>
      <c r="CU586" s="179"/>
      <c r="CV586" s="179"/>
      <c r="CW586" s="179"/>
      <c r="CX586" s="179"/>
      <c r="CY586" s="179"/>
      <c r="CZ586" s="179"/>
      <c r="DA586" s="179"/>
      <c r="DB586" s="179"/>
      <c r="DC586" s="179"/>
      <c r="DD586" s="179"/>
      <c r="DE586" s="179"/>
      <c r="DF586" s="179"/>
      <c r="DG586" s="179"/>
      <c r="DH586" s="179"/>
      <c r="DI586" s="179"/>
      <c r="DJ586" s="179"/>
      <c r="DK586" s="179"/>
      <c r="DL586" s="179"/>
      <c r="DM586" s="179"/>
      <c r="DN586" s="179"/>
      <c r="DO586" s="179"/>
      <c r="DP586" s="179"/>
      <c r="DQ586" s="179"/>
      <c r="DR586" s="179"/>
      <c r="DS586" s="179"/>
      <c r="DT586" s="179"/>
      <c r="DU586" s="179"/>
      <c r="DV586" s="179"/>
      <c r="DW586" s="179"/>
      <c r="DX586" s="179"/>
      <c r="DY586" s="179"/>
      <c r="DZ586" s="179"/>
      <c r="EA586" s="179"/>
      <c r="EB586" s="179"/>
      <c r="EC586" s="179"/>
      <c r="ED586" s="179"/>
      <c r="EE586" s="179"/>
      <c r="EF586" s="179"/>
      <c r="EG586" s="179"/>
      <c r="EH586" s="179"/>
      <c r="EI586" s="179"/>
      <c r="EJ586" s="179"/>
      <c r="EK586" s="179"/>
      <c r="EL586" s="179"/>
      <c r="EM586" s="179"/>
      <c r="EN586" s="179"/>
      <c r="EO586" s="179"/>
      <c r="EP586" s="179"/>
      <c r="EQ586" s="179"/>
      <c r="ER586" s="179"/>
      <c r="ES586" s="179"/>
      <c r="ET586" s="179"/>
      <c r="EU586" s="179"/>
      <c r="EV586" s="179"/>
      <c r="EW586" s="179"/>
      <c r="EX586" s="179"/>
      <c r="EY586" s="179"/>
      <c r="EZ586" s="179"/>
      <c r="FA586" s="179"/>
      <c r="FB586" s="179"/>
      <c r="FC586" s="179"/>
      <c r="FD586" s="179"/>
      <c r="FE586" s="179"/>
      <c r="FF586" s="179"/>
      <c r="FG586" s="179"/>
      <c r="FH586" s="179"/>
      <c r="FI586" s="179"/>
      <c r="FJ586" s="179"/>
      <c r="FK586" s="179"/>
      <c r="FL586" s="179"/>
      <c r="FM586" s="179"/>
      <c r="FN586" s="179"/>
      <c r="FO586" s="179"/>
      <c r="FP586" s="179"/>
      <c r="FQ586" s="179"/>
      <c r="FR586" s="179"/>
      <c r="FS586" s="179"/>
      <c r="FT586" s="179"/>
      <c r="FU586" s="179"/>
      <c r="FV586" s="179"/>
      <c r="FW586" s="179"/>
      <c r="FX586" s="179"/>
      <c r="FY586" s="179"/>
      <c r="FZ586" s="179"/>
      <c r="GA586" s="179"/>
      <c r="GB586" s="179"/>
    </row>
    <row r="587" spans="1:184" s="659" customFormat="1">
      <c r="A587" s="12"/>
      <c r="D587" s="179"/>
      <c r="E587" s="179"/>
      <c r="F587" s="179"/>
      <c r="G587" s="179"/>
      <c r="H587" s="179"/>
      <c r="I587" s="179"/>
      <c r="J587" s="179"/>
      <c r="K587" s="179"/>
      <c r="L587" s="793"/>
      <c r="M587" s="794"/>
      <c r="N587" s="795"/>
      <c r="O587" s="179"/>
      <c r="P587" s="179"/>
      <c r="Q587" s="179"/>
      <c r="R587" s="179"/>
      <c r="S587" s="179"/>
      <c r="T587" s="179"/>
      <c r="U587" s="179"/>
      <c r="V587" s="179"/>
      <c r="W587" s="179"/>
      <c r="X587" s="179"/>
      <c r="Y587" s="179"/>
      <c r="Z587" s="179"/>
      <c r="AA587" s="179"/>
      <c r="AB587" s="179"/>
      <c r="AC587" s="179"/>
      <c r="AD587" s="179"/>
      <c r="AE587" s="179"/>
      <c r="AF587" s="179"/>
      <c r="AG587" s="179"/>
      <c r="AH587" s="179"/>
      <c r="AI587" s="179"/>
      <c r="AJ587" s="179"/>
      <c r="AK587" s="179"/>
      <c r="AL587" s="179"/>
      <c r="AM587" s="179"/>
      <c r="AN587" s="179"/>
      <c r="AO587" s="179"/>
      <c r="AP587" s="179"/>
      <c r="AQ587" s="179"/>
      <c r="AR587" s="179"/>
      <c r="AS587" s="179"/>
      <c r="AT587" s="179"/>
      <c r="AU587" s="179"/>
      <c r="AV587" s="179"/>
      <c r="AW587" s="179"/>
      <c r="AX587" s="179"/>
      <c r="AY587" s="179"/>
      <c r="AZ587" s="179"/>
      <c r="BA587" s="179"/>
      <c r="BB587" s="179"/>
      <c r="BC587" s="179"/>
      <c r="BD587" s="179"/>
      <c r="BE587" s="179"/>
      <c r="BF587" s="179"/>
      <c r="BG587" s="179"/>
      <c r="BH587" s="179"/>
      <c r="BI587" s="179"/>
      <c r="BJ587" s="179"/>
      <c r="BK587" s="179"/>
      <c r="BL587" s="179"/>
      <c r="BM587" s="179"/>
      <c r="BN587" s="179"/>
      <c r="BO587" s="179"/>
      <c r="BP587" s="179"/>
      <c r="BQ587" s="179"/>
      <c r="BR587" s="179"/>
      <c r="BS587" s="179"/>
      <c r="BT587" s="179"/>
      <c r="BU587" s="179"/>
      <c r="BV587" s="179"/>
      <c r="BW587" s="179"/>
      <c r="BX587" s="179"/>
      <c r="BY587" s="179"/>
      <c r="BZ587" s="179"/>
      <c r="CA587" s="179"/>
      <c r="CB587" s="179"/>
      <c r="CC587" s="179"/>
      <c r="CD587" s="179"/>
      <c r="CE587" s="179"/>
      <c r="CF587" s="179"/>
      <c r="CG587" s="179"/>
      <c r="CH587" s="179"/>
      <c r="CI587" s="179"/>
      <c r="CJ587" s="179"/>
      <c r="CK587" s="179"/>
      <c r="CL587" s="179"/>
      <c r="CM587" s="179"/>
      <c r="CN587" s="179"/>
      <c r="CO587" s="179"/>
      <c r="CP587" s="179"/>
      <c r="CQ587" s="179"/>
      <c r="CR587" s="179"/>
      <c r="CS587" s="179"/>
      <c r="CT587" s="179"/>
      <c r="CU587" s="179"/>
      <c r="CV587" s="179"/>
      <c r="CW587" s="179"/>
      <c r="CX587" s="179"/>
      <c r="CY587" s="179"/>
      <c r="CZ587" s="179"/>
      <c r="DA587" s="179"/>
      <c r="DB587" s="179"/>
      <c r="DC587" s="179"/>
      <c r="DD587" s="179"/>
      <c r="DE587" s="179"/>
      <c r="DF587" s="179"/>
      <c r="DG587" s="179"/>
      <c r="DH587" s="179"/>
      <c r="DI587" s="179"/>
      <c r="DJ587" s="179"/>
      <c r="DK587" s="179"/>
      <c r="DL587" s="179"/>
      <c r="DM587" s="179"/>
      <c r="DN587" s="179"/>
      <c r="DO587" s="179"/>
      <c r="DP587" s="179"/>
      <c r="DQ587" s="179"/>
      <c r="DR587" s="179"/>
      <c r="DS587" s="179"/>
      <c r="DT587" s="179"/>
      <c r="DU587" s="179"/>
      <c r="DV587" s="179"/>
      <c r="DW587" s="179"/>
      <c r="DX587" s="179"/>
      <c r="DY587" s="179"/>
      <c r="DZ587" s="179"/>
      <c r="EA587" s="179"/>
      <c r="EB587" s="179"/>
      <c r="EC587" s="179"/>
      <c r="ED587" s="179"/>
      <c r="EE587" s="179"/>
      <c r="EF587" s="179"/>
      <c r="EG587" s="179"/>
      <c r="EH587" s="179"/>
      <c r="EI587" s="179"/>
      <c r="EJ587" s="179"/>
      <c r="EK587" s="179"/>
      <c r="EL587" s="179"/>
      <c r="EM587" s="179"/>
      <c r="EN587" s="179"/>
      <c r="EO587" s="179"/>
      <c r="EP587" s="179"/>
      <c r="EQ587" s="179"/>
      <c r="ER587" s="179"/>
      <c r="ES587" s="179"/>
      <c r="ET587" s="179"/>
      <c r="EU587" s="179"/>
      <c r="EV587" s="179"/>
      <c r="EW587" s="179"/>
      <c r="EX587" s="179"/>
      <c r="EY587" s="179"/>
      <c r="EZ587" s="179"/>
      <c r="FA587" s="179"/>
      <c r="FB587" s="179"/>
      <c r="FC587" s="179"/>
      <c r="FD587" s="179"/>
      <c r="FE587" s="179"/>
      <c r="FF587" s="179"/>
      <c r="FG587" s="179"/>
      <c r="FH587" s="179"/>
      <c r="FI587" s="179"/>
      <c r="FJ587" s="179"/>
      <c r="FK587" s="179"/>
      <c r="FL587" s="179"/>
      <c r="FM587" s="179"/>
      <c r="FN587" s="179"/>
      <c r="FO587" s="179"/>
      <c r="FP587" s="179"/>
      <c r="FQ587" s="179"/>
      <c r="FR587" s="179"/>
      <c r="FS587" s="179"/>
      <c r="FT587" s="179"/>
      <c r="FU587" s="179"/>
      <c r="FV587" s="179"/>
      <c r="FW587" s="179"/>
      <c r="FX587" s="179"/>
      <c r="FY587" s="179"/>
      <c r="FZ587" s="179"/>
      <c r="GA587" s="179"/>
      <c r="GB587" s="179"/>
    </row>
    <row r="588" spans="1:184" s="659" customFormat="1">
      <c r="A588" s="12"/>
      <c r="D588" s="179"/>
      <c r="E588" s="179"/>
      <c r="F588" s="179"/>
      <c r="G588" s="179"/>
      <c r="H588" s="179"/>
      <c r="I588" s="179"/>
      <c r="J588" s="179"/>
      <c r="K588" s="179"/>
      <c r="L588" s="793"/>
      <c r="M588" s="794"/>
      <c r="N588" s="795"/>
      <c r="O588" s="179"/>
      <c r="P588" s="179"/>
      <c r="Q588" s="179"/>
      <c r="R588" s="179"/>
      <c r="S588" s="179"/>
      <c r="T588" s="179"/>
      <c r="U588" s="179"/>
      <c r="V588" s="179"/>
      <c r="W588" s="179"/>
      <c r="X588" s="179"/>
      <c r="Y588" s="179"/>
      <c r="Z588" s="179"/>
      <c r="AA588" s="179"/>
      <c r="AB588" s="179"/>
      <c r="AC588" s="179"/>
      <c r="AD588" s="179"/>
      <c r="AE588" s="179"/>
      <c r="AF588" s="179"/>
      <c r="AG588" s="179"/>
      <c r="AH588" s="179"/>
      <c r="AI588" s="179"/>
      <c r="AJ588" s="179"/>
      <c r="AK588" s="179"/>
      <c r="AL588" s="179"/>
      <c r="AM588" s="179"/>
      <c r="AN588" s="179"/>
      <c r="AO588" s="179"/>
      <c r="AP588" s="179"/>
      <c r="AQ588" s="179"/>
      <c r="AR588" s="179"/>
      <c r="AS588" s="179"/>
      <c r="AT588" s="179"/>
      <c r="AU588" s="179"/>
      <c r="AV588" s="179"/>
      <c r="AW588" s="179"/>
      <c r="AX588" s="179"/>
      <c r="AY588" s="179"/>
      <c r="AZ588" s="179"/>
      <c r="BA588" s="179"/>
      <c r="BB588" s="179"/>
      <c r="BC588" s="179"/>
      <c r="BD588" s="179"/>
      <c r="BE588" s="179"/>
      <c r="BF588" s="179"/>
      <c r="BG588" s="179"/>
      <c r="BH588" s="179"/>
      <c r="BI588" s="179"/>
      <c r="BJ588" s="179"/>
      <c r="BK588" s="179"/>
      <c r="BL588" s="179"/>
      <c r="BM588" s="179"/>
      <c r="BN588" s="179"/>
      <c r="BO588" s="179"/>
      <c r="BP588" s="179"/>
      <c r="BQ588" s="179"/>
      <c r="BR588" s="179"/>
      <c r="BS588" s="179"/>
      <c r="BT588" s="179"/>
      <c r="BU588" s="179"/>
      <c r="BV588" s="179"/>
      <c r="BW588" s="179"/>
      <c r="BX588" s="179"/>
      <c r="BY588" s="179"/>
      <c r="BZ588" s="179"/>
      <c r="CA588" s="179"/>
      <c r="CB588" s="179"/>
      <c r="CC588" s="179"/>
      <c r="CD588" s="179"/>
      <c r="CE588" s="179"/>
      <c r="CF588" s="179"/>
      <c r="CG588" s="179"/>
      <c r="CH588" s="179"/>
      <c r="CI588" s="179"/>
      <c r="CJ588" s="179"/>
      <c r="CK588" s="179"/>
      <c r="CL588" s="179"/>
      <c r="CM588" s="179"/>
      <c r="CN588" s="179"/>
      <c r="CO588" s="179"/>
      <c r="CP588" s="179"/>
      <c r="CQ588" s="179"/>
      <c r="CR588" s="179"/>
      <c r="CS588" s="179"/>
      <c r="CT588" s="179"/>
      <c r="CU588" s="179"/>
      <c r="CV588" s="179"/>
      <c r="CW588" s="179"/>
      <c r="CX588" s="179"/>
      <c r="CY588" s="179"/>
      <c r="CZ588" s="179"/>
      <c r="DA588" s="179"/>
      <c r="DB588" s="179"/>
      <c r="DC588" s="179"/>
      <c r="DD588" s="179"/>
      <c r="DE588" s="179"/>
      <c r="DF588" s="179"/>
      <c r="DG588" s="179"/>
      <c r="DH588" s="179"/>
      <c r="DI588" s="179"/>
      <c r="DJ588" s="179"/>
      <c r="DK588" s="179"/>
      <c r="DL588" s="179"/>
      <c r="DM588" s="179"/>
      <c r="DN588" s="179"/>
      <c r="DO588" s="179"/>
      <c r="DP588" s="179"/>
      <c r="DQ588" s="179"/>
      <c r="DR588" s="179"/>
      <c r="DS588" s="179"/>
      <c r="DT588" s="179"/>
      <c r="DU588" s="179"/>
      <c r="DV588" s="179"/>
      <c r="DW588" s="179"/>
      <c r="DX588" s="179"/>
      <c r="DY588" s="179"/>
      <c r="DZ588" s="179"/>
      <c r="EA588" s="179"/>
      <c r="EB588" s="179"/>
      <c r="EC588" s="179"/>
      <c r="ED588" s="179"/>
      <c r="EE588" s="179"/>
      <c r="EF588" s="179"/>
      <c r="EG588" s="179"/>
      <c r="EH588" s="179"/>
      <c r="EI588" s="179"/>
      <c r="EJ588" s="179"/>
      <c r="EK588" s="179"/>
      <c r="EL588" s="179"/>
      <c r="EM588" s="179"/>
      <c r="EN588" s="179"/>
      <c r="EO588" s="179"/>
      <c r="EP588" s="179"/>
      <c r="EQ588" s="179"/>
      <c r="ER588" s="179"/>
      <c r="ES588" s="179"/>
      <c r="ET588" s="179"/>
      <c r="EU588" s="179"/>
      <c r="EV588" s="179"/>
      <c r="EW588" s="179"/>
      <c r="EX588" s="179"/>
      <c r="EY588" s="179"/>
      <c r="EZ588" s="179"/>
      <c r="FA588" s="179"/>
      <c r="FB588" s="179"/>
      <c r="FC588" s="179"/>
      <c r="FD588" s="179"/>
      <c r="FE588" s="179"/>
      <c r="FF588" s="179"/>
      <c r="FG588" s="179"/>
      <c r="FH588" s="179"/>
      <c r="FI588" s="179"/>
      <c r="FJ588" s="179"/>
      <c r="FK588" s="179"/>
      <c r="FL588" s="179"/>
      <c r="FM588" s="179"/>
      <c r="FN588" s="179"/>
      <c r="FO588" s="179"/>
      <c r="FP588" s="179"/>
      <c r="FQ588" s="179"/>
      <c r="FR588" s="179"/>
      <c r="FS588" s="179"/>
      <c r="FT588" s="179"/>
      <c r="FU588" s="179"/>
      <c r="FV588" s="179"/>
      <c r="FW588" s="179"/>
      <c r="FX588" s="179"/>
      <c r="FY588" s="179"/>
      <c r="FZ588" s="179"/>
      <c r="GA588" s="179"/>
      <c r="GB588" s="179"/>
    </row>
    <row r="589" spans="1:184" s="659" customFormat="1">
      <c r="A589" s="12"/>
      <c r="D589" s="179"/>
      <c r="E589" s="179"/>
      <c r="F589" s="179"/>
      <c r="G589" s="179"/>
      <c r="H589" s="179"/>
      <c r="I589" s="179"/>
      <c r="J589" s="179"/>
      <c r="K589" s="179"/>
      <c r="L589" s="793"/>
      <c r="M589" s="794"/>
      <c r="N589" s="795"/>
      <c r="O589" s="179"/>
      <c r="P589" s="179"/>
      <c r="Q589" s="179"/>
      <c r="R589" s="179"/>
      <c r="S589" s="179"/>
      <c r="T589" s="179"/>
      <c r="U589" s="179"/>
      <c r="V589" s="179"/>
      <c r="W589" s="179"/>
      <c r="X589" s="179"/>
      <c r="Y589" s="179"/>
      <c r="Z589" s="179"/>
      <c r="AA589" s="179"/>
      <c r="AB589" s="179"/>
      <c r="AC589" s="179"/>
      <c r="AD589" s="179"/>
      <c r="AE589" s="179"/>
      <c r="AF589" s="179"/>
      <c r="AG589" s="179"/>
      <c r="AH589" s="179"/>
      <c r="AI589" s="179"/>
      <c r="AJ589" s="179"/>
      <c r="AK589" s="179"/>
      <c r="AL589" s="179"/>
      <c r="AM589" s="179"/>
      <c r="AN589" s="179"/>
      <c r="AO589" s="179"/>
      <c r="AP589" s="179"/>
      <c r="AQ589" s="179"/>
      <c r="AR589" s="179"/>
      <c r="AS589" s="179"/>
      <c r="AT589" s="179"/>
      <c r="AU589" s="179"/>
      <c r="AV589" s="179"/>
      <c r="AW589" s="179"/>
      <c r="AX589" s="179"/>
      <c r="AY589" s="179"/>
      <c r="AZ589" s="179"/>
      <c r="BA589" s="179"/>
      <c r="BB589" s="179"/>
      <c r="BC589" s="179"/>
      <c r="BD589" s="179"/>
      <c r="BE589" s="179"/>
      <c r="BF589" s="179"/>
      <c r="BG589" s="179"/>
      <c r="BH589" s="179"/>
      <c r="BI589" s="179"/>
      <c r="BJ589" s="179"/>
      <c r="BK589" s="179"/>
      <c r="BL589" s="179"/>
      <c r="BM589" s="179"/>
      <c r="BN589" s="179"/>
      <c r="BO589" s="179"/>
      <c r="BP589" s="179"/>
      <c r="BQ589" s="179"/>
      <c r="BR589" s="179"/>
      <c r="BS589" s="179"/>
      <c r="BT589" s="179"/>
      <c r="BU589" s="179"/>
      <c r="BV589" s="179"/>
      <c r="BW589" s="179"/>
      <c r="BX589" s="179"/>
      <c r="BY589" s="179"/>
      <c r="BZ589" s="179"/>
      <c r="CA589" s="179"/>
      <c r="CB589" s="179"/>
      <c r="CC589" s="179"/>
      <c r="CD589" s="179"/>
      <c r="CE589" s="179"/>
      <c r="CF589" s="179"/>
      <c r="CG589" s="179"/>
      <c r="CH589" s="179"/>
      <c r="CI589" s="179"/>
      <c r="CJ589" s="179"/>
      <c r="CK589" s="179"/>
      <c r="CL589" s="179"/>
      <c r="CM589" s="179"/>
      <c r="CN589" s="179"/>
      <c r="CO589" s="179"/>
      <c r="CP589" s="179"/>
      <c r="CQ589" s="179"/>
      <c r="CR589" s="179"/>
      <c r="CS589" s="179"/>
      <c r="CT589" s="179"/>
      <c r="CU589" s="179"/>
      <c r="CV589" s="179"/>
      <c r="CW589" s="179"/>
      <c r="CX589" s="179"/>
      <c r="CY589" s="179"/>
      <c r="CZ589" s="179"/>
      <c r="DA589" s="179"/>
      <c r="DB589" s="179"/>
      <c r="DC589" s="179"/>
      <c r="DD589" s="179"/>
      <c r="DE589" s="179"/>
      <c r="DF589" s="179"/>
      <c r="DG589" s="179"/>
      <c r="DH589" s="179"/>
      <c r="DI589" s="179"/>
      <c r="DJ589" s="179"/>
      <c r="DK589" s="179"/>
      <c r="DL589" s="179"/>
      <c r="DM589" s="179"/>
      <c r="DN589" s="179"/>
      <c r="DO589" s="179"/>
      <c r="DP589" s="179"/>
      <c r="DQ589" s="179"/>
      <c r="DR589" s="179"/>
      <c r="DS589" s="179"/>
      <c r="DT589" s="179"/>
      <c r="DU589" s="179"/>
      <c r="DV589" s="179"/>
      <c r="DW589" s="179"/>
      <c r="DX589" s="179"/>
      <c r="DY589" s="179"/>
      <c r="DZ589" s="179"/>
      <c r="EA589" s="179"/>
      <c r="EB589" s="179"/>
      <c r="EC589" s="179"/>
      <c r="ED589" s="179"/>
      <c r="EE589" s="179"/>
      <c r="EF589" s="179"/>
      <c r="EG589" s="179"/>
      <c r="EH589" s="179"/>
      <c r="EI589" s="179"/>
      <c r="EJ589" s="179"/>
      <c r="EK589" s="179"/>
      <c r="EL589" s="179"/>
      <c r="EM589" s="179"/>
      <c r="EN589" s="179"/>
      <c r="EO589" s="179"/>
      <c r="EP589" s="179"/>
      <c r="EQ589" s="179"/>
      <c r="ER589" s="179"/>
      <c r="ES589" s="179"/>
      <c r="ET589" s="179"/>
      <c r="EU589" s="179"/>
      <c r="EV589" s="179"/>
      <c r="EW589" s="179"/>
      <c r="EX589" s="179"/>
      <c r="EY589" s="179"/>
      <c r="EZ589" s="179"/>
      <c r="FA589" s="179"/>
      <c r="FB589" s="179"/>
      <c r="FC589" s="179"/>
      <c r="FD589" s="179"/>
      <c r="FE589" s="179"/>
      <c r="FF589" s="179"/>
      <c r="FG589" s="179"/>
      <c r="FH589" s="179"/>
      <c r="FI589" s="179"/>
      <c r="FJ589" s="179"/>
      <c r="FK589" s="179"/>
      <c r="FL589" s="179"/>
      <c r="FM589" s="179"/>
      <c r="FN589" s="179"/>
      <c r="FO589" s="179"/>
      <c r="FP589" s="179"/>
      <c r="FQ589" s="179"/>
      <c r="FR589" s="179"/>
      <c r="FS589" s="179"/>
      <c r="FT589" s="179"/>
      <c r="FU589" s="179"/>
      <c r="FV589" s="179"/>
      <c r="FW589" s="179"/>
      <c r="FX589" s="179"/>
      <c r="FY589" s="179"/>
      <c r="FZ589" s="179"/>
      <c r="GA589" s="179"/>
      <c r="GB589" s="179"/>
    </row>
    <row r="590" spans="1:184" s="659" customFormat="1">
      <c r="A590" s="12"/>
      <c r="D590" s="179"/>
      <c r="E590" s="179"/>
      <c r="F590" s="179"/>
      <c r="G590" s="179"/>
      <c r="H590" s="179"/>
      <c r="I590" s="179"/>
      <c r="J590" s="179"/>
      <c r="K590" s="179"/>
      <c r="L590" s="793"/>
      <c r="M590" s="794"/>
      <c r="N590" s="795"/>
      <c r="O590" s="179"/>
      <c r="P590" s="179"/>
      <c r="Q590" s="179"/>
      <c r="R590" s="179"/>
      <c r="S590" s="179"/>
      <c r="T590" s="179"/>
      <c r="U590" s="179"/>
      <c r="V590" s="179"/>
      <c r="W590" s="179"/>
      <c r="X590" s="179"/>
      <c r="Y590" s="179"/>
      <c r="Z590" s="179"/>
      <c r="AA590" s="179"/>
      <c r="AB590" s="179"/>
      <c r="AC590" s="179"/>
      <c r="AD590" s="179"/>
      <c r="AE590" s="179"/>
      <c r="AF590" s="179"/>
      <c r="AG590" s="179"/>
      <c r="AH590" s="179"/>
      <c r="AI590" s="179"/>
      <c r="AJ590" s="179"/>
      <c r="AK590" s="179"/>
      <c r="AL590" s="179"/>
      <c r="AM590" s="179"/>
      <c r="AN590" s="179"/>
      <c r="AO590" s="179"/>
      <c r="AP590" s="179"/>
      <c r="AQ590" s="179"/>
      <c r="AR590" s="179"/>
      <c r="AS590" s="179"/>
      <c r="AT590" s="179"/>
      <c r="AU590" s="179"/>
      <c r="AV590" s="179"/>
      <c r="AW590" s="179"/>
      <c r="AX590" s="179"/>
      <c r="AY590" s="179"/>
      <c r="AZ590" s="179"/>
      <c r="BA590" s="179"/>
      <c r="BB590" s="179"/>
      <c r="BC590" s="179"/>
      <c r="BD590" s="179"/>
      <c r="BE590" s="179"/>
      <c r="BF590" s="179"/>
      <c r="BG590" s="179"/>
      <c r="BH590" s="179"/>
      <c r="BI590" s="179"/>
      <c r="BJ590" s="179"/>
      <c r="BK590" s="179"/>
      <c r="BL590" s="179"/>
      <c r="BM590" s="179"/>
      <c r="BN590" s="179"/>
      <c r="BO590" s="179"/>
      <c r="BP590" s="179"/>
      <c r="BQ590" s="179"/>
      <c r="BR590" s="179"/>
      <c r="BS590" s="179"/>
      <c r="BT590" s="179"/>
      <c r="BU590" s="179"/>
      <c r="BV590" s="179"/>
      <c r="BW590" s="179"/>
      <c r="BX590" s="179"/>
      <c r="BY590" s="179"/>
      <c r="BZ590" s="179"/>
      <c r="CA590" s="179"/>
      <c r="CB590" s="179"/>
      <c r="CC590" s="179"/>
      <c r="CD590" s="179"/>
      <c r="CE590" s="179"/>
      <c r="CF590" s="179"/>
      <c r="CG590" s="179"/>
      <c r="CH590" s="179"/>
      <c r="CI590" s="179"/>
      <c r="CJ590" s="179"/>
      <c r="CK590" s="179"/>
      <c r="CL590" s="179"/>
      <c r="CM590" s="179"/>
      <c r="CN590" s="179"/>
      <c r="CO590" s="179"/>
      <c r="CP590" s="179"/>
      <c r="CQ590" s="179"/>
      <c r="CR590" s="179"/>
      <c r="CS590" s="179"/>
      <c r="CT590" s="179"/>
      <c r="CU590" s="179"/>
      <c r="CV590" s="179"/>
      <c r="CW590" s="179"/>
      <c r="CX590" s="179"/>
      <c r="CY590" s="179"/>
      <c r="CZ590" s="179"/>
      <c r="DA590" s="179"/>
      <c r="DB590" s="179"/>
      <c r="DC590" s="179"/>
      <c r="DD590" s="179"/>
      <c r="DE590" s="179"/>
      <c r="DF590" s="179"/>
      <c r="DG590" s="179"/>
      <c r="DH590" s="179"/>
      <c r="DI590" s="179"/>
      <c r="DJ590" s="179"/>
      <c r="DK590" s="179"/>
      <c r="DL590" s="179"/>
      <c r="DM590" s="179"/>
      <c r="DN590" s="179"/>
      <c r="DO590" s="179"/>
      <c r="DP590" s="179"/>
      <c r="DQ590" s="179"/>
      <c r="DR590" s="179"/>
      <c r="DS590" s="179"/>
      <c r="DT590" s="179"/>
      <c r="DU590" s="179"/>
      <c r="DV590" s="179"/>
      <c r="DW590" s="179"/>
      <c r="DX590" s="179"/>
      <c r="DY590" s="179"/>
      <c r="DZ590" s="179"/>
      <c r="EA590" s="179"/>
      <c r="EB590" s="179"/>
      <c r="EC590" s="179"/>
      <c r="ED590" s="179"/>
      <c r="EE590" s="179"/>
      <c r="EF590" s="179"/>
      <c r="EG590" s="179"/>
      <c r="EH590" s="179"/>
      <c r="EI590" s="179"/>
      <c r="EJ590" s="179"/>
      <c r="EK590" s="179"/>
      <c r="EL590" s="179"/>
      <c r="EM590" s="179"/>
      <c r="EN590" s="179"/>
      <c r="EO590" s="179"/>
      <c r="EP590" s="179"/>
      <c r="EQ590" s="179"/>
      <c r="ER590" s="179"/>
      <c r="ES590" s="179"/>
      <c r="ET590" s="179"/>
      <c r="EU590" s="179"/>
      <c r="EV590" s="179"/>
      <c r="EW590" s="179"/>
      <c r="EX590" s="179"/>
      <c r="EY590" s="179"/>
      <c r="EZ590" s="179"/>
      <c r="FA590" s="179"/>
      <c r="FB590" s="179"/>
      <c r="FC590" s="179"/>
      <c r="FD590" s="179"/>
      <c r="FE590" s="179"/>
      <c r="FF590" s="179"/>
      <c r="FG590" s="179"/>
      <c r="FH590" s="179"/>
      <c r="FI590" s="179"/>
      <c r="FJ590" s="179"/>
      <c r="FK590" s="179"/>
      <c r="FL590" s="179"/>
      <c r="FM590" s="179"/>
      <c r="FN590" s="179"/>
      <c r="FO590" s="179"/>
      <c r="FP590" s="179"/>
      <c r="FQ590" s="179"/>
      <c r="FR590" s="179"/>
      <c r="FS590" s="179"/>
      <c r="FT590" s="179"/>
      <c r="FU590" s="179"/>
      <c r="FV590" s="179"/>
      <c r="FW590" s="179"/>
      <c r="FX590" s="179"/>
      <c r="FY590" s="179"/>
      <c r="FZ590" s="179"/>
      <c r="GA590" s="179"/>
      <c r="GB590" s="179"/>
    </row>
    <row r="591" spans="1:184" s="659" customFormat="1">
      <c r="A591" s="12"/>
      <c r="D591" s="179"/>
      <c r="E591" s="179"/>
      <c r="F591" s="179"/>
      <c r="G591" s="179"/>
      <c r="H591" s="179"/>
      <c r="I591" s="179"/>
      <c r="J591" s="179"/>
      <c r="K591" s="179"/>
      <c r="L591" s="793"/>
      <c r="M591" s="794"/>
      <c r="N591" s="795"/>
      <c r="O591" s="179"/>
      <c r="P591" s="179"/>
      <c r="Q591" s="179"/>
      <c r="R591" s="179"/>
      <c r="S591" s="179"/>
      <c r="T591" s="179"/>
      <c r="U591" s="179"/>
      <c r="V591" s="179"/>
      <c r="W591" s="179"/>
      <c r="X591" s="179"/>
      <c r="Y591" s="179"/>
      <c r="Z591" s="179"/>
      <c r="AA591" s="179"/>
      <c r="AB591" s="179"/>
      <c r="AC591" s="179"/>
      <c r="AD591" s="179"/>
      <c r="AE591" s="179"/>
      <c r="AF591" s="179"/>
      <c r="AG591" s="179"/>
      <c r="AH591" s="179"/>
      <c r="AI591" s="179"/>
      <c r="AJ591" s="179"/>
      <c r="AK591" s="179"/>
      <c r="AL591" s="179"/>
      <c r="AM591" s="179"/>
      <c r="AN591" s="179"/>
      <c r="AO591" s="179"/>
      <c r="AP591" s="179"/>
      <c r="AQ591" s="179"/>
      <c r="AR591" s="179"/>
      <c r="AS591" s="179"/>
      <c r="AT591" s="179"/>
      <c r="AU591" s="179"/>
      <c r="AV591" s="179"/>
      <c r="AW591" s="179"/>
      <c r="AX591" s="179"/>
      <c r="AY591" s="179"/>
      <c r="AZ591" s="179"/>
      <c r="BA591" s="179"/>
      <c r="BB591" s="179"/>
      <c r="BC591" s="179"/>
      <c r="BD591" s="179"/>
      <c r="BE591" s="179"/>
      <c r="BF591" s="179"/>
      <c r="BG591" s="179"/>
      <c r="BH591" s="179"/>
      <c r="BI591" s="179"/>
      <c r="BJ591" s="179"/>
      <c r="BK591" s="179"/>
      <c r="BL591" s="179"/>
      <c r="BM591" s="179"/>
      <c r="BN591" s="179"/>
      <c r="BO591" s="179"/>
      <c r="BP591" s="179"/>
      <c r="BQ591" s="179"/>
      <c r="BR591" s="179"/>
      <c r="BS591" s="179"/>
      <c r="BT591" s="179"/>
      <c r="BU591" s="179"/>
      <c r="BV591" s="179"/>
      <c r="BW591" s="179"/>
      <c r="BX591" s="179"/>
      <c r="BY591" s="179"/>
      <c r="BZ591" s="179"/>
      <c r="CA591" s="179"/>
      <c r="CB591" s="179"/>
      <c r="CC591" s="179"/>
      <c r="CD591" s="179"/>
      <c r="CE591" s="179"/>
      <c r="CF591" s="179"/>
      <c r="CG591" s="179"/>
      <c r="CH591" s="179"/>
      <c r="CI591" s="179"/>
      <c r="CJ591" s="179"/>
      <c r="CK591" s="179"/>
      <c r="CL591" s="179"/>
      <c r="CM591" s="179"/>
      <c r="CN591" s="179"/>
      <c r="CO591" s="179"/>
      <c r="CP591" s="179"/>
      <c r="CQ591" s="179"/>
      <c r="CR591" s="179"/>
      <c r="CS591" s="179"/>
      <c r="CT591" s="179"/>
      <c r="CU591" s="179"/>
      <c r="CV591" s="179"/>
      <c r="CW591" s="179"/>
      <c r="CX591" s="179"/>
      <c r="CY591" s="179"/>
      <c r="CZ591" s="179"/>
      <c r="DA591" s="179"/>
      <c r="DB591" s="179"/>
      <c r="DC591" s="179"/>
      <c r="DD591" s="179"/>
      <c r="DE591" s="179"/>
      <c r="DF591" s="179"/>
      <c r="DG591" s="179"/>
      <c r="DH591" s="179"/>
      <c r="DI591" s="179"/>
      <c r="DJ591" s="179"/>
      <c r="DK591" s="179"/>
      <c r="DL591" s="179"/>
      <c r="DM591" s="179"/>
      <c r="DN591" s="179"/>
      <c r="DO591" s="179"/>
      <c r="DP591" s="179"/>
      <c r="DQ591" s="179"/>
      <c r="DR591" s="179"/>
      <c r="DS591" s="179"/>
      <c r="DT591" s="179"/>
      <c r="DU591" s="179"/>
      <c r="DV591" s="179"/>
      <c r="DW591" s="179"/>
      <c r="DX591" s="179"/>
      <c r="DY591" s="179"/>
      <c r="DZ591" s="179"/>
      <c r="EA591" s="179"/>
      <c r="EB591" s="179"/>
      <c r="EC591" s="179"/>
      <c r="ED591" s="179"/>
      <c r="EE591" s="179"/>
      <c r="EF591" s="179"/>
      <c r="EG591" s="179"/>
      <c r="EH591" s="179"/>
      <c r="EI591" s="179"/>
      <c r="EJ591" s="179"/>
      <c r="EK591" s="179"/>
      <c r="EL591" s="179"/>
      <c r="EM591" s="179"/>
      <c r="EN591" s="179"/>
      <c r="EO591" s="179"/>
      <c r="EP591" s="179"/>
      <c r="EQ591" s="179"/>
      <c r="ER591" s="179"/>
      <c r="ES591" s="179"/>
      <c r="ET591" s="179"/>
      <c r="EU591" s="179"/>
      <c r="EV591" s="179"/>
      <c r="EW591" s="179"/>
      <c r="EX591" s="179"/>
      <c r="EY591" s="179"/>
      <c r="EZ591" s="179"/>
      <c r="FA591" s="179"/>
      <c r="FB591" s="179"/>
      <c r="FC591" s="179"/>
      <c r="FD591" s="179"/>
      <c r="FE591" s="179"/>
      <c r="FF591" s="179"/>
      <c r="FG591" s="179"/>
      <c r="FH591" s="179"/>
      <c r="FI591" s="179"/>
      <c r="FJ591" s="179"/>
      <c r="FK591" s="179"/>
      <c r="FL591" s="179"/>
      <c r="FM591" s="179"/>
      <c r="FN591" s="179"/>
      <c r="FO591" s="179"/>
      <c r="FP591" s="179"/>
      <c r="FQ591" s="179"/>
      <c r="FR591" s="179"/>
      <c r="FS591" s="179"/>
      <c r="FT591" s="179"/>
      <c r="FU591" s="179"/>
      <c r="FV591" s="179"/>
      <c r="FW591" s="179"/>
      <c r="FX591" s="179"/>
      <c r="FY591" s="179"/>
      <c r="FZ591" s="179"/>
      <c r="GA591" s="179"/>
      <c r="GB591" s="179"/>
    </row>
    <row r="592" spans="1:184" s="659" customFormat="1">
      <c r="A592" s="12"/>
      <c r="D592" s="179"/>
      <c r="E592" s="179"/>
      <c r="F592" s="179"/>
      <c r="G592" s="179"/>
      <c r="H592" s="179"/>
      <c r="I592" s="179"/>
      <c r="J592" s="179"/>
      <c r="K592" s="179"/>
      <c r="L592" s="793"/>
      <c r="M592" s="794"/>
      <c r="N592" s="795"/>
      <c r="O592" s="179"/>
      <c r="P592" s="179"/>
      <c r="Q592" s="179"/>
      <c r="R592" s="179"/>
      <c r="S592" s="179"/>
      <c r="T592" s="179"/>
      <c r="U592" s="179"/>
      <c r="V592" s="179"/>
      <c r="W592" s="179"/>
      <c r="X592" s="179"/>
      <c r="Y592" s="179"/>
      <c r="Z592" s="179"/>
      <c r="AA592" s="179"/>
      <c r="AB592" s="179"/>
      <c r="AC592" s="179"/>
      <c r="AD592" s="179"/>
      <c r="AE592" s="179"/>
      <c r="AF592" s="179"/>
      <c r="AG592" s="179"/>
      <c r="AH592" s="179"/>
      <c r="AI592" s="179"/>
      <c r="AJ592" s="179"/>
      <c r="AK592" s="179"/>
      <c r="AL592" s="179"/>
      <c r="AM592" s="179"/>
      <c r="AN592" s="179"/>
      <c r="AO592" s="179"/>
      <c r="AP592" s="179"/>
      <c r="AQ592" s="179"/>
      <c r="AR592" s="179"/>
      <c r="AS592" s="179"/>
      <c r="AT592" s="179"/>
      <c r="AU592" s="179"/>
      <c r="AV592" s="179"/>
      <c r="AW592" s="179"/>
      <c r="AX592" s="179"/>
      <c r="AY592" s="179"/>
      <c r="AZ592" s="179"/>
      <c r="BA592" s="179"/>
      <c r="BB592" s="179"/>
      <c r="BC592" s="179"/>
      <c r="BD592" s="179"/>
      <c r="BE592" s="179"/>
      <c r="BF592" s="179"/>
      <c r="BG592" s="179"/>
      <c r="BH592" s="179"/>
      <c r="BI592" s="179"/>
      <c r="BJ592" s="179"/>
      <c r="BK592" s="179"/>
      <c r="BL592" s="179"/>
      <c r="BM592" s="179"/>
      <c r="BN592" s="179"/>
      <c r="BO592" s="179"/>
      <c r="BP592" s="179"/>
      <c r="BQ592" s="179"/>
      <c r="BR592" s="179"/>
      <c r="BS592" s="179"/>
      <c r="BT592" s="179"/>
      <c r="BU592" s="179"/>
      <c r="BV592" s="179"/>
      <c r="BW592" s="179"/>
      <c r="BX592" s="179"/>
      <c r="BY592" s="179"/>
      <c r="BZ592" s="179"/>
      <c r="CA592" s="179"/>
      <c r="CB592" s="179"/>
      <c r="CC592" s="179"/>
      <c r="CD592" s="179"/>
      <c r="CE592" s="179"/>
      <c r="CF592" s="179"/>
      <c r="CG592" s="179"/>
      <c r="CH592" s="179"/>
      <c r="CI592" s="179"/>
      <c r="CJ592" s="179"/>
      <c r="CK592" s="179"/>
      <c r="CL592" s="179"/>
      <c r="CM592" s="179"/>
      <c r="CN592" s="179"/>
      <c r="CO592" s="179"/>
      <c r="CP592" s="179"/>
      <c r="CQ592" s="179"/>
      <c r="CR592" s="179"/>
      <c r="CS592" s="179"/>
      <c r="CT592" s="179"/>
      <c r="CU592" s="179"/>
      <c r="CV592" s="179"/>
      <c r="CW592" s="179"/>
      <c r="CX592" s="179"/>
      <c r="CY592" s="179"/>
      <c r="CZ592" s="179"/>
      <c r="DA592" s="179"/>
      <c r="DB592" s="179"/>
      <c r="DC592" s="179"/>
      <c r="DD592" s="179"/>
      <c r="DE592" s="179"/>
      <c r="DF592" s="179"/>
      <c r="DG592" s="179"/>
      <c r="DH592" s="179"/>
      <c r="DI592" s="179"/>
      <c r="DJ592" s="179"/>
      <c r="DK592" s="179"/>
      <c r="DL592" s="179"/>
      <c r="DM592" s="179"/>
      <c r="DN592" s="179"/>
      <c r="DO592" s="179"/>
      <c r="DP592" s="179"/>
      <c r="DQ592" s="179"/>
      <c r="DR592" s="179"/>
      <c r="DS592" s="179"/>
      <c r="DT592" s="179"/>
      <c r="DU592" s="179"/>
      <c r="DV592" s="179"/>
      <c r="DW592" s="179"/>
      <c r="DX592" s="179"/>
      <c r="DY592" s="179"/>
      <c r="DZ592" s="179"/>
      <c r="EA592" s="179"/>
      <c r="EB592" s="179"/>
      <c r="EC592" s="179"/>
      <c r="ED592" s="179"/>
      <c r="EE592" s="179"/>
      <c r="EF592" s="179"/>
      <c r="EG592" s="179"/>
      <c r="EH592" s="179"/>
      <c r="EI592" s="179"/>
      <c r="EJ592" s="179"/>
      <c r="EK592" s="179"/>
      <c r="EL592" s="179"/>
      <c r="EM592" s="179"/>
      <c r="EN592" s="179"/>
      <c r="EO592" s="179"/>
      <c r="EP592" s="179"/>
      <c r="EQ592" s="179"/>
      <c r="ER592" s="179"/>
      <c r="ES592" s="179"/>
      <c r="ET592" s="179"/>
      <c r="EU592" s="179"/>
      <c r="EV592" s="179"/>
      <c r="EW592" s="179"/>
      <c r="EX592" s="179"/>
      <c r="EY592" s="179"/>
      <c r="EZ592" s="179"/>
      <c r="FA592" s="179"/>
      <c r="FB592" s="179"/>
      <c r="FC592" s="179"/>
      <c r="FD592" s="179"/>
      <c r="FE592" s="179"/>
      <c r="FF592" s="179"/>
      <c r="FG592" s="179"/>
      <c r="FH592" s="179"/>
      <c r="FI592" s="179"/>
      <c r="FJ592" s="179"/>
      <c r="FK592" s="179"/>
      <c r="FL592" s="179"/>
      <c r="FM592" s="179"/>
      <c r="FN592" s="179"/>
      <c r="FO592" s="179"/>
      <c r="FP592" s="179"/>
      <c r="FQ592" s="179"/>
      <c r="FR592" s="179"/>
      <c r="FS592" s="179"/>
      <c r="FT592" s="179"/>
      <c r="FU592" s="179"/>
      <c r="FV592" s="179"/>
      <c r="FW592" s="179"/>
      <c r="FX592" s="179"/>
      <c r="FY592" s="179"/>
      <c r="FZ592" s="179"/>
      <c r="GA592" s="179"/>
      <c r="GB592" s="179"/>
    </row>
    <row r="593" spans="1:184" s="659" customFormat="1">
      <c r="A593" s="12"/>
      <c r="D593" s="179"/>
      <c r="E593" s="179"/>
      <c r="F593" s="179"/>
      <c r="G593" s="179"/>
      <c r="H593" s="179"/>
      <c r="I593" s="179"/>
      <c r="J593" s="179"/>
      <c r="K593" s="179"/>
      <c r="L593" s="793"/>
      <c r="M593" s="794"/>
      <c r="N593" s="795"/>
      <c r="O593" s="179"/>
      <c r="P593" s="179"/>
      <c r="Q593" s="179"/>
      <c r="R593" s="179"/>
      <c r="S593" s="179"/>
      <c r="T593" s="179"/>
      <c r="U593" s="179"/>
      <c r="V593" s="179"/>
      <c r="W593" s="179"/>
      <c r="X593" s="179"/>
      <c r="Y593" s="179"/>
      <c r="Z593" s="179"/>
      <c r="AA593" s="179"/>
      <c r="AB593" s="179"/>
      <c r="AC593" s="179"/>
      <c r="AD593" s="179"/>
      <c r="AE593" s="179"/>
      <c r="AF593" s="179"/>
      <c r="AG593" s="179"/>
      <c r="AH593" s="179"/>
      <c r="AI593" s="179"/>
      <c r="AJ593" s="179"/>
      <c r="AK593" s="179"/>
      <c r="AL593" s="179"/>
      <c r="AM593" s="179"/>
      <c r="AN593" s="179"/>
      <c r="AO593" s="179"/>
      <c r="AP593" s="179"/>
      <c r="AQ593" s="179"/>
      <c r="AR593" s="179"/>
      <c r="AS593" s="179"/>
      <c r="AT593" s="179"/>
      <c r="AU593" s="179"/>
      <c r="AV593" s="179"/>
      <c r="AW593" s="179"/>
      <c r="AX593" s="179"/>
      <c r="AY593" s="179"/>
      <c r="AZ593" s="179"/>
      <c r="BA593" s="179"/>
      <c r="BB593" s="179"/>
      <c r="BC593" s="179"/>
      <c r="BD593" s="179"/>
      <c r="BE593" s="179"/>
      <c r="BF593" s="179"/>
      <c r="BG593" s="179"/>
      <c r="BH593" s="179"/>
      <c r="BI593" s="179"/>
      <c r="BJ593" s="179"/>
      <c r="BK593" s="179"/>
      <c r="BL593" s="179"/>
      <c r="BM593" s="179"/>
      <c r="BN593" s="179"/>
      <c r="BO593" s="179"/>
      <c r="BP593" s="179"/>
      <c r="BQ593" s="179"/>
      <c r="BR593" s="179"/>
      <c r="BS593" s="179"/>
      <c r="BT593" s="179"/>
      <c r="BU593" s="179"/>
      <c r="BV593" s="179"/>
      <c r="BW593" s="179"/>
      <c r="BX593" s="179"/>
      <c r="BY593" s="179"/>
      <c r="BZ593" s="179"/>
      <c r="CA593" s="179"/>
      <c r="CB593" s="179"/>
      <c r="CC593" s="179"/>
      <c r="CD593" s="179"/>
      <c r="CE593" s="179"/>
      <c r="CF593" s="179"/>
      <c r="CG593" s="179"/>
      <c r="CH593" s="179"/>
      <c r="CI593" s="179"/>
      <c r="CJ593" s="179"/>
      <c r="CK593" s="179"/>
      <c r="CL593" s="179"/>
      <c r="CM593" s="179"/>
      <c r="CN593" s="179"/>
      <c r="CO593" s="179"/>
      <c r="CP593" s="179"/>
      <c r="CQ593" s="179"/>
      <c r="CR593" s="179"/>
      <c r="CS593" s="179"/>
      <c r="CT593" s="179"/>
      <c r="CU593" s="179"/>
      <c r="CV593" s="179"/>
      <c r="CW593" s="179"/>
      <c r="CX593" s="179"/>
      <c r="CY593" s="179"/>
      <c r="CZ593" s="179"/>
      <c r="DA593" s="179"/>
      <c r="DB593" s="179"/>
      <c r="DC593" s="179"/>
      <c r="DD593" s="179"/>
      <c r="DE593" s="179"/>
      <c r="DF593" s="179"/>
      <c r="DG593" s="179"/>
      <c r="DH593" s="179"/>
      <c r="DI593" s="179"/>
      <c r="DJ593" s="179"/>
      <c r="DK593" s="179"/>
      <c r="DL593" s="179"/>
      <c r="DM593" s="179"/>
      <c r="DN593" s="179"/>
      <c r="DO593" s="179"/>
      <c r="DP593" s="179"/>
      <c r="DQ593" s="179"/>
      <c r="DR593" s="179"/>
      <c r="DS593" s="179"/>
      <c r="DT593" s="179"/>
      <c r="DU593" s="179"/>
      <c r="DV593" s="179"/>
      <c r="DW593" s="179"/>
      <c r="DX593" s="179"/>
      <c r="DY593" s="179"/>
      <c r="DZ593" s="179"/>
      <c r="EA593" s="179"/>
      <c r="EB593" s="179"/>
      <c r="EC593" s="179"/>
      <c r="ED593" s="179"/>
      <c r="EE593" s="179"/>
      <c r="EF593" s="179"/>
      <c r="EG593" s="179"/>
      <c r="EH593" s="179"/>
      <c r="EI593" s="179"/>
      <c r="EJ593" s="179"/>
      <c r="EK593" s="179"/>
      <c r="EL593" s="179"/>
      <c r="EM593" s="179"/>
      <c r="EN593" s="179"/>
      <c r="EO593" s="179"/>
      <c r="EP593" s="179"/>
      <c r="EQ593" s="179"/>
      <c r="ER593" s="179"/>
      <c r="ES593" s="179"/>
      <c r="ET593" s="179"/>
      <c r="EU593" s="179"/>
      <c r="EV593" s="179"/>
      <c r="EW593" s="179"/>
      <c r="EX593" s="179"/>
      <c r="EY593" s="179"/>
      <c r="EZ593" s="179"/>
      <c r="FA593" s="179"/>
      <c r="FB593" s="179"/>
      <c r="FC593" s="179"/>
      <c r="FD593" s="179"/>
      <c r="FE593" s="179"/>
      <c r="FF593" s="179"/>
      <c r="FG593" s="179"/>
      <c r="FH593" s="179"/>
      <c r="FI593" s="179"/>
      <c r="FJ593" s="179"/>
      <c r="FK593" s="179"/>
      <c r="FL593" s="179"/>
      <c r="FM593" s="179"/>
      <c r="FN593" s="179"/>
      <c r="FO593" s="179"/>
      <c r="FP593" s="179"/>
      <c r="FQ593" s="179"/>
      <c r="FR593" s="179"/>
      <c r="FS593" s="179"/>
      <c r="FT593" s="179"/>
      <c r="FU593" s="179"/>
      <c r="FV593" s="179"/>
      <c r="FW593" s="179"/>
      <c r="FX593" s="179"/>
      <c r="FY593" s="179"/>
      <c r="FZ593" s="179"/>
      <c r="GA593" s="179"/>
      <c r="GB593" s="179"/>
    </row>
    <row r="594" spans="1:184" s="659" customFormat="1">
      <c r="A594" s="12"/>
      <c r="D594" s="179"/>
      <c r="E594" s="179"/>
      <c r="F594" s="179"/>
      <c r="G594" s="179"/>
      <c r="H594" s="179"/>
      <c r="I594" s="179"/>
      <c r="J594" s="179"/>
      <c r="K594" s="179"/>
      <c r="L594" s="793"/>
      <c r="M594" s="794"/>
      <c r="N594" s="795"/>
      <c r="O594" s="179"/>
      <c r="P594" s="179"/>
      <c r="Q594" s="179"/>
      <c r="R594" s="179"/>
      <c r="S594" s="179"/>
      <c r="T594" s="179"/>
      <c r="U594" s="179"/>
      <c r="V594" s="179"/>
      <c r="W594" s="179"/>
      <c r="X594" s="179"/>
      <c r="Y594" s="179"/>
      <c r="Z594" s="179"/>
      <c r="AA594" s="179"/>
      <c r="AB594" s="179"/>
      <c r="AC594" s="179"/>
      <c r="AD594" s="179"/>
      <c r="AE594" s="179"/>
      <c r="AF594" s="179"/>
      <c r="AG594" s="179"/>
      <c r="AH594" s="179"/>
      <c r="AI594" s="179"/>
      <c r="AJ594" s="179"/>
      <c r="AK594" s="179"/>
      <c r="AL594" s="179"/>
      <c r="AM594" s="179"/>
      <c r="AN594" s="179"/>
      <c r="AO594" s="179"/>
      <c r="AP594" s="179"/>
      <c r="AQ594" s="179"/>
      <c r="AR594" s="179"/>
      <c r="AS594" s="179"/>
      <c r="AT594" s="179"/>
      <c r="AU594" s="179"/>
      <c r="AV594" s="179"/>
      <c r="AW594" s="179"/>
      <c r="AX594" s="179"/>
      <c r="AY594" s="179"/>
      <c r="AZ594" s="179"/>
      <c r="BA594" s="179"/>
      <c r="BB594" s="179"/>
      <c r="BC594" s="179"/>
      <c r="BD594" s="179"/>
      <c r="BE594" s="179"/>
      <c r="BF594" s="179"/>
      <c r="BG594" s="179"/>
      <c r="BH594" s="179"/>
      <c r="BI594" s="179"/>
      <c r="BJ594" s="179"/>
      <c r="BK594" s="179"/>
      <c r="BL594" s="179"/>
      <c r="BM594" s="179"/>
      <c r="BN594" s="179"/>
      <c r="BO594" s="179"/>
      <c r="BP594" s="179"/>
      <c r="BQ594" s="179"/>
      <c r="BR594" s="179"/>
      <c r="BS594" s="179"/>
      <c r="BT594" s="179"/>
      <c r="BU594" s="179"/>
      <c r="BV594" s="179"/>
      <c r="BW594" s="179"/>
      <c r="BX594" s="179"/>
      <c r="BY594" s="179"/>
      <c r="BZ594" s="179"/>
      <c r="CA594" s="179"/>
      <c r="CB594" s="179"/>
      <c r="CC594" s="179"/>
      <c r="CD594" s="179"/>
      <c r="CE594" s="179"/>
      <c r="CF594" s="179"/>
      <c r="CG594" s="179"/>
      <c r="CH594" s="179"/>
      <c r="CI594" s="179"/>
      <c r="CJ594" s="179"/>
      <c r="CK594" s="179"/>
      <c r="CL594" s="179"/>
      <c r="CM594" s="179"/>
      <c r="CN594" s="179"/>
      <c r="CO594" s="179"/>
      <c r="CP594" s="179"/>
      <c r="CQ594" s="179"/>
      <c r="CR594" s="179"/>
      <c r="CS594" s="179"/>
      <c r="CT594" s="179"/>
      <c r="CU594" s="179"/>
      <c r="CV594" s="179"/>
      <c r="CW594" s="179"/>
      <c r="CX594" s="179"/>
      <c r="CY594" s="179"/>
      <c r="CZ594" s="179"/>
      <c r="DA594" s="179"/>
      <c r="DB594" s="179"/>
      <c r="DC594" s="179"/>
      <c r="DD594" s="179"/>
      <c r="DE594" s="179"/>
      <c r="DF594" s="179"/>
      <c r="DG594" s="179"/>
      <c r="DH594" s="179"/>
      <c r="DI594" s="179"/>
      <c r="DJ594" s="179"/>
      <c r="DK594" s="179"/>
      <c r="DL594" s="179"/>
      <c r="DM594" s="179"/>
      <c r="DN594" s="179"/>
      <c r="DO594" s="179"/>
      <c r="DP594" s="179"/>
      <c r="DQ594" s="179"/>
      <c r="DR594" s="179"/>
      <c r="DS594" s="179"/>
      <c r="DT594" s="179"/>
      <c r="DU594" s="179"/>
      <c r="DV594" s="179"/>
      <c r="DW594" s="179"/>
      <c r="DX594" s="179"/>
      <c r="DY594" s="179"/>
      <c r="DZ594" s="179"/>
      <c r="EA594" s="179"/>
      <c r="EB594" s="179"/>
      <c r="EC594" s="179"/>
      <c r="ED594" s="179"/>
      <c r="EE594" s="179"/>
      <c r="EF594" s="179"/>
      <c r="EG594" s="179"/>
      <c r="EH594" s="179"/>
      <c r="EI594" s="179"/>
      <c r="EJ594" s="179"/>
      <c r="EK594" s="179"/>
      <c r="EL594" s="179"/>
      <c r="EM594" s="179"/>
      <c r="EN594" s="179"/>
      <c r="EO594" s="179"/>
      <c r="EP594" s="179"/>
      <c r="EQ594" s="179"/>
      <c r="ER594" s="179"/>
      <c r="ES594" s="179"/>
      <c r="ET594" s="179"/>
      <c r="EU594" s="179"/>
      <c r="EV594" s="179"/>
      <c r="EW594" s="179"/>
      <c r="EX594" s="179"/>
      <c r="EY594" s="179"/>
      <c r="EZ594" s="179"/>
      <c r="FA594" s="179"/>
      <c r="FB594" s="179"/>
      <c r="FC594" s="179"/>
      <c r="FD594" s="179"/>
      <c r="FE594" s="179"/>
      <c r="FF594" s="179"/>
      <c r="FG594" s="179"/>
      <c r="FH594" s="179"/>
      <c r="FI594" s="179"/>
      <c r="FJ594" s="179"/>
      <c r="FK594" s="179"/>
      <c r="FL594" s="179"/>
      <c r="FM594" s="179"/>
      <c r="FN594" s="179"/>
      <c r="FO594" s="179"/>
      <c r="FP594" s="179"/>
      <c r="FQ594" s="179"/>
      <c r="FR594" s="179"/>
      <c r="FS594" s="179"/>
      <c r="FT594" s="179"/>
      <c r="FU594" s="179"/>
      <c r="FV594" s="179"/>
      <c r="FW594" s="179"/>
      <c r="FX594" s="179"/>
      <c r="FY594" s="179"/>
      <c r="FZ594" s="179"/>
      <c r="GA594" s="179"/>
      <c r="GB594" s="179"/>
    </row>
    <row r="595" spans="1:184" s="659" customFormat="1">
      <c r="A595" s="12"/>
      <c r="D595" s="179"/>
      <c r="E595" s="179"/>
      <c r="F595" s="179"/>
      <c r="G595" s="179"/>
      <c r="H595" s="179"/>
      <c r="I595" s="179"/>
      <c r="J595" s="179"/>
      <c r="K595" s="179"/>
      <c r="L595" s="793"/>
      <c r="M595" s="794"/>
      <c r="N595" s="795"/>
      <c r="O595" s="179"/>
      <c r="P595" s="179"/>
      <c r="Q595" s="179"/>
      <c r="R595" s="179"/>
      <c r="S595" s="179"/>
      <c r="T595" s="179"/>
      <c r="U595" s="179"/>
      <c r="V595" s="179"/>
      <c r="W595" s="179"/>
      <c r="X595" s="179"/>
      <c r="Y595" s="179"/>
      <c r="Z595" s="179"/>
      <c r="AA595" s="179"/>
      <c r="AB595" s="179"/>
      <c r="AC595" s="179"/>
      <c r="AD595" s="179"/>
      <c r="AE595" s="179"/>
      <c r="AF595" s="179"/>
      <c r="AG595" s="179"/>
      <c r="AH595" s="179"/>
      <c r="AI595" s="179"/>
      <c r="AJ595" s="179"/>
      <c r="AK595" s="179"/>
      <c r="AL595" s="179"/>
      <c r="AM595" s="179"/>
      <c r="AN595" s="179"/>
      <c r="AO595" s="179"/>
      <c r="AP595" s="179"/>
      <c r="AQ595" s="179"/>
      <c r="AR595" s="179"/>
      <c r="AS595" s="179"/>
      <c r="AT595" s="179"/>
      <c r="AU595" s="179"/>
      <c r="AV595" s="179"/>
      <c r="AW595" s="179"/>
      <c r="AX595" s="179"/>
      <c r="AY595" s="179"/>
      <c r="AZ595" s="179"/>
      <c r="BA595" s="179"/>
      <c r="BB595" s="179"/>
      <c r="BC595" s="179"/>
      <c r="BD595" s="179"/>
      <c r="BE595" s="179"/>
      <c r="BF595" s="179"/>
      <c r="BG595" s="179"/>
      <c r="BH595" s="179"/>
      <c r="BI595" s="179"/>
      <c r="BJ595" s="179"/>
      <c r="BK595" s="179"/>
      <c r="BL595" s="179"/>
      <c r="BM595" s="179"/>
      <c r="BN595" s="179"/>
      <c r="BO595" s="179"/>
      <c r="BP595" s="179"/>
      <c r="BQ595" s="179"/>
      <c r="BR595" s="179"/>
      <c r="BS595" s="179"/>
      <c r="BT595" s="179"/>
      <c r="BU595" s="179"/>
      <c r="BV595" s="179"/>
      <c r="BW595" s="179"/>
      <c r="BX595" s="179"/>
      <c r="BY595" s="179"/>
      <c r="BZ595" s="179"/>
      <c r="CA595" s="179"/>
      <c r="CB595" s="179"/>
      <c r="CC595" s="179"/>
      <c r="CD595" s="179"/>
      <c r="CE595" s="179"/>
      <c r="CF595" s="179"/>
      <c r="CG595" s="179"/>
      <c r="CH595" s="179"/>
      <c r="CI595" s="179"/>
      <c r="CJ595" s="179"/>
      <c r="CK595" s="179"/>
      <c r="CL595" s="179"/>
      <c r="CM595" s="179"/>
      <c r="CN595" s="179"/>
      <c r="CO595" s="179"/>
      <c r="CP595" s="179"/>
      <c r="CQ595" s="179"/>
      <c r="CR595" s="179"/>
      <c r="CS595" s="179"/>
      <c r="CT595" s="179"/>
      <c r="CU595" s="179"/>
      <c r="CV595" s="179"/>
      <c r="CW595" s="179"/>
      <c r="CX595" s="179"/>
      <c r="CY595" s="179"/>
      <c r="CZ595" s="179"/>
      <c r="DA595" s="179"/>
      <c r="DB595" s="179"/>
      <c r="DC595" s="179"/>
      <c r="DD595" s="179"/>
      <c r="DE595" s="179"/>
      <c r="DF595" s="179"/>
      <c r="DG595" s="179"/>
      <c r="DH595" s="179"/>
      <c r="DI595" s="179"/>
      <c r="DJ595" s="179"/>
      <c r="DK595" s="179"/>
      <c r="DL595" s="179"/>
      <c r="DM595" s="179"/>
      <c r="DN595" s="179"/>
      <c r="DO595" s="179"/>
      <c r="DP595" s="179"/>
      <c r="DQ595" s="179"/>
      <c r="DR595" s="179"/>
      <c r="DS595" s="179"/>
      <c r="DT595" s="179"/>
      <c r="DU595" s="179"/>
      <c r="DV595" s="179"/>
      <c r="DW595" s="179"/>
      <c r="DX595" s="179"/>
      <c r="DY595" s="179"/>
      <c r="DZ595" s="179"/>
      <c r="EA595" s="179"/>
      <c r="EB595" s="179"/>
      <c r="EC595" s="179"/>
      <c r="ED595" s="179"/>
      <c r="EE595" s="179"/>
      <c r="EF595" s="179"/>
      <c r="EG595" s="179"/>
      <c r="EH595" s="179"/>
      <c r="EI595" s="179"/>
      <c r="EJ595" s="179"/>
      <c r="EK595" s="179"/>
      <c r="EL595" s="179"/>
      <c r="EM595" s="179"/>
      <c r="EN595" s="179"/>
      <c r="EO595" s="179"/>
      <c r="EP595" s="179"/>
      <c r="EQ595" s="179"/>
      <c r="ER595" s="179"/>
      <c r="ES595" s="179"/>
      <c r="ET595" s="179"/>
      <c r="EU595" s="179"/>
      <c r="EV595" s="179"/>
      <c r="EW595" s="179"/>
      <c r="EX595" s="179"/>
      <c r="EY595" s="179"/>
      <c r="EZ595" s="179"/>
      <c r="FA595" s="179"/>
      <c r="FB595" s="179"/>
      <c r="FC595" s="179"/>
      <c r="FD595" s="179"/>
      <c r="FE595" s="179"/>
      <c r="FF595" s="179"/>
      <c r="FG595" s="179"/>
      <c r="FH595" s="179"/>
      <c r="FI595" s="179"/>
      <c r="FJ595" s="179"/>
      <c r="FK595" s="179"/>
      <c r="FL595" s="179"/>
      <c r="FM595" s="179"/>
      <c r="FN595" s="179"/>
      <c r="FO595" s="179"/>
      <c r="FP595" s="179"/>
      <c r="FQ595" s="179"/>
      <c r="FR595" s="179"/>
      <c r="FS595" s="179"/>
      <c r="FT595" s="179"/>
      <c r="FU595" s="179"/>
      <c r="FV595" s="179"/>
      <c r="FW595" s="179"/>
      <c r="FX595" s="179"/>
      <c r="FY595" s="179"/>
      <c r="FZ595" s="179"/>
      <c r="GA595" s="179"/>
      <c r="GB595" s="179"/>
    </row>
    <row r="596" spans="1:184" s="659" customFormat="1">
      <c r="A596" s="12"/>
      <c r="D596" s="179"/>
      <c r="E596" s="179"/>
      <c r="F596" s="179"/>
      <c r="G596" s="179"/>
      <c r="H596" s="179"/>
      <c r="I596" s="179"/>
      <c r="J596" s="179"/>
      <c r="K596" s="179"/>
      <c r="L596" s="793"/>
      <c r="M596" s="794"/>
      <c r="N596" s="795"/>
      <c r="O596" s="179"/>
      <c r="P596" s="179"/>
      <c r="Q596" s="179"/>
      <c r="R596" s="179"/>
      <c r="S596" s="179"/>
      <c r="T596" s="179"/>
      <c r="U596" s="179"/>
      <c r="V596" s="179"/>
      <c r="W596" s="179"/>
      <c r="X596" s="179"/>
      <c r="Y596" s="179"/>
      <c r="Z596" s="179"/>
      <c r="AA596" s="179"/>
      <c r="AB596" s="179"/>
      <c r="AC596" s="179"/>
      <c r="AD596" s="179"/>
      <c r="AE596" s="179"/>
      <c r="AF596" s="179"/>
      <c r="AG596" s="179"/>
      <c r="AH596" s="179"/>
      <c r="AI596" s="179"/>
      <c r="AJ596" s="179"/>
      <c r="AK596" s="179"/>
      <c r="AL596" s="179"/>
      <c r="AM596" s="179"/>
      <c r="AN596" s="179"/>
      <c r="AO596" s="179"/>
      <c r="AP596" s="179"/>
      <c r="AQ596" s="179"/>
      <c r="AR596" s="179"/>
      <c r="AS596" s="179"/>
      <c r="AT596" s="179"/>
      <c r="AU596" s="179"/>
      <c r="AV596" s="179"/>
      <c r="AW596" s="179"/>
      <c r="AX596" s="179"/>
      <c r="AY596" s="179"/>
      <c r="AZ596" s="179"/>
      <c r="BA596" s="179"/>
      <c r="BB596" s="179"/>
      <c r="BC596" s="179"/>
      <c r="BD596" s="179"/>
      <c r="BE596" s="179"/>
      <c r="BF596" s="179"/>
      <c r="BG596" s="179"/>
      <c r="BH596" s="179"/>
      <c r="BI596" s="179"/>
      <c r="BJ596" s="179"/>
      <c r="BK596" s="179"/>
      <c r="BL596" s="179"/>
      <c r="BM596" s="179"/>
      <c r="BN596" s="179"/>
      <c r="BO596" s="179"/>
      <c r="BP596" s="179"/>
      <c r="BQ596" s="179"/>
      <c r="BR596" s="179"/>
      <c r="BS596" s="179"/>
      <c r="BT596" s="179"/>
      <c r="BU596" s="179"/>
      <c r="BV596" s="179"/>
      <c r="BW596" s="179"/>
      <c r="BX596" s="179"/>
      <c r="BY596" s="179"/>
      <c r="BZ596" s="179"/>
      <c r="CA596" s="179"/>
      <c r="CB596" s="179"/>
      <c r="CC596" s="179"/>
      <c r="CD596" s="179"/>
      <c r="CE596" s="179"/>
      <c r="CF596" s="179"/>
      <c r="CG596" s="179"/>
      <c r="CH596" s="179"/>
      <c r="CI596" s="179"/>
      <c r="CJ596" s="179"/>
      <c r="CK596" s="179"/>
      <c r="CL596" s="179"/>
      <c r="CM596" s="179"/>
      <c r="CN596" s="179"/>
      <c r="CO596" s="179"/>
      <c r="CP596" s="179"/>
      <c r="CQ596" s="179"/>
      <c r="CR596" s="179"/>
      <c r="CS596" s="179"/>
      <c r="CT596" s="179"/>
      <c r="CU596" s="179"/>
      <c r="CV596" s="179"/>
      <c r="CW596" s="179"/>
      <c r="CX596" s="179"/>
      <c r="CY596" s="179"/>
      <c r="CZ596" s="179"/>
      <c r="DA596" s="179"/>
      <c r="DB596" s="179"/>
      <c r="DC596" s="179"/>
      <c r="DD596" s="179"/>
      <c r="DE596" s="179"/>
      <c r="DF596" s="179"/>
      <c r="DG596" s="179"/>
      <c r="DH596" s="179"/>
      <c r="DI596" s="179"/>
      <c r="DJ596" s="179"/>
      <c r="DK596" s="179"/>
      <c r="DL596" s="179"/>
      <c r="DM596" s="179"/>
      <c r="DN596" s="179"/>
      <c r="DO596" s="179"/>
      <c r="DP596" s="179"/>
      <c r="DQ596" s="179"/>
      <c r="DR596" s="179"/>
      <c r="DS596" s="179"/>
      <c r="DT596" s="179"/>
      <c r="DU596" s="179"/>
      <c r="DV596" s="179"/>
      <c r="DW596" s="179"/>
      <c r="DX596" s="179"/>
      <c r="DY596" s="179"/>
      <c r="DZ596" s="179"/>
      <c r="EA596" s="179"/>
      <c r="EB596" s="179"/>
      <c r="EC596" s="179"/>
      <c r="ED596" s="179"/>
      <c r="EE596" s="179"/>
      <c r="EF596" s="179"/>
      <c r="EG596" s="179"/>
      <c r="EH596" s="179"/>
      <c r="EI596" s="179"/>
      <c r="EJ596" s="179"/>
      <c r="EK596" s="179"/>
      <c r="EL596" s="179"/>
      <c r="EM596" s="179"/>
      <c r="EN596" s="179"/>
      <c r="EO596" s="179"/>
      <c r="EP596" s="179"/>
      <c r="EQ596" s="179"/>
      <c r="ER596" s="179"/>
      <c r="ES596" s="179"/>
      <c r="ET596" s="179"/>
      <c r="EU596" s="179"/>
      <c r="EV596" s="179"/>
      <c r="EW596" s="179"/>
      <c r="EX596" s="179"/>
      <c r="EY596" s="179"/>
      <c r="EZ596" s="179"/>
      <c r="FA596" s="179"/>
      <c r="FB596" s="179"/>
      <c r="FC596" s="179"/>
      <c r="FD596" s="179"/>
      <c r="FE596" s="179"/>
      <c r="FF596" s="179"/>
      <c r="FG596" s="179"/>
      <c r="FH596" s="179"/>
      <c r="FI596" s="179"/>
      <c r="FJ596" s="179"/>
      <c r="FK596" s="179"/>
      <c r="FL596" s="179"/>
      <c r="FM596" s="179"/>
      <c r="FN596" s="179"/>
      <c r="FO596" s="179"/>
      <c r="FP596" s="179"/>
      <c r="FQ596" s="179"/>
      <c r="FR596" s="179"/>
      <c r="FS596" s="179"/>
      <c r="FT596" s="179"/>
      <c r="FU596" s="179"/>
      <c r="FV596" s="179"/>
      <c r="FW596" s="179"/>
      <c r="FX596" s="179"/>
      <c r="FY596" s="179"/>
      <c r="FZ596" s="179"/>
      <c r="GA596" s="179"/>
      <c r="GB596" s="179"/>
    </row>
    <row r="597" spans="1:184" s="659" customFormat="1">
      <c r="A597" s="12"/>
      <c r="D597" s="179"/>
      <c r="E597" s="179"/>
      <c r="F597" s="179"/>
      <c r="G597" s="179"/>
      <c r="H597" s="179"/>
      <c r="I597" s="179"/>
      <c r="J597" s="179"/>
      <c r="K597" s="179"/>
      <c r="L597" s="793"/>
      <c r="M597" s="794"/>
      <c r="N597" s="795"/>
      <c r="O597" s="179"/>
      <c r="P597" s="179"/>
      <c r="Q597" s="179"/>
      <c r="R597" s="179"/>
      <c r="S597" s="179"/>
      <c r="T597" s="179"/>
      <c r="U597" s="179"/>
      <c r="V597" s="179"/>
      <c r="W597" s="179"/>
      <c r="X597" s="179"/>
      <c r="Y597" s="179"/>
      <c r="Z597" s="179"/>
      <c r="AA597" s="179"/>
      <c r="AB597" s="179"/>
      <c r="AC597" s="179"/>
      <c r="AD597" s="179"/>
      <c r="AE597" s="179"/>
      <c r="AF597" s="179"/>
      <c r="AG597" s="179"/>
      <c r="AH597" s="179"/>
      <c r="AI597" s="179"/>
      <c r="AJ597" s="179"/>
      <c r="AK597" s="179"/>
      <c r="AL597" s="179"/>
      <c r="AM597" s="179"/>
      <c r="AN597" s="179"/>
      <c r="AO597" s="179"/>
      <c r="AP597" s="179"/>
      <c r="AQ597" s="179"/>
      <c r="AR597" s="179"/>
      <c r="AS597" s="179"/>
      <c r="AT597" s="179"/>
      <c r="AU597" s="179"/>
      <c r="AV597" s="179"/>
      <c r="AW597" s="179"/>
      <c r="AX597" s="179"/>
      <c r="AY597" s="179"/>
      <c r="AZ597" s="179"/>
      <c r="BA597" s="179"/>
      <c r="BB597" s="179"/>
      <c r="BC597" s="179"/>
      <c r="BD597" s="179"/>
      <c r="BE597" s="179"/>
      <c r="BF597" s="179"/>
      <c r="BG597" s="179"/>
      <c r="BH597" s="179"/>
      <c r="BI597" s="179"/>
      <c r="BJ597" s="179"/>
      <c r="BK597" s="179"/>
      <c r="BL597" s="179"/>
      <c r="BM597" s="179"/>
      <c r="BN597" s="179"/>
      <c r="BO597" s="179"/>
      <c r="BP597" s="179"/>
      <c r="BQ597" s="179"/>
      <c r="BR597" s="179"/>
      <c r="BS597" s="179"/>
      <c r="BT597" s="179"/>
      <c r="BU597" s="179"/>
      <c r="BV597" s="179"/>
      <c r="BW597" s="179"/>
      <c r="BX597" s="179"/>
      <c r="BY597" s="179"/>
      <c r="BZ597" s="179"/>
      <c r="CA597" s="179"/>
      <c r="CB597" s="179"/>
      <c r="CC597" s="179"/>
      <c r="CD597" s="179"/>
      <c r="CE597" s="179"/>
      <c r="CF597" s="179"/>
      <c r="CG597" s="179"/>
      <c r="CH597" s="179"/>
      <c r="CI597" s="179"/>
      <c r="CJ597" s="179"/>
      <c r="CK597" s="179"/>
      <c r="CL597" s="179"/>
      <c r="CM597" s="179"/>
      <c r="CN597" s="179"/>
      <c r="CO597" s="179"/>
      <c r="CP597" s="179"/>
      <c r="CQ597" s="179"/>
      <c r="CR597" s="179"/>
      <c r="CS597" s="179"/>
      <c r="CT597" s="179"/>
      <c r="CU597" s="179"/>
      <c r="CV597" s="179"/>
      <c r="CW597" s="179"/>
      <c r="CX597" s="179"/>
      <c r="CY597" s="179"/>
      <c r="CZ597" s="179"/>
      <c r="DA597" s="179"/>
      <c r="DB597" s="179"/>
      <c r="DC597" s="179"/>
      <c r="DD597" s="179"/>
      <c r="DE597" s="179"/>
      <c r="DF597" s="179"/>
      <c r="DG597" s="179"/>
      <c r="DH597" s="179"/>
      <c r="DI597" s="179"/>
      <c r="DJ597" s="179"/>
      <c r="DK597" s="179"/>
      <c r="DL597" s="179"/>
      <c r="DM597" s="179"/>
      <c r="DN597" s="179"/>
      <c r="DO597" s="179"/>
      <c r="DP597" s="179"/>
      <c r="DQ597" s="179"/>
      <c r="DR597" s="179"/>
      <c r="DS597" s="179"/>
      <c r="DT597" s="179"/>
      <c r="DU597" s="179"/>
      <c r="DV597" s="179"/>
      <c r="DW597" s="179"/>
      <c r="DX597" s="179"/>
      <c r="DY597" s="179"/>
      <c r="DZ597" s="179"/>
      <c r="EA597" s="179"/>
      <c r="EB597" s="179"/>
      <c r="EC597" s="179"/>
      <c r="ED597" s="179"/>
      <c r="EE597" s="179"/>
      <c r="EF597" s="179"/>
      <c r="EG597" s="179"/>
      <c r="EH597" s="179"/>
      <c r="EI597" s="179"/>
      <c r="EJ597" s="179"/>
      <c r="EK597" s="179"/>
      <c r="EL597" s="179"/>
      <c r="EM597" s="179"/>
      <c r="EN597" s="179"/>
      <c r="EO597" s="179"/>
      <c r="EP597" s="179"/>
      <c r="EQ597" s="179"/>
      <c r="ER597" s="179"/>
      <c r="ES597" s="179"/>
      <c r="ET597" s="179"/>
      <c r="EU597" s="179"/>
      <c r="EV597" s="179"/>
      <c r="EW597" s="179"/>
      <c r="EX597" s="179"/>
      <c r="EY597" s="179"/>
      <c r="EZ597" s="179"/>
      <c r="FA597" s="179"/>
      <c r="FB597" s="179"/>
      <c r="FC597" s="179"/>
      <c r="FD597" s="179"/>
      <c r="FE597" s="179"/>
      <c r="FF597" s="179"/>
      <c r="FG597" s="179"/>
      <c r="FH597" s="179"/>
      <c r="FI597" s="179"/>
      <c r="FJ597" s="179"/>
      <c r="FK597" s="179"/>
      <c r="FL597" s="179"/>
      <c r="FM597" s="179"/>
      <c r="FN597" s="179"/>
      <c r="FO597" s="179"/>
      <c r="FP597" s="179"/>
      <c r="FQ597" s="179"/>
      <c r="FR597" s="179"/>
      <c r="FS597" s="179"/>
      <c r="FT597" s="179"/>
      <c r="FU597" s="179"/>
      <c r="FV597" s="179"/>
      <c r="FW597" s="179"/>
      <c r="FX597" s="179"/>
      <c r="FY597" s="179"/>
      <c r="FZ597" s="179"/>
      <c r="GA597" s="179"/>
      <c r="GB597" s="179"/>
    </row>
    <row r="598" spans="1:184" s="659" customFormat="1">
      <c r="A598" s="12"/>
      <c r="D598" s="179"/>
      <c r="E598" s="179"/>
      <c r="F598" s="179"/>
      <c r="G598" s="179"/>
      <c r="H598" s="179"/>
      <c r="I598" s="179"/>
      <c r="J598" s="179"/>
      <c r="K598" s="179"/>
      <c r="L598" s="793"/>
      <c r="M598" s="794"/>
      <c r="N598" s="795"/>
      <c r="O598" s="179"/>
      <c r="P598" s="179"/>
      <c r="Q598" s="179"/>
      <c r="R598" s="179"/>
      <c r="S598" s="179"/>
      <c r="T598" s="179"/>
      <c r="U598" s="179"/>
      <c r="V598" s="179"/>
      <c r="W598" s="179"/>
      <c r="X598" s="179"/>
      <c r="Y598" s="179"/>
      <c r="Z598" s="179"/>
      <c r="AA598" s="179"/>
      <c r="AB598" s="179"/>
      <c r="AC598" s="179"/>
      <c r="AD598" s="179"/>
      <c r="AE598" s="179"/>
      <c r="AF598" s="179"/>
      <c r="AG598" s="179"/>
      <c r="AH598" s="179"/>
      <c r="AI598" s="179"/>
      <c r="AJ598" s="179"/>
      <c r="AK598" s="179"/>
      <c r="AL598" s="179"/>
      <c r="AM598" s="179"/>
      <c r="AN598" s="179"/>
      <c r="AO598" s="179"/>
      <c r="AP598" s="179"/>
      <c r="AQ598" s="179"/>
      <c r="AR598" s="179"/>
      <c r="AS598" s="179"/>
      <c r="AT598" s="179"/>
      <c r="AU598" s="179"/>
      <c r="AV598" s="179"/>
      <c r="AW598" s="179"/>
      <c r="AX598" s="179"/>
      <c r="AY598" s="179"/>
      <c r="AZ598" s="179"/>
      <c r="BA598" s="179"/>
      <c r="BB598" s="179"/>
      <c r="BC598" s="179"/>
      <c r="BD598" s="179"/>
      <c r="BE598" s="179"/>
      <c r="BF598" s="179"/>
      <c r="BG598" s="179"/>
      <c r="BH598" s="179"/>
      <c r="BI598" s="179"/>
      <c r="BJ598" s="179"/>
      <c r="BK598" s="179"/>
      <c r="BL598" s="179"/>
      <c r="BM598" s="179"/>
      <c r="BN598" s="179"/>
      <c r="BO598" s="179"/>
      <c r="BP598" s="179"/>
      <c r="BQ598" s="179"/>
      <c r="BR598" s="179"/>
      <c r="BS598" s="179"/>
      <c r="BT598" s="179"/>
      <c r="BU598" s="179"/>
      <c r="BV598" s="179"/>
      <c r="BW598" s="179"/>
      <c r="BX598" s="179"/>
      <c r="BY598" s="179"/>
      <c r="BZ598" s="179"/>
      <c r="CA598" s="179"/>
      <c r="CB598" s="179"/>
      <c r="CC598" s="179"/>
      <c r="CD598" s="179"/>
      <c r="CE598" s="179"/>
      <c r="CF598" s="179"/>
      <c r="CG598" s="179"/>
      <c r="CH598" s="179"/>
      <c r="CI598" s="179"/>
      <c r="CJ598" s="179"/>
      <c r="CK598" s="179"/>
      <c r="CL598" s="179"/>
      <c r="CM598" s="179"/>
      <c r="CN598" s="179"/>
      <c r="CO598" s="179"/>
      <c r="CP598" s="179"/>
      <c r="CQ598" s="179"/>
      <c r="CR598" s="179"/>
      <c r="CS598" s="179"/>
      <c r="CT598" s="179"/>
      <c r="CU598" s="179"/>
      <c r="CV598" s="179"/>
      <c r="CW598" s="179"/>
      <c r="CX598" s="179"/>
      <c r="CY598" s="179"/>
      <c r="CZ598" s="179"/>
      <c r="DA598" s="179"/>
      <c r="DB598" s="179"/>
      <c r="DC598" s="179"/>
      <c r="DD598" s="179"/>
      <c r="DE598" s="179"/>
      <c r="DF598" s="179"/>
      <c r="DG598" s="179"/>
      <c r="DH598" s="179"/>
      <c r="DI598" s="179"/>
      <c r="DJ598" s="179"/>
      <c r="DK598" s="179"/>
      <c r="DL598" s="179"/>
      <c r="DM598" s="179"/>
      <c r="DN598" s="179"/>
      <c r="DO598" s="179"/>
      <c r="DP598" s="179"/>
      <c r="DQ598" s="179"/>
      <c r="DR598" s="179"/>
      <c r="DS598" s="179"/>
      <c r="DT598" s="179"/>
      <c r="DU598" s="179"/>
      <c r="DV598" s="179"/>
      <c r="DW598" s="179"/>
      <c r="DX598" s="179"/>
      <c r="DY598" s="179"/>
      <c r="DZ598" s="179"/>
      <c r="EA598" s="179"/>
      <c r="EB598" s="179"/>
      <c r="EC598" s="179"/>
      <c r="ED598" s="179"/>
      <c r="EE598" s="179"/>
      <c r="EF598" s="179"/>
      <c r="EG598" s="179"/>
      <c r="EH598" s="179"/>
      <c r="EI598" s="179"/>
      <c r="EJ598" s="179"/>
      <c r="EK598" s="179"/>
      <c r="EL598" s="179"/>
      <c r="EM598" s="179"/>
      <c r="EN598" s="179"/>
      <c r="EO598" s="179"/>
      <c r="EP598" s="179"/>
      <c r="EQ598" s="179"/>
      <c r="ER598" s="179"/>
      <c r="ES598" s="179"/>
      <c r="ET598" s="179"/>
      <c r="EU598" s="179"/>
      <c r="EV598" s="179"/>
      <c r="EW598" s="179"/>
      <c r="EX598" s="179"/>
      <c r="EY598" s="179"/>
      <c r="EZ598" s="179"/>
      <c r="FA598" s="179"/>
      <c r="FB598" s="179"/>
      <c r="FC598" s="179"/>
      <c r="FD598" s="179"/>
      <c r="FE598" s="179"/>
      <c r="FF598" s="179"/>
      <c r="FG598" s="179"/>
      <c r="FH598" s="179"/>
      <c r="FI598" s="179"/>
      <c r="FJ598" s="179"/>
      <c r="FK598" s="179"/>
      <c r="FL598" s="179"/>
      <c r="FM598" s="179"/>
      <c r="FN598" s="179"/>
      <c r="FO598" s="179"/>
      <c r="FP598" s="179"/>
      <c r="FQ598" s="179"/>
      <c r="FR598" s="179"/>
      <c r="FS598" s="179"/>
      <c r="FT598" s="179"/>
      <c r="FU598" s="179"/>
      <c r="FV598" s="179"/>
      <c r="FW598" s="179"/>
      <c r="FX598" s="179"/>
      <c r="FY598" s="179"/>
      <c r="FZ598" s="179"/>
      <c r="GA598" s="179"/>
      <c r="GB598" s="179"/>
    </row>
    <row r="599" spans="1:184" s="659" customFormat="1">
      <c r="A599" s="12"/>
      <c r="D599" s="179"/>
      <c r="E599" s="179"/>
      <c r="F599" s="179"/>
      <c r="G599" s="179"/>
      <c r="H599" s="179"/>
      <c r="I599" s="179"/>
      <c r="J599" s="179"/>
      <c r="K599" s="179"/>
      <c r="L599" s="793"/>
      <c r="M599" s="794"/>
      <c r="N599" s="795"/>
      <c r="O599" s="179"/>
      <c r="P599" s="179"/>
      <c r="Q599" s="179"/>
      <c r="R599" s="179"/>
      <c r="S599" s="179"/>
      <c r="T599" s="179"/>
      <c r="U599" s="179"/>
      <c r="V599" s="179"/>
      <c r="W599" s="179"/>
      <c r="X599" s="179"/>
      <c r="Y599" s="179"/>
      <c r="Z599" s="179"/>
      <c r="AA599" s="179"/>
      <c r="AB599" s="179"/>
      <c r="AC599" s="179"/>
      <c r="AD599" s="179"/>
      <c r="AE599" s="179"/>
      <c r="AF599" s="179"/>
      <c r="AG599" s="179"/>
      <c r="AH599" s="179"/>
      <c r="AI599" s="179"/>
      <c r="AJ599" s="179"/>
      <c r="AK599" s="179"/>
      <c r="AL599" s="179"/>
      <c r="AM599" s="179"/>
      <c r="AN599" s="179"/>
      <c r="AO599" s="179"/>
      <c r="AP599" s="179"/>
      <c r="AQ599" s="179"/>
      <c r="AR599" s="179"/>
      <c r="AS599" s="179"/>
      <c r="AT599" s="179"/>
      <c r="AU599" s="179"/>
      <c r="AV599" s="179"/>
      <c r="AW599" s="179"/>
      <c r="AX599" s="179"/>
      <c r="AY599" s="179"/>
      <c r="AZ599" s="179"/>
      <c r="BA599" s="179"/>
      <c r="BB599" s="179"/>
      <c r="BC599" s="179"/>
      <c r="BD599" s="179"/>
      <c r="BE599" s="179"/>
      <c r="BF599" s="179"/>
      <c r="BG599" s="179"/>
      <c r="BH599" s="179"/>
      <c r="BI599" s="179"/>
      <c r="BJ599" s="179"/>
      <c r="BK599" s="179"/>
      <c r="BL599" s="179"/>
      <c r="BM599" s="179"/>
      <c r="BN599" s="179"/>
      <c r="BO599" s="179"/>
      <c r="BP599" s="179"/>
      <c r="BQ599" s="179"/>
      <c r="BR599" s="179"/>
      <c r="BS599" s="179"/>
      <c r="BT599" s="179"/>
      <c r="BU599" s="179"/>
      <c r="BV599" s="179"/>
      <c r="BW599" s="179"/>
      <c r="BX599" s="179"/>
      <c r="BY599" s="179"/>
      <c r="BZ599" s="179"/>
      <c r="CA599" s="179"/>
      <c r="CB599" s="179"/>
      <c r="CC599" s="179"/>
      <c r="CD599" s="179"/>
      <c r="CE599" s="179"/>
      <c r="CF599" s="179"/>
      <c r="CG599" s="179"/>
      <c r="CH599" s="179"/>
      <c r="CI599" s="179"/>
      <c r="CJ599" s="179"/>
      <c r="CK599" s="179"/>
      <c r="CL599" s="179"/>
      <c r="CM599" s="179"/>
      <c r="CN599" s="179"/>
      <c r="CO599" s="179"/>
      <c r="CP599" s="179"/>
      <c r="CQ599" s="179"/>
      <c r="CR599" s="179"/>
      <c r="CS599" s="179"/>
      <c r="CT599" s="179"/>
      <c r="CU599" s="179"/>
      <c r="CV599" s="179"/>
      <c r="CW599" s="179"/>
      <c r="CX599" s="179"/>
      <c r="CY599" s="179"/>
      <c r="CZ599" s="179"/>
      <c r="DA599" s="179"/>
      <c r="DB599" s="179"/>
      <c r="DC599" s="179"/>
      <c r="DD599" s="179"/>
      <c r="DE599" s="179"/>
      <c r="DF599" s="179"/>
      <c r="DG599" s="179"/>
      <c r="DH599" s="179"/>
      <c r="DI599" s="179"/>
      <c r="DJ599" s="179"/>
      <c r="DK599" s="179"/>
      <c r="DL599" s="179"/>
      <c r="DM599" s="179"/>
      <c r="DN599" s="179"/>
      <c r="DO599" s="179"/>
      <c r="DP599" s="179"/>
      <c r="DQ599" s="179"/>
      <c r="DR599" s="179"/>
      <c r="DS599" s="179"/>
      <c r="DT599" s="179"/>
      <c r="DU599" s="179"/>
      <c r="DV599" s="179"/>
      <c r="DW599" s="179"/>
      <c r="DX599" s="179"/>
      <c r="DY599" s="179"/>
      <c r="DZ599" s="179"/>
      <c r="EA599" s="179"/>
      <c r="EB599" s="179"/>
      <c r="EC599" s="179"/>
      <c r="ED599" s="179"/>
      <c r="EE599" s="179"/>
      <c r="EF599" s="179"/>
      <c r="EG599" s="179"/>
      <c r="EH599" s="179"/>
      <c r="EI599" s="179"/>
      <c r="EJ599" s="179"/>
      <c r="EK599" s="179"/>
      <c r="EL599" s="179"/>
      <c r="EM599" s="179"/>
      <c r="EN599" s="179"/>
      <c r="EO599" s="179"/>
      <c r="EP599" s="179"/>
      <c r="EQ599" s="179"/>
      <c r="ER599" s="179"/>
      <c r="ES599" s="179"/>
      <c r="ET599" s="179"/>
      <c r="EU599" s="179"/>
      <c r="EV599" s="179"/>
      <c r="EW599" s="179"/>
      <c r="EX599" s="179"/>
      <c r="EY599" s="179"/>
      <c r="EZ599" s="179"/>
      <c r="FA599" s="179"/>
      <c r="FB599" s="179"/>
      <c r="FC599" s="179"/>
      <c r="FD599" s="179"/>
      <c r="FE599" s="179"/>
      <c r="FF599" s="179"/>
      <c r="FG599" s="179"/>
      <c r="FH599" s="179"/>
      <c r="FI599" s="179"/>
      <c r="FJ599" s="179"/>
      <c r="FK599" s="179"/>
      <c r="FL599" s="179"/>
      <c r="FM599" s="179"/>
      <c r="FN599" s="179"/>
      <c r="FO599" s="179"/>
      <c r="FP599" s="179"/>
      <c r="FQ599" s="179"/>
      <c r="FR599" s="179"/>
      <c r="FS599" s="179"/>
      <c r="FT599" s="179"/>
      <c r="FU599" s="179"/>
      <c r="FV599" s="179"/>
      <c r="FW599" s="179"/>
      <c r="FX599" s="179"/>
      <c r="FY599" s="179"/>
      <c r="FZ599" s="179"/>
      <c r="GA599" s="179"/>
      <c r="GB599" s="179"/>
    </row>
    <row r="600" spans="1:184" s="659" customFormat="1">
      <c r="A600" s="12"/>
      <c r="D600" s="179"/>
      <c r="E600" s="179"/>
      <c r="F600" s="179"/>
      <c r="G600" s="179"/>
      <c r="H600" s="179"/>
      <c r="I600" s="179"/>
      <c r="J600" s="179"/>
      <c r="K600" s="179"/>
      <c r="L600" s="793"/>
      <c r="M600" s="794"/>
      <c r="N600" s="795"/>
      <c r="O600" s="179"/>
      <c r="P600" s="179"/>
      <c r="Q600" s="179"/>
      <c r="R600" s="179"/>
      <c r="S600" s="179"/>
      <c r="T600" s="179"/>
      <c r="U600" s="179"/>
      <c r="V600" s="179"/>
      <c r="W600" s="179"/>
      <c r="X600" s="179"/>
      <c r="Y600" s="179"/>
      <c r="Z600" s="179"/>
      <c r="AA600" s="179"/>
      <c r="AB600" s="179"/>
      <c r="AC600" s="179"/>
      <c r="AD600" s="179"/>
      <c r="AE600" s="179"/>
      <c r="AF600" s="179"/>
      <c r="AG600" s="179"/>
      <c r="AH600" s="179"/>
      <c r="AI600" s="179"/>
      <c r="AJ600" s="179"/>
      <c r="AK600" s="179"/>
      <c r="AL600" s="179"/>
      <c r="AM600" s="179"/>
      <c r="AN600" s="179"/>
      <c r="AO600" s="179"/>
      <c r="AP600" s="179"/>
      <c r="AQ600" s="179"/>
      <c r="AR600" s="179"/>
      <c r="AS600" s="179"/>
      <c r="AT600" s="179"/>
      <c r="AU600" s="179"/>
      <c r="AV600" s="179"/>
      <c r="AW600" s="179"/>
      <c r="AX600" s="179"/>
      <c r="AY600" s="179"/>
      <c r="AZ600" s="179"/>
      <c r="BA600" s="179"/>
      <c r="BB600" s="179"/>
      <c r="BC600" s="179"/>
      <c r="BD600" s="179"/>
      <c r="BE600" s="179"/>
      <c r="BF600" s="179"/>
      <c r="BG600" s="179"/>
      <c r="BH600" s="179"/>
      <c r="BI600" s="179"/>
      <c r="BJ600" s="179"/>
      <c r="BK600" s="179"/>
      <c r="BL600" s="179"/>
      <c r="BM600" s="179"/>
      <c r="BN600" s="179"/>
      <c r="BO600" s="179"/>
      <c r="BP600" s="179"/>
      <c r="BQ600" s="179"/>
      <c r="BR600" s="179"/>
      <c r="BS600" s="179"/>
      <c r="BT600" s="179"/>
      <c r="BU600" s="179"/>
      <c r="BV600" s="179"/>
      <c r="BW600" s="179"/>
      <c r="BX600" s="179"/>
      <c r="BY600" s="179"/>
      <c r="BZ600" s="179"/>
      <c r="CA600" s="179"/>
      <c r="CB600" s="179"/>
      <c r="CC600" s="179"/>
      <c r="CD600" s="179"/>
      <c r="CE600" s="179"/>
      <c r="CF600" s="179"/>
      <c r="CG600" s="179"/>
      <c r="CH600" s="179"/>
      <c r="CI600" s="179"/>
      <c r="CJ600" s="179"/>
      <c r="CK600" s="179"/>
      <c r="CL600" s="179"/>
      <c r="CM600" s="179"/>
      <c r="CN600" s="179"/>
      <c r="CO600" s="179"/>
      <c r="CP600" s="179"/>
      <c r="CQ600" s="179"/>
      <c r="CR600" s="179"/>
      <c r="CS600" s="179"/>
      <c r="CT600" s="179"/>
      <c r="CU600" s="179"/>
      <c r="CV600" s="179"/>
      <c r="CW600" s="179"/>
      <c r="CX600" s="179"/>
      <c r="CY600" s="179"/>
      <c r="CZ600" s="179"/>
      <c r="DA600" s="179"/>
      <c r="DB600" s="179"/>
      <c r="DC600" s="179"/>
      <c r="DD600" s="179"/>
      <c r="DE600" s="179"/>
      <c r="DF600" s="179"/>
      <c r="DG600" s="179"/>
      <c r="DH600" s="179"/>
      <c r="DI600" s="179"/>
      <c r="DJ600" s="179"/>
      <c r="DK600" s="179"/>
      <c r="DL600" s="179"/>
      <c r="DM600" s="179"/>
      <c r="DN600" s="179"/>
      <c r="DO600" s="179"/>
      <c r="DP600" s="179"/>
      <c r="DQ600" s="179"/>
      <c r="DR600" s="179"/>
      <c r="DS600" s="179"/>
      <c r="DT600" s="179"/>
      <c r="DU600" s="179"/>
      <c r="DV600" s="179"/>
      <c r="DW600" s="179"/>
      <c r="DX600" s="179"/>
      <c r="DY600" s="179"/>
      <c r="DZ600" s="179"/>
      <c r="EA600" s="179"/>
      <c r="EB600" s="179"/>
      <c r="EC600" s="179"/>
      <c r="ED600" s="179"/>
      <c r="EE600" s="179"/>
      <c r="EF600" s="179"/>
      <c r="EG600" s="179"/>
      <c r="EH600" s="179"/>
      <c r="EI600" s="179"/>
      <c r="EJ600" s="179"/>
      <c r="EK600" s="179"/>
      <c r="EL600" s="179"/>
      <c r="EM600" s="179"/>
      <c r="EN600" s="179"/>
      <c r="EO600" s="179"/>
      <c r="EP600" s="179"/>
      <c r="EQ600" s="179"/>
      <c r="ER600" s="179"/>
      <c r="ES600" s="179"/>
      <c r="ET600" s="179"/>
      <c r="EU600" s="179"/>
      <c r="EV600" s="179"/>
      <c r="EW600" s="179"/>
      <c r="EX600" s="179"/>
      <c r="EY600" s="179"/>
      <c r="EZ600" s="179"/>
      <c r="FA600" s="179"/>
      <c r="FB600" s="179"/>
      <c r="FC600" s="179"/>
      <c r="FD600" s="179"/>
      <c r="FE600" s="179"/>
      <c r="FF600" s="179"/>
      <c r="FG600" s="179"/>
      <c r="FH600" s="179"/>
      <c r="FI600" s="179"/>
      <c r="FJ600" s="179"/>
      <c r="FK600" s="179"/>
      <c r="FL600" s="179"/>
      <c r="FM600" s="179"/>
      <c r="FN600" s="179"/>
      <c r="FO600" s="179"/>
      <c r="FP600" s="179"/>
      <c r="FQ600" s="179"/>
      <c r="FR600" s="179"/>
      <c r="FS600" s="179"/>
      <c r="FT600" s="179"/>
      <c r="FU600" s="179"/>
      <c r="FV600" s="179"/>
      <c r="FW600" s="179"/>
      <c r="FX600" s="179"/>
      <c r="FY600" s="179"/>
      <c r="FZ600" s="179"/>
      <c r="GA600" s="179"/>
      <c r="GB600" s="179"/>
    </row>
    <row r="601" spans="1:184" s="659" customFormat="1">
      <c r="A601" s="12"/>
      <c r="D601" s="179"/>
      <c r="E601" s="179"/>
      <c r="F601" s="179"/>
      <c r="G601" s="179"/>
      <c r="H601" s="179"/>
      <c r="I601" s="179"/>
      <c r="J601" s="179"/>
      <c r="K601" s="179"/>
      <c r="L601" s="793"/>
      <c r="M601" s="794"/>
      <c r="N601" s="795"/>
      <c r="O601" s="179"/>
      <c r="P601" s="179"/>
      <c r="Q601" s="179"/>
      <c r="R601" s="179"/>
      <c r="S601" s="179"/>
      <c r="T601" s="179"/>
      <c r="U601" s="179"/>
      <c r="V601" s="179"/>
      <c r="W601" s="179"/>
      <c r="X601" s="179"/>
      <c r="Y601" s="179"/>
      <c r="Z601" s="179"/>
      <c r="AA601" s="179"/>
      <c r="AB601" s="179"/>
      <c r="AC601" s="179"/>
      <c r="AD601" s="179"/>
      <c r="AE601" s="179"/>
      <c r="AF601" s="179"/>
      <c r="AG601" s="179"/>
      <c r="AH601" s="179"/>
      <c r="AI601" s="179"/>
      <c r="AJ601" s="179"/>
      <c r="AK601" s="179"/>
      <c r="AL601" s="179"/>
      <c r="AM601" s="179"/>
      <c r="AN601" s="179"/>
      <c r="AO601" s="179"/>
      <c r="AP601" s="179"/>
      <c r="AQ601" s="179"/>
      <c r="AR601" s="179"/>
      <c r="AS601" s="179"/>
      <c r="AT601" s="179"/>
      <c r="AU601" s="179"/>
      <c r="AV601" s="179"/>
      <c r="AW601" s="179"/>
      <c r="AX601" s="179"/>
      <c r="AY601" s="179"/>
      <c r="AZ601" s="179"/>
      <c r="BA601" s="179"/>
      <c r="BB601" s="179"/>
      <c r="BC601" s="179"/>
      <c r="BD601" s="179"/>
      <c r="BE601" s="179"/>
      <c r="BF601" s="179"/>
      <c r="BG601" s="179"/>
      <c r="BH601" s="179"/>
      <c r="BI601" s="179"/>
      <c r="BJ601" s="179"/>
      <c r="BK601" s="179"/>
      <c r="BL601" s="179"/>
      <c r="BM601" s="179"/>
      <c r="BN601" s="179"/>
      <c r="BO601" s="179"/>
      <c r="BP601" s="179"/>
      <c r="BQ601" s="179"/>
      <c r="BR601" s="179"/>
      <c r="BS601" s="179"/>
      <c r="BT601" s="179"/>
      <c r="BU601" s="179"/>
      <c r="BV601" s="179"/>
      <c r="BW601" s="179"/>
      <c r="BX601" s="179"/>
      <c r="BY601" s="179"/>
      <c r="BZ601" s="179"/>
      <c r="CA601" s="179"/>
      <c r="CB601" s="179"/>
      <c r="CC601" s="179"/>
      <c r="CD601" s="179"/>
      <c r="CE601" s="179"/>
      <c r="CF601" s="179"/>
      <c r="CG601" s="179"/>
      <c r="CH601" s="179"/>
      <c r="CI601" s="179"/>
      <c r="CJ601" s="179"/>
      <c r="CK601" s="179"/>
      <c r="CL601" s="179"/>
      <c r="CM601" s="179"/>
      <c r="CN601" s="179"/>
      <c r="CO601" s="179"/>
      <c r="CP601" s="179"/>
      <c r="CQ601" s="179"/>
      <c r="CR601" s="179"/>
      <c r="CS601" s="179"/>
      <c r="CT601" s="179"/>
      <c r="CU601" s="179"/>
      <c r="CV601" s="179"/>
      <c r="CW601" s="179"/>
      <c r="CX601" s="179"/>
      <c r="CY601" s="179"/>
      <c r="CZ601" s="179"/>
      <c r="DA601" s="179"/>
      <c r="DB601" s="179"/>
      <c r="DC601" s="179"/>
      <c r="DD601" s="179"/>
      <c r="DE601" s="179"/>
      <c r="DF601" s="179"/>
      <c r="DG601" s="179"/>
      <c r="DH601" s="179"/>
      <c r="DI601" s="179"/>
      <c r="DJ601" s="179"/>
      <c r="DK601" s="179"/>
      <c r="DL601" s="179"/>
      <c r="DM601" s="179"/>
      <c r="DN601" s="179"/>
      <c r="DO601" s="179"/>
      <c r="DP601" s="179"/>
      <c r="DQ601" s="179"/>
      <c r="DR601" s="179"/>
      <c r="DS601" s="179"/>
      <c r="DT601" s="179"/>
      <c r="DU601" s="179"/>
      <c r="DV601" s="179"/>
      <c r="DW601" s="179"/>
      <c r="DX601" s="179"/>
      <c r="DY601" s="179"/>
      <c r="DZ601" s="179"/>
      <c r="EA601" s="179"/>
      <c r="EB601" s="179"/>
      <c r="EC601" s="179"/>
      <c r="ED601" s="179"/>
      <c r="EE601" s="179"/>
      <c r="EF601" s="179"/>
      <c r="EG601" s="179"/>
      <c r="EH601" s="179"/>
      <c r="EI601" s="179"/>
      <c r="EJ601" s="179"/>
      <c r="EK601" s="179"/>
      <c r="EL601" s="179"/>
      <c r="EM601" s="179"/>
      <c r="EN601" s="179"/>
      <c r="EO601" s="179"/>
      <c r="EP601" s="179"/>
      <c r="EQ601" s="179"/>
      <c r="ER601" s="179"/>
      <c r="ES601" s="179"/>
      <c r="ET601" s="179"/>
      <c r="EU601" s="179"/>
      <c r="EV601" s="179"/>
      <c r="EW601" s="179"/>
      <c r="EX601" s="179"/>
      <c r="EY601" s="179"/>
      <c r="EZ601" s="179"/>
      <c r="FA601" s="179"/>
      <c r="FB601" s="179"/>
      <c r="FC601" s="179"/>
      <c r="FD601" s="179"/>
      <c r="FE601" s="179"/>
      <c r="FF601" s="179"/>
      <c r="FG601" s="179"/>
      <c r="FH601" s="179"/>
      <c r="FI601" s="179"/>
      <c r="FJ601" s="179"/>
      <c r="FK601" s="179"/>
      <c r="FL601" s="179"/>
      <c r="FM601" s="179"/>
      <c r="FN601" s="179"/>
      <c r="FO601" s="179"/>
      <c r="FP601" s="179"/>
      <c r="FQ601" s="179"/>
      <c r="FR601" s="179"/>
      <c r="FS601" s="179"/>
      <c r="FT601" s="179"/>
      <c r="FU601" s="179"/>
      <c r="FV601" s="179"/>
      <c r="FW601" s="179"/>
      <c r="FX601" s="179"/>
      <c r="FY601" s="179"/>
      <c r="FZ601" s="179"/>
      <c r="GA601" s="179"/>
      <c r="GB601" s="179"/>
    </row>
    <row r="602" spans="1:184" s="659" customFormat="1">
      <c r="A602" s="12"/>
      <c r="D602" s="179"/>
      <c r="E602" s="179"/>
      <c r="F602" s="179"/>
      <c r="G602" s="179"/>
      <c r="H602" s="179"/>
      <c r="I602" s="179"/>
      <c r="J602" s="179"/>
      <c r="K602" s="179"/>
      <c r="L602" s="793"/>
      <c r="M602" s="794"/>
      <c r="N602" s="795"/>
      <c r="O602" s="179"/>
      <c r="P602" s="179"/>
      <c r="Q602" s="179"/>
      <c r="R602" s="179"/>
      <c r="S602" s="179"/>
      <c r="T602" s="179"/>
      <c r="U602" s="179"/>
      <c r="V602" s="179"/>
      <c r="W602" s="179"/>
      <c r="X602" s="179"/>
      <c r="Y602" s="179"/>
      <c r="Z602" s="179"/>
      <c r="AA602" s="179"/>
      <c r="AB602" s="179"/>
      <c r="AC602" s="179"/>
      <c r="AD602" s="179"/>
      <c r="AE602" s="179"/>
      <c r="AF602" s="179"/>
      <c r="AG602" s="179"/>
      <c r="AH602" s="179"/>
      <c r="AI602" s="179"/>
      <c r="AJ602" s="179"/>
      <c r="AK602" s="179"/>
      <c r="AL602" s="179"/>
      <c r="AM602" s="179"/>
      <c r="AN602" s="179"/>
      <c r="AO602" s="179"/>
      <c r="AP602" s="179"/>
      <c r="AQ602" s="179"/>
      <c r="AR602" s="179"/>
      <c r="AS602" s="179"/>
      <c r="AT602" s="179"/>
      <c r="AU602" s="179"/>
      <c r="AV602" s="179"/>
      <c r="AW602" s="179"/>
      <c r="AX602" s="179"/>
      <c r="AY602" s="179"/>
      <c r="AZ602" s="179"/>
      <c r="BA602" s="179"/>
      <c r="BB602" s="179"/>
      <c r="BC602" s="179"/>
      <c r="BD602" s="179"/>
      <c r="BE602" s="179"/>
      <c r="BF602" s="179"/>
      <c r="BG602" s="179"/>
      <c r="BH602" s="179"/>
      <c r="BI602" s="179"/>
      <c r="BJ602" s="179"/>
      <c r="BK602" s="179"/>
      <c r="BL602" s="179"/>
      <c r="BM602" s="179"/>
      <c r="BN602" s="179"/>
      <c r="BO602" s="179"/>
      <c r="BP602" s="179"/>
      <c r="BQ602" s="179"/>
      <c r="BR602" s="179"/>
      <c r="BS602" s="179"/>
      <c r="BT602" s="179"/>
      <c r="BU602" s="179"/>
      <c r="BV602" s="179"/>
      <c r="BW602" s="179"/>
      <c r="BX602" s="179"/>
      <c r="BY602" s="179"/>
      <c r="BZ602" s="179"/>
      <c r="CA602" s="179"/>
      <c r="CB602" s="179"/>
      <c r="CC602" s="179"/>
      <c r="CD602" s="179"/>
      <c r="CE602" s="179"/>
      <c r="CF602" s="179"/>
      <c r="CG602" s="179"/>
      <c r="CH602" s="179"/>
      <c r="CI602" s="179"/>
      <c r="CJ602" s="179"/>
      <c r="CK602" s="179"/>
      <c r="CL602" s="179"/>
      <c r="CM602" s="179"/>
      <c r="CN602" s="179"/>
      <c r="CO602" s="179"/>
      <c r="CP602" s="179"/>
      <c r="CQ602" s="179"/>
      <c r="CR602" s="179"/>
      <c r="CS602" s="179"/>
      <c r="CT602" s="179"/>
      <c r="CU602" s="179"/>
      <c r="CV602" s="179"/>
      <c r="CW602" s="179"/>
      <c r="CX602" s="179"/>
      <c r="CY602" s="179"/>
      <c r="CZ602" s="179"/>
      <c r="DA602" s="179"/>
      <c r="DB602" s="179"/>
      <c r="DC602" s="179"/>
      <c r="DD602" s="179"/>
      <c r="DE602" s="179"/>
      <c r="DF602" s="179"/>
      <c r="DG602" s="179"/>
      <c r="DH602" s="179"/>
      <c r="DI602" s="179"/>
      <c r="DJ602" s="179"/>
      <c r="DK602" s="179"/>
      <c r="DL602" s="179"/>
      <c r="DM602" s="179"/>
      <c r="DN602" s="179"/>
      <c r="DO602" s="179"/>
      <c r="DP602" s="179"/>
      <c r="DQ602" s="179"/>
      <c r="DR602" s="179"/>
      <c r="DS602" s="179"/>
      <c r="DT602" s="179"/>
      <c r="DU602" s="179"/>
      <c r="DV602" s="179"/>
      <c r="DW602" s="179"/>
      <c r="DX602" s="179"/>
      <c r="DY602" s="179"/>
      <c r="DZ602" s="179"/>
      <c r="EA602" s="179"/>
      <c r="EB602" s="179"/>
      <c r="EC602" s="179"/>
      <c r="ED602" s="179"/>
      <c r="EE602" s="179"/>
      <c r="EF602" s="179"/>
      <c r="EG602" s="179"/>
      <c r="EH602" s="179"/>
      <c r="EI602" s="179"/>
      <c r="EJ602" s="179"/>
      <c r="EK602" s="179"/>
      <c r="EL602" s="179"/>
      <c r="EM602" s="179"/>
      <c r="EN602" s="179"/>
      <c r="EO602" s="179"/>
      <c r="EP602" s="179"/>
      <c r="EQ602" s="179"/>
      <c r="ER602" s="179"/>
      <c r="ES602" s="179"/>
      <c r="ET602" s="179"/>
      <c r="EU602" s="179"/>
      <c r="EV602" s="179"/>
      <c r="EW602" s="179"/>
      <c r="EX602" s="179"/>
      <c r="EY602" s="179"/>
      <c r="EZ602" s="179"/>
      <c r="FA602" s="179"/>
      <c r="FB602" s="179"/>
      <c r="FC602" s="179"/>
      <c r="FD602" s="179"/>
      <c r="FE602" s="179"/>
      <c r="FF602" s="179"/>
      <c r="FG602" s="179"/>
      <c r="FH602" s="179"/>
      <c r="FI602" s="179"/>
      <c r="FJ602" s="179"/>
      <c r="FK602" s="179"/>
      <c r="FL602" s="179"/>
      <c r="FM602" s="179"/>
      <c r="FN602" s="179"/>
      <c r="FO602" s="179"/>
      <c r="FP602" s="179"/>
      <c r="FQ602" s="179"/>
      <c r="FR602" s="179"/>
      <c r="FS602" s="179"/>
      <c r="FT602" s="179"/>
      <c r="FU602" s="179"/>
      <c r="FV602" s="179"/>
      <c r="FW602" s="179"/>
      <c r="FX602" s="179"/>
      <c r="FY602" s="179"/>
      <c r="FZ602" s="179"/>
      <c r="GA602" s="179"/>
      <c r="GB602" s="179"/>
    </row>
    <row r="603" spans="1:184" s="659" customFormat="1">
      <c r="A603" s="12"/>
      <c r="D603" s="179"/>
      <c r="E603" s="179"/>
      <c r="F603" s="179"/>
      <c r="G603" s="179"/>
      <c r="H603" s="179"/>
      <c r="I603" s="179"/>
      <c r="J603" s="179"/>
      <c r="K603" s="179"/>
      <c r="L603" s="793"/>
      <c r="M603" s="794"/>
      <c r="N603" s="795"/>
      <c r="O603" s="179"/>
      <c r="P603" s="179"/>
      <c r="Q603" s="179"/>
      <c r="R603" s="179"/>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M603" s="179"/>
      <c r="CN603" s="179"/>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c r="DM603" s="179"/>
      <c r="DN603" s="179"/>
      <c r="DO603" s="179"/>
      <c r="DP603" s="179"/>
      <c r="DQ603" s="179"/>
      <c r="DR603" s="179"/>
      <c r="DS603" s="179"/>
      <c r="DT603" s="179"/>
      <c r="DU603" s="179"/>
      <c r="DV603" s="179"/>
      <c r="DW603" s="179"/>
      <c r="DX603" s="179"/>
      <c r="DY603" s="179"/>
      <c r="DZ603" s="179"/>
      <c r="EA603" s="179"/>
      <c r="EB603" s="179"/>
      <c r="EC603" s="179"/>
      <c r="ED603" s="179"/>
      <c r="EE603" s="179"/>
      <c r="EF603" s="179"/>
      <c r="EG603" s="179"/>
      <c r="EH603" s="179"/>
      <c r="EI603" s="179"/>
      <c r="EJ603" s="179"/>
      <c r="EK603" s="179"/>
      <c r="EL603" s="179"/>
      <c r="EM603" s="179"/>
      <c r="EN603" s="179"/>
      <c r="EO603" s="179"/>
      <c r="EP603" s="179"/>
      <c r="EQ603" s="179"/>
      <c r="ER603" s="179"/>
      <c r="ES603" s="179"/>
      <c r="ET603" s="179"/>
      <c r="EU603" s="179"/>
      <c r="EV603" s="179"/>
      <c r="EW603" s="179"/>
      <c r="EX603" s="179"/>
      <c r="EY603" s="179"/>
      <c r="EZ603" s="179"/>
      <c r="FA603" s="179"/>
      <c r="FB603" s="179"/>
      <c r="FC603" s="179"/>
      <c r="FD603" s="179"/>
      <c r="FE603" s="179"/>
      <c r="FF603" s="179"/>
      <c r="FG603" s="179"/>
      <c r="FH603" s="179"/>
      <c r="FI603" s="179"/>
      <c r="FJ603" s="179"/>
      <c r="FK603" s="179"/>
      <c r="FL603" s="179"/>
      <c r="FM603" s="179"/>
      <c r="FN603" s="179"/>
      <c r="FO603" s="179"/>
      <c r="FP603" s="179"/>
      <c r="FQ603" s="179"/>
      <c r="FR603" s="179"/>
      <c r="FS603" s="179"/>
      <c r="FT603" s="179"/>
      <c r="FU603" s="179"/>
      <c r="FV603" s="179"/>
      <c r="FW603" s="179"/>
      <c r="FX603" s="179"/>
      <c r="FY603" s="179"/>
      <c r="FZ603" s="179"/>
      <c r="GA603" s="179"/>
      <c r="GB603" s="179"/>
    </row>
    <row r="604" spans="1:184" s="659" customFormat="1">
      <c r="A604" s="12"/>
      <c r="D604" s="179"/>
      <c r="E604" s="179"/>
      <c r="F604" s="179"/>
      <c r="G604" s="179"/>
      <c r="H604" s="179"/>
      <c r="I604" s="179"/>
      <c r="J604" s="179"/>
      <c r="K604" s="179"/>
      <c r="L604" s="793"/>
      <c r="M604" s="794"/>
      <c r="N604" s="795"/>
      <c r="O604" s="179"/>
      <c r="P604" s="179"/>
      <c r="Q604" s="179"/>
      <c r="R604" s="179"/>
      <c r="S604" s="179"/>
      <c r="T604" s="179"/>
      <c r="U604" s="179"/>
      <c r="V604" s="179"/>
      <c r="W604" s="179"/>
      <c r="X604" s="179"/>
      <c r="Y604" s="179"/>
      <c r="Z604" s="179"/>
      <c r="AA604" s="179"/>
      <c r="AB604" s="179"/>
      <c r="AC604" s="179"/>
      <c r="AD604" s="179"/>
      <c r="AE604" s="179"/>
      <c r="AF604" s="179"/>
      <c r="AG604" s="179"/>
      <c r="AH604" s="179"/>
      <c r="AI604" s="179"/>
      <c r="AJ604" s="179"/>
      <c r="AK604" s="179"/>
      <c r="AL604" s="179"/>
      <c r="AM604" s="179"/>
      <c r="AN604" s="179"/>
      <c r="AO604" s="179"/>
      <c r="AP604" s="179"/>
      <c r="AQ604" s="179"/>
      <c r="AR604" s="179"/>
      <c r="AS604" s="179"/>
      <c r="AT604" s="179"/>
      <c r="AU604" s="179"/>
      <c r="AV604" s="179"/>
      <c r="AW604" s="179"/>
      <c r="AX604" s="179"/>
      <c r="AY604" s="179"/>
      <c r="AZ604" s="179"/>
      <c r="BA604" s="179"/>
      <c r="BB604" s="179"/>
      <c r="BC604" s="179"/>
      <c r="BD604" s="179"/>
      <c r="BE604" s="179"/>
      <c r="BF604" s="179"/>
      <c r="BG604" s="179"/>
      <c r="BH604" s="179"/>
      <c r="BI604" s="179"/>
      <c r="BJ604" s="179"/>
      <c r="BK604" s="179"/>
      <c r="BL604" s="179"/>
      <c r="BM604" s="179"/>
      <c r="BN604" s="179"/>
      <c r="BO604" s="179"/>
      <c r="BP604" s="179"/>
      <c r="BQ604" s="179"/>
      <c r="BR604" s="179"/>
      <c r="BS604" s="179"/>
      <c r="BT604" s="179"/>
      <c r="BU604" s="179"/>
      <c r="BV604" s="179"/>
      <c r="BW604" s="179"/>
      <c r="BX604" s="179"/>
      <c r="BY604" s="179"/>
      <c r="BZ604" s="179"/>
      <c r="CA604" s="179"/>
      <c r="CB604" s="179"/>
      <c r="CC604" s="179"/>
      <c r="CD604" s="179"/>
      <c r="CE604" s="179"/>
      <c r="CF604" s="179"/>
      <c r="CG604" s="179"/>
      <c r="CH604" s="179"/>
      <c r="CI604" s="179"/>
      <c r="CJ604" s="179"/>
      <c r="CK604" s="179"/>
      <c r="CL604" s="179"/>
      <c r="CM604" s="179"/>
      <c r="CN604" s="179"/>
      <c r="CO604" s="179"/>
      <c r="CP604" s="179"/>
      <c r="CQ604" s="179"/>
      <c r="CR604" s="179"/>
      <c r="CS604" s="179"/>
      <c r="CT604" s="179"/>
      <c r="CU604" s="179"/>
      <c r="CV604" s="179"/>
      <c r="CW604" s="179"/>
      <c r="CX604" s="179"/>
      <c r="CY604" s="179"/>
      <c r="CZ604" s="179"/>
      <c r="DA604" s="179"/>
      <c r="DB604" s="179"/>
      <c r="DC604" s="179"/>
      <c r="DD604" s="179"/>
      <c r="DE604" s="179"/>
      <c r="DF604" s="179"/>
      <c r="DG604" s="179"/>
      <c r="DH604" s="179"/>
      <c r="DI604" s="179"/>
      <c r="DJ604" s="179"/>
      <c r="DK604" s="179"/>
      <c r="DL604" s="179"/>
      <c r="DM604" s="179"/>
      <c r="DN604" s="179"/>
      <c r="DO604" s="179"/>
      <c r="DP604" s="179"/>
      <c r="DQ604" s="179"/>
      <c r="DR604" s="179"/>
      <c r="DS604" s="179"/>
      <c r="DT604" s="179"/>
      <c r="DU604" s="179"/>
      <c r="DV604" s="179"/>
      <c r="DW604" s="179"/>
      <c r="DX604" s="179"/>
      <c r="DY604" s="179"/>
      <c r="DZ604" s="179"/>
      <c r="EA604" s="179"/>
      <c r="EB604" s="179"/>
      <c r="EC604" s="179"/>
      <c r="ED604" s="179"/>
      <c r="EE604" s="179"/>
      <c r="EF604" s="179"/>
      <c r="EG604" s="179"/>
      <c r="EH604" s="179"/>
      <c r="EI604" s="179"/>
      <c r="EJ604" s="179"/>
      <c r="EK604" s="179"/>
      <c r="EL604" s="179"/>
      <c r="EM604" s="179"/>
      <c r="EN604" s="179"/>
      <c r="EO604" s="179"/>
      <c r="EP604" s="179"/>
      <c r="EQ604" s="179"/>
      <c r="ER604" s="179"/>
      <c r="ES604" s="179"/>
      <c r="ET604" s="179"/>
      <c r="EU604" s="179"/>
      <c r="EV604" s="179"/>
      <c r="EW604" s="179"/>
      <c r="EX604" s="179"/>
      <c r="EY604" s="179"/>
      <c r="EZ604" s="179"/>
      <c r="FA604" s="179"/>
      <c r="FB604" s="179"/>
      <c r="FC604" s="179"/>
      <c r="FD604" s="179"/>
      <c r="FE604" s="179"/>
      <c r="FF604" s="179"/>
      <c r="FG604" s="179"/>
      <c r="FH604" s="179"/>
      <c r="FI604" s="179"/>
      <c r="FJ604" s="179"/>
      <c r="FK604" s="179"/>
      <c r="FL604" s="179"/>
      <c r="FM604" s="179"/>
      <c r="FN604" s="179"/>
      <c r="FO604" s="179"/>
      <c r="FP604" s="179"/>
      <c r="FQ604" s="179"/>
      <c r="FR604" s="179"/>
      <c r="FS604" s="179"/>
      <c r="FT604" s="179"/>
      <c r="FU604" s="179"/>
      <c r="FV604" s="179"/>
      <c r="FW604" s="179"/>
      <c r="FX604" s="179"/>
      <c r="FY604" s="179"/>
      <c r="FZ604" s="179"/>
      <c r="GA604" s="179"/>
      <c r="GB604" s="179"/>
    </row>
    <row r="605" spans="1:184" s="659" customFormat="1">
      <c r="A605" s="12"/>
      <c r="D605" s="179"/>
      <c r="E605" s="179"/>
      <c r="F605" s="179"/>
      <c r="G605" s="179"/>
      <c r="H605" s="179"/>
      <c r="I605" s="179"/>
      <c r="J605" s="179"/>
      <c r="K605" s="179"/>
      <c r="L605" s="793"/>
      <c r="M605" s="794"/>
      <c r="N605" s="795"/>
      <c r="O605" s="179"/>
      <c r="P605" s="179"/>
      <c r="Q605" s="179"/>
      <c r="R605" s="179"/>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M605" s="179"/>
      <c r="CN605" s="179"/>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c r="DM605" s="179"/>
      <c r="DN605" s="179"/>
      <c r="DO605" s="179"/>
      <c r="DP605" s="179"/>
      <c r="DQ605" s="179"/>
      <c r="DR605" s="179"/>
      <c r="DS605" s="179"/>
      <c r="DT605" s="179"/>
      <c r="DU605" s="179"/>
      <c r="DV605" s="179"/>
      <c r="DW605" s="179"/>
      <c r="DX605" s="179"/>
      <c r="DY605" s="179"/>
      <c r="DZ605" s="179"/>
      <c r="EA605" s="179"/>
      <c r="EB605" s="179"/>
      <c r="EC605" s="179"/>
      <c r="ED605" s="179"/>
      <c r="EE605" s="179"/>
      <c r="EF605" s="179"/>
      <c r="EG605" s="179"/>
      <c r="EH605" s="179"/>
      <c r="EI605" s="179"/>
      <c r="EJ605" s="179"/>
      <c r="EK605" s="179"/>
      <c r="EL605" s="179"/>
      <c r="EM605" s="179"/>
      <c r="EN605" s="179"/>
      <c r="EO605" s="179"/>
      <c r="EP605" s="179"/>
      <c r="EQ605" s="179"/>
      <c r="ER605" s="179"/>
      <c r="ES605" s="179"/>
      <c r="ET605" s="179"/>
      <c r="EU605" s="179"/>
      <c r="EV605" s="179"/>
      <c r="EW605" s="179"/>
      <c r="EX605" s="179"/>
      <c r="EY605" s="179"/>
      <c r="EZ605" s="179"/>
      <c r="FA605" s="179"/>
      <c r="FB605" s="179"/>
      <c r="FC605" s="179"/>
      <c r="FD605" s="179"/>
      <c r="FE605" s="179"/>
      <c r="FF605" s="179"/>
      <c r="FG605" s="179"/>
      <c r="FH605" s="179"/>
      <c r="FI605" s="179"/>
      <c r="FJ605" s="179"/>
      <c r="FK605" s="179"/>
      <c r="FL605" s="179"/>
      <c r="FM605" s="179"/>
      <c r="FN605" s="179"/>
      <c r="FO605" s="179"/>
      <c r="FP605" s="179"/>
      <c r="FQ605" s="179"/>
      <c r="FR605" s="179"/>
      <c r="FS605" s="179"/>
      <c r="FT605" s="179"/>
      <c r="FU605" s="179"/>
      <c r="FV605" s="179"/>
      <c r="FW605" s="179"/>
      <c r="FX605" s="179"/>
      <c r="FY605" s="179"/>
      <c r="FZ605" s="179"/>
      <c r="GA605" s="179"/>
      <c r="GB605" s="179"/>
    </row>
    <row r="606" spans="1:184" s="659" customFormat="1">
      <c r="A606" s="12"/>
      <c r="D606" s="179"/>
      <c r="E606" s="179"/>
      <c r="F606" s="179"/>
      <c r="G606" s="179"/>
      <c r="H606" s="179"/>
      <c r="I606" s="179"/>
      <c r="J606" s="179"/>
      <c r="K606" s="179"/>
      <c r="L606" s="793"/>
      <c r="M606" s="794"/>
      <c r="N606" s="795"/>
      <c r="O606" s="179"/>
      <c r="P606" s="179"/>
      <c r="Q606" s="179"/>
      <c r="R606" s="179"/>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c r="DM606" s="179"/>
      <c r="DN606" s="179"/>
      <c r="DO606" s="179"/>
      <c r="DP606" s="179"/>
      <c r="DQ606" s="179"/>
      <c r="DR606" s="179"/>
      <c r="DS606" s="179"/>
      <c r="DT606" s="179"/>
      <c r="DU606" s="179"/>
      <c r="DV606" s="179"/>
      <c r="DW606" s="179"/>
      <c r="DX606" s="179"/>
      <c r="DY606" s="179"/>
      <c r="DZ606" s="179"/>
      <c r="EA606" s="179"/>
      <c r="EB606" s="179"/>
      <c r="EC606" s="179"/>
      <c r="ED606" s="179"/>
      <c r="EE606" s="179"/>
      <c r="EF606" s="179"/>
      <c r="EG606" s="179"/>
      <c r="EH606" s="179"/>
      <c r="EI606" s="179"/>
      <c r="EJ606" s="179"/>
      <c r="EK606" s="179"/>
      <c r="EL606" s="179"/>
      <c r="EM606" s="179"/>
      <c r="EN606" s="179"/>
      <c r="EO606" s="179"/>
      <c r="EP606" s="179"/>
      <c r="EQ606" s="179"/>
      <c r="ER606" s="179"/>
      <c r="ES606" s="179"/>
      <c r="ET606" s="179"/>
      <c r="EU606" s="179"/>
      <c r="EV606" s="179"/>
      <c r="EW606" s="179"/>
      <c r="EX606" s="179"/>
      <c r="EY606" s="179"/>
      <c r="EZ606" s="179"/>
      <c r="FA606" s="179"/>
      <c r="FB606" s="179"/>
      <c r="FC606" s="179"/>
      <c r="FD606" s="179"/>
      <c r="FE606" s="179"/>
      <c r="FF606" s="179"/>
      <c r="FG606" s="179"/>
      <c r="FH606" s="179"/>
      <c r="FI606" s="179"/>
      <c r="FJ606" s="179"/>
      <c r="FK606" s="179"/>
      <c r="FL606" s="179"/>
      <c r="FM606" s="179"/>
      <c r="FN606" s="179"/>
      <c r="FO606" s="179"/>
      <c r="FP606" s="179"/>
      <c r="FQ606" s="179"/>
      <c r="FR606" s="179"/>
      <c r="FS606" s="179"/>
      <c r="FT606" s="179"/>
      <c r="FU606" s="179"/>
      <c r="FV606" s="179"/>
      <c r="FW606" s="179"/>
      <c r="FX606" s="179"/>
      <c r="FY606" s="179"/>
      <c r="FZ606" s="179"/>
      <c r="GA606" s="179"/>
      <c r="GB606" s="179"/>
    </row>
    <row r="607" spans="1:184" s="659" customFormat="1">
      <c r="A607" s="12"/>
      <c r="D607" s="179"/>
      <c r="E607" s="179"/>
      <c r="F607" s="179"/>
      <c r="G607" s="179"/>
      <c r="H607" s="179"/>
      <c r="I607" s="179"/>
      <c r="J607" s="179"/>
      <c r="K607" s="179"/>
      <c r="L607" s="793"/>
      <c r="M607" s="794"/>
      <c r="N607" s="795"/>
      <c r="O607" s="179"/>
      <c r="P607" s="179"/>
      <c r="Q607" s="179"/>
      <c r="R607" s="179"/>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c r="DM607" s="179"/>
      <c r="DN607" s="179"/>
      <c r="DO607" s="179"/>
      <c r="DP607" s="179"/>
      <c r="DQ607" s="179"/>
      <c r="DR607" s="179"/>
      <c r="DS607" s="179"/>
      <c r="DT607" s="179"/>
      <c r="DU607" s="179"/>
      <c r="DV607" s="179"/>
      <c r="DW607" s="179"/>
      <c r="DX607" s="179"/>
      <c r="DY607" s="179"/>
      <c r="DZ607" s="179"/>
      <c r="EA607" s="179"/>
      <c r="EB607" s="179"/>
      <c r="EC607" s="179"/>
      <c r="ED607" s="179"/>
      <c r="EE607" s="179"/>
      <c r="EF607" s="179"/>
      <c r="EG607" s="179"/>
      <c r="EH607" s="179"/>
      <c r="EI607" s="179"/>
      <c r="EJ607" s="179"/>
      <c r="EK607" s="179"/>
      <c r="EL607" s="179"/>
      <c r="EM607" s="179"/>
      <c r="EN607" s="179"/>
      <c r="EO607" s="179"/>
      <c r="EP607" s="179"/>
      <c r="EQ607" s="179"/>
      <c r="ER607" s="179"/>
      <c r="ES607" s="179"/>
      <c r="ET607" s="179"/>
      <c r="EU607" s="179"/>
      <c r="EV607" s="179"/>
      <c r="EW607" s="179"/>
      <c r="EX607" s="179"/>
      <c r="EY607" s="179"/>
      <c r="EZ607" s="179"/>
      <c r="FA607" s="179"/>
      <c r="FB607" s="179"/>
      <c r="FC607" s="179"/>
      <c r="FD607" s="179"/>
      <c r="FE607" s="179"/>
      <c r="FF607" s="179"/>
      <c r="FG607" s="179"/>
      <c r="FH607" s="179"/>
      <c r="FI607" s="179"/>
      <c r="FJ607" s="179"/>
      <c r="FK607" s="179"/>
      <c r="FL607" s="179"/>
      <c r="FM607" s="179"/>
      <c r="FN607" s="179"/>
      <c r="FO607" s="179"/>
      <c r="FP607" s="179"/>
      <c r="FQ607" s="179"/>
      <c r="FR607" s="179"/>
      <c r="FS607" s="179"/>
      <c r="FT607" s="179"/>
      <c r="FU607" s="179"/>
      <c r="FV607" s="179"/>
      <c r="FW607" s="179"/>
      <c r="FX607" s="179"/>
      <c r="FY607" s="179"/>
      <c r="FZ607" s="179"/>
      <c r="GA607" s="179"/>
      <c r="GB607" s="179"/>
    </row>
    <row r="608" spans="1:184" s="659" customFormat="1">
      <c r="A608" s="12"/>
      <c r="D608" s="179"/>
      <c r="E608" s="179"/>
      <c r="F608" s="179"/>
      <c r="G608" s="179"/>
      <c r="H608" s="179"/>
      <c r="I608" s="179"/>
      <c r="J608" s="179"/>
      <c r="K608" s="179"/>
      <c r="L608" s="793"/>
      <c r="M608" s="794"/>
      <c r="N608" s="795"/>
      <c r="O608" s="179"/>
      <c r="P608" s="179"/>
      <c r="Q608" s="179"/>
      <c r="R608" s="179"/>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c r="DM608" s="179"/>
      <c r="DN608" s="179"/>
      <c r="DO608" s="179"/>
      <c r="DP608" s="179"/>
      <c r="DQ608" s="179"/>
      <c r="DR608" s="179"/>
      <c r="DS608" s="179"/>
      <c r="DT608" s="179"/>
      <c r="DU608" s="179"/>
      <c r="DV608" s="179"/>
      <c r="DW608" s="179"/>
      <c r="DX608" s="179"/>
      <c r="DY608" s="179"/>
      <c r="DZ608" s="179"/>
      <c r="EA608" s="179"/>
      <c r="EB608" s="179"/>
      <c r="EC608" s="179"/>
      <c r="ED608" s="179"/>
      <c r="EE608" s="179"/>
      <c r="EF608" s="179"/>
      <c r="EG608" s="179"/>
      <c r="EH608" s="179"/>
      <c r="EI608" s="179"/>
      <c r="EJ608" s="179"/>
      <c r="EK608" s="179"/>
      <c r="EL608" s="179"/>
      <c r="EM608" s="179"/>
      <c r="EN608" s="179"/>
      <c r="EO608" s="179"/>
      <c r="EP608" s="179"/>
      <c r="EQ608" s="179"/>
      <c r="ER608" s="179"/>
      <c r="ES608" s="179"/>
      <c r="ET608" s="179"/>
      <c r="EU608" s="179"/>
      <c r="EV608" s="179"/>
      <c r="EW608" s="179"/>
      <c r="EX608" s="179"/>
      <c r="EY608" s="179"/>
      <c r="EZ608" s="179"/>
      <c r="FA608" s="179"/>
      <c r="FB608" s="179"/>
      <c r="FC608" s="179"/>
      <c r="FD608" s="179"/>
      <c r="FE608" s="179"/>
      <c r="FF608" s="179"/>
      <c r="FG608" s="179"/>
      <c r="FH608" s="179"/>
      <c r="FI608" s="179"/>
      <c r="FJ608" s="179"/>
      <c r="FK608" s="179"/>
      <c r="FL608" s="179"/>
      <c r="FM608" s="179"/>
      <c r="FN608" s="179"/>
      <c r="FO608" s="179"/>
      <c r="FP608" s="179"/>
      <c r="FQ608" s="179"/>
      <c r="FR608" s="179"/>
      <c r="FS608" s="179"/>
      <c r="FT608" s="179"/>
      <c r="FU608" s="179"/>
      <c r="FV608" s="179"/>
      <c r="FW608" s="179"/>
      <c r="FX608" s="179"/>
      <c r="FY608" s="179"/>
      <c r="FZ608" s="179"/>
      <c r="GA608" s="179"/>
      <c r="GB608" s="179"/>
    </row>
    <row r="609" spans="1:184" s="659" customFormat="1">
      <c r="A609" s="12"/>
      <c r="D609" s="179"/>
      <c r="E609" s="179"/>
      <c r="F609" s="179"/>
      <c r="G609" s="179"/>
      <c r="H609" s="179"/>
      <c r="I609" s="179"/>
      <c r="J609" s="179"/>
      <c r="K609" s="179"/>
      <c r="L609" s="793"/>
      <c r="M609" s="794"/>
      <c r="N609" s="795"/>
      <c r="O609" s="179"/>
      <c r="P609" s="179"/>
      <c r="Q609" s="179"/>
      <c r="R609" s="179"/>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c r="DM609" s="179"/>
      <c r="DN609" s="179"/>
      <c r="DO609" s="179"/>
      <c r="DP609" s="179"/>
      <c r="DQ609" s="179"/>
      <c r="DR609" s="179"/>
      <c r="DS609" s="179"/>
      <c r="DT609" s="179"/>
      <c r="DU609" s="179"/>
      <c r="DV609" s="179"/>
      <c r="DW609" s="179"/>
      <c r="DX609" s="179"/>
      <c r="DY609" s="179"/>
      <c r="DZ609" s="179"/>
      <c r="EA609" s="179"/>
      <c r="EB609" s="179"/>
      <c r="EC609" s="179"/>
      <c r="ED609" s="179"/>
      <c r="EE609" s="179"/>
      <c r="EF609" s="179"/>
      <c r="EG609" s="179"/>
      <c r="EH609" s="179"/>
      <c r="EI609" s="179"/>
      <c r="EJ609" s="179"/>
      <c r="EK609" s="179"/>
      <c r="EL609" s="179"/>
      <c r="EM609" s="179"/>
      <c r="EN609" s="179"/>
      <c r="EO609" s="179"/>
      <c r="EP609" s="179"/>
      <c r="EQ609" s="179"/>
      <c r="ER609" s="179"/>
      <c r="ES609" s="179"/>
      <c r="ET609" s="179"/>
      <c r="EU609" s="179"/>
      <c r="EV609" s="179"/>
      <c r="EW609" s="179"/>
      <c r="EX609" s="179"/>
      <c r="EY609" s="179"/>
      <c r="EZ609" s="179"/>
      <c r="FA609" s="179"/>
      <c r="FB609" s="179"/>
      <c r="FC609" s="179"/>
      <c r="FD609" s="179"/>
      <c r="FE609" s="179"/>
      <c r="FF609" s="179"/>
      <c r="FG609" s="179"/>
      <c r="FH609" s="179"/>
      <c r="FI609" s="179"/>
      <c r="FJ609" s="179"/>
      <c r="FK609" s="179"/>
      <c r="FL609" s="179"/>
      <c r="FM609" s="179"/>
      <c r="FN609" s="179"/>
      <c r="FO609" s="179"/>
      <c r="FP609" s="179"/>
      <c r="FQ609" s="179"/>
      <c r="FR609" s="179"/>
      <c r="FS609" s="179"/>
      <c r="FT609" s="179"/>
      <c r="FU609" s="179"/>
      <c r="FV609" s="179"/>
      <c r="FW609" s="179"/>
      <c r="FX609" s="179"/>
      <c r="FY609" s="179"/>
      <c r="FZ609" s="179"/>
      <c r="GA609" s="179"/>
      <c r="GB609" s="179"/>
    </row>
    <row r="610" spans="1:184" s="659" customFormat="1">
      <c r="A610" s="12"/>
      <c r="D610" s="179"/>
      <c r="E610" s="179"/>
      <c r="F610" s="179"/>
      <c r="G610" s="179"/>
      <c r="H610" s="179"/>
      <c r="I610" s="179"/>
      <c r="J610" s="179"/>
      <c r="K610" s="179"/>
      <c r="L610" s="793"/>
      <c r="M610" s="794"/>
      <c r="N610" s="795"/>
      <c r="O610" s="179"/>
      <c r="P610" s="179"/>
      <c r="Q610" s="179"/>
      <c r="R610" s="179"/>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c r="DM610" s="179"/>
      <c r="DN610" s="179"/>
      <c r="DO610" s="179"/>
      <c r="DP610" s="179"/>
      <c r="DQ610" s="179"/>
      <c r="DR610" s="179"/>
      <c r="DS610" s="179"/>
      <c r="DT610" s="179"/>
      <c r="DU610" s="179"/>
      <c r="DV610" s="179"/>
      <c r="DW610" s="179"/>
      <c r="DX610" s="179"/>
      <c r="DY610" s="179"/>
      <c r="DZ610" s="179"/>
      <c r="EA610" s="179"/>
      <c r="EB610" s="179"/>
      <c r="EC610" s="179"/>
      <c r="ED610" s="179"/>
      <c r="EE610" s="179"/>
      <c r="EF610" s="179"/>
      <c r="EG610" s="179"/>
      <c r="EH610" s="179"/>
      <c r="EI610" s="179"/>
      <c r="EJ610" s="179"/>
      <c r="EK610" s="179"/>
      <c r="EL610" s="179"/>
      <c r="EM610" s="179"/>
      <c r="EN610" s="179"/>
      <c r="EO610" s="179"/>
      <c r="EP610" s="179"/>
      <c r="EQ610" s="179"/>
      <c r="ER610" s="179"/>
      <c r="ES610" s="179"/>
      <c r="ET610" s="179"/>
      <c r="EU610" s="179"/>
      <c r="EV610" s="179"/>
      <c r="EW610" s="179"/>
      <c r="EX610" s="179"/>
      <c r="EY610" s="179"/>
      <c r="EZ610" s="179"/>
      <c r="FA610" s="179"/>
      <c r="FB610" s="179"/>
      <c r="FC610" s="179"/>
      <c r="FD610" s="179"/>
      <c r="FE610" s="179"/>
      <c r="FF610" s="179"/>
      <c r="FG610" s="179"/>
      <c r="FH610" s="179"/>
      <c r="FI610" s="179"/>
      <c r="FJ610" s="179"/>
      <c r="FK610" s="179"/>
      <c r="FL610" s="179"/>
      <c r="FM610" s="179"/>
      <c r="FN610" s="179"/>
      <c r="FO610" s="179"/>
      <c r="FP610" s="179"/>
      <c r="FQ610" s="179"/>
      <c r="FR610" s="179"/>
      <c r="FS610" s="179"/>
      <c r="FT610" s="179"/>
      <c r="FU610" s="179"/>
      <c r="FV610" s="179"/>
      <c r="FW610" s="179"/>
      <c r="FX610" s="179"/>
      <c r="FY610" s="179"/>
      <c r="FZ610" s="179"/>
      <c r="GA610" s="179"/>
      <c r="GB610" s="179"/>
    </row>
    <row r="611" spans="1:184" s="659" customFormat="1">
      <c r="A611" s="12"/>
      <c r="D611" s="179"/>
      <c r="E611" s="179"/>
      <c r="F611" s="179"/>
      <c r="G611" s="179"/>
      <c r="H611" s="179"/>
      <c r="I611" s="179"/>
      <c r="J611" s="179"/>
      <c r="K611" s="179"/>
      <c r="L611" s="793"/>
      <c r="M611" s="794"/>
      <c r="N611" s="795"/>
      <c r="O611" s="179"/>
      <c r="P611" s="179"/>
      <c r="Q611" s="179"/>
      <c r="R611" s="179"/>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c r="DM611" s="179"/>
      <c r="DN611" s="179"/>
      <c r="DO611" s="179"/>
      <c r="DP611" s="179"/>
      <c r="DQ611" s="179"/>
      <c r="DR611" s="179"/>
      <c r="DS611" s="179"/>
      <c r="DT611" s="179"/>
      <c r="DU611" s="179"/>
      <c r="DV611" s="179"/>
      <c r="DW611" s="179"/>
      <c r="DX611" s="179"/>
      <c r="DY611" s="179"/>
      <c r="DZ611" s="179"/>
      <c r="EA611" s="179"/>
      <c r="EB611" s="179"/>
      <c r="EC611" s="179"/>
      <c r="ED611" s="179"/>
      <c r="EE611" s="179"/>
      <c r="EF611" s="179"/>
      <c r="EG611" s="179"/>
      <c r="EH611" s="179"/>
      <c r="EI611" s="179"/>
      <c r="EJ611" s="179"/>
      <c r="EK611" s="179"/>
      <c r="EL611" s="179"/>
      <c r="EM611" s="179"/>
      <c r="EN611" s="179"/>
      <c r="EO611" s="179"/>
      <c r="EP611" s="179"/>
      <c r="EQ611" s="179"/>
      <c r="ER611" s="179"/>
      <c r="ES611" s="179"/>
      <c r="ET611" s="179"/>
      <c r="EU611" s="179"/>
      <c r="EV611" s="179"/>
      <c r="EW611" s="179"/>
      <c r="EX611" s="179"/>
      <c r="EY611" s="179"/>
      <c r="EZ611" s="179"/>
      <c r="FA611" s="179"/>
      <c r="FB611" s="179"/>
      <c r="FC611" s="179"/>
      <c r="FD611" s="179"/>
      <c r="FE611" s="179"/>
      <c r="FF611" s="179"/>
      <c r="FG611" s="179"/>
      <c r="FH611" s="179"/>
      <c r="FI611" s="179"/>
      <c r="FJ611" s="179"/>
      <c r="FK611" s="179"/>
      <c r="FL611" s="179"/>
      <c r="FM611" s="179"/>
      <c r="FN611" s="179"/>
      <c r="FO611" s="179"/>
      <c r="FP611" s="179"/>
      <c r="FQ611" s="179"/>
      <c r="FR611" s="179"/>
      <c r="FS611" s="179"/>
      <c r="FT611" s="179"/>
      <c r="FU611" s="179"/>
      <c r="FV611" s="179"/>
      <c r="FW611" s="179"/>
      <c r="FX611" s="179"/>
      <c r="FY611" s="179"/>
      <c r="FZ611" s="179"/>
      <c r="GA611" s="179"/>
      <c r="GB611" s="179"/>
    </row>
    <row r="612" spans="1:184" s="659" customFormat="1">
      <c r="A612" s="12"/>
      <c r="D612" s="179"/>
      <c r="E612" s="179"/>
      <c r="F612" s="179"/>
      <c r="G612" s="179"/>
      <c r="H612" s="179"/>
      <c r="I612" s="179"/>
      <c r="J612" s="179"/>
      <c r="K612" s="179"/>
      <c r="L612" s="793"/>
      <c r="M612" s="794"/>
      <c r="N612" s="795"/>
      <c r="O612" s="179"/>
      <c r="P612" s="179"/>
      <c r="Q612" s="179"/>
      <c r="R612" s="179"/>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c r="DM612" s="179"/>
      <c r="DN612" s="179"/>
      <c r="DO612" s="179"/>
      <c r="DP612" s="179"/>
      <c r="DQ612" s="179"/>
      <c r="DR612" s="179"/>
      <c r="DS612" s="179"/>
      <c r="DT612" s="179"/>
      <c r="DU612" s="179"/>
      <c r="DV612" s="179"/>
      <c r="DW612" s="179"/>
      <c r="DX612" s="179"/>
      <c r="DY612" s="179"/>
      <c r="DZ612" s="179"/>
      <c r="EA612" s="179"/>
      <c r="EB612" s="179"/>
      <c r="EC612" s="179"/>
      <c r="ED612" s="179"/>
      <c r="EE612" s="179"/>
      <c r="EF612" s="179"/>
      <c r="EG612" s="179"/>
      <c r="EH612" s="179"/>
      <c r="EI612" s="179"/>
      <c r="EJ612" s="179"/>
      <c r="EK612" s="179"/>
      <c r="EL612" s="179"/>
      <c r="EM612" s="179"/>
      <c r="EN612" s="179"/>
      <c r="EO612" s="179"/>
      <c r="EP612" s="179"/>
      <c r="EQ612" s="179"/>
      <c r="ER612" s="179"/>
      <c r="ES612" s="179"/>
      <c r="ET612" s="179"/>
      <c r="EU612" s="179"/>
      <c r="EV612" s="179"/>
      <c r="EW612" s="179"/>
      <c r="EX612" s="179"/>
      <c r="EY612" s="179"/>
      <c r="EZ612" s="179"/>
      <c r="FA612" s="179"/>
      <c r="FB612" s="179"/>
      <c r="FC612" s="179"/>
      <c r="FD612" s="179"/>
      <c r="FE612" s="179"/>
      <c r="FF612" s="179"/>
      <c r="FG612" s="179"/>
      <c r="FH612" s="179"/>
      <c r="FI612" s="179"/>
      <c r="FJ612" s="179"/>
      <c r="FK612" s="179"/>
      <c r="FL612" s="179"/>
      <c r="FM612" s="179"/>
      <c r="FN612" s="179"/>
      <c r="FO612" s="179"/>
      <c r="FP612" s="179"/>
      <c r="FQ612" s="179"/>
      <c r="FR612" s="179"/>
      <c r="FS612" s="179"/>
      <c r="FT612" s="179"/>
      <c r="FU612" s="179"/>
      <c r="FV612" s="179"/>
      <c r="FW612" s="179"/>
      <c r="FX612" s="179"/>
      <c r="FY612" s="179"/>
      <c r="FZ612" s="179"/>
      <c r="GA612" s="179"/>
      <c r="GB612" s="179"/>
    </row>
    <row r="613" spans="1:184" s="659" customFormat="1">
      <c r="A613" s="12"/>
      <c r="D613" s="179"/>
      <c r="E613" s="179"/>
      <c r="F613" s="179"/>
      <c r="G613" s="179"/>
      <c r="H613" s="179"/>
      <c r="I613" s="179"/>
      <c r="J613" s="179"/>
      <c r="K613" s="179"/>
      <c r="L613" s="793"/>
      <c r="M613" s="794"/>
      <c r="N613" s="795"/>
      <c r="O613" s="179"/>
      <c r="P613" s="179"/>
      <c r="Q613" s="179"/>
      <c r="R613" s="179"/>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c r="DM613" s="179"/>
      <c r="DN613" s="179"/>
      <c r="DO613" s="179"/>
      <c r="DP613" s="179"/>
      <c r="DQ613" s="179"/>
      <c r="DR613" s="179"/>
      <c r="DS613" s="179"/>
      <c r="DT613" s="179"/>
      <c r="DU613" s="179"/>
      <c r="DV613" s="179"/>
      <c r="DW613" s="179"/>
      <c r="DX613" s="179"/>
      <c r="DY613" s="179"/>
      <c r="DZ613" s="179"/>
      <c r="EA613" s="179"/>
      <c r="EB613" s="179"/>
      <c r="EC613" s="179"/>
      <c r="ED613" s="179"/>
      <c r="EE613" s="179"/>
      <c r="EF613" s="179"/>
      <c r="EG613" s="179"/>
      <c r="EH613" s="179"/>
      <c r="EI613" s="179"/>
      <c r="EJ613" s="179"/>
      <c r="EK613" s="179"/>
      <c r="EL613" s="179"/>
      <c r="EM613" s="179"/>
      <c r="EN613" s="179"/>
      <c r="EO613" s="179"/>
      <c r="EP613" s="179"/>
      <c r="EQ613" s="179"/>
      <c r="ER613" s="179"/>
      <c r="ES613" s="179"/>
      <c r="ET613" s="179"/>
      <c r="EU613" s="179"/>
      <c r="EV613" s="179"/>
      <c r="EW613" s="179"/>
      <c r="EX613" s="179"/>
      <c r="EY613" s="179"/>
      <c r="EZ613" s="179"/>
      <c r="FA613" s="179"/>
      <c r="FB613" s="179"/>
      <c r="FC613" s="179"/>
      <c r="FD613" s="179"/>
      <c r="FE613" s="179"/>
      <c r="FF613" s="179"/>
      <c r="FG613" s="179"/>
      <c r="FH613" s="179"/>
      <c r="FI613" s="179"/>
      <c r="FJ613" s="179"/>
      <c r="FK613" s="179"/>
      <c r="FL613" s="179"/>
      <c r="FM613" s="179"/>
      <c r="FN613" s="179"/>
      <c r="FO613" s="179"/>
      <c r="FP613" s="179"/>
      <c r="FQ613" s="179"/>
      <c r="FR613" s="179"/>
      <c r="FS613" s="179"/>
      <c r="FT613" s="179"/>
      <c r="FU613" s="179"/>
      <c r="FV613" s="179"/>
      <c r="FW613" s="179"/>
      <c r="FX613" s="179"/>
      <c r="FY613" s="179"/>
      <c r="FZ613" s="179"/>
      <c r="GA613" s="179"/>
      <c r="GB613" s="179"/>
    </row>
    <row r="614" spans="1:184" s="659" customFormat="1">
      <c r="A614" s="12"/>
      <c r="D614" s="179"/>
      <c r="E614" s="179"/>
      <c r="F614" s="179"/>
      <c r="G614" s="179"/>
      <c r="H614" s="179"/>
      <c r="I614" s="179"/>
      <c r="J614" s="179"/>
      <c r="K614" s="179"/>
      <c r="L614" s="793"/>
      <c r="M614" s="794"/>
      <c r="N614" s="795"/>
      <c r="O614" s="179"/>
      <c r="P614" s="179"/>
      <c r="Q614" s="179"/>
      <c r="R614" s="179"/>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c r="DM614" s="179"/>
      <c r="DN614" s="179"/>
      <c r="DO614" s="179"/>
      <c r="DP614" s="179"/>
      <c r="DQ614" s="179"/>
      <c r="DR614" s="179"/>
      <c r="DS614" s="179"/>
      <c r="DT614" s="179"/>
      <c r="DU614" s="179"/>
      <c r="DV614" s="179"/>
      <c r="DW614" s="179"/>
      <c r="DX614" s="179"/>
      <c r="DY614" s="179"/>
      <c r="DZ614" s="179"/>
      <c r="EA614" s="179"/>
      <c r="EB614" s="179"/>
      <c r="EC614" s="179"/>
      <c r="ED614" s="179"/>
      <c r="EE614" s="179"/>
      <c r="EF614" s="179"/>
      <c r="EG614" s="179"/>
      <c r="EH614" s="179"/>
      <c r="EI614" s="179"/>
      <c r="EJ614" s="179"/>
      <c r="EK614" s="179"/>
      <c r="EL614" s="179"/>
      <c r="EM614" s="179"/>
      <c r="EN614" s="179"/>
      <c r="EO614" s="179"/>
      <c r="EP614" s="179"/>
      <c r="EQ614" s="179"/>
      <c r="ER614" s="179"/>
      <c r="ES614" s="179"/>
      <c r="ET614" s="179"/>
      <c r="EU614" s="179"/>
      <c r="EV614" s="179"/>
      <c r="EW614" s="179"/>
      <c r="EX614" s="179"/>
      <c r="EY614" s="179"/>
      <c r="EZ614" s="179"/>
      <c r="FA614" s="179"/>
      <c r="FB614" s="179"/>
      <c r="FC614" s="179"/>
      <c r="FD614" s="179"/>
      <c r="FE614" s="179"/>
      <c r="FF614" s="179"/>
      <c r="FG614" s="179"/>
      <c r="FH614" s="179"/>
      <c r="FI614" s="179"/>
      <c r="FJ614" s="179"/>
      <c r="FK614" s="179"/>
      <c r="FL614" s="179"/>
      <c r="FM614" s="179"/>
      <c r="FN614" s="179"/>
      <c r="FO614" s="179"/>
      <c r="FP614" s="179"/>
      <c r="FQ614" s="179"/>
      <c r="FR614" s="179"/>
      <c r="FS614" s="179"/>
      <c r="FT614" s="179"/>
      <c r="FU614" s="179"/>
      <c r="FV614" s="179"/>
      <c r="FW614" s="179"/>
      <c r="FX614" s="179"/>
      <c r="FY614" s="179"/>
      <c r="FZ614" s="179"/>
      <c r="GA614" s="179"/>
      <c r="GB614" s="179"/>
    </row>
    <row r="615" spans="1:184" s="659" customFormat="1">
      <c r="A615" s="12"/>
      <c r="D615" s="179"/>
      <c r="E615" s="179"/>
      <c r="F615" s="179"/>
      <c r="G615" s="179"/>
      <c r="H615" s="179"/>
      <c r="I615" s="179"/>
      <c r="J615" s="179"/>
      <c r="K615" s="179"/>
      <c r="L615" s="793"/>
      <c r="M615" s="794"/>
      <c r="N615" s="795"/>
      <c r="O615" s="179"/>
      <c r="P615" s="179"/>
      <c r="Q615" s="179"/>
      <c r="R615" s="179"/>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c r="DM615" s="179"/>
      <c r="DN615" s="179"/>
      <c r="DO615" s="179"/>
      <c r="DP615" s="179"/>
      <c r="DQ615" s="179"/>
      <c r="DR615" s="179"/>
      <c r="DS615" s="179"/>
      <c r="DT615" s="179"/>
      <c r="DU615" s="179"/>
      <c r="DV615" s="179"/>
      <c r="DW615" s="179"/>
      <c r="DX615" s="179"/>
      <c r="DY615" s="179"/>
      <c r="DZ615" s="179"/>
      <c r="EA615" s="179"/>
      <c r="EB615" s="179"/>
      <c r="EC615" s="179"/>
      <c r="ED615" s="179"/>
      <c r="EE615" s="179"/>
      <c r="EF615" s="179"/>
      <c r="EG615" s="179"/>
      <c r="EH615" s="179"/>
      <c r="EI615" s="179"/>
      <c r="EJ615" s="179"/>
      <c r="EK615" s="179"/>
      <c r="EL615" s="179"/>
      <c r="EM615" s="179"/>
      <c r="EN615" s="179"/>
      <c r="EO615" s="179"/>
      <c r="EP615" s="179"/>
      <c r="EQ615" s="179"/>
      <c r="ER615" s="179"/>
      <c r="ES615" s="179"/>
      <c r="ET615" s="179"/>
      <c r="EU615" s="179"/>
      <c r="EV615" s="179"/>
      <c r="EW615" s="179"/>
      <c r="EX615" s="179"/>
      <c r="EY615" s="179"/>
      <c r="EZ615" s="179"/>
      <c r="FA615" s="179"/>
      <c r="FB615" s="179"/>
      <c r="FC615" s="179"/>
      <c r="FD615" s="179"/>
      <c r="FE615" s="179"/>
      <c r="FF615" s="179"/>
      <c r="FG615" s="179"/>
      <c r="FH615" s="179"/>
      <c r="FI615" s="179"/>
      <c r="FJ615" s="179"/>
      <c r="FK615" s="179"/>
      <c r="FL615" s="179"/>
      <c r="FM615" s="179"/>
      <c r="FN615" s="179"/>
      <c r="FO615" s="179"/>
      <c r="FP615" s="179"/>
      <c r="FQ615" s="179"/>
      <c r="FR615" s="179"/>
      <c r="FS615" s="179"/>
      <c r="FT615" s="179"/>
      <c r="FU615" s="179"/>
      <c r="FV615" s="179"/>
      <c r="FW615" s="179"/>
      <c r="FX615" s="179"/>
      <c r="FY615" s="179"/>
      <c r="FZ615" s="179"/>
      <c r="GA615" s="179"/>
      <c r="GB615" s="179"/>
    </row>
    <row r="616" spans="1:184" s="659" customFormat="1">
      <c r="A616" s="12"/>
      <c r="D616" s="179"/>
      <c r="E616" s="179"/>
      <c r="F616" s="179"/>
      <c r="G616" s="179"/>
      <c r="H616" s="179"/>
      <c r="I616" s="179"/>
      <c r="J616" s="179"/>
      <c r="K616" s="179"/>
      <c r="L616" s="793"/>
      <c r="M616" s="794"/>
      <c r="N616" s="795"/>
      <c r="O616" s="179"/>
      <c r="P616" s="179"/>
      <c r="Q616" s="179"/>
      <c r="R616" s="179"/>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c r="DM616" s="179"/>
      <c r="DN616" s="179"/>
      <c r="DO616" s="179"/>
      <c r="DP616" s="179"/>
      <c r="DQ616" s="179"/>
      <c r="DR616" s="179"/>
      <c r="DS616" s="179"/>
      <c r="DT616" s="179"/>
      <c r="DU616" s="179"/>
      <c r="DV616" s="179"/>
      <c r="DW616" s="179"/>
      <c r="DX616" s="179"/>
      <c r="DY616" s="179"/>
      <c r="DZ616" s="179"/>
      <c r="EA616" s="179"/>
      <c r="EB616" s="179"/>
      <c r="EC616" s="179"/>
      <c r="ED616" s="179"/>
      <c r="EE616" s="179"/>
      <c r="EF616" s="179"/>
      <c r="EG616" s="179"/>
      <c r="EH616" s="179"/>
      <c r="EI616" s="179"/>
      <c r="EJ616" s="179"/>
      <c r="EK616" s="179"/>
      <c r="EL616" s="179"/>
      <c r="EM616" s="179"/>
      <c r="EN616" s="179"/>
      <c r="EO616" s="179"/>
      <c r="EP616" s="179"/>
      <c r="EQ616" s="179"/>
      <c r="ER616" s="179"/>
      <c r="ES616" s="179"/>
      <c r="ET616" s="179"/>
      <c r="EU616" s="179"/>
      <c r="EV616" s="179"/>
      <c r="EW616" s="179"/>
      <c r="EX616" s="179"/>
      <c r="EY616" s="179"/>
      <c r="EZ616" s="179"/>
      <c r="FA616" s="179"/>
      <c r="FB616" s="179"/>
      <c r="FC616" s="179"/>
      <c r="FD616" s="179"/>
      <c r="FE616" s="179"/>
      <c r="FF616" s="179"/>
      <c r="FG616" s="179"/>
      <c r="FH616" s="179"/>
      <c r="FI616" s="179"/>
      <c r="FJ616" s="179"/>
      <c r="FK616" s="179"/>
      <c r="FL616" s="179"/>
      <c r="FM616" s="179"/>
      <c r="FN616" s="179"/>
      <c r="FO616" s="179"/>
      <c r="FP616" s="179"/>
      <c r="FQ616" s="179"/>
      <c r="FR616" s="179"/>
      <c r="FS616" s="179"/>
      <c r="FT616" s="179"/>
      <c r="FU616" s="179"/>
      <c r="FV616" s="179"/>
      <c r="FW616" s="179"/>
      <c r="FX616" s="179"/>
      <c r="FY616" s="179"/>
      <c r="FZ616" s="179"/>
      <c r="GA616" s="179"/>
      <c r="GB616" s="179"/>
    </row>
    <row r="617" spans="1:184" s="659" customFormat="1">
      <c r="A617" s="12"/>
      <c r="D617" s="179"/>
      <c r="E617" s="179"/>
      <c r="F617" s="179"/>
      <c r="G617" s="179"/>
      <c r="H617" s="179"/>
      <c r="I617" s="179"/>
      <c r="J617" s="179"/>
      <c r="K617" s="179"/>
      <c r="L617" s="793"/>
      <c r="M617" s="794"/>
      <c r="N617" s="795"/>
      <c r="O617" s="179"/>
      <c r="P617" s="179"/>
      <c r="Q617" s="179"/>
      <c r="R617" s="179"/>
      <c r="S617" s="179"/>
      <c r="T617" s="179"/>
      <c r="U617" s="179"/>
      <c r="V617" s="179"/>
      <c r="W617" s="179"/>
      <c r="X617" s="179"/>
      <c r="Y617" s="179"/>
      <c r="Z617" s="179"/>
      <c r="AA617" s="179"/>
      <c r="AB617" s="179"/>
      <c r="AC617" s="179"/>
      <c r="AD617" s="179"/>
      <c r="AE617" s="179"/>
      <c r="AF617" s="179"/>
      <c r="AG617" s="179"/>
      <c r="AH617" s="179"/>
      <c r="AI617" s="179"/>
      <c r="AJ617" s="179"/>
      <c r="AK617" s="179"/>
      <c r="AL617" s="179"/>
      <c r="AM617" s="179"/>
      <c r="AN617" s="179"/>
      <c r="AO617" s="179"/>
      <c r="AP617" s="179"/>
      <c r="AQ617" s="179"/>
      <c r="AR617" s="179"/>
      <c r="AS617" s="179"/>
      <c r="AT617" s="179"/>
      <c r="AU617" s="179"/>
      <c r="AV617" s="179"/>
      <c r="AW617" s="179"/>
      <c r="AX617" s="179"/>
      <c r="AY617" s="179"/>
      <c r="AZ617" s="179"/>
      <c r="BA617" s="179"/>
      <c r="BB617" s="179"/>
      <c r="BC617" s="179"/>
      <c r="BD617" s="179"/>
      <c r="BE617" s="179"/>
      <c r="BF617" s="179"/>
      <c r="BG617" s="179"/>
      <c r="BH617" s="179"/>
      <c r="BI617" s="179"/>
      <c r="BJ617" s="179"/>
      <c r="BK617" s="179"/>
      <c r="BL617" s="179"/>
      <c r="BM617" s="179"/>
      <c r="BN617" s="179"/>
      <c r="BO617" s="179"/>
      <c r="BP617" s="179"/>
      <c r="BQ617" s="179"/>
      <c r="BR617" s="179"/>
      <c r="BS617" s="179"/>
      <c r="BT617" s="179"/>
      <c r="BU617" s="179"/>
      <c r="BV617" s="179"/>
      <c r="BW617" s="179"/>
      <c r="BX617" s="179"/>
      <c r="BY617" s="179"/>
      <c r="BZ617" s="179"/>
      <c r="CA617" s="179"/>
      <c r="CB617" s="179"/>
      <c r="CC617" s="179"/>
      <c r="CD617" s="179"/>
      <c r="CE617" s="179"/>
      <c r="CF617" s="179"/>
      <c r="CG617" s="179"/>
      <c r="CH617" s="179"/>
      <c r="CI617" s="179"/>
      <c r="CJ617" s="179"/>
      <c r="CK617" s="179"/>
      <c r="CL617" s="179"/>
      <c r="CM617" s="179"/>
      <c r="CN617" s="179"/>
      <c r="CO617" s="179"/>
      <c r="CP617" s="179"/>
      <c r="CQ617" s="179"/>
      <c r="CR617" s="179"/>
      <c r="CS617" s="179"/>
      <c r="CT617" s="179"/>
      <c r="CU617" s="179"/>
      <c r="CV617" s="179"/>
      <c r="CW617" s="179"/>
      <c r="CX617" s="179"/>
      <c r="CY617" s="179"/>
      <c r="CZ617" s="179"/>
      <c r="DA617" s="179"/>
      <c r="DB617" s="179"/>
      <c r="DC617" s="179"/>
      <c r="DD617" s="179"/>
      <c r="DE617" s="179"/>
      <c r="DF617" s="179"/>
      <c r="DG617" s="179"/>
      <c r="DH617" s="179"/>
      <c r="DI617" s="179"/>
      <c r="DJ617" s="179"/>
      <c r="DK617" s="179"/>
      <c r="DL617" s="179"/>
      <c r="DM617" s="179"/>
      <c r="DN617" s="179"/>
      <c r="DO617" s="179"/>
      <c r="DP617" s="179"/>
      <c r="DQ617" s="179"/>
      <c r="DR617" s="179"/>
      <c r="DS617" s="179"/>
      <c r="DT617" s="179"/>
      <c r="DU617" s="179"/>
      <c r="DV617" s="179"/>
      <c r="DW617" s="179"/>
      <c r="DX617" s="179"/>
      <c r="DY617" s="179"/>
      <c r="DZ617" s="179"/>
      <c r="EA617" s="179"/>
      <c r="EB617" s="179"/>
      <c r="EC617" s="179"/>
      <c r="ED617" s="179"/>
      <c r="EE617" s="179"/>
      <c r="EF617" s="179"/>
      <c r="EG617" s="179"/>
      <c r="EH617" s="179"/>
      <c r="EI617" s="179"/>
      <c r="EJ617" s="179"/>
      <c r="EK617" s="179"/>
      <c r="EL617" s="179"/>
      <c r="EM617" s="179"/>
      <c r="EN617" s="179"/>
      <c r="EO617" s="179"/>
      <c r="EP617" s="179"/>
      <c r="EQ617" s="179"/>
      <c r="ER617" s="179"/>
      <c r="ES617" s="179"/>
      <c r="ET617" s="179"/>
      <c r="EU617" s="179"/>
      <c r="EV617" s="179"/>
      <c r="EW617" s="179"/>
      <c r="EX617" s="179"/>
      <c r="EY617" s="179"/>
      <c r="EZ617" s="179"/>
      <c r="FA617" s="179"/>
      <c r="FB617" s="179"/>
      <c r="FC617" s="179"/>
      <c r="FD617" s="179"/>
      <c r="FE617" s="179"/>
      <c r="FF617" s="179"/>
      <c r="FG617" s="179"/>
      <c r="FH617" s="179"/>
      <c r="FI617" s="179"/>
      <c r="FJ617" s="179"/>
      <c r="FK617" s="179"/>
      <c r="FL617" s="179"/>
      <c r="FM617" s="179"/>
      <c r="FN617" s="179"/>
      <c r="FO617" s="179"/>
      <c r="FP617" s="179"/>
      <c r="FQ617" s="179"/>
      <c r="FR617" s="179"/>
      <c r="FS617" s="179"/>
      <c r="FT617" s="179"/>
      <c r="FU617" s="179"/>
      <c r="FV617" s="179"/>
      <c r="FW617" s="179"/>
      <c r="FX617" s="179"/>
      <c r="FY617" s="179"/>
      <c r="FZ617" s="179"/>
      <c r="GA617" s="179"/>
      <c r="GB617" s="179"/>
    </row>
    <row r="618" spans="1:184" s="659" customFormat="1">
      <c r="A618" s="12"/>
      <c r="D618" s="179"/>
      <c r="E618" s="179"/>
      <c r="F618" s="179"/>
      <c r="G618" s="179"/>
      <c r="H618" s="179"/>
      <c r="I618" s="179"/>
      <c r="J618" s="179"/>
      <c r="K618" s="179"/>
      <c r="L618" s="793"/>
      <c r="M618" s="794"/>
      <c r="N618" s="795"/>
      <c r="O618" s="179"/>
      <c r="P618" s="179"/>
      <c r="Q618" s="179"/>
      <c r="R618" s="179"/>
      <c r="S618" s="179"/>
      <c r="T618" s="179"/>
      <c r="U618" s="179"/>
      <c r="V618" s="179"/>
      <c r="W618" s="179"/>
      <c r="X618" s="179"/>
      <c r="Y618" s="179"/>
      <c r="Z618" s="179"/>
      <c r="AA618" s="179"/>
      <c r="AB618" s="179"/>
      <c r="AC618" s="179"/>
      <c r="AD618" s="179"/>
      <c r="AE618" s="179"/>
      <c r="AF618" s="179"/>
      <c r="AG618" s="179"/>
      <c r="AH618" s="179"/>
      <c r="AI618" s="179"/>
      <c r="AJ618" s="179"/>
      <c r="AK618" s="179"/>
      <c r="AL618" s="179"/>
      <c r="AM618" s="179"/>
      <c r="AN618" s="179"/>
      <c r="AO618" s="179"/>
      <c r="AP618" s="179"/>
      <c r="AQ618" s="179"/>
      <c r="AR618" s="179"/>
      <c r="AS618" s="179"/>
      <c r="AT618" s="179"/>
      <c r="AU618" s="179"/>
      <c r="AV618" s="179"/>
      <c r="AW618" s="179"/>
      <c r="AX618" s="179"/>
      <c r="AY618" s="179"/>
      <c r="AZ618" s="179"/>
      <c r="BA618" s="179"/>
      <c r="BB618" s="179"/>
      <c r="BC618" s="179"/>
      <c r="BD618" s="179"/>
      <c r="BE618" s="179"/>
      <c r="BF618" s="179"/>
      <c r="BG618" s="179"/>
      <c r="BH618" s="179"/>
      <c r="BI618" s="179"/>
      <c r="BJ618" s="179"/>
      <c r="BK618" s="179"/>
      <c r="BL618" s="179"/>
      <c r="BM618" s="179"/>
      <c r="BN618" s="179"/>
      <c r="BO618" s="179"/>
      <c r="BP618" s="179"/>
      <c r="BQ618" s="179"/>
      <c r="BR618" s="179"/>
      <c r="BS618" s="179"/>
      <c r="BT618" s="179"/>
      <c r="BU618" s="179"/>
      <c r="BV618" s="179"/>
      <c r="BW618" s="179"/>
      <c r="BX618" s="179"/>
      <c r="BY618" s="179"/>
      <c r="BZ618" s="179"/>
      <c r="CA618" s="179"/>
      <c r="CB618" s="179"/>
      <c r="CC618" s="179"/>
      <c r="CD618" s="179"/>
      <c r="CE618" s="179"/>
      <c r="CF618" s="179"/>
      <c r="CG618" s="179"/>
      <c r="CH618" s="179"/>
      <c r="CI618" s="179"/>
      <c r="CJ618" s="179"/>
      <c r="CK618" s="179"/>
      <c r="CL618" s="179"/>
      <c r="CM618" s="179"/>
      <c r="CN618" s="179"/>
      <c r="CO618" s="179"/>
      <c r="CP618" s="179"/>
      <c r="CQ618" s="179"/>
      <c r="CR618" s="179"/>
      <c r="CS618" s="179"/>
      <c r="CT618" s="179"/>
      <c r="CU618" s="179"/>
      <c r="CV618" s="179"/>
      <c r="CW618" s="179"/>
      <c r="CX618" s="179"/>
      <c r="CY618" s="179"/>
      <c r="CZ618" s="179"/>
      <c r="DA618" s="179"/>
      <c r="DB618" s="179"/>
      <c r="DC618" s="179"/>
      <c r="DD618" s="179"/>
      <c r="DE618" s="179"/>
      <c r="DF618" s="179"/>
      <c r="DG618" s="179"/>
      <c r="DH618" s="179"/>
      <c r="DI618" s="179"/>
      <c r="DJ618" s="179"/>
      <c r="DK618" s="179"/>
      <c r="DL618" s="179"/>
      <c r="DM618" s="179"/>
      <c r="DN618" s="179"/>
      <c r="DO618" s="179"/>
      <c r="DP618" s="179"/>
      <c r="DQ618" s="179"/>
      <c r="DR618" s="179"/>
      <c r="DS618" s="179"/>
      <c r="DT618" s="179"/>
      <c r="DU618" s="179"/>
      <c r="DV618" s="179"/>
      <c r="DW618" s="179"/>
      <c r="DX618" s="179"/>
      <c r="DY618" s="179"/>
      <c r="DZ618" s="179"/>
      <c r="EA618" s="179"/>
      <c r="EB618" s="179"/>
      <c r="EC618" s="179"/>
      <c r="ED618" s="179"/>
      <c r="EE618" s="179"/>
      <c r="EF618" s="179"/>
      <c r="EG618" s="179"/>
      <c r="EH618" s="179"/>
      <c r="EI618" s="179"/>
      <c r="EJ618" s="179"/>
      <c r="EK618" s="179"/>
      <c r="EL618" s="179"/>
      <c r="EM618" s="179"/>
      <c r="EN618" s="179"/>
      <c r="EO618" s="179"/>
      <c r="EP618" s="179"/>
      <c r="EQ618" s="179"/>
      <c r="ER618" s="179"/>
      <c r="ES618" s="179"/>
      <c r="ET618" s="179"/>
      <c r="EU618" s="179"/>
      <c r="EV618" s="179"/>
      <c r="EW618" s="179"/>
      <c r="EX618" s="179"/>
      <c r="EY618" s="179"/>
      <c r="EZ618" s="179"/>
      <c r="FA618" s="179"/>
      <c r="FB618" s="179"/>
      <c r="FC618" s="179"/>
      <c r="FD618" s="179"/>
      <c r="FE618" s="179"/>
      <c r="FF618" s="179"/>
      <c r="FG618" s="179"/>
      <c r="FH618" s="179"/>
      <c r="FI618" s="179"/>
      <c r="FJ618" s="179"/>
      <c r="FK618" s="179"/>
      <c r="FL618" s="179"/>
      <c r="FM618" s="179"/>
      <c r="FN618" s="179"/>
      <c r="FO618" s="179"/>
      <c r="FP618" s="179"/>
      <c r="FQ618" s="179"/>
      <c r="FR618" s="179"/>
      <c r="FS618" s="179"/>
      <c r="FT618" s="179"/>
      <c r="FU618" s="179"/>
      <c r="FV618" s="179"/>
      <c r="FW618" s="179"/>
      <c r="FX618" s="179"/>
      <c r="FY618" s="179"/>
      <c r="FZ618" s="179"/>
      <c r="GA618" s="179"/>
      <c r="GB618" s="179"/>
    </row>
    <row r="619" spans="1:184" s="659" customFormat="1">
      <c r="A619" s="12"/>
      <c r="D619" s="179"/>
      <c r="E619" s="179"/>
      <c r="F619" s="179"/>
      <c r="G619" s="179"/>
      <c r="H619" s="179"/>
      <c r="I619" s="179"/>
      <c r="J619" s="179"/>
      <c r="K619" s="179"/>
      <c r="L619" s="793"/>
      <c r="M619" s="794"/>
      <c r="N619" s="795"/>
      <c r="O619" s="179"/>
      <c r="P619" s="179"/>
      <c r="Q619" s="179"/>
      <c r="R619" s="179"/>
      <c r="S619" s="179"/>
      <c r="T619" s="179"/>
      <c r="U619" s="179"/>
      <c r="V619" s="179"/>
      <c r="W619" s="179"/>
      <c r="X619" s="179"/>
      <c r="Y619" s="179"/>
      <c r="Z619" s="179"/>
      <c r="AA619" s="179"/>
      <c r="AB619" s="179"/>
      <c r="AC619" s="179"/>
      <c r="AD619" s="179"/>
      <c r="AE619" s="179"/>
      <c r="AF619" s="179"/>
      <c r="AG619" s="179"/>
      <c r="AH619" s="179"/>
      <c r="AI619" s="179"/>
      <c r="AJ619" s="179"/>
      <c r="AK619" s="179"/>
      <c r="AL619" s="179"/>
      <c r="AM619" s="179"/>
      <c r="AN619" s="179"/>
      <c r="AO619" s="179"/>
      <c r="AP619" s="179"/>
      <c r="AQ619" s="179"/>
      <c r="AR619" s="179"/>
      <c r="AS619" s="179"/>
      <c r="AT619" s="179"/>
      <c r="AU619" s="179"/>
      <c r="AV619" s="179"/>
      <c r="AW619" s="179"/>
      <c r="AX619" s="179"/>
      <c r="AY619" s="179"/>
      <c r="AZ619" s="179"/>
      <c r="BA619" s="179"/>
      <c r="BB619" s="179"/>
      <c r="BC619" s="179"/>
      <c r="BD619" s="179"/>
      <c r="BE619" s="179"/>
      <c r="BF619" s="179"/>
      <c r="BG619" s="179"/>
      <c r="BH619" s="179"/>
      <c r="BI619" s="179"/>
      <c r="BJ619" s="179"/>
      <c r="BK619" s="179"/>
      <c r="BL619" s="179"/>
      <c r="BM619" s="179"/>
      <c r="BN619" s="179"/>
      <c r="BO619" s="179"/>
      <c r="BP619" s="179"/>
      <c r="BQ619" s="179"/>
      <c r="BR619" s="179"/>
      <c r="BS619" s="179"/>
      <c r="BT619" s="179"/>
      <c r="BU619" s="179"/>
      <c r="BV619" s="179"/>
      <c r="BW619" s="179"/>
      <c r="BX619" s="179"/>
      <c r="BY619" s="179"/>
      <c r="BZ619" s="179"/>
      <c r="CA619" s="179"/>
      <c r="CB619" s="179"/>
      <c r="CC619" s="179"/>
      <c r="CD619" s="179"/>
      <c r="CE619" s="179"/>
      <c r="CF619" s="179"/>
      <c r="CG619" s="179"/>
      <c r="CH619" s="179"/>
      <c r="CI619" s="179"/>
      <c r="CJ619" s="179"/>
      <c r="CK619" s="179"/>
      <c r="CL619" s="179"/>
      <c r="CM619" s="179"/>
      <c r="CN619" s="179"/>
      <c r="CO619" s="179"/>
      <c r="CP619" s="179"/>
      <c r="CQ619" s="179"/>
      <c r="CR619" s="179"/>
      <c r="CS619" s="179"/>
      <c r="CT619" s="179"/>
      <c r="CU619" s="179"/>
      <c r="CV619" s="179"/>
      <c r="CW619" s="179"/>
      <c r="CX619" s="179"/>
      <c r="CY619" s="179"/>
      <c r="CZ619" s="179"/>
      <c r="DA619" s="179"/>
      <c r="DB619" s="179"/>
      <c r="DC619" s="179"/>
      <c r="DD619" s="179"/>
      <c r="DE619" s="179"/>
      <c r="DF619" s="179"/>
      <c r="DG619" s="179"/>
      <c r="DH619" s="179"/>
      <c r="DI619" s="179"/>
      <c r="DJ619" s="179"/>
      <c r="DK619" s="179"/>
      <c r="DL619" s="179"/>
      <c r="DM619" s="179"/>
      <c r="DN619" s="179"/>
      <c r="DO619" s="179"/>
      <c r="DP619" s="179"/>
      <c r="DQ619" s="179"/>
      <c r="DR619" s="179"/>
      <c r="DS619" s="179"/>
      <c r="DT619" s="179"/>
      <c r="DU619" s="179"/>
      <c r="DV619" s="179"/>
      <c r="DW619" s="179"/>
      <c r="DX619" s="179"/>
      <c r="DY619" s="179"/>
      <c r="DZ619" s="179"/>
      <c r="EA619" s="179"/>
      <c r="EB619" s="179"/>
      <c r="EC619" s="179"/>
      <c r="ED619" s="179"/>
      <c r="EE619" s="179"/>
      <c r="EF619" s="179"/>
      <c r="EG619" s="179"/>
      <c r="EH619" s="179"/>
      <c r="EI619" s="179"/>
      <c r="EJ619" s="179"/>
      <c r="EK619" s="179"/>
      <c r="EL619" s="179"/>
      <c r="EM619" s="179"/>
      <c r="EN619" s="179"/>
      <c r="EO619" s="179"/>
      <c r="EP619" s="179"/>
      <c r="EQ619" s="179"/>
      <c r="ER619" s="179"/>
      <c r="ES619" s="179"/>
      <c r="ET619" s="179"/>
      <c r="EU619" s="179"/>
      <c r="EV619" s="179"/>
      <c r="EW619" s="179"/>
      <c r="EX619" s="179"/>
      <c r="EY619" s="179"/>
      <c r="EZ619" s="179"/>
      <c r="FA619" s="179"/>
      <c r="FB619" s="179"/>
      <c r="FC619" s="179"/>
      <c r="FD619" s="179"/>
      <c r="FE619" s="179"/>
      <c r="FF619" s="179"/>
      <c r="FG619" s="179"/>
      <c r="FH619" s="179"/>
      <c r="FI619" s="179"/>
      <c r="FJ619" s="179"/>
      <c r="FK619" s="179"/>
      <c r="FL619" s="179"/>
      <c r="FM619" s="179"/>
      <c r="FN619" s="179"/>
      <c r="FO619" s="179"/>
      <c r="FP619" s="179"/>
      <c r="FQ619" s="179"/>
      <c r="FR619" s="179"/>
      <c r="FS619" s="179"/>
      <c r="FT619" s="179"/>
      <c r="FU619" s="179"/>
      <c r="FV619" s="179"/>
      <c r="FW619" s="179"/>
      <c r="FX619" s="179"/>
      <c r="FY619" s="179"/>
      <c r="FZ619" s="179"/>
      <c r="GA619" s="179"/>
      <c r="GB619" s="179"/>
    </row>
    <row r="620" spans="1:184" s="659" customFormat="1">
      <c r="A620" s="12"/>
      <c r="D620" s="179"/>
      <c r="E620" s="179"/>
      <c r="F620" s="179"/>
      <c r="G620" s="179"/>
      <c r="H620" s="179"/>
      <c r="I620" s="179"/>
      <c r="J620" s="179"/>
      <c r="K620" s="179"/>
      <c r="L620" s="793"/>
      <c r="M620" s="794"/>
      <c r="N620" s="795"/>
      <c r="O620" s="179"/>
      <c r="P620" s="179"/>
      <c r="Q620" s="179"/>
      <c r="R620" s="179"/>
      <c r="S620" s="179"/>
      <c r="T620" s="179"/>
      <c r="U620" s="179"/>
      <c r="V620" s="179"/>
      <c r="W620" s="179"/>
      <c r="X620" s="179"/>
      <c r="Y620" s="179"/>
      <c r="Z620" s="179"/>
      <c r="AA620" s="179"/>
      <c r="AB620" s="179"/>
      <c r="AC620" s="179"/>
      <c r="AD620" s="179"/>
      <c r="AE620" s="179"/>
      <c r="AF620" s="179"/>
      <c r="AG620" s="179"/>
      <c r="AH620" s="179"/>
      <c r="AI620" s="179"/>
      <c r="AJ620" s="179"/>
      <c r="AK620" s="179"/>
      <c r="AL620" s="179"/>
      <c r="AM620" s="179"/>
      <c r="AN620" s="179"/>
      <c r="AO620" s="179"/>
      <c r="AP620" s="179"/>
      <c r="AQ620" s="179"/>
      <c r="AR620" s="179"/>
      <c r="AS620" s="179"/>
      <c r="AT620" s="179"/>
      <c r="AU620" s="179"/>
      <c r="AV620" s="179"/>
      <c r="AW620" s="179"/>
      <c r="AX620" s="179"/>
      <c r="AY620" s="179"/>
      <c r="AZ620" s="179"/>
      <c r="BA620" s="179"/>
      <c r="BB620" s="179"/>
      <c r="BC620" s="179"/>
      <c r="BD620" s="179"/>
      <c r="BE620" s="179"/>
      <c r="BF620" s="179"/>
      <c r="BG620" s="179"/>
      <c r="BH620" s="179"/>
      <c r="BI620" s="179"/>
      <c r="BJ620" s="179"/>
      <c r="BK620" s="179"/>
      <c r="BL620" s="179"/>
      <c r="BM620" s="179"/>
      <c r="BN620" s="179"/>
      <c r="BO620" s="179"/>
      <c r="BP620" s="179"/>
      <c r="BQ620" s="179"/>
      <c r="BR620" s="179"/>
      <c r="BS620" s="179"/>
      <c r="BT620" s="179"/>
      <c r="BU620" s="179"/>
      <c r="BV620" s="179"/>
      <c r="BW620" s="179"/>
      <c r="BX620" s="179"/>
      <c r="BY620" s="179"/>
      <c r="BZ620" s="179"/>
      <c r="CA620" s="179"/>
      <c r="CB620" s="179"/>
      <c r="CC620" s="179"/>
      <c r="CD620" s="179"/>
      <c r="CE620" s="179"/>
      <c r="CF620" s="179"/>
      <c r="CG620" s="179"/>
      <c r="CH620" s="179"/>
      <c r="CI620" s="179"/>
      <c r="CJ620" s="179"/>
      <c r="CK620" s="179"/>
      <c r="CL620" s="179"/>
      <c r="CM620" s="179"/>
      <c r="CN620" s="179"/>
      <c r="CO620" s="179"/>
      <c r="CP620" s="179"/>
      <c r="CQ620" s="179"/>
      <c r="CR620" s="179"/>
      <c r="CS620" s="179"/>
      <c r="CT620" s="179"/>
      <c r="CU620" s="179"/>
      <c r="CV620" s="179"/>
      <c r="CW620" s="179"/>
      <c r="CX620" s="179"/>
      <c r="CY620" s="179"/>
      <c r="CZ620" s="179"/>
      <c r="DA620" s="179"/>
      <c r="DB620" s="179"/>
      <c r="DC620" s="179"/>
      <c r="DD620" s="179"/>
      <c r="DE620" s="179"/>
      <c r="DF620" s="179"/>
      <c r="DG620" s="179"/>
      <c r="DH620" s="179"/>
      <c r="DI620" s="179"/>
      <c r="DJ620" s="179"/>
      <c r="DK620" s="179"/>
      <c r="DL620" s="179"/>
      <c r="DM620" s="179"/>
      <c r="DN620" s="179"/>
      <c r="DO620" s="179"/>
      <c r="DP620" s="179"/>
      <c r="DQ620" s="179"/>
      <c r="DR620" s="179"/>
      <c r="DS620" s="179"/>
      <c r="DT620" s="179"/>
      <c r="DU620" s="179"/>
      <c r="DV620" s="179"/>
      <c r="DW620" s="179"/>
      <c r="DX620" s="179"/>
      <c r="DY620" s="179"/>
      <c r="DZ620" s="179"/>
      <c r="EA620" s="179"/>
      <c r="EB620" s="179"/>
      <c r="EC620" s="179"/>
      <c r="ED620" s="179"/>
      <c r="EE620" s="179"/>
      <c r="EF620" s="179"/>
      <c r="EG620" s="179"/>
      <c r="EH620" s="179"/>
      <c r="EI620" s="179"/>
      <c r="EJ620" s="179"/>
      <c r="EK620" s="179"/>
      <c r="EL620" s="179"/>
      <c r="EM620" s="179"/>
      <c r="EN620" s="179"/>
      <c r="EO620" s="179"/>
      <c r="EP620" s="179"/>
      <c r="EQ620" s="179"/>
      <c r="ER620" s="179"/>
      <c r="ES620" s="179"/>
      <c r="ET620" s="179"/>
      <c r="EU620" s="179"/>
      <c r="EV620" s="179"/>
      <c r="EW620" s="179"/>
      <c r="EX620" s="179"/>
      <c r="EY620" s="179"/>
      <c r="EZ620" s="179"/>
      <c r="FA620" s="179"/>
      <c r="FB620" s="179"/>
      <c r="FC620" s="179"/>
      <c r="FD620" s="179"/>
      <c r="FE620" s="179"/>
      <c r="FF620" s="179"/>
      <c r="FG620" s="179"/>
      <c r="FH620" s="179"/>
      <c r="FI620" s="179"/>
      <c r="FJ620" s="179"/>
      <c r="FK620" s="179"/>
      <c r="FL620" s="179"/>
      <c r="FM620" s="179"/>
      <c r="FN620" s="179"/>
      <c r="FO620" s="179"/>
      <c r="FP620" s="179"/>
      <c r="FQ620" s="179"/>
      <c r="FR620" s="179"/>
      <c r="FS620" s="179"/>
      <c r="FT620" s="179"/>
      <c r="FU620" s="179"/>
      <c r="FV620" s="179"/>
      <c r="FW620" s="179"/>
      <c r="FX620" s="179"/>
      <c r="FY620" s="179"/>
      <c r="FZ620" s="179"/>
      <c r="GA620" s="179"/>
      <c r="GB620" s="179"/>
    </row>
    <row r="621" spans="1:184" s="659" customFormat="1">
      <c r="A621" s="12"/>
      <c r="D621" s="179"/>
      <c r="E621" s="179"/>
      <c r="F621" s="179"/>
      <c r="G621" s="179"/>
      <c r="H621" s="179"/>
      <c r="I621" s="179"/>
      <c r="J621" s="179"/>
      <c r="K621" s="179"/>
      <c r="L621" s="793"/>
      <c r="M621" s="794"/>
      <c r="N621" s="795"/>
      <c r="O621" s="179"/>
      <c r="P621" s="179"/>
      <c r="Q621" s="179"/>
      <c r="R621" s="179"/>
      <c r="S621" s="179"/>
      <c r="T621" s="179"/>
      <c r="U621" s="179"/>
      <c r="V621" s="179"/>
      <c r="W621" s="179"/>
      <c r="X621" s="179"/>
      <c r="Y621" s="179"/>
      <c r="Z621" s="179"/>
      <c r="AA621" s="179"/>
      <c r="AB621" s="179"/>
      <c r="AC621" s="179"/>
      <c r="AD621" s="179"/>
      <c r="AE621" s="179"/>
      <c r="AF621" s="179"/>
      <c r="AG621" s="179"/>
      <c r="AH621" s="179"/>
      <c r="AI621" s="179"/>
      <c r="AJ621" s="179"/>
      <c r="AK621" s="179"/>
      <c r="AL621" s="179"/>
      <c r="AM621" s="179"/>
      <c r="AN621" s="179"/>
      <c r="AO621" s="179"/>
      <c r="AP621" s="179"/>
      <c r="AQ621" s="179"/>
      <c r="AR621" s="179"/>
      <c r="AS621" s="179"/>
      <c r="AT621" s="179"/>
      <c r="AU621" s="179"/>
      <c r="AV621" s="179"/>
      <c r="AW621" s="179"/>
      <c r="AX621" s="179"/>
      <c r="AY621" s="179"/>
      <c r="AZ621" s="179"/>
      <c r="BA621" s="179"/>
      <c r="BB621" s="179"/>
      <c r="BC621" s="179"/>
      <c r="BD621" s="179"/>
      <c r="BE621" s="179"/>
      <c r="BF621" s="179"/>
      <c r="BG621" s="179"/>
      <c r="BH621" s="179"/>
      <c r="BI621" s="179"/>
      <c r="BJ621" s="179"/>
      <c r="BK621" s="179"/>
      <c r="BL621" s="179"/>
      <c r="BM621" s="179"/>
      <c r="BN621" s="179"/>
      <c r="BO621" s="179"/>
      <c r="BP621" s="179"/>
      <c r="BQ621" s="179"/>
      <c r="BR621" s="179"/>
      <c r="BS621" s="179"/>
      <c r="BT621" s="179"/>
      <c r="BU621" s="179"/>
      <c r="BV621" s="179"/>
      <c r="BW621" s="179"/>
      <c r="BX621" s="179"/>
      <c r="BY621" s="179"/>
      <c r="BZ621" s="179"/>
      <c r="CA621" s="179"/>
      <c r="CB621" s="179"/>
      <c r="CC621" s="179"/>
      <c r="CD621" s="179"/>
      <c r="CE621" s="179"/>
      <c r="CF621" s="179"/>
      <c r="CG621" s="179"/>
      <c r="CH621" s="179"/>
      <c r="CI621" s="179"/>
      <c r="CJ621" s="179"/>
      <c r="CK621" s="179"/>
      <c r="CL621" s="179"/>
      <c r="CM621" s="179"/>
      <c r="CN621" s="179"/>
      <c r="CO621" s="179"/>
      <c r="CP621" s="179"/>
      <c r="CQ621" s="179"/>
      <c r="CR621" s="179"/>
      <c r="CS621" s="179"/>
      <c r="CT621" s="179"/>
      <c r="CU621" s="179"/>
      <c r="CV621" s="179"/>
      <c r="CW621" s="179"/>
      <c r="CX621" s="179"/>
      <c r="CY621" s="179"/>
      <c r="CZ621" s="179"/>
      <c r="DA621" s="179"/>
      <c r="DB621" s="179"/>
      <c r="DC621" s="179"/>
      <c r="DD621" s="179"/>
      <c r="DE621" s="179"/>
      <c r="DF621" s="179"/>
      <c r="DG621" s="179"/>
      <c r="DH621" s="179"/>
      <c r="DI621" s="179"/>
      <c r="DJ621" s="179"/>
      <c r="DK621" s="179"/>
      <c r="DL621" s="179"/>
      <c r="DM621" s="179"/>
      <c r="DN621" s="179"/>
      <c r="DO621" s="179"/>
      <c r="DP621" s="179"/>
      <c r="DQ621" s="179"/>
      <c r="DR621" s="179"/>
      <c r="DS621" s="179"/>
      <c r="DT621" s="179"/>
      <c r="DU621" s="179"/>
      <c r="DV621" s="179"/>
      <c r="DW621" s="179"/>
      <c r="DX621" s="179"/>
      <c r="DY621" s="179"/>
      <c r="DZ621" s="179"/>
      <c r="EA621" s="179"/>
      <c r="EB621" s="179"/>
      <c r="EC621" s="179"/>
      <c r="ED621" s="179"/>
      <c r="EE621" s="179"/>
      <c r="EF621" s="179"/>
      <c r="EG621" s="179"/>
      <c r="EH621" s="179"/>
      <c r="EI621" s="179"/>
      <c r="EJ621" s="179"/>
      <c r="EK621" s="179"/>
      <c r="EL621" s="179"/>
      <c r="EM621" s="179"/>
      <c r="EN621" s="179"/>
      <c r="EO621" s="179"/>
      <c r="EP621" s="179"/>
      <c r="EQ621" s="179"/>
      <c r="ER621" s="179"/>
      <c r="ES621" s="179"/>
      <c r="ET621" s="179"/>
      <c r="EU621" s="179"/>
      <c r="EV621" s="179"/>
      <c r="EW621" s="179"/>
      <c r="EX621" s="179"/>
      <c r="EY621" s="179"/>
      <c r="EZ621" s="179"/>
      <c r="FA621" s="179"/>
      <c r="FB621" s="179"/>
      <c r="FC621" s="179"/>
      <c r="FD621" s="179"/>
      <c r="FE621" s="179"/>
      <c r="FF621" s="179"/>
      <c r="FG621" s="179"/>
      <c r="FH621" s="179"/>
      <c r="FI621" s="179"/>
      <c r="FJ621" s="179"/>
      <c r="FK621" s="179"/>
      <c r="FL621" s="179"/>
      <c r="FM621" s="179"/>
      <c r="FN621" s="179"/>
      <c r="FO621" s="179"/>
      <c r="FP621" s="179"/>
      <c r="FQ621" s="179"/>
      <c r="FR621" s="179"/>
      <c r="FS621" s="179"/>
      <c r="FT621" s="179"/>
      <c r="FU621" s="179"/>
      <c r="FV621" s="179"/>
      <c r="FW621" s="179"/>
      <c r="FX621" s="179"/>
      <c r="FY621" s="179"/>
      <c r="FZ621" s="179"/>
      <c r="GA621" s="179"/>
      <c r="GB621" s="179"/>
    </row>
    <row r="622" spans="1:184" s="659" customFormat="1">
      <c r="A622" s="12"/>
      <c r="D622" s="179"/>
      <c r="E622" s="179"/>
      <c r="F622" s="179"/>
      <c r="G622" s="179"/>
      <c r="H622" s="179"/>
      <c r="I622" s="179"/>
      <c r="J622" s="179"/>
      <c r="K622" s="179"/>
      <c r="L622" s="793"/>
      <c r="M622" s="794"/>
      <c r="N622" s="795"/>
      <c r="O622" s="179"/>
      <c r="P622" s="179"/>
      <c r="Q622" s="179"/>
      <c r="R622" s="179"/>
      <c r="S622" s="179"/>
      <c r="T622" s="179"/>
      <c r="U622" s="179"/>
      <c r="V622" s="179"/>
      <c r="W622" s="179"/>
      <c r="X622" s="179"/>
      <c r="Y622" s="179"/>
      <c r="Z622" s="179"/>
      <c r="AA622" s="179"/>
      <c r="AB622" s="179"/>
      <c r="AC622" s="179"/>
      <c r="AD622" s="179"/>
      <c r="AE622" s="179"/>
      <c r="AF622" s="179"/>
      <c r="AG622" s="179"/>
      <c r="AH622" s="179"/>
      <c r="AI622" s="179"/>
      <c r="AJ622" s="179"/>
      <c r="AK622" s="179"/>
      <c r="AL622" s="179"/>
      <c r="AM622" s="179"/>
      <c r="AN622" s="179"/>
      <c r="AO622" s="179"/>
      <c r="AP622" s="179"/>
      <c r="AQ622" s="179"/>
      <c r="AR622" s="179"/>
      <c r="AS622" s="179"/>
      <c r="AT622" s="179"/>
      <c r="AU622" s="179"/>
      <c r="AV622" s="179"/>
      <c r="AW622" s="179"/>
      <c r="AX622" s="179"/>
      <c r="AY622" s="179"/>
      <c r="AZ622" s="179"/>
      <c r="BA622" s="179"/>
      <c r="BB622" s="179"/>
      <c r="BC622" s="179"/>
      <c r="BD622" s="179"/>
      <c r="BE622" s="179"/>
      <c r="BF622" s="179"/>
      <c r="BG622" s="179"/>
      <c r="BH622" s="179"/>
      <c r="BI622" s="179"/>
      <c r="BJ622" s="179"/>
      <c r="BK622" s="179"/>
      <c r="BL622" s="179"/>
      <c r="BM622" s="179"/>
      <c r="BN622" s="179"/>
      <c r="BO622" s="179"/>
      <c r="BP622" s="179"/>
      <c r="BQ622" s="179"/>
      <c r="BR622" s="179"/>
      <c r="BS622" s="179"/>
      <c r="BT622" s="179"/>
      <c r="BU622" s="179"/>
      <c r="BV622" s="179"/>
      <c r="BW622" s="179"/>
      <c r="BX622" s="179"/>
      <c r="BY622" s="179"/>
      <c r="BZ622" s="179"/>
      <c r="CA622" s="179"/>
      <c r="CB622" s="179"/>
      <c r="CC622" s="179"/>
      <c r="CD622" s="179"/>
      <c r="CE622" s="179"/>
      <c r="CF622" s="179"/>
      <c r="CG622" s="179"/>
      <c r="CH622" s="179"/>
      <c r="CI622" s="179"/>
      <c r="CJ622" s="179"/>
      <c r="CK622" s="179"/>
      <c r="CL622" s="179"/>
      <c r="CM622" s="179"/>
      <c r="CN622" s="179"/>
      <c r="CO622" s="179"/>
      <c r="CP622" s="179"/>
      <c r="CQ622" s="179"/>
      <c r="CR622" s="179"/>
      <c r="CS622" s="179"/>
      <c r="CT622" s="179"/>
      <c r="CU622" s="179"/>
      <c r="CV622" s="179"/>
      <c r="CW622" s="179"/>
      <c r="CX622" s="179"/>
      <c r="CY622" s="179"/>
      <c r="CZ622" s="179"/>
      <c r="DA622" s="179"/>
      <c r="DB622" s="179"/>
      <c r="DC622" s="179"/>
      <c r="DD622" s="179"/>
      <c r="DE622" s="179"/>
      <c r="DF622" s="179"/>
      <c r="DG622" s="179"/>
      <c r="DH622" s="179"/>
      <c r="DI622" s="179"/>
      <c r="DJ622" s="179"/>
      <c r="DK622" s="179"/>
      <c r="DL622" s="179"/>
      <c r="DM622" s="179"/>
      <c r="DN622" s="179"/>
      <c r="DO622" s="179"/>
      <c r="DP622" s="179"/>
      <c r="DQ622" s="179"/>
      <c r="DR622" s="179"/>
      <c r="DS622" s="179"/>
      <c r="DT622" s="179"/>
      <c r="DU622" s="179"/>
      <c r="DV622" s="179"/>
      <c r="DW622" s="179"/>
      <c r="DX622" s="179"/>
      <c r="DY622" s="179"/>
      <c r="DZ622" s="179"/>
      <c r="EA622" s="179"/>
      <c r="EB622" s="179"/>
      <c r="EC622" s="179"/>
      <c r="ED622" s="179"/>
      <c r="EE622" s="179"/>
      <c r="EF622" s="179"/>
      <c r="EG622" s="179"/>
      <c r="EH622" s="179"/>
      <c r="EI622" s="179"/>
      <c r="EJ622" s="179"/>
      <c r="EK622" s="179"/>
      <c r="EL622" s="179"/>
      <c r="EM622" s="179"/>
      <c r="EN622" s="179"/>
      <c r="EO622" s="179"/>
      <c r="EP622" s="179"/>
      <c r="EQ622" s="179"/>
      <c r="ER622" s="179"/>
      <c r="ES622" s="179"/>
      <c r="ET622" s="179"/>
      <c r="EU622" s="179"/>
      <c r="EV622" s="179"/>
      <c r="EW622" s="179"/>
      <c r="EX622" s="179"/>
      <c r="EY622" s="179"/>
      <c r="EZ622" s="179"/>
      <c r="FA622" s="179"/>
      <c r="FB622" s="179"/>
      <c r="FC622" s="179"/>
      <c r="FD622" s="179"/>
      <c r="FE622" s="179"/>
      <c r="FF622" s="179"/>
      <c r="FG622" s="179"/>
      <c r="FH622" s="179"/>
      <c r="FI622" s="179"/>
      <c r="FJ622" s="179"/>
      <c r="FK622" s="179"/>
      <c r="FL622" s="179"/>
      <c r="FM622" s="179"/>
      <c r="FN622" s="179"/>
      <c r="FO622" s="179"/>
      <c r="FP622" s="179"/>
      <c r="FQ622" s="179"/>
      <c r="FR622" s="179"/>
      <c r="FS622" s="179"/>
      <c r="FT622" s="179"/>
      <c r="FU622" s="179"/>
      <c r="FV622" s="179"/>
      <c r="FW622" s="179"/>
      <c r="FX622" s="179"/>
      <c r="FY622" s="179"/>
      <c r="FZ622" s="179"/>
      <c r="GA622" s="179"/>
      <c r="GB622" s="179"/>
    </row>
    <row r="623" spans="1:184" s="659" customFormat="1">
      <c r="A623" s="12"/>
      <c r="D623" s="179"/>
      <c r="E623" s="179"/>
      <c r="F623" s="179"/>
      <c r="G623" s="179"/>
      <c r="H623" s="179"/>
      <c r="I623" s="179"/>
      <c r="J623" s="179"/>
      <c r="K623" s="179"/>
      <c r="L623" s="793"/>
      <c r="M623" s="794"/>
      <c r="N623" s="795"/>
      <c r="O623" s="179"/>
      <c r="P623" s="179"/>
      <c r="Q623" s="179"/>
      <c r="R623" s="179"/>
      <c r="S623" s="179"/>
      <c r="T623" s="179"/>
      <c r="U623" s="179"/>
      <c r="V623" s="179"/>
      <c r="W623" s="179"/>
      <c r="X623" s="179"/>
      <c r="Y623" s="179"/>
      <c r="Z623" s="179"/>
      <c r="AA623" s="179"/>
      <c r="AB623" s="179"/>
      <c r="AC623" s="179"/>
      <c r="AD623" s="179"/>
      <c r="AE623" s="179"/>
      <c r="AF623" s="179"/>
      <c r="AG623" s="179"/>
      <c r="AH623" s="179"/>
      <c r="AI623" s="179"/>
      <c r="AJ623" s="179"/>
      <c r="AK623" s="179"/>
      <c r="AL623" s="179"/>
      <c r="AM623" s="179"/>
      <c r="AN623" s="179"/>
      <c r="AO623" s="179"/>
      <c r="AP623" s="179"/>
      <c r="AQ623" s="179"/>
      <c r="AR623" s="179"/>
      <c r="AS623" s="179"/>
      <c r="AT623" s="179"/>
      <c r="AU623" s="179"/>
      <c r="AV623" s="179"/>
      <c r="AW623" s="179"/>
      <c r="AX623" s="179"/>
      <c r="AY623" s="179"/>
      <c r="AZ623" s="179"/>
      <c r="BA623" s="179"/>
      <c r="BB623" s="179"/>
      <c r="BC623" s="179"/>
      <c r="BD623" s="179"/>
      <c r="BE623" s="179"/>
      <c r="BF623" s="179"/>
      <c r="BG623" s="179"/>
      <c r="BH623" s="179"/>
      <c r="BI623" s="179"/>
      <c r="BJ623" s="179"/>
      <c r="BK623" s="179"/>
      <c r="BL623" s="179"/>
      <c r="BM623" s="179"/>
      <c r="BN623" s="179"/>
      <c r="BO623" s="179"/>
      <c r="BP623" s="179"/>
      <c r="BQ623" s="179"/>
      <c r="BR623" s="179"/>
      <c r="BS623" s="179"/>
      <c r="BT623" s="179"/>
      <c r="BU623" s="179"/>
      <c r="BV623" s="179"/>
      <c r="BW623" s="179"/>
      <c r="BX623" s="179"/>
      <c r="BY623" s="179"/>
      <c r="BZ623" s="179"/>
      <c r="CA623" s="179"/>
      <c r="CB623" s="179"/>
      <c r="CC623" s="179"/>
      <c r="CD623" s="179"/>
      <c r="CE623" s="179"/>
      <c r="CF623" s="179"/>
      <c r="CG623" s="179"/>
      <c r="CH623" s="179"/>
      <c r="CI623" s="179"/>
      <c r="CJ623" s="179"/>
      <c r="CK623" s="179"/>
      <c r="CL623" s="179"/>
      <c r="CM623" s="179"/>
      <c r="CN623" s="179"/>
      <c r="CO623" s="179"/>
      <c r="CP623" s="179"/>
      <c r="CQ623" s="179"/>
      <c r="CR623" s="179"/>
      <c r="CS623" s="179"/>
      <c r="CT623" s="179"/>
      <c r="CU623" s="179"/>
      <c r="CV623" s="179"/>
      <c r="CW623" s="179"/>
      <c r="CX623" s="179"/>
      <c r="CY623" s="179"/>
      <c r="CZ623" s="179"/>
      <c r="DA623" s="179"/>
      <c r="DB623" s="179"/>
      <c r="DC623" s="179"/>
      <c r="DD623" s="179"/>
      <c r="DE623" s="179"/>
      <c r="DF623" s="179"/>
      <c r="DG623" s="179"/>
      <c r="DH623" s="179"/>
      <c r="DI623" s="179"/>
      <c r="DJ623" s="179"/>
      <c r="DK623" s="179"/>
      <c r="DL623" s="179"/>
      <c r="DM623" s="179"/>
      <c r="DN623" s="179"/>
      <c r="DO623" s="179"/>
      <c r="DP623" s="179"/>
      <c r="DQ623" s="179"/>
      <c r="DR623" s="179"/>
      <c r="DS623" s="179"/>
      <c r="DT623" s="179"/>
      <c r="DU623" s="179"/>
      <c r="DV623" s="179"/>
      <c r="DW623" s="179"/>
      <c r="DX623" s="179"/>
      <c r="DY623" s="179"/>
      <c r="DZ623" s="179"/>
      <c r="EA623" s="179"/>
      <c r="EB623" s="179"/>
      <c r="EC623" s="179"/>
      <c r="ED623" s="179"/>
      <c r="EE623" s="179"/>
      <c r="EF623" s="179"/>
      <c r="EG623" s="179"/>
      <c r="EH623" s="179"/>
      <c r="EI623" s="179"/>
      <c r="EJ623" s="179"/>
      <c r="EK623" s="179"/>
      <c r="EL623" s="179"/>
      <c r="EM623" s="179"/>
      <c r="EN623" s="179"/>
      <c r="EO623" s="179"/>
      <c r="EP623" s="179"/>
      <c r="EQ623" s="179"/>
      <c r="ER623" s="179"/>
      <c r="ES623" s="179"/>
      <c r="ET623" s="179"/>
      <c r="EU623" s="179"/>
      <c r="EV623" s="179"/>
      <c r="EW623" s="179"/>
      <c r="EX623" s="179"/>
      <c r="EY623" s="179"/>
      <c r="EZ623" s="179"/>
      <c r="FA623" s="179"/>
      <c r="FB623" s="179"/>
      <c r="FC623" s="179"/>
      <c r="FD623" s="179"/>
      <c r="FE623" s="179"/>
      <c r="FF623" s="179"/>
      <c r="FG623" s="179"/>
      <c r="FH623" s="179"/>
      <c r="FI623" s="179"/>
      <c r="FJ623" s="179"/>
      <c r="FK623" s="179"/>
      <c r="FL623" s="179"/>
      <c r="FM623" s="179"/>
      <c r="FN623" s="179"/>
      <c r="FO623" s="179"/>
      <c r="FP623" s="179"/>
      <c r="FQ623" s="179"/>
      <c r="FR623" s="179"/>
      <c r="FS623" s="179"/>
      <c r="FT623" s="179"/>
      <c r="FU623" s="179"/>
      <c r="FV623" s="179"/>
      <c r="FW623" s="179"/>
      <c r="FX623" s="179"/>
      <c r="FY623" s="179"/>
      <c r="FZ623" s="179"/>
      <c r="GA623" s="179"/>
      <c r="GB623" s="179"/>
    </row>
    <row r="624" spans="1:184" s="659" customFormat="1">
      <c r="A624" s="12"/>
      <c r="D624" s="179"/>
      <c r="E624" s="179"/>
      <c r="F624" s="179"/>
      <c r="G624" s="179"/>
      <c r="H624" s="179"/>
      <c r="I624" s="179"/>
      <c r="J624" s="179"/>
      <c r="K624" s="179"/>
      <c r="L624" s="793"/>
      <c r="M624" s="794"/>
      <c r="N624" s="795"/>
      <c r="O624" s="179"/>
      <c r="P624" s="179"/>
      <c r="Q624" s="179"/>
      <c r="R624" s="179"/>
      <c r="S624" s="179"/>
      <c r="T624" s="179"/>
      <c r="U624" s="179"/>
      <c r="V624" s="179"/>
      <c r="W624" s="179"/>
      <c r="X624" s="179"/>
      <c r="Y624" s="179"/>
      <c r="Z624" s="179"/>
      <c r="AA624" s="179"/>
      <c r="AB624" s="179"/>
      <c r="AC624" s="179"/>
      <c r="AD624" s="179"/>
      <c r="AE624" s="179"/>
      <c r="AF624" s="179"/>
      <c r="AG624" s="179"/>
      <c r="AH624" s="179"/>
      <c r="AI624" s="179"/>
      <c r="AJ624" s="179"/>
      <c r="AK624" s="179"/>
      <c r="AL624" s="179"/>
      <c r="AM624" s="179"/>
      <c r="AN624" s="179"/>
      <c r="AO624" s="179"/>
      <c r="AP624" s="179"/>
      <c r="AQ624" s="179"/>
      <c r="AR624" s="179"/>
      <c r="AS624" s="179"/>
      <c r="AT624" s="179"/>
      <c r="AU624" s="179"/>
      <c r="AV624" s="179"/>
      <c r="AW624" s="179"/>
      <c r="AX624" s="179"/>
      <c r="AY624" s="179"/>
      <c r="AZ624" s="179"/>
      <c r="BA624" s="179"/>
      <c r="BB624" s="179"/>
      <c r="BC624" s="179"/>
      <c r="BD624" s="179"/>
      <c r="BE624" s="179"/>
      <c r="BF624" s="179"/>
      <c r="BG624" s="179"/>
      <c r="BH624" s="179"/>
      <c r="BI624" s="179"/>
      <c r="BJ624" s="179"/>
      <c r="BK624" s="179"/>
      <c r="BL624" s="179"/>
      <c r="BM624" s="179"/>
      <c r="BN624" s="179"/>
      <c r="BO624" s="179"/>
      <c r="BP624" s="179"/>
      <c r="BQ624" s="179"/>
      <c r="BR624" s="179"/>
      <c r="BS624" s="179"/>
      <c r="BT624" s="179"/>
      <c r="BU624" s="179"/>
      <c r="BV624" s="179"/>
      <c r="BW624" s="179"/>
      <c r="BX624" s="179"/>
      <c r="BY624" s="179"/>
      <c r="BZ624" s="179"/>
      <c r="CA624" s="179"/>
      <c r="CB624" s="179"/>
      <c r="CC624" s="179"/>
      <c r="CD624" s="179"/>
      <c r="CE624" s="179"/>
      <c r="CF624" s="179"/>
      <c r="CG624" s="179"/>
      <c r="CH624" s="179"/>
      <c r="CI624" s="179"/>
      <c r="CJ624" s="179"/>
      <c r="CK624" s="179"/>
      <c r="CL624" s="179"/>
      <c r="CM624" s="179"/>
      <c r="CN624" s="179"/>
      <c r="CO624" s="179"/>
      <c r="CP624" s="179"/>
      <c r="CQ624" s="179"/>
      <c r="CR624" s="179"/>
      <c r="CS624" s="179"/>
      <c r="CT624" s="179"/>
      <c r="CU624" s="179"/>
      <c r="CV624" s="179"/>
      <c r="CW624" s="179"/>
      <c r="CX624" s="179"/>
      <c r="CY624" s="179"/>
      <c r="CZ624" s="179"/>
      <c r="DA624" s="179"/>
      <c r="DB624" s="179"/>
      <c r="DC624" s="179"/>
      <c r="DD624" s="179"/>
      <c r="DE624" s="179"/>
      <c r="DF624" s="179"/>
      <c r="DG624" s="179"/>
      <c r="DH624" s="179"/>
      <c r="DI624" s="179"/>
      <c r="DJ624" s="179"/>
      <c r="DK624" s="179"/>
      <c r="DL624" s="179"/>
      <c r="DM624" s="179"/>
      <c r="DN624" s="179"/>
      <c r="DO624" s="179"/>
      <c r="DP624" s="179"/>
      <c r="DQ624" s="179"/>
      <c r="DR624" s="179"/>
      <c r="DS624" s="179"/>
      <c r="DT624" s="179"/>
      <c r="DU624" s="179"/>
      <c r="DV624" s="179"/>
      <c r="DW624" s="179"/>
      <c r="DX624" s="179"/>
      <c r="DY624" s="179"/>
      <c r="DZ624" s="179"/>
      <c r="EA624" s="179"/>
      <c r="EB624" s="179"/>
      <c r="EC624" s="179"/>
      <c r="ED624" s="179"/>
      <c r="EE624" s="179"/>
      <c r="EF624" s="179"/>
      <c r="EG624" s="179"/>
      <c r="EH624" s="179"/>
      <c r="EI624" s="179"/>
      <c r="EJ624" s="179"/>
      <c r="EK624" s="179"/>
      <c r="EL624" s="179"/>
      <c r="EM624" s="179"/>
      <c r="EN624" s="179"/>
      <c r="EO624" s="179"/>
      <c r="EP624" s="179"/>
      <c r="EQ624" s="179"/>
      <c r="ER624" s="179"/>
      <c r="ES624" s="179"/>
      <c r="ET624" s="179"/>
      <c r="EU624" s="179"/>
      <c r="EV624" s="179"/>
      <c r="EW624" s="179"/>
      <c r="EX624" s="179"/>
      <c r="EY624" s="179"/>
      <c r="EZ624" s="179"/>
      <c r="FA624" s="179"/>
      <c r="FB624" s="179"/>
      <c r="FC624" s="179"/>
      <c r="FD624" s="179"/>
      <c r="FE624" s="179"/>
      <c r="FF624" s="179"/>
      <c r="FG624" s="179"/>
      <c r="FH624" s="179"/>
      <c r="FI624" s="179"/>
      <c r="FJ624" s="179"/>
      <c r="FK624" s="179"/>
      <c r="FL624" s="179"/>
      <c r="FM624" s="179"/>
      <c r="FN624" s="179"/>
      <c r="FO624" s="179"/>
      <c r="FP624" s="179"/>
      <c r="FQ624" s="179"/>
      <c r="FR624" s="179"/>
      <c r="FS624" s="179"/>
      <c r="FT624" s="179"/>
      <c r="FU624" s="179"/>
      <c r="FV624" s="179"/>
      <c r="FW624" s="179"/>
      <c r="FX624" s="179"/>
      <c r="FY624" s="179"/>
      <c r="FZ624" s="179"/>
      <c r="GA624" s="179"/>
      <c r="GB624" s="179"/>
    </row>
    <row r="625" spans="1:184" s="659" customFormat="1">
      <c r="A625" s="12"/>
      <c r="D625" s="179"/>
      <c r="E625" s="179"/>
      <c r="F625" s="179"/>
      <c r="G625" s="179"/>
      <c r="H625" s="179"/>
      <c r="I625" s="179"/>
      <c r="J625" s="179"/>
      <c r="K625" s="179"/>
      <c r="L625" s="793"/>
      <c r="M625" s="794"/>
      <c r="N625" s="795"/>
      <c r="O625" s="179"/>
      <c r="P625" s="179"/>
      <c r="Q625" s="179"/>
      <c r="R625" s="179"/>
      <c r="S625" s="179"/>
      <c r="T625" s="179"/>
      <c r="U625" s="179"/>
      <c r="V625" s="179"/>
      <c r="W625" s="179"/>
      <c r="X625" s="179"/>
      <c r="Y625" s="179"/>
      <c r="Z625" s="179"/>
      <c r="AA625" s="179"/>
      <c r="AB625" s="179"/>
      <c r="AC625" s="179"/>
      <c r="AD625" s="179"/>
      <c r="AE625" s="179"/>
      <c r="AF625" s="179"/>
      <c r="AG625" s="179"/>
      <c r="AH625" s="179"/>
      <c r="AI625" s="179"/>
      <c r="AJ625" s="179"/>
      <c r="AK625" s="179"/>
      <c r="AL625" s="179"/>
      <c r="AM625" s="179"/>
      <c r="AN625" s="179"/>
      <c r="AO625" s="179"/>
      <c r="AP625" s="179"/>
      <c r="AQ625" s="179"/>
      <c r="AR625" s="179"/>
      <c r="AS625" s="179"/>
      <c r="AT625" s="179"/>
      <c r="AU625" s="179"/>
      <c r="AV625" s="179"/>
      <c r="AW625" s="179"/>
      <c r="AX625" s="179"/>
      <c r="AY625" s="179"/>
      <c r="AZ625" s="179"/>
      <c r="BA625" s="179"/>
      <c r="BB625" s="179"/>
      <c r="BC625" s="179"/>
      <c r="BD625" s="179"/>
      <c r="BE625" s="179"/>
      <c r="BF625" s="179"/>
      <c r="BG625" s="179"/>
      <c r="BH625" s="179"/>
      <c r="BI625" s="179"/>
      <c r="BJ625" s="179"/>
      <c r="BK625" s="179"/>
      <c r="BL625" s="179"/>
      <c r="BM625" s="179"/>
      <c r="BN625" s="179"/>
      <c r="BO625" s="179"/>
      <c r="BP625" s="179"/>
      <c r="BQ625" s="179"/>
      <c r="BR625" s="179"/>
      <c r="BS625" s="179"/>
      <c r="BT625" s="179"/>
      <c r="BU625" s="179"/>
      <c r="BV625" s="179"/>
      <c r="BW625" s="179"/>
      <c r="BX625" s="179"/>
      <c r="BY625" s="179"/>
      <c r="BZ625" s="179"/>
      <c r="CA625" s="179"/>
      <c r="CB625" s="179"/>
      <c r="CC625" s="179"/>
      <c r="CD625" s="179"/>
      <c r="CE625" s="179"/>
      <c r="CF625" s="179"/>
      <c r="CG625" s="179"/>
      <c r="CH625" s="179"/>
      <c r="CI625" s="179"/>
      <c r="CJ625" s="179"/>
      <c r="CK625" s="179"/>
      <c r="CL625" s="179"/>
      <c r="CM625" s="179"/>
      <c r="CN625" s="179"/>
      <c r="CO625" s="179"/>
      <c r="CP625" s="179"/>
      <c r="CQ625" s="179"/>
      <c r="CR625" s="179"/>
      <c r="CS625" s="179"/>
      <c r="CT625" s="179"/>
      <c r="CU625" s="179"/>
      <c r="CV625" s="179"/>
      <c r="CW625" s="179"/>
      <c r="CX625" s="179"/>
      <c r="CY625" s="179"/>
      <c r="CZ625" s="179"/>
      <c r="DA625" s="179"/>
      <c r="DB625" s="179"/>
      <c r="DC625" s="179"/>
      <c r="DD625" s="179"/>
      <c r="DE625" s="179"/>
      <c r="DF625" s="179"/>
      <c r="DG625" s="179"/>
      <c r="DH625" s="179"/>
      <c r="DI625" s="179"/>
      <c r="DJ625" s="179"/>
      <c r="DK625" s="179"/>
      <c r="DL625" s="179"/>
      <c r="DM625" s="179"/>
      <c r="DN625" s="179"/>
      <c r="DO625" s="179"/>
      <c r="DP625" s="179"/>
      <c r="DQ625" s="179"/>
      <c r="DR625" s="179"/>
      <c r="DS625" s="179"/>
      <c r="DT625" s="179"/>
      <c r="DU625" s="179"/>
      <c r="DV625" s="179"/>
      <c r="DW625" s="179"/>
      <c r="DX625" s="179"/>
      <c r="DY625" s="179"/>
      <c r="DZ625" s="179"/>
      <c r="EA625" s="179"/>
      <c r="EB625" s="179"/>
      <c r="EC625" s="179"/>
      <c r="ED625" s="179"/>
      <c r="EE625" s="179"/>
      <c r="EF625" s="179"/>
      <c r="EG625" s="179"/>
      <c r="EH625" s="179"/>
      <c r="EI625" s="179"/>
      <c r="EJ625" s="179"/>
      <c r="EK625" s="179"/>
      <c r="EL625" s="179"/>
      <c r="EM625" s="179"/>
      <c r="EN625" s="179"/>
      <c r="EO625" s="179"/>
      <c r="EP625" s="179"/>
      <c r="EQ625" s="179"/>
      <c r="ER625" s="179"/>
      <c r="ES625" s="179"/>
      <c r="ET625" s="179"/>
      <c r="EU625" s="179"/>
      <c r="EV625" s="179"/>
      <c r="EW625" s="179"/>
      <c r="EX625" s="179"/>
      <c r="EY625" s="179"/>
      <c r="EZ625" s="179"/>
      <c r="FA625" s="179"/>
      <c r="FB625" s="179"/>
      <c r="FC625" s="179"/>
      <c r="FD625" s="179"/>
      <c r="FE625" s="179"/>
      <c r="FF625" s="179"/>
      <c r="FG625" s="179"/>
      <c r="FH625" s="179"/>
      <c r="FI625" s="179"/>
      <c r="FJ625" s="179"/>
      <c r="FK625" s="179"/>
      <c r="FL625" s="179"/>
      <c r="FM625" s="179"/>
      <c r="FN625" s="179"/>
      <c r="FO625" s="179"/>
      <c r="FP625" s="179"/>
      <c r="FQ625" s="179"/>
      <c r="FR625" s="179"/>
      <c r="FS625" s="179"/>
      <c r="FT625" s="179"/>
      <c r="FU625" s="179"/>
      <c r="FV625" s="179"/>
      <c r="FW625" s="179"/>
      <c r="FX625" s="179"/>
      <c r="FY625" s="179"/>
      <c r="FZ625" s="179"/>
      <c r="GA625" s="179"/>
      <c r="GB625" s="179"/>
    </row>
    <row r="626" spans="1:184" s="659" customFormat="1">
      <c r="A626" s="12"/>
      <c r="D626" s="179"/>
      <c r="E626" s="179"/>
      <c r="F626" s="179"/>
      <c r="G626" s="179"/>
      <c r="H626" s="179"/>
      <c r="I626" s="179"/>
      <c r="J626" s="179"/>
      <c r="K626" s="179"/>
      <c r="L626" s="793"/>
      <c r="M626" s="794"/>
      <c r="N626" s="795"/>
      <c r="O626" s="179"/>
      <c r="P626" s="179"/>
      <c r="Q626" s="179"/>
      <c r="R626" s="179"/>
      <c r="S626" s="179"/>
      <c r="T626" s="179"/>
      <c r="U626" s="179"/>
      <c r="V626" s="179"/>
      <c r="W626" s="179"/>
      <c r="X626" s="179"/>
      <c r="Y626" s="179"/>
      <c r="Z626" s="179"/>
      <c r="AA626" s="179"/>
      <c r="AB626" s="179"/>
      <c r="AC626" s="179"/>
      <c r="AD626" s="179"/>
      <c r="AE626" s="179"/>
      <c r="AF626" s="179"/>
      <c r="AG626" s="179"/>
      <c r="AH626" s="179"/>
      <c r="AI626" s="179"/>
      <c r="AJ626" s="179"/>
      <c r="AK626" s="179"/>
      <c r="AL626" s="179"/>
      <c r="AM626" s="179"/>
      <c r="AN626" s="179"/>
      <c r="AO626" s="179"/>
      <c r="AP626" s="179"/>
      <c r="AQ626" s="179"/>
      <c r="AR626" s="179"/>
      <c r="AS626" s="179"/>
      <c r="AT626" s="179"/>
      <c r="AU626" s="179"/>
      <c r="AV626" s="179"/>
      <c r="AW626" s="179"/>
      <c r="AX626" s="179"/>
      <c r="AY626" s="179"/>
      <c r="AZ626" s="179"/>
      <c r="BA626" s="179"/>
      <c r="BB626" s="179"/>
      <c r="BC626" s="179"/>
      <c r="BD626" s="179"/>
      <c r="BE626" s="179"/>
      <c r="BF626" s="179"/>
      <c r="BG626" s="179"/>
      <c r="BH626" s="179"/>
      <c r="BI626" s="179"/>
      <c r="BJ626" s="179"/>
      <c r="BK626" s="179"/>
      <c r="BL626" s="179"/>
      <c r="BM626" s="179"/>
      <c r="BN626" s="179"/>
      <c r="BO626" s="179"/>
      <c r="BP626" s="179"/>
      <c r="BQ626" s="179"/>
      <c r="BR626" s="179"/>
      <c r="BS626" s="179"/>
      <c r="BT626" s="179"/>
      <c r="BU626" s="179"/>
      <c r="BV626" s="179"/>
      <c r="BW626" s="179"/>
      <c r="BX626" s="179"/>
      <c r="BY626" s="179"/>
      <c r="BZ626" s="179"/>
      <c r="CA626" s="179"/>
      <c r="CB626" s="179"/>
      <c r="CC626" s="179"/>
      <c r="CD626" s="179"/>
      <c r="CE626" s="179"/>
      <c r="CF626" s="179"/>
      <c r="CG626" s="179"/>
      <c r="CH626" s="179"/>
      <c r="CI626" s="179"/>
      <c r="CJ626" s="179"/>
      <c r="CK626" s="179"/>
      <c r="CL626" s="179"/>
      <c r="CM626" s="179"/>
      <c r="CN626" s="179"/>
      <c r="CO626" s="179"/>
      <c r="CP626" s="179"/>
      <c r="CQ626" s="179"/>
      <c r="CR626" s="179"/>
      <c r="CS626" s="179"/>
      <c r="CT626" s="179"/>
      <c r="CU626" s="179"/>
      <c r="CV626" s="179"/>
      <c r="CW626" s="179"/>
      <c r="CX626" s="179"/>
      <c r="CY626" s="179"/>
      <c r="CZ626" s="179"/>
      <c r="DA626" s="179"/>
      <c r="DB626" s="179"/>
      <c r="DC626" s="179"/>
      <c r="DD626" s="179"/>
      <c r="DE626" s="179"/>
      <c r="DF626" s="179"/>
      <c r="DG626" s="179"/>
      <c r="DH626" s="179"/>
      <c r="DI626" s="179"/>
      <c r="DJ626" s="179"/>
      <c r="DK626" s="179"/>
      <c r="DL626" s="179"/>
      <c r="DM626" s="179"/>
      <c r="DN626" s="179"/>
      <c r="DO626" s="179"/>
      <c r="DP626" s="179"/>
      <c r="DQ626" s="179"/>
      <c r="DR626" s="179"/>
      <c r="DS626" s="179"/>
      <c r="DT626" s="179"/>
      <c r="DU626" s="179"/>
      <c r="DV626" s="179"/>
      <c r="DW626" s="179"/>
      <c r="DX626" s="179"/>
      <c r="DY626" s="179"/>
      <c r="DZ626" s="179"/>
      <c r="EA626" s="179"/>
      <c r="EB626" s="179"/>
      <c r="EC626" s="179"/>
      <c r="ED626" s="179"/>
      <c r="EE626" s="179"/>
      <c r="EF626" s="179"/>
      <c r="EG626" s="179"/>
      <c r="EH626" s="179"/>
      <c r="EI626" s="179"/>
      <c r="EJ626" s="179"/>
      <c r="EK626" s="179"/>
      <c r="EL626" s="179"/>
      <c r="EM626" s="179"/>
      <c r="EN626" s="179"/>
      <c r="EO626" s="179"/>
      <c r="EP626" s="179"/>
      <c r="EQ626" s="179"/>
      <c r="ER626" s="179"/>
      <c r="ES626" s="179"/>
      <c r="ET626" s="179"/>
      <c r="EU626" s="179"/>
      <c r="EV626" s="179"/>
      <c r="EW626" s="179"/>
      <c r="EX626" s="179"/>
      <c r="EY626" s="179"/>
      <c r="EZ626" s="179"/>
      <c r="FA626" s="179"/>
      <c r="FB626" s="179"/>
      <c r="FC626" s="179"/>
      <c r="FD626" s="179"/>
      <c r="FE626" s="179"/>
      <c r="FF626" s="179"/>
      <c r="FG626" s="179"/>
      <c r="FH626" s="179"/>
      <c r="FI626" s="179"/>
      <c r="FJ626" s="179"/>
      <c r="FK626" s="179"/>
      <c r="FL626" s="179"/>
      <c r="FM626" s="179"/>
      <c r="FN626" s="179"/>
      <c r="FO626" s="179"/>
      <c r="FP626" s="179"/>
      <c r="FQ626" s="179"/>
      <c r="FR626" s="179"/>
      <c r="FS626" s="179"/>
      <c r="FT626" s="179"/>
      <c r="FU626" s="179"/>
      <c r="FV626" s="179"/>
      <c r="FW626" s="179"/>
      <c r="FX626" s="179"/>
      <c r="FY626" s="179"/>
      <c r="FZ626" s="179"/>
      <c r="GA626" s="179"/>
      <c r="GB626" s="179"/>
    </row>
    <row r="627" spans="1:184" s="659" customFormat="1">
      <c r="A627" s="12"/>
      <c r="D627" s="179"/>
      <c r="E627" s="179"/>
      <c r="F627" s="179"/>
      <c r="G627" s="179"/>
      <c r="H627" s="179"/>
      <c r="I627" s="179"/>
      <c r="J627" s="179"/>
      <c r="K627" s="179"/>
      <c r="L627" s="793"/>
      <c r="M627" s="794"/>
      <c r="N627" s="795"/>
      <c r="O627" s="179"/>
      <c r="P627" s="179"/>
      <c r="Q627" s="179"/>
      <c r="R627" s="179"/>
      <c r="S627" s="179"/>
      <c r="T627" s="179"/>
      <c r="U627" s="179"/>
      <c r="V627" s="179"/>
      <c r="W627" s="179"/>
      <c r="X627" s="179"/>
      <c r="Y627" s="179"/>
      <c r="Z627" s="179"/>
      <c r="AA627" s="179"/>
      <c r="AB627" s="179"/>
      <c r="AC627" s="179"/>
      <c r="AD627" s="179"/>
      <c r="AE627" s="179"/>
      <c r="AF627" s="179"/>
      <c r="AG627" s="179"/>
      <c r="AH627" s="179"/>
      <c r="AI627" s="179"/>
      <c r="AJ627" s="179"/>
      <c r="AK627" s="179"/>
      <c r="AL627" s="179"/>
      <c r="AM627" s="179"/>
      <c r="AN627" s="179"/>
      <c r="AO627" s="179"/>
      <c r="AP627" s="179"/>
      <c r="AQ627" s="179"/>
      <c r="AR627" s="179"/>
      <c r="AS627" s="179"/>
      <c r="AT627" s="179"/>
      <c r="AU627" s="179"/>
      <c r="AV627" s="179"/>
      <c r="AW627" s="179"/>
      <c r="AX627" s="179"/>
      <c r="AY627" s="179"/>
      <c r="AZ627" s="179"/>
      <c r="BA627" s="179"/>
      <c r="BB627" s="179"/>
      <c r="BC627" s="179"/>
      <c r="BD627" s="179"/>
      <c r="BE627" s="179"/>
      <c r="BF627" s="179"/>
      <c r="BG627" s="179"/>
      <c r="BH627" s="179"/>
      <c r="BI627" s="179"/>
      <c r="BJ627" s="179"/>
      <c r="BK627" s="179"/>
      <c r="BL627" s="179"/>
      <c r="BM627" s="179"/>
      <c r="BN627" s="179"/>
      <c r="BO627" s="179"/>
      <c r="BP627" s="179"/>
      <c r="BQ627" s="179"/>
      <c r="BR627" s="179"/>
      <c r="BS627" s="179"/>
      <c r="BT627" s="179"/>
      <c r="BU627" s="179"/>
      <c r="BV627" s="179"/>
      <c r="BW627" s="179"/>
      <c r="BX627" s="179"/>
      <c r="BY627" s="179"/>
      <c r="BZ627" s="179"/>
      <c r="CA627" s="179"/>
      <c r="CB627" s="179"/>
      <c r="CC627" s="179"/>
      <c r="CD627" s="179"/>
      <c r="CE627" s="179"/>
      <c r="CF627" s="179"/>
      <c r="CG627" s="179"/>
      <c r="CH627" s="179"/>
      <c r="CI627" s="179"/>
      <c r="CJ627" s="179"/>
      <c r="CK627" s="179"/>
      <c r="CL627" s="179"/>
      <c r="CM627" s="179"/>
      <c r="CN627" s="179"/>
      <c r="CO627" s="179"/>
      <c r="CP627" s="179"/>
      <c r="CQ627" s="179"/>
      <c r="CR627" s="179"/>
      <c r="CS627" s="179"/>
      <c r="CT627" s="179"/>
      <c r="CU627" s="179"/>
      <c r="CV627" s="179"/>
      <c r="CW627" s="179"/>
      <c r="CX627" s="179"/>
      <c r="CY627" s="179"/>
      <c r="CZ627" s="179"/>
      <c r="DA627" s="179"/>
      <c r="DB627" s="179"/>
      <c r="DC627" s="179"/>
      <c r="DD627" s="179"/>
      <c r="DE627" s="179"/>
      <c r="DF627" s="179"/>
      <c r="DG627" s="179"/>
      <c r="DH627" s="179"/>
      <c r="DI627" s="179"/>
      <c r="DJ627" s="179"/>
      <c r="DK627" s="179"/>
      <c r="DL627" s="179"/>
      <c r="DM627" s="179"/>
      <c r="DN627" s="179"/>
      <c r="DO627" s="179"/>
      <c r="DP627" s="179"/>
      <c r="DQ627" s="179"/>
      <c r="DR627" s="179"/>
      <c r="DS627" s="179"/>
      <c r="DT627" s="179"/>
      <c r="DU627" s="179"/>
      <c r="DV627" s="179"/>
      <c r="DW627" s="179"/>
      <c r="DX627" s="179"/>
      <c r="DY627" s="179"/>
      <c r="DZ627" s="179"/>
      <c r="EA627" s="179"/>
      <c r="EB627" s="179"/>
      <c r="EC627" s="179"/>
      <c r="ED627" s="179"/>
      <c r="EE627" s="179"/>
      <c r="EF627" s="179"/>
      <c r="EG627" s="179"/>
      <c r="EH627" s="179"/>
      <c r="EI627" s="179"/>
      <c r="EJ627" s="179"/>
      <c r="EK627" s="179"/>
      <c r="EL627" s="179"/>
      <c r="EM627" s="179"/>
      <c r="EN627" s="179"/>
      <c r="EO627" s="179"/>
      <c r="EP627" s="179"/>
      <c r="EQ627" s="179"/>
      <c r="ER627" s="179"/>
      <c r="ES627" s="179"/>
      <c r="ET627" s="179"/>
      <c r="EU627" s="179"/>
      <c r="EV627" s="179"/>
      <c r="EW627" s="179"/>
      <c r="EX627" s="179"/>
      <c r="EY627" s="179"/>
      <c r="EZ627" s="179"/>
      <c r="FA627" s="179"/>
      <c r="FB627" s="179"/>
      <c r="FC627" s="179"/>
      <c r="FD627" s="179"/>
      <c r="FE627" s="179"/>
      <c r="FF627" s="179"/>
      <c r="FG627" s="179"/>
      <c r="FH627" s="179"/>
      <c r="FI627" s="179"/>
      <c r="FJ627" s="179"/>
      <c r="FK627" s="179"/>
      <c r="FL627" s="179"/>
      <c r="FM627" s="179"/>
      <c r="FN627" s="179"/>
      <c r="FO627" s="179"/>
      <c r="FP627" s="179"/>
      <c r="FQ627" s="179"/>
      <c r="FR627" s="179"/>
      <c r="FS627" s="179"/>
      <c r="FT627" s="179"/>
      <c r="FU627" s="179"/>
      <c r="FV627" s="179"/>
      <c r="FW627" s="179"/>
      <c r="FX627" s="179"/>
      <c r="FY627" s="179"/>
      <c r="FZ627" s="179"/>
      <c r="GA627" s="179"/>
      <c r="GB627" s="179"/>
    </row>
    <row r="628" spans="1:184" s="659" customFormat="1">
      <c r="A628" s="12"/>
      <c r="D628" s="179"/>
      <c r="E628" s="179"/>
      <c r="F628" s="179"/>
      <c r="G628" s="179"/>
      <c r="H628" s="179"/>
      <c r="I628" s="179"/>
      <c r="J628" s="179"/>
      <c r="K628" s="179"/>
      <c r="L628" s="793"/>
      <c r="M628" s="794"/>
      <c r="N628" s="795"/>
      <c r="O628" s="179"/>
      <c r="P628" s="179"/>
      <c r="Q628" s="179"/>
      <c r="R628" s="179"/>
      <c r="S628" s="179"/>
      <c r="T628" s="179"/>
      <c r="U628" s="179"/>
      <c r="V628" s="179"/>
      <c r="W628" s="179"/>
      <c r="X628" s="179"/>
      <c r="Y628" s="179"/>
      <c r="Z628" s="179"/>
      <c r="AA628" s="179"/>
      <c r="AB628" s="179"/>
      <c r="AC628" s="179"/>
      <c r="AD628" s="179"/>
      <c r="AE628" s="179"/>
      <c r="AF628" s="179"/>
      <c r="AG628" s="179"/>
      <c r="AH628" s="179"/>
      <c r="AI628" s="179"/>
      <c r="AJ628" s="179"/>
      <c r="AK628" s="179"/>
      <c r="AL628" s="179"/>
      <c r="AM628" s="179"/>
      <c r="AN628" s="179"/>
      <c r="AO628" s="179"/>
      <c r="AP628" s="179"/>
      <c r="AQ628" s="179"/>
      <c r="AR628" s="179"/>
      <c r="AS628" s="179"/>
      <c r="AT628" s="179"/>
      <c r="AU628" s="179"/>
      <c r="AV628" s="179"/>
      <c r="AW628" s="179"/>
      <c r="AX628" s="179"/>
      <c r="AY628" s="179"/>
      <c r="AZ628" s="179"/>
      <c r="BA628" s="179"/>
      <c r="BB628" s="179"/>
      <c r="BC628" s="179"/>
      <c r="BD628" s="179"/>
      <c r="BE628" s="179"/>
      <c r="BF628" s="179"/>
      <c r="BG628" s="179"/>
      <c r="BH628" s="179"/>
      <c r="BI628" s="179"/>
      <c r="BJ628" s="179"/>
      <c r="BK628" s="179"/>
      <c r="BL628" s="179"/>
      <c r="BM628" s="179"/>
      <c r="BN628" s="179"/>
      <c r="BO628" s="179"/>
      <c r="BP628" s="179"/>
      <c r="BQ628" s="179"/>
      <c r="BR628" s="179"/>
      <c r="BS628" s="179"/>
      <c r="BT628" s="179"/>
      <c r="BU628" s="179"/>
      <c r="BV628" s="179"/>
      <c r="BW628" s="179"/>
      <c r="BX628" s="179"/>
      <c r="BY628" s="179"/>
      <c r="BZ628" s="179"/>
      <c r="CA628" s="179"/>
      <c r="CB628" s="179"/>
      <c r="CC628" s="179"/>
      <c r="CD628" s="179"/>
      <c r="CE628" s="179"/>
      <c r="CF628" s="179"/>
      <c r="CG628" s="179"/>
      <c r="CH628" s="179"/>
      <c r="CI628" s="179"/>
      <c r="CJ628" s="179"/>
      <c r="CK628" s="179"/>
      <c r="CL628" s="179"/>
      <c r="CM628" s="179"/>
      <c r="CN628" s="179"/>
      <c r="CO628" s="179"/>
      <c r="CP628" s="179"/>
      <c r="CQ628" s="179"/>
      <c r="CR628" s="179"/>
      <c r="CS628" s="179"/>
      <c r="CT628" s="179"/>
      <c r="CU628" s="179"/>
      <c r="CV628" s="179"/>
      <c r="CW628" s="179"/>
      <c r="CX628" s="179"/>
      <c r="CY628" s="179"/>
      <c r="CZ628" s="179"/>
      <c r="DA628" s="179"/>
      <c r="DB628" s="179"/>
      <c r="DC628" s="179"/>
      <c r="DD628" s="179"/>
      <c r="DE628" s="179"/>
      <c r="DF628" s="179"/>
      <c r="DG628" s="179"/>
      <c r="DH628" s="179"/>
      <c r="DI628" s="179"/>
      <c r="DJ628" s="179"/>
      <c r="DK628" s="179"/>
      <c r="DL628" s="179"/>
      <c r="DM628" s="179"/>
      <c r="DN628" s="179"/>
      <c r="DO628" s="179"/>
      <c r="DP628" s="179"/>
      <c r="DQ628" s="179"/>
      <c r="DR628" s="179"/>
      <c r="DS628" s="179"/>
      <c r="DT628" s="179"/>
      <c r="DU628" s="179"/>
      <c r="DV628" s="179"/>
      <c r="DW628" s="179"/>
      <c r="DX628" s="179"/>
      <c r="DY628" s="179"/>
      <c r="DZ628" s="179"/>
      <c r="EA628" s="179"/>
      <c r="EB628" s="179"/>
      <c r="EC628" s="179"/>
      <c r="ED628" s="179"/>
      <c r="EE628" s="179"/>
      <c r="EF628" s="179"/>
      <c r="EG628" s="179"/>
      <c r="EH628" s="179"/>
      <c r="EI628" s="179"/>
      <c r="EJ628" s="179"/>
      <c r="EK628" s="179"/>
      <c r="EL628" s="179"/>
      <c r="EM628" s="179"/>
      <c r="EN628" s="179"/>
      <c r="EO628" s="179"/>
      <c r="EP628" s="179"/>
      <c r="EQ628" s="179"/>
      <c r="ER628" s="179"/>
      <c r="ES628" s="179"/>
      <c r="ET628" s="179"/>
      <c r="EU628" s="179"/>
      <c r="EV628" s="179"/>
      <c r="EW628" s="179"/>
      <c r="EX628" s="179"/>
      <c r="EY628" s="179"/>
      <c r="EZ628" s="179"/>
      <c r="FA628" s="179"/>
      <c r="FB628" s="179"/>
      <c r="FC628" s="179"/>
      <c r="FD628" s="179"/>
      <c r="FE628" s="179"/>
      <c r="FF628" s="179"/>
      <c r="FG628" s="179"/>
      <c r="FH628" s="179"/>
      <c r="FI628" s="179"/>
      <c r="FJ628" s="179"/>
      <c r="FK628" s="179"/>
      <c r="FL628" s="179"/>
      <c r="FM628" s="179"/>
      <c r="FN628" s="179"/>
      <c r="FO628" s="179"/>
      <c r="FP628" s="179"/>
      <c r="FQ628" s="179"/>
      <c r="FR628" s="179"/>
      <c r="FS628" s="179"/>
      <c r="FT628" s="179"/>
      <c r="FU628" s="179"/>
      <c r="FV628" s="179"/>
      <c r="FW628" s="179"/>
      <c r="FX628" s="179"/>
      <c r="FY628" s="179"/>
      <c r="FZ628" s="179"/>
      <c r="GA628" s="179"/>
      <c r="GB628" s="179"/>
    </row>
    <row r="629" spans="1:184" s="659" customFormat="1">
      <c r="A629" s="12"/>
      <c r="D629" s="179"/>
      <c r="E629" s="179"/>
      <c r="F629" s="179"/>
      <c r="G629" s="179"/>
      <c r="H629" s="179"/>
      <c r="I629" s="179"/>
      <c r="J629" s="179"/>
      <c r="K629" s="179"/>
      <c r="L629" s="793"/>
      <c r="M629" s="794"/>
      <c r="N629" s="795"/>
      <c r="O629" s="179"/>
      <c r="P629" s="179"/>
      <c r="Q629" s="179"/>
      <c r="R629" s="179"/>
      <c r="S629" s="179"/>
      <c r="T629" s="179"/>
      <c r="U629" s="179"/>
      <c r="V629" s="179"/>
      <c r="W629" s="179"/>
      <c r="X629" s="179"/>
      <c r="Y629" s="179"/>
      <c r="Z629" s="179"/>
      <c r="AA629" s="179"/>
      <c r="AB629" s="179"/>
      <c r="AC629" s="179"/>
      <c r="AD629" s="179"/>
      <c r="AE629" s="179"/>
      <c r="AF629" s="179"/>
      <c r="AG629" s="179"/>
      <c r="AH629" s="179"/>
      <c r="AI629" s="179"/>
      <c r="AJ629" s="179"/>
      <c r="AK629" s="179"/>
      <c r="AL629" s="179"/>
      <c r="AM629" s="179"/>
      <c r="AN629" s="179"/>
      <c r="AO629" s="179"/>
      <c r="AP629" s="179"/>
      <c r="AQ629" s="179"/>
      <c r="AR629" s="179"/>
      <c r="AS629" s="179"/>
      <c r="AT629" s="179"/>
      <c r="AU629" s="179"/>
      <c r="AV629" s="179"/>
      <c r="AW629" s="179"/>
      <c r="AX629" s="179"/>
      <c r="AY629" s="179"/>
      <c r="AZ629" s="179"/>
      <c r="BA629" s="179"/>
      <c r="BB629" s="179"/>
      <c r="BC629" s="179"/>
      <c r="BD629" s="179"/>
      <c r="BE629" s="179"/>
      <c r="BF629" s="179"/>
      <c r="BG629" s="179"/>
      <c r="BH629" s="179"/>
      <c r="BI629" s="179"/>
      <c r="BJ629" s="179"/>
      <c r="BK629" s="179"/>
      <c r="BL629" s="179"/>
      <c r="BM629" s="179"/>
      <c r="BN629" s="179"/>
      <c r="BO629" s="179"/>
      <c r="BP629" s="179"/>
      <c r="BQ629" s="179"/>
      <c r="BR629" s="179"/>
      <c r="BS629" s="179"/>
      <c r="BT629" s="179"/>
      <c r="BU629" s="179"/>
      <c r="BV629" s="179"/>
      <c r="BW629" s="179"/>
      <c r="BX629" s="179"/>
      <c r="BY629" s="179"/>
      <c r="BZ629" s="179"/>
      <c r="CA629" s="179"/>
      <c r="CB629" s="179"/>
      <c r="CC629" s="179"/>
      <c r="CD629" s="179"/>
      <c r="CE629" s="179"/>
      <c r="CF629" s="179"/>
      <c r="CG629" s="179"/>
      <c r="CH629" s="179"/>
      <c r="CI629" s="179"/>
      <c r="CJ629" s="179"/>
      <c r="CK629" s="179"/>
      <c r="CL629" s="179"/>
      <c r="CM629" s="179"/>
      <c r="CN629" s="179"/>
      <c r="CO629" s="179"/>
      <c r="CP629" s="179"/>
      <c r="CQ629" s="179"/>
      <c r="CR629" s="179"/>
      <c r="CS629" s="179"/>
      <c r="CT629" s="179"/>
      <c r="CU629" s="179"/>
      <c r="CV629" s="179"/>
      <c r="CW629" s="179"/>
      <c r="CX629" s="179"/>
      <c r="CY629" s="179"/>
      <c r="CZ629" s="179"/>
      <c r="DA629" s="179"/>
      <c r="DB629" s="179"/>
      <c r="DC629" s="179"/>
      <c r="DD629" s="179"/>
      <c r="DE629" s="179"/>
      <c r="DF629" s="179"/>
      <c r="DG629" s="179"/>
      <c r="DH629" s="179"/>
      <c r="DI629" s="179"/>
      <c r="DJ629" s="179"/>
      <c r="DK629" s="179"/>
      <c r="DL629" s="179"/>
      <c r="DM629" s="179"/>
      <c r="DN629" s="179"/>
      <c r="DO629" s="179"/>
      <c r="DP629" s="179"/>
      <c r="DQ629" s="179"/>
      <c r="DR629" s="179"/>
      <c r="DS629" s="179"/>
      <c r="DT629" s="179"/>
      <c r="DU629" s="179"/>
      <c r="DV629" s="179"/>
      <c r="DW629" s="179"/>
      <c r="DX629" s="179"/>
      <c r="DY629" s="179"/>
      <c r="DZ629" s="179"/>
      <c r="EA629" s="179"/>
      <c r="EB629" s="179"/>
      <c r="EC629" s="179"/>
      <c r="ED629" s="179"/>
      <c r="EE629" s="179"/>
      <c r="EF629" s="179"/>
      <c r="EG629" s="179"/>
      <c r="EH629" s="179"/>
      <c r="EI629" s="179"/>
      <c r="EJ629" s="179"/>
      <c r="EK629" s="179"/>
      <c r="EL629" s="179"/>
      <c r="EM629" s="179"/>
      <c r="EN629" s="179"/>
      <c r="EO629" s="179"/>
      <c r="EP629" s="179"/>
      <c r="EQ629" s="179"/>
      <c r="ER629" s="179"/>
      <c r="ES629" s="179"/>
      <c r="ET629" s="179"/>
      <c r="EU629" s="179"/>
      <c r="EV629" s="179"/>
      <c r="EW629" s="179"/>
      <c r="EX629" s="179"/>
      <c r="EY629" s="179"/>
      <c r="EZ629" s="179"/>
      <c r="FA629" s="179"/>
      <c r="FB629" s="179"/>
      <c r="FC629" s="179"/>
      <c r="FD629" s="179"/>
      <c r="FE629" s="179"/>
      <c r="FF629" s="179"/>
      <c r="FG629" s="179"/>
      <c r="FH629" s="179"/>
      <c r="FI629" s="179"/>
      <c r="FJ629" s="179"/>
      <c r="FK629" s="179"/>
      <c r="FL629" s="179"/>
      <c r="FM629" s="179"/>
      <c r="FN629" s="179"/>
      <c r="FO629" s="179"/>
      <c r="FP629" s="179"/>
      <c r="FQ629" s="179"/>
      <c r="FR629" s="179"/>
      <c r="FS629" s="179"/>
      <c r="FT629" s="179"/>
      <c r="FU629" s="179"/>
      <c r="FV629" s="179"/>
      <c r="FW629" s="179"/>
      <c r="FX629" s="179"/>
      <c r="FY629" s="179"/>
      <c r="FZ629" s="179"/>
      <c r="GA629" s="179"/>
      <c r="GB629" s="179"/>
    </row>
    <row r="630" spans="1:184" s="659" customFormat="1">
      <c r="A630" s="12"/>
      <c r="D630" s="179"/>
      <c r="E630" s="179"/>
      <c r="F630" s="179"/>
      <c r="G630" s="179"/>
      <c r="H630" s="179"/>
      <c r="I630" s="179"/>
      <c r="J630" s="179"/>
      <c r="K630" s="179"/>
      <c r="L630" s="793"/>
      <c r="M630" s="794"/>
      <c r="N630" s="795"/>
      <c r="O630" s="179"/>
      <c r="P630" s="179"/>
      <c r="Q630" s="179"/>
      <c r="R630" s="179"/>
      <c r="S630" s="179"/>
      <c r="T630" s="179"/>
      <c r="U630" s="179"/>
      <c r="V630" s="179"/>
      <c r="W630" s="179"/>
      <c r="X630" s="179"/>
      <c r="Y630" s="179"/>
      <c r="Z630" s="179"/>
      <c r="AA630" s="179"/>
      <c r="AB630" s="179"/>
      <c r="AC630" s="179"/>
      <c r="AD630" s="179"/>
      <c r="AE630" s="179"/>
      <c r="AF630" s="179"/>
      <c r="AG630" s="179"/>
      <c r="AH630" s="179"/>
      <c r="AI630" s="179"/>
      <c r="AJ630" s="179"/>
      <c r="AK630" s="179"/>
      <c r="AL630" s="179"/>
      <c r="AM630" s="179"/>
      <c r="AN630" s="179"/>
      <c r="AO630" s="179"/>
      <c r="AP630" s="179"/>
      <c r="AQ630" s="179"/>
      <c r="AR630" s="179"/>
      <c r="AS630" s="179"/>
      <c r="AT630" s="179"/>
      <c r="AU630" s="179"/>
      <c r="AV630" s="179"/>
      <c r="AW630" s="179"/>
      <c r="AX630" s="179"/>
      <c r="AY630" s="179"/>
      <c r="AZ630" s="179"/>
      <c r="BA630" s="179"/>
      <c r="BB630" s="179"/>
      <c r="BC630" s="179"/>
      <c r="BD630" s="179"/>
      <c r="BE630" s="179"/>
      <c r="BF630" s="179"/>
      <c r="BG630" s="179"/>
      <c r="BH630" s="179"/>
      <c r="BI630" s="179"/>
      <c r="BJ630" s="179"/>
      <c r="BK630" s="179"/>
      <c r="BL630" s="179"/>
      <c r="BM630" s="179"/>
      <c r="BN630" s="179"/>
      <c r="BO630" s="179"/>
      <c r="BP630" s="179"/>
      <c r="BQ630" s="179"/>
      <c r="BR630" s="179"/>
      <c r="BS630" s="179"/>
      <c r="BT630" s="179"/>
      <c r="BU630" s="179"/>
      <c r="BV630" s="179"/>
      <c r="BW630" s="179"/>
      <c r="BX630" s="179"/>
      <c r="BY630" s="179"/>
      <c r="BZ630" s="179"/>
      <c r="CA630" s="179"/>
      <c r="CB630" s="179"/>
      <c r="CC630" s="179"/>
      <c r="CD630" s="179"/>
      <c r="CE630" s="179"/>
      <c r="CF630" s="179"/>
      <c r="CG630" s="179"/>
      <c r="CH630" s="179"/>
      <c r="CI630" s="179"/>
      <c r="CJ630" s="179"/>
      <c r="CK630" s="179"/>
      <c r="CL630" s="179"/>
      <c r="CM630" s="179"/>
      <c r="CN630" s="179"/>
      <c r="CO630" s="179"/>
      <c r="CP630" s="179"/>
      <c r="CQ630" s="179"/>
      <c r="CR630" s="179"/>
      <c r="CS630" s="179"/>
      <c r="CT630" s="179"/>
      <c r="CU630" s="179"/>
      <c r="CV630" s="179"/>
      <c r="CW630" s="179"/>
      <c r="CX630" s="179"/>
      <c r="CY630" s="179"/>
      <c r="CZ630" s="179"/>
      <c r="DA630" s="179"/>
      <c r="DB630" s="179"/>
      <c r="DC630" s="179"/>
      <c r="DD630" s="179"/>
      <c r="DE630" s="179"/>
      <c r="DF630" s="179"/>
      <c r="DG630" s="179"/>
      <c r="DH630" s="179"/>
      <c r="DI630" s="179"/>
      <c r="DJ630" s="179"/>
      <c r="DK630" s="179"/>
      <c r="DL630" s="179"/>
      <c r="DM630" s="179"/>
      <c r="DN630" s="179"/>
      <c r="DO630" s="179"/>
      <c r="DP630" s="179"/>
      <c r="DQ630" s="179"/>
      <c r="DR630" s="179"/>
      <c r="DS630" s="179"/>
      <c r="DT630" s="179"/>
      <c r="DU630" s="179"/>
      <c r="DV630" s="179"/>
      <c r="DW630" s="179"/>
      <c r="DX630" s="179"/>
      <c r="DY630" s="179"/>
      <c r="DZ630" s="179"/>
      <c r="EA630" s="179"/>
      <c r="EB630" s="179"/>
      <c r="EC630" s="179"/>
      <c r="ED630" s="179"/>
      <c r="EE630" s="179"/>
      <c r="EF630" s="179"/>
      <c r="EG630" s="179"/>
      <c r="EH630" s="179"/>
      <c r="EI630" s="179"/>
      <c r="EJ630" s="179"/>
      <c r="EK630" s="179"/>
      <c r="EL630" s="179"/>
      <c r="EM630" s="179"/>
      <c r="EN630" s="179"/>
      <c r="EO630" s="179"/>
      <c r="EP630" s="179"/>
      <c r="EQ630" s="179"/>
      <c r="ER630" s="179"/>
      <c r="ES630" s="179"/>
      <c r="ET630" s="179"/>
      <c r="EU630" s="179"/>
      <c r="EV630" s="179"/>
      <c r="EW630" s="179"/>
      <c r="EX630" s="179"/>
      <c r="EY630" s="179"/>
      <c r="EZ630" s="179"/>
      <c r="FA630" s="179"/>
      <c r="FB630" s="179"/>
      <c r="FC630" s="179"/>
      <c r="FD630" s="179"/>
      <c r="FE630" s="179"/>
      <c r="FF630" s="179"/>
      <c r="FG630" s="179"/>
      <c r="FH630" s="179"/>
      <c r="FI630" s="179"/>
      <c r="FJ630" s="179"/>
      <c r="FK630" s="179"/>
      <c r="FL630" s="179"/>
      <c r="FM630" s="179"/>
      <c r="FN630" s="179"/>
      <c r="FO630" s="179"/>
      <c r="FP630" s="179"/>
      <c r="FQ630" s="179"/>
      <c r="FR630" s="179"/>
      <c r="FS630" s="179"/>
      <c r="FT630" s="179"/>
      <c r="FU630" s="179"/>
      <c r="FV630" s="179"/>
      <c r="FW630" s="179"/>
      <c r="FX630" s="179"/>
      <c r="FY630" s="179"/>
      <c r="FZ630" s="179"/>
      <c r="GA630" s="179"/>
      <c r="GB630" s="179"/>
    </row>
    <row r="631" spans="1:184" s="659" customFormat="1">
      <c r="A631" s="12"/>
      <c r="D631" s="179"/>
      <c r="E631" s="179"/>
      <c r="F631" s="179"/>
      <c r="G631" s="179"/>
      <c r="H631" s="179"/>
      <c r="I631" s="179"/>
      <c r="J631" s="179"/>
      <c r="K631" s="179"/>
      <c r="L631" s="793"/>
      <c r="M631" s="794"/>
      <c r="N631" s="795"/>
      <c r="O631" s="179"/>
      <c r="P631" s="179"/>
      <c r="Q631" s="179"/>
      <c r="R631" s="179"/>
      <c r="S631" s="179"/>
      <c r="T631" s="179"/>
      <c r="U631" s="179"/>
      <c r="V631" s="179"/>
      <c r="W631" s="179"/>
      <c r="X631" s="179"/>
      <c r="Y631" s="179"/>
      <c r="Z631" s="179"/>
      <c r="AA631" s="179"/>
      <c r="AB631" s="179"/>
      <c r="AC631" s="179"/>
      <c r="AD631" s="179"/>
      <c r="AE631" s="179"/>
      <c r="AF631" s="179"/>
      <c r="AG631" s="179"/>
      <c r="AH631" s="179"/>
      <c r="AI631" s="179"/>
      <c r="AJ631" s="179"/>
      <c r="AK631" s="179"/>
      <c r="AL631" s="179"/>
      <c r="AM631" s="179"/>
      <c r="AN631" s="179"/>
      <c r="AO631" s="179"/>
      <c r="AP631" s="179"/>
      <c r="AQ631" s="179"/>
      <c r="AR631" s="179"/>
      <c r="AS631" s="179"/>
      <c r="AT631" s="179"/>
      <c r="AU631" s="179"/>
      <c r="AV631" s="179"/>
      <c r="AW631" s="179"/>
      <c r="AX631" s="179"/>
      <c r="AY631" s="179"/>
      <c r="AZ631" s="179"/>
      <c r="BA631" s="179"/>
      <c r="BB631" s="179"/>
      <c r="BC631" s="179"/>
      <c r="BD631" s="179"/>
      <c r="BE631" s="179"/>
      <c r="BF631" s="179"/>
      <c r="BG631" s="179"/>
      <c r="BH631" s="179"/>
      <c r="BI631" s="179"/>
      <c r="BJ631" s="179"/>
      <c r="BK631" s="179"/>
      <c r="BL631" s="179"/>
      <c r="BM631" s="179"/>
      <c r="BN631" s="179"/>
      <c r="BO631" s="179"/>
      <c r="BP631" s="179"/>
      <c r="BQ631" s="179"/>
      <c r="BR631" s="179"/>
      <c r="BS631" s="179"/>
      <c r="BT631" s="179"/>
      <c r="BU631" s="179"/>
      <c r="BV631" s="179"/>
      <c r="BW631" s="179"/>
      <c r="BX631" s="179"/>
      <c r="BY631" s="179"/>
      <c r="BZ631" s="179"/>
      <c r="CA631" s="179"/>
      <c r="CB631" s="179"/>
      <c r="CC631" s="179"/>
      <c r="CD631" s="179"/>
      <c r="CE631" s="179"/>
      <c r="CF631" s="179"/>
      <c r="CG631" s="179"/>
      <c r="CH631" s="179"/>
      <c r="CI631" s="179"/>
      <c r="CJ631" s="179"/>
      <c r="CK631" s="179"/>
      <c r="CL631" s="179"/>
      <c r="CM631" s="179"/>
      <c r="CN631" s="179"/>
      <c r="CO631" s="179"/>
      <c r="CP631" s="179"/>
      <c r="CQ631" s="179"/>
      <c r="CR631" s="179"/>
      <c r="CS631" s="179"/>
      <c r="CT631" s="179"/>
      <c r="CU631" s="179"/>
      <c r="CV631" s="179"/>
      <c r="CW631" s="179"/>
      <c r="CX631" s="179"/>
      <c r="CY631" s="179"/>
      <c r="CZ631" s="179"/>
      <c r="DA631" s="179"/>
      <c r="DB631" s="179"/>
      <c r="DC631" s="179"/>
      <c r="DD631" s="179"/>
      <c r="DE631" s="179"/>
      <c r="DF631" s="179"/>
      <c r="DG631" s="179"/>
      <c r="DH631" s="179"/>
      <c r="DI631" s="179"/>
      <c r="DJ631" s="179"/>
      <c r="DK631" s="179"/>
      <c r="DL631" s="179"/>
      <c r="DM631" s="179"/>
      <c r="DN631" s="179"/>
      <c r="DO631" s="179"/>
      <c r="DP631" s="179"/>
      <c r="DQ631" s="179"/>
      <c r="DR631" s="179"/>
      <c r="DS631" s="179"/>
      <c r="DT631" s="179"/>
      <c r="DU631" s="179"/>
      <c r="DV631" s="179"/>
      <c r="DW631" s="179"/>
      <c r="DX631" s="179"/>
      <c r="DY631" s="179"/>
      <c r="DZ631" s="179"/>
      <c r="EA631" s="179"/>
      <c r="EB631" s="179"/>
      <c r="EC631" s="179"/>
      <c r="ED631" s="179"/>
      <c r="EE631" s="179"/>
      <c r="EF631" s="179"/>
      <c r="EG631" s="179"/>
      <c r="EH631" s="179"/>
      <c r="EI631" s="179"/>
      <c r="EJ631" s="179"/>
      <c r="EK631" s="179"/>
      <c r="EL631" s="179"/>
      <c r="EM631" s="179"/>
      <c r="EN631" s="179"/>
      <c r="EO631" s="179"/>
      <c r="EP631" s="179"/>
      <c r="EQ631" s="179"/>
      <c r="ER631" s="179"/>
      <c r="ES631" s="179"/>
      <c r="ET631" s="179"/>
      <c r="EU631" s="179"/>
      <c r="EV631" s="179"/>
      <c r="EW631" s="179"/>
      <c r="EX631" s="179"/>
      <c r="EY631" s="179"/>
      <c r="EZ631" s="179"/>
      <c r="FA631" s="179"/>
      <c r="FB631" s="179"/>
      <c r="FC631" s="179"/>
      <c r="FD631" s="179"/>
      <c r="FE631" s="179"/>
      <c r="FF631" s="179"/>
      <c r="FG631" s="179"/>
      <c r="FH631" s="179"/>
      <c r="FI631" s="179"/>
      <c r="FJ631" s="179"/>
      <c r="FK631" s="179"/>
      <c r="FL631" s="179"/>
      <c r="FM631" s="179"/>
      <c r="FN631" s="179"/>
      <c r="FO631" s="179"/>
      <c r="FP631" s="179"/>
      <c r="FQ631" s="179"/>
      <c r="FR631" s="179"/>
      <c r="FS631" s="179"/>
      <c r="FT631" s="179"/>
      <c r="FU631" s="179"/>
      <c r="FV631" s="179"/>
      <c r="FW631" s="179"/>
      <c r="FX631" s="179"/>
      <c r="FY631" s="179"/>
      <c r="FZ631" s="179"/>
      <c r="GA631" s="179"/>
      <c r="GB631" s="179"/>
    </row>
    <row r="632" spans="1:184" s="659" customFormat="1">
      <c r="A632" s="12"/>
      <c r="D632" s="179"/>
      <c r="E632" s="179"/>
      <c r="F632" s="179"/>
      <c r="G632" s="179"/>
      <c r="H632" s="179"/>
      <c r="I632" s="179"/>
      <c r="J632" s="179"/>
      <c r="K632" s="179"/>
      <c r="L632" s="793"/>
      <c r="M632" s="794"/>
      <c r="N632" s="795"/>
      <c r="O632" s="179"/>
      <c r="P632" s="179"/>
      <c r="Q632" s="179"/>
      <c r="R632" s="179"/>
      <c r="S632" s="179"/>
      <c r="T632" s="179"/>
      <c r="U632" s="179"/>
      <c r="V632" s="179"/>
      <c r="W632" s="179"/>
      <c r="X632" s="179"/>
      <c r="Y632" s="179"/>
      <c r="Z632" s="179"/>
      <c r="AA632" s="179"/>
      <c r="AB632" s="179"/>
      <c r="AC632" s="179"/>
      <c r="AD632" s="179"/>
      <c r="AE632" s="179"/>
      <c r="AF632" s="179"/>
      <c r="AG632" s="179"/>
      <c r="AH632" s="179"/>
      <c r="AI632" s="179"/>
      <c r="AJ632" s="179"/>
      <c r="AK632" s="179"/>
      <c r="AL632" s="179"/>
      <c r="AM632" s="179"/>
      <c r="AN632" s="179"/>
      <c r="AO632" s="179"/>
      <c r="AP632" s="179"/>
      <c r="AQ632" s="179"/>
      <c r="AR632" s="179"/>
      <c r="AS632" s="179"/>
      <c r="AT632" s="179"/>
      <c r="AU632" s="179"/>
      <c r="AV632" s="179"/>
      <c r="AW632" s="179"/>
      <c r="AX632" s="179"/>
      <c r="AY632" s="179"/>
      <c r="AZ632" s="179"/>
      <c r="BA632" s="179"/>
      <c r="BB632" s="179"/>
      <c r="BC632" s="179"/>
      <c r="BD632" s="179"/>
      <c r="BE632" s="179"/>
      <c r="BF632" s="179"/>
      <c r="BG632" s="179"/>
      <c r="BH632" s="179"/>
      <c r="BI632" s="179"/>
      <c r="BJ632" s="179"/>
      <c r="BK632" s="179"/>
      <c r="BL632" s="179"/>
      <c r="BM632" s="179"/>
      <c r="BN632" s="179"/>
      <c r="BO632" s="179"/>
      <c r="BP632" s="179"/>
      <c r="BQ632" s="179"/>
      <c r="BR632" s="179"/>
      <c r="BS632" s="179"/>
      <c r="BT632" s="179"/>
      <c r="BU632" s="179"/>
      <c r="BV632" s="179"/>
      <c r="BW632" s="179"/>
      <c r="BX632" s="179"/>
      <c r="BY632" s="179"/>
      <c r="BZ632" s="179"/>
      <c r="CA632" s="179"/>
      <c r="CB632" s="179"/>
      <c r="CC632" s="179"/>
      <c r="CD632" s="179"/>
      <c r="CE632" s="179"/>
      <c r="CF632" s="179"/>
      <c r="CG632" s="179"/>
      <c r="CH632" s="179"/>
      <c r="CI632" s="179"/>
      <c r="CJ632" s="179"/>
      <c r="CK632" s="179"/>
      <c r="CL632" s="179"/>
      <c r="CM632" s="179"/>
      <c r="CN632" s="179"/>
      <c r="CO632" s="179"/>
      <c r="CP632" s="179"/>
      <c r="CQ632" s="179"/>
      <c r="CR632" s="179"/>
      <c r="CS632" s="179"/>
      <c r="CT632" s="179"/>
      <c r="CU632" s="179"/>
      <c r="CV632" s="179"/>
      <c r="CW632" s="179"/>
      <c r="CX632" s="179"/>
      <c r="CY632" s="179"/>
      <c r="CZ632" s="179"/>
      <c r="DA632" s="179"/>
      <c r="DB632" s="179"/>
      <c r="DC632" s="179"/>
      <c r="DD632" s="179"/>
      <c r="DE632" s="179"/>
      <c r="DF632" s="179"/>
      <c r="DG632" s="179"/>
      <c r="DH632" s="179"/>
      <c r="DI632" s="179"/>
      <c r="DJ632" s="179"/>
      <c r="DK632" s="179"/>
      <c r="DL632" s="179"/>
      <c r="DM632" s="179"/>
      <c r="DN632" s="179"/>
      <c r="DO632" s="179"/>
      <c r="DP632" s="179"/>
      <c r="DQ632" s="179"/>
      <c r="DR632" s="179"/>
      <c r="DS632" s="179"/>
      <c r="DT632" s="179"/>
      <c r="DU632" s="179"/>
      <c r="DV632" s="179"/>
      <c r="DW632" s="179"/>
      <c r="DX632" s="179"/>
      <c r="DY632" s="179"/>
      <c r="DZ632" s="179"/>
      <c r="EA632" s="179"/>
      <c r="EB632" s="179"/>
      <c r="EC632" s="179"/>
      <c r="ED632" s="179"/>
      <c r="EE632" s="179"/>
      <c r="EF632" s="179"/>
      <c r="EG632" s="179"/>
      <c r="EH632" s="179"/>
      <c r="EI632" s="179"/>
      <c r="EJ632" s="179"/>
      <c r="EK632" s="179"/>
      <c r="EL632" s="179"/>
      <c r="EM632" s="179"/>
      <c r="EN632" s="179"/>
      <c r="EO632" s="179"/>
      <c r="EP632" s="179"/>
      <c r="EQ632" s="179"/>
      <c r="ER632" s="179"/>
      <c r="ES632" s="179"/>
      <c r="ET632" s="179"/>
      <c r="EU632" s="179"/>
      <c r="EV632" s="179"/>
      <c r="EW632" s="179"/>
      <c r="EX632" s="179"/>
      <c r="EY632" s="179"/>
      <c r="EZ632" s="179"/>
      <c r="FA632" s="179"/>
      <c r="FB632" s="179"/>
      <c r="FC632" s="179"/>
      <c r="FD632" s="179"/>
      <c r="FE632" s="179"/>
      <c r="FF632" s="179"/>
      <c r="FG632" s="179"/>
      <c r="FH632" s="179"/>
      <c r="FI632" s="179"/>
      <c r="FJ632" s="179"/>
      <c r="FK632" s="179"/>
      <c r="FL632" s="179"/>
      <c r="FM632" s="179"/>
      <c r="FN632" s="179"/>
      <c r="FO632" s="179"/>
      <c r="FP632" s="179"/>
      <c r="FQ632" s="179"/>
      <c r="FR632" s="179"/>
      <c r="FS632" s="179"/>
      <c r="FT632" s="179"/>
      <c r="FU632" s="179"/>
      <c r="FV632" s="179"/>
      <c r="FW632" s="179"/>
      <c r="FX632" s="179"/>
      <c r="FY632" s="179"/>
      <c r="FZ632" s="179"/>
      <c r="GA632" s="179"/>
      <c r="GB632" s="179"/>
    </row>
    <row r="633" spans="1:184" s="659" customFormat="1">
      <c r="A633" s="12"/>
      <c r="D633" s="179"/>
      <c r="E633" s="179"/>
      <c r="F633" s="179"/>
      <c r="G633" s="179"/>
      <c r="H633" s="179"/>
      <c r="I633" s="179"/>
      <c r="J633" s="179"/>
      <c r="K633" s="179"/>
      <c r="L633" s="793"/>
      <c r="M633" s="794"/>
      <c r="N633" s="795"/>
      <c r="O633" s="179"/>
      <c r="P633" s="179"/>
      <c r="Q633" s="179"/>
      <c r="R633" s="179"/>
      <c r="S633" s="179"/>
      <c r="T633" s="179"/>
      <c r="U633" s="179"/>
      <c r="V633" s="179"/>
      <c r="W633" s="179"/>
      <c r="X633" s="179"/>
      <c r="Y633" s="179"/>
      <c r="Z633" s="179"/>
      <c r="AA633" s="179"/>
      <c r="AB633" s="179"/>
      <c r="AC633" s="179"/>
      <c r="AD633" s="179"/>
      <c r="AE633" s="179"/>
      <c r="AF633" s="179"/>
      <c r="AG633" s="179"/>
      <c r="AH633" s="179"/>
      <c r="AI633" s="179"/>
      <c r="AJ633" s="179"/>
      <c r="AK633" s="179"/>
      <c r="AL633" s="179"/>
      <c r="AM633" s="179"/>
      <c r="AN633" s="179"/>
      <c r="AO633" s="179"/>
      <c r="AP633" s="179"/>
      <c r="AQ633" s="179"/>
      <c r="AR633" s="179"/>
      <c r="AS633" s="179"/>
      <c r="AT633" s="179"/>
      <c r="AU633" s="179"/>
      <c r="AV633" s="179"/>
      <c r="AW633" s="179"/>
      <c r="AX633" s="179"/>
      <c r="AY633" s="179"/>
      <c r="AZ633" s="179"/>
      <c r="BA633" s="179"/>
      <c r="BB633" s="179"/>
      <c r="BC633" s="179"/>
      <c r="BD633" s="179"/>
      <c r="BE633" s="179"/>
      <c r="BF633" s="179"/>
      <c r="BG633" s="179"/>
      <c r="BH633" s="179"/>
      <c r="BI633" s="179"/>
      <c r="BJ633" s="179"/>
      <c r="BK633" s="179"/>
      <c r="BL633" s="179"/>
      <c r="BM633" s="179"/>
      <c r="BN633" s="179"/>
      <c r="BO633" s="179"/>
      <c r="BP633" s="179"/>
      <c r="BQ633" s="179"/>
      <c r="BR633" s="179"/>
      <c r="BS633" s="179"/>
      <c r="BT633" s="179"/>
      <c r="BU633" s="179"/>
      <c r="BV633" s="179"/>
      <c r="BW633" s="179"/>
      <c r="BX633" s="179"/>
      <c r="BY633" s="179"/>
      <c r="BZ633" s="179"/>
      <c r="CA633" s="179"/>
      <c r="CB633" s="179"/>
      <c r="CC633" s="179"/>
      <c r="CD633" s="179"/>
      <c r="CE633" s="179"/>
      <c r="CF633" s="179"/>
      <c r="CG633" s="179"/>
      <c r="CH633" s="179"/>
      <c r="CI633" s="179"/>
      <c r="CJ633" s="179"/>
      <c r="CK633" s="179"/>
      <c r="CL633" s="179"/>
      <c r="CM633" s="179"/>
      <c r="CN633" s="179"/>
      <c r="CO633" s="179"/>
      <c r="CP633" s="179"/>
      <c r="CQ633" s="179"/>
      <c r="CR633" s="179"/>
      <c r="CS633" s="179"/>
      <c r="CT633" s="179"/>
      <c r="CU633" s="179"/>
      <c r="CV633" s="179"/>
      <c r="CW633" s="179"/>
      <c r="CX633" s="179"/>
      <c r="CY633" s="179"/>
      <c r="CZ633" s="179"/>
      <c r="DA633" s="179"/>
      <c r="DB633" s="179"/>
      <c r="DC633" s="179"/>
      <c r="DD633" s="179"/>
      <c r="DE633" s="179"/>
      <c r="DF633" s="179"/>
      <c r="DG633" s="179"/>
      <c r="DH633" s="179"/>
      <c r="DI633" s="179"/>
      <c r="DJ633" s="179"/>
      <c r="DK633" s="179"/>
      <c r="DL633" s="179"/>
      <c r="DM633" s="179"/>
      <c r="DN633" s="179"/>
      <c r="DO633" s="179"/>
      <c r="DP633" s="179"/>
      <c r="DQ633" s="179"/>
      <c r="DR633" s="179"/>
      <c r="DS633" s="179"/>
      <c r="DT633" s="179"/>
      <c r="DU633" s="179"/>
      <c r="DV633" s="179"/>
      <c r="DW633" s="179"/>
      <c r="DX633" s="179"/>
      <c r="DY633" s="179"/>
      <c r="DZ633" s="179"/>
      <c r="EA633" s="179"/>
      <c r="EB633" s="179"/>
      <c r="EC633" s="179"/>
      <c r="ED633" s="179"/>
      <c r="EE633" s="179"/>
      <c r="EF633" s="179"/>
      <c r="EG633" s="179"/>
      <c r="EH633" s="179"/>
      <c r="EI633" s="179"/>
      <c r="EJ633" s="179"/>
      <c r="EK633" s="179"/>
      <c r="EL633" s="179"/>
      <c r="EM633" s="179"/>
      <c r="EN633" s="179"/>
      <c r="EO633" s="179"/>
      <c r="EP633" s="179"/>
      <c r="EQ633" s="179"/>
      <c r="ER633" s="179"/>
      <c r="ES633" s="179"/>
      <c r="ET633" s="179"/>
      <c r="EU633" s="179"/>
      <c r="EV633" s="179"/>
      <c r="EW633" s="179"/>
      <c r="EX633" s="179"/>
      <c r="EY633" s="179"/>
      <c r="EZ633" s="179"/>
      <c r="FA633" s="179"/>
      <c r="FB633" s="179"/>
      <c r="FC633" s="179"/>
      <c r="FD633" s="179"/>
      <c r="FE633" s="179"/>
      <c r="FF633" s="179"/>
      <c r="FG633" s="179"/>
      <c r="FH633" s="179"/>
      <c r="FI633" s="179"/>
      <c r="FJ633" s="179"/>
      <c r="FK633" s="179"/>
      <c r="FL633" s="179"/>
      <c r="FM633" s="179"/>
      <c r="FN633" s="179"/>
      <c r="FO633" s="179"/>
      <c r="FP633" s="179"/>
      <c r="FQ633" s="179"/>
      <c r="FR633" s="179"/>
      <c r="FS633" s="179"/>
      <c r="FT633" s="179"/>
      <c r="FU633" s="179"/>
      <c r="FV633" s="179"/>
      <c r="FW633" s="179"/>
      <c r="FX633" s="179"/>
      <c r="FY633" s="179"/>
      <c r="FZ633" s="179"/>
      <c r="GA633" s="179"/>
      <c r="GB633" s="179"/>
    </row>
    <row r="634" spans="1:184" s="659" customFormat="1">
      <c r="A634" s="12"/>
      <c r="D634" s="179"/>
      <c r="E634" s="179"/>
      <c r="F634" s="179"/>
      <c r="G634" s="179"/>
      <c r="H634" s="179"/>
      <c r="I634" s="179"/>
      <c r="J634" s="179"/>
      <c r="K634" s="179"/>
      <c r="L634" s="793"/>
      <c r="M634" s="794"/>
      <c r="N634" s="795"/>
      <c r="O634" s="179"/>
      <c r="P634" s="179"/>
      <c r="Q634" s="179"/>
      <c r="R634" s="179"/>
      <c r="S634" s="179"/>
      <c r="T634" s="179"/>
      <c r="U634" s="179"/>
      <c r="V634" s="179"/>
      <c r="W634" s="179"/>
      <c r="X634" s="179"/>
      <c r="Y634" s="179"/>
      <c r="Z634" s="179"/>
      <c r="AA634" s="179"/>
      <c r="AB634" s="179"/>
      <c r="AC634" s="179"/>
      <c r="AD634" s="179"/>
      <c r="AE634" s="179"/>
      <c r="AF634" s="179"/>
      <c r="AG634" s="179"/>
      <c r="AH634" s="179"/>
      <c r="AI634" s="179"/>
      <c r="AJ634" s="179"/>
      <c r="AK634" s="179"/>
      <c r="AL634" s="179"/>
      <c r="AM634" s="179"/>
      <c r="AN634" s="179"/>
      <c r="AO634" s="179"/>
      <c r="AP634" s="179"/>
      <c r="AQ634" s="179"/>
      <c r="AR634" s="179"/>
      <c r="AS634" s="179"/>
      <c r="AT634" s="179"/>
      <c r="AU634" s="179"/>
      <c r="AV634" s="179"/>
      <c r="AW634" s="179"/>
      <c r="AX634" s="179"/>
      <c r="AY634" s="179"/>
      <c r="AZ634" s="179"/>
      <c r="BA634" s="179"/>
      <c r="BB634" s="179"/>
      <c r="BC634" s="179"/>
      <c r="BD634" s="179"/>
      <c r="BE634" s="179"/>
      <c r="BF634" s="179"/>
      <c r="BG634" s="179"/>
      <c r="BH634" s="179"/>
      <c r="BI634" s="179"/>
      <c r="BJ634" s="179"/>
      <c r="BK634" s="179"/>
      <c r="BL634" s="179"/>
      <c r="BM634" s="179"/>
      <c r="BN634" s="179"/>
      <c r="BO634" s="179"/>
      <c r="BP634" s="179"/>
      <c r="BQ634" s="179"/>
      <c r="BR634" s="179"/>
      <c r="BS634" s="179"/>
      <c r="BT634" s="179"/>
      <c r="BU634" s="179"/>
      <c r="BV634" s="179"/>
      <c r="BW634" s="179"/>
      <c r="BX634" s="179"/>
      <c r="BY634" s="179"/>
      <c r="BZ634" s="179"/>
      <c r="CA634" s="179"/>
      <c r="CB634" s="179"/>
      <c r="CC634" s="179"/>
      <c r="CD634" s="179"/>
      <c r="CE634" s="179"/>
      <c r="CF634" s="179"/>
      <c r="CG634" s="179"/>
      <c r="CH634" s="179"/>
      <c r="CI634" s="179"/>
      <c r="CJ634" s="179"/>
      <c r="CK634" s="179"/>
      <c r="CL634" s="179"/>
      <c r="CM634" s="179"/>
      <c r="CN634" s="179"/>
      <c r="CO634" s="179"/>
      <c r="CP634" s="179"/>
      <c r="CQ634" s="179"/>
      <c r="CR634" s="179"/>
      <c r="CS634" s="179"/>
      <c r="CT634" s="179"/>
      <c r="CU634" s="179"/>
      <c r="CV634" s="179"/>
      <c r="CW634" s="179"/>
      <c r="CX634" s="179"/>
      <c r="CY634" s="179"/>
      <c r="CZ634" s="179"/>
      <c r="DA634" s="179"/>
      <c r="DB634" s="179"/>
      <c r="DC634" s="179"/>
      <c r="DD634" s="179"/>
      <c r="DE634" s="179"/>
      <c r="DF634" s="179"/>
      <c r="DG634" s="179"/>
      <c r="DH634" s="179"/>
      <c r="DI634" s="179"/>
      <c r="DJ634" s="179"/>
      <c r="DK634" s="179"/>
      <c r="DL634" s="179"/>
      <c r="DM634" s="179"/>
      <c r="DN634" s="179"/>
      <c r="DO634" s="179"/>
      <c r="DP634" s="179"/>
      <c r="DQ634" s="179"/>
      <c r="DR634" s="179"/>
      <c r="DS634" s="179"/>
      <c r="DT634" s="179"/>
      <c r="DU634" s="179"/>
      <c r="DV634" s="179"/>
      <c r="DW634" s="179"/>
      <c r="DX634" s="179"/>
      <c r="DY634" s="179"/>
      <c r="DZ634" s="179"/>
      <c r="EA634" s="179"/>
      <c r="EB634" s="179"/>
      <c r="EC634" s="179"/>
      <c r="ED634" s="179"/>
      <c r="EE634" s="179"/>
      <c r="EF634" s="179"/>
      <c r="EG634" s="179"/>
      <c r="EH634" s="179"/>
      <c r="EI634" s="179"/>
      <c r="EJ634" s="179"/>
      <c r="EK634" s="179"/>
      <c r="EL634" s="179"/>
      <c r="EM634" s="179"/>
      <c r="EN634" s="179"/>
      <c r="EO634" s="179"/>
      <c r="EP634" s="179"/>
      <c r="EQ634" s="179"/>
      <c r="ER634" s="179"/>
      <c r="ES634" s="179"/>
      <c r="ET634" s="179"/>
      <c r="EU634" s="179"/>
      <c r="EV634" s="179"/>
      <c r="EW634" s="179"/>
      <c r="EX634" s="179"/>
      <c r="EY634" s="179"/>
      <c r="EZ634" s="179"/>
      <c r="FA634" s="179"/>
      <c r="FB634" s="179"/>
      <c r="FC634" s="179"/>
      <c r="FD634" s="179"/>
      <c r="FE634" s="179"/>
      <c r="FF634" s="179"/>
      <c r="FG634" s="179"/>
      <c r="FH634" s="179"/>
      <c r="FI634" s="179"/>
      <c r="FJ634" s="179"/>
      <c r="FK634" s="179"/>
      <c r="FL634" s="179"/>
      <c r="FM634" s="179"/>
      <c r="FN634" s="179"/>
      <c r="FO634" s="179"/>
      <c r="FP634" s="179"/>
      <c r="FQ634" s="179"/>
      <c r="FR634" s="179"/>
      <c r="FS634" s="179"/>
      <c r="FT634" s="179"/>
      <c r="FU634" s="179"/>
      <c r="FV634" s="179"/>
      <c r="FW634" s="179"/>
      <c r="FX634" s="179"/>
      <c r="FY634" s="179"/>
      <c r="FZ634" s="179"/>
      <c r="GA634" s="179"/>
      <c r="GB634" s="179"/>
    </row>
    <row r="635" spans="1:184" s="659" customFormat="1">
      <c r="A635" s="12"/>
      <c r="D635" s="179"/>
      <c r="E635" s="179"/>
      <c r="F635" s="179"/>
      <c r="G635" s="179"/>
      <c r="H635" s="179"/>
      <c r="I635" s="179"/>
      <c r="J635" s="179"/>
      <c r="K635" s="179"/>
      <c r="L635" s="793"/>
      <c r="M635" s="794"/>
      <c r="N635" s="795"/>
      <c r="O635" s="179"/>
      <c r="P635" s="179"/>
      <c r="Q635" s="179"/>
      <c r="R635" s="179"/>
      <c r="S635" s="179"/>
      <c r="T635" s="179"/>
      <c r="U635" s="179"/>
      <c r="V635" s="179"/>
      <c r="W635" s="179"/>
      <c r="X635" s="179"/>
      <c r="Y635" s="179"/>
      <c r="Z635" s="179"/>
      <c r="AA635" s="179"/>
      <c r="AB635" s="179"/>
      <c r="AC635" s="179"/>
      <c r="AD635" s="179"/>
      <c r="AE635" s="179"/>
      <c r="AF635" s="179"/>
      <c r="AG635" s="179"/>
      <c r="AH635" s="179"/>
      <c r="AI635" s="179"/>
      <c r="AJ635" s="179"/>
      <c r="AK635" s="179"/>
      <c r="AL635" s="179"/>
      <c r="AM635" s="179"/>
      <c r="AN635" s="179"/>
      <c r="AO635" s="179"/>
      <c r="AP635" s="179"/>
      <c r="AQ635" s="179"/>
      <c r="AR635" s="179"/>
      <c r="AS635" s="179"/>
      <c r="AT635" s="179"/>
      <c r="AU635" s="179"/>
      <c r="AV635" s="179"/>
      <c r="AW635" s="179"/>
      <c r="AX635" s="179"/>
      <c r="AY635" s="179"/>
      <c r="AZ635" s="179"/>
      <c r="BA635" s="179"/>
      <c r="BB635" s="179"/>
      <c r="BC635" s="179"/>
      <c r="BD635" s="179"/>
      <c r="BE635" s="179"/>
      <c r="BF635" s="179"/>
      <c r="BG635" s="179"/>
      <c r="BH635" s="179"/>
      <c r="BI635" s="179"/>
      <c r="BJ635" s="179"/>
      <c r="BK635" s="179"/>
      <c r="BL635" s="179"/>
      <c r="BM635" s="179"/>
      <c r="BN635" s="179"/>
      <c r="BO635" s="179"/>
      <c r="BP635" s="179"/>
      <c r="BQ635" s="179"/>
      <c r="BR635" s="179"/>
      <c r="BS635" s="179"/>
      <c r="BT635" s="179"/>
      <c r="BU635" s="179"/>
      <c r="BV635" s="179"/>
      <c r="BW635" s="179"/>
      <c r="BX635" s="179"/>
      <c r="BY635" s="179"/>
      <c r="BZ635" s="179"/>
      <c r="CA635" s="179"/>
      <c r="CB635" s="179"/>
      <c r="CC635" s="179"/>
      <c r="CD635" s="179"/>
      <c r="CE635" s="179"/>
      <c r="CF635" s="179"/>
      <c r="CG635" s="179"/>
      <c r="CH635" s="179"/>
      <c r="CI635" s="179"/>
      <c r="CJ635" s="179"/>
      <c r="CK635" s="179"/>
      <c r="CL635" s="179"/>
      <c r="CM635" s="179"/>
      <c r="CN635" s="179"/>
      <c r="CO635" s="179"/>
      <c r="CP635" s="179"/>
      <c r="CQ635" s="179"/>
      <c r="CR635" s="179"/>
      <c r="CS635" s="179"/>
      <c r="CT635" s="179"/>
      <c r="CU635" s="179"/>
      <c r="CV635" s="179"/>
      <c r="CW635" s="179"/>
      <c r="CX635" s="179"/>
      <c r="CY635" s="179"/>
      <c r="CZ635" s="179"/>
      <c r="DA635" s="179"/>
      <c r="DB635" s="179"/>
      <c r="DC635" s="179"/>
      <c r="DD635" s="179"/>
      <c r="DE635" s="179"/>
      <c r="DF635" s="179"/>
      <c r="DG635" s="179"/>
      <c r="DH635" s="179"/>
      <c r="DI635" s="179"/>
      <c r="DJ635" s="179"/>
      <c r="DK635" s="179"/>
      <c r="DL635" s="179"/>
      <c r="DM635" s="179"/>
      <c r="DN635" s="179"/>
      <c r="DO635" s="179"/>
      <c r="DP635" s="179"/>
      <c r="DQ635" s="179"/>
      <c r="DR635" s="179"/>
      <c r="DS635" s="179"/>
      <c r="DT635" s="179"/>
      <c r="DU635" s="179"/>
      <c r="DV635" s="179"/>
      <c r="DW635" s="179"/>
      <c r="DX635" s="179"/>
      <c r="DY635" s="179"/>
      <c r="DZ635" s="179"/>
      <c r="EA635" s="179"/>
      <c r="EB635" s="179"/>
      <c r="EC635" s="179"/>
      <c r="ED635" s="179"/>
      <c r="EE635" s="179"/>
      <c r="EF635" s="179"/>
      <c r="EG635" s="179"/>
      <c r="EH635" s="179"/>
      <c r="EI635" s="179"/>
      <c r="EJ635" s="179"/>
      <c r="EK635" s="179"/>
      <c r="EL635" s="179"/>
      <c r="EM635" s="179"/>
      <c r="EN635" s="179"/>
      <c r="EO635" s="179"/>
      <c r="EP635" s="179"/>
      <c r="EQ635" s="179"/>
      <c r="ER635" s="179"/>
      <c r="ES635" s="179"/>
      <c r="ET635" s="179"/>
      <c r="EU635" s="179"/>
      <c r="EV635" s="179"/>
      <c r="EW635" s="179"/>
      <c r="EX635" s="179"/>
      <c r="EY635" s="179"/>
      <c r="EZ635" s="179"/>
      <c r="FA635" s="179"/>
      <c r="FB635" s="179"/>
      <c r="FC635" s="179"/>
      <c r="FD635" s="179"/>
      <c r="FE635" s="179"/>
      <c r="FF635" s="179"/>
      <c r="FG635" s="179"/>
      <c r="FH635" s="179"/>
      <c r="FI635" s="179"/>
      <c r="FJ635" s="179"/>
      <c r="FK635" s="179"/>
      <c r="FL635" s="179"/>
      <c r="FM635" s="179"/>
      <c r="FN635" s="179"/>
      <c r="FO635" s="179"/>
      <c r="FP635" s="179"/>
      <c r="FQ635" s="179"/>
      <c r="FR635" s="179"/>
      <c r="FS635" s="179"/>
      <c r="FT635" s="179"/>
      <c r="FU635" s="179"/>
      <c r="FV635" s="179"/>
      <c r="FW635" s="179"/>
      <c r="FX635" s="179"/>
      <c r="FY635" s="179"/>
      <c r="FZ635" s="179"/>
      <c r="GA635" s="179"/>
      <c r="GB635" s="179"/>
    </row>
    <row r="636" spans="1:184" s="659" customFormat="1">
      <c r="A636" s="12"/>
      <c r="D636" s="179"/>
      <c r="E636" s="179"/>
      <c r="F636" s="179"/>
      <c r="G636" s="179"/>
      <c r="H636" s="179"/>
      <c r="I636" s="179"/>
      <c r="J636" s="179"/>
      <c r="K636" s="179"/>
      <c r="L636" s="793"/>
      <c r="M636" s="794"/>
      <c r="N636" s="795"/>
      <c r="O636" s="179"/>
      <c r="P636" s="179"/>
      <c r="Q636" s="179"/>
      <c r="R636" s="179"/>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M636" s="179"/>
      <c r="CN636" s="179"/>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c r="DM636" s="179"/>
      <c r="DN636" s="179"/>
      <c r="DO636" s="179"/>
      <c r="DP636" s="179"/>
      <c r="DQ636" s="179"/>
      <c r="DR636" s="179"/>
      <c r="DS636" s="179"/>
      <c r="DT636" s="179"/>
      <c r="DU636" s="179"/>
      <c r="DV636" s="179"/>
      <c r="DW636" s="179"/>
      <c r="DX636" s="179"/>
      <c r="DY636" s="179"/>
      <c r="DZ636" s="179"/>
      <c r="EA636" s="179"/>
      <c r="EB636" s="179"/>
      <c r="EC636" s="179"/>
      <c r="ED636" s="179"/>
      <c r="EE636" s="179"/>
      <c r="EF636" s="179"/>
      <c r="EG636" s="179"/>
      <c r="EH636" s="179"/>
      <c r="EI636" s="179"/>
      <c r="EJ636" s="179"/>
      <c r="EK636" s="179"/>
      <c r="EL636" s="179"/>
      <c r="EM636" s="179"/>
      <c r="EN636" s="179"/>
      <c r="EO636" s="179"/>
      <c r="EP636" s="179"/>
      <c r="EQ636" s="179"/>
      <c r="ER636" s="179"/>
      <c r="ES636" s="179"/>
      <c r="ET636" s="179"/>
      <c r="EU636" s="179"/>
      <c r="EV636" s="179"/>
      <c r="EW636" s="179"/>
      <c r="EX636" s="179"/>
      <c r="EY636" s="179"/>
      <c r="EZ636" s="179"/>
      <c r="FA636" s="179"/>
      <c r="FB636" s="179"/>
      <c r="FC636" s="179"/>
      <c r="FD636" s="179"/>
      <c r="FE636" s="179"/>
      <c r="FF636" s="179"/>
      <c r="FG636" s="179"/>
      <c r="FH636" s="179"/>
      <c r="FI636" s="179"/>
      <c r="FJ636" s="179"/>
      <c r="FK636" s="179"/>
      <c r="FL636" s="179"/>
      <c r="FM636" s="179"/>
      <c r="FN636" s="179"/>
      <c r="FO636" s="179"/>
      <c r="FP636" s="179"/>
      <c r="FQ636" s="179"/>
      <c r="FR636" s="179"/>
      <c r="FS636" s="179"/>
      <c r="FT636" s="179"/>
      <c r="FU636" s="179"/>
      <c r="FV636" s="179"/>
      <c r="FW636" s="179"/>
      <c r="FX636" s="179"/>
      <c r="FY636" s="179"/>
      <c r="FZ636" s="179"/>
      <c r="GA636" s="179"/>
      <c r="GB636" s="179"/>
    </row>
    <row r="637" spans="1:184" s="659" customFormat="1">
      <c r="A637" s="12"/>
      <c r="D637" s="179"/>
      <c r="E637" s="179"/>
      <c r="F637" s="179"/>
      <c r="G637" s="179"/>
      <c r="H637" s="179"/>
      <c r="I637" s="179"/>
      <c r="J637" s="179"/>
      <c r="K637" s="179"/>
      <c r="L637" s="793"/>
      <c r="M637" s="794"/>
      <c r="N637" s="795"/>
      <c r="O637" s="179"/>
      <c r="P637" s="179"/>
      <c r="Q637" s="179"/>
      <c r="R637" s="179"/>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M637" s="179"/>
      <c r="CN637" s="179"/>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c r="DM637" s="179"/>
      <c r="DN637" s="179"/>
      <c r="DO637" s="179"/>
      <c r="DP637" s="179"/>
      <c r="DQ637" s="179"/>
      <c r="DR637" s="179"/>
      <c r="DS637" s="179"/>
      <c r="DT637" s="179"/>
      <c r="DU637" s="179"/>
      <c r="DV637" s="179"/>
      <c r="DW637" s="179"/>
      <c r="DX637" s="179"/>
      <c r="DY637" s="179"/>
      <c r="DZ637" s="179"/>
      <c r="EA637" s="179"/>
      <c r="EB637" s="179"/>
      <c r="EC637" s="179"/>
      <c r="ED637" s="179"/>
      <c r="EE637" s="179"/>
      <c r="EF637" s="179"/>
      <c r="EG637" s="179"/>
      <c r="EH637" s="179"/>
      <c r="EI637" s="179"/>
      <c r="EJ637" s="179"/>
      <c r="EK637" s="179"/>
      <c r="EL637" s="179"/>
      <c r="EM637" s="179"/>
      <c r="EN637" s="179"/>
      <c r="EO637" s="179"/>
      <c r="EP637" s="179"/>
      <c r="EQ637" s="179"/>
      <c r="ER637" s="179"/>
      <c r="ES637" s="179"/>
      <c r="ET637" s="179"/>
      <c r="EU637" s="179"/>
      <c r="EV637" s="179"/>
      <c r="EW637" s="179"/>
      <c r="EX637" s="179"/>
      <c r="EY637" s="179"/>
      <c r="EZ637" s="179"/>
      <c r="FA637" s="179"/>
      <c r="FB637" s="179"/>
      <c r="FC637" s="179"/>
      <c r="FD637" s="179"/>
      <c r="FE637" s="179"/>
      <c r="FF637" s="179"/>
      <c r="FG637" s="179"/>
      <c r="FH637" s="179"/>
      <c r="FI637" s="179"/>
      <c r="FJ637" s="179"/>
      <c r="FK637" s="179"/>
      <c r="FL637" s="179"/>
      <c r="FM637" s="179"/>
      <c r="FN637" s="179"/>
      <c r="FO637" s="179"/>
      <c r="FP637" s="179"/>
      <c r="FQ637" s="179"/>
      <c r="FR637" s="179"/>
      <c r="FS637" s="179"/>
      <c r="FT637" s="179"/>
      <c r="FU637" s="179"/>
      <c r="FV637" s="179"/>
      <c r="FW637" s="179"/>
      <c r="FX637" s="179"/>
      <c r="FY637" s="179"/>
      <c r="FZ637" s="179"/>
      <c r="GA637" s="179"/>
      <c r="GB637" s="179"/>
    </row>
    <row r="638" spans="1:184" s="659" customFormat="1">
      <c r="A638" s="12"/>
      <c r="D638" s="179"/>
      <c r="E638" s="179"/>
      <c r="F638" s="179"/>
      <c r="G638" s="179"/>
      <c r="H638" s="179"/>
      <c r="I638" s="179"/>
      <c r="J638" s="179"/>
      <c r="K638" s="179"/>
      <c r="L638" s="793"/>
      <c r="M638" s="794"/>
      <c r="N638" s="795"/>
      <c r="O638" s="179"/>
      <c r="P638" s="179"/>
      <c r="Q638" s="179"/>
      <c r="R638" s="179"/>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M638" s="179"/>
      <c r="CN638" s="179"/>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c r="DM638" s="179"/>
      <c r="DN638" s="179"/>
      <c r="DO638" s="179"/>
      <c r="DP638" s="179"/>
      <c r="DQ638" s="179"/>
      <c r="DR638" s="179"/>
      <c r="DS638" s="179"/>
      <c r="DT638" s="179"/>
      <c r="DU638" s="179"/>
      <c r="DV638" s="179"/>
      <c r="DW638" s="179"/>
      <c r="DX638" s="179"/>
      <c r="DY638" s="179"/>
      <c r="DZ638" s="179"/>
      <c r="EA638" s="179"/>
      <c r="EB638" s="179"/>
      <c r="EC638" s="179"/>
      <c r="ED638" s="179"/>
      <c r="EE638" s="179"/>
      <c r="EF638" s="179"/>
      <c r="EG638" s="179"/>
      <c r="EH638" s="179"/>
      <c r="EI638" s="179"/>
      <c r="EJ638" s="179"/>
      <c r="EK638" s="179"/>
      <c r="EL638" s="179"/>
      <c r="EM638" s="179"/>
      <c r="EN638" s="179"/>
      <c r="EO638" s="179"/>
      <c r="EP638" s="179"/>
      <c r="EQ638" s="179"/>
      <c r="ER638" s="179"/>
      <c r="ES638" s="179"/>
      <c r="ET638" s="179"/>
      <c r="EU638" s="179"/>
      <c r="EV638" s="179"/>
      <c r="EW638" s="179"/>
      <c r="EX638" s="179"/>
      <c r="EY638" s="179"/>
      <c r="EZ638" s="179"/>
      <c r="FA638" s="179"/>
      <c r="FB638" s="179"/>
      <c r="FC638" s="179"/>
      <c r="FD638" s="179"/>
      <c r="FE638" s="179"/>
      <c r="FF638" s="179"/>
      <c r="FG638" s="179"/>
      <c r="FH638" s="179"/>
      <c r="FI638" s="179"/>
      <c r="FJ638" s="179"/>
      <c r="FK638" s="179"/>
      <c r="FL638" s="179"/>
      <c r="FM638" s="179"/>
      <c r="FN638" s="179"/>
      <c r="FO638" s="179"/>
      <c r="FP638" s="179"/>
      <c r="FQ638" s="179"/>
      <c r="FR638" s="179"/>
      <c r="FS638" s="179"/>
      <c r="FT638" s="179"/>
      <c r="FU638" s="179"/>
      <c r="FV638" s="179"/>
      <c r="FW638" s="179"/>
      <c r="FX638" s="179"/>
      <c r="FY638" s="179"/>
      <c r="FZ638" s="179"/>
      <c r="GA638" s="179"/>
      <c r="GB638" s="179"/>
    </row>
    <row r="639" spans="1:184" s="659" customFormat="1">
      <c r="A639" s="12"/>
      <c r="D639" s="179"/>
      <c r="E639" s="179"/>
      <c r="F639" s="179"/>
      <c r="G639" s="179"/>
      <c r="H639" s="179"/>
      <c r="I639" s="179"/>
      <c r="J639" s="179"/>
      <c r="K639" s="179"/>
      <c r="L639" s="793"/>
      <c r="M639" s="794"/>
      <c r="N639" s="795"/>
      <c r="O639" s="179"/>
      <c r="P639" s="179"/>
      <c r="Q639" s="179"/>
      <c r="R639" s="179"/>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M639" s="179"/>
      <c r="CN639" s="179"/>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c r="DM639" s="179"/>
      <c r="DN639" s="179"/>
      <c r="DO639" s="179"/>
      <c r="DP639" s="179"/>
      <c r="DQ639" s="179"/>
      <c r="DR639" s="179"/>
      <c r="DS639" s="179"/>
      <c r="DT639" s="179"/>
      <c r="DU639" s="179"/>
      <c r="DV639" s="179"/>
      <c r="DW639" s="179"/>
      <c r="DX639" s="179"/>
      <c r="DY639" s="179"/>
      <c r="DZ639" s="179"/>
      <c r="EA639" s="179"/>
      <c r="EB639" s="179"/>
      <c r="EC639" s="179"/>
      <c r="ED639" s="179"/>
      <c r="EE639" s="179"/>
      <c r="EF639" s="179"/>
      <c r="EG639" s="179"/>
      <c r="EH639" s="179"/>
      <c r="EI639" s="179"/>
      <c r="EJ639" s="179"/>
      <c r="EK639" s="179"/>
      <c r="EL639" s="179"/>
      <c r="EM639" s="179"/>
      <c r="EN639" s="179"/>
      <c r="EO639" s="179"/>
      <c r="EP639" s="179"/>
      <c r="EQ639" s="179"/>
      <c r="ER639" s="179"/>
      <c r="ES639" s="179"/>
      <c r="ET639" s="179"/>
      <c r="EU639" s="179"/>
      <c r="EV639" s="179"/>
      <c r="EW639" s="179"/>
      <c r="EX639" s="179"/>
      <c r="EY639" s="179"/>
      <c r="EZ639" s="179"/>
      <c r="FA639" s="179"/>
      <c r="FB639" s="179"/>
      <c r="FC639" s="179"/>
      <c r="FD639" s="179"/>
      <c r="FE639" s="179"/>
      <c r="FF639" s="179"/>
      <c r="FG639" s="179"/>
      <c r="FH639" s="179"/>
      <c r="FI639" s="179"/>
      <c r="FJ639" s="179"/>
      <c r="FK639" s="179"/>
      <c r="FL639" s="179"/>
      <c r="FM639" s="179"/>
      <c r="FN639" s="179"/>
      <c r="FO639" s="179"/>
      <c r="FP639" s="179"/>
      <c r="FQ639" s="179"/>
      <c r="FR639" s="179"/>
      <c r="FS639" s="179"/>
      <c r="FT639" s="179"/>
      <c r="FU639" s="179"/>
      <c r="FV639" s="179"/>
      <c r="FW639" s="179"/>
      <c r="FX639" s="179"/>
      <c r="FY639" s="179"/>
      <c r="FZ639" s="179"/>
      <c r="GA639" s="179"/>
      <c r="GB639" s="179"/>
    </row>
    <row r="640" spans="1:184" s="659" customFormat="1">
      <c r="A640" s="12"/>
      <c r="D640" s="179"/>
      <c r="E640" s="179"/>
      <c r="F640" s="179"/>
      <c r="G640" s="179"/>
      <c r="H640" s="179"/>
      <c r="I640" s="179"/>
      <c r="J640" s="179"/>
      <c r="K640" s="179"/>
      <c r="L640" s="793"/>
      <c r="M640" s="794"/>
      <c r="N640" s="795"/>
      <c r="O640" s="179"/>
      <c r="P640" s="179"/>
      <c r="Q640" s="179"/>
      <c r="R640" s="179"/>
      <c r="S640" s="179"/>
      <c r="T640" s="179"/>
      <c r="U640" s="179"/>
      <c r="V640" s="179"/>
      <c r="W640" s="179"/>
      <c r="X640" s="179"/>
      <c r="Y640" s="179"/>
      <c r="Z640" s="179"/>
      <c r="AA640" s="179"/>
      <c r="AB640" s="179"/>
      <c r="AC640" s="179"/>
      <c r="AD640" s="179"/>
      <c r="AE640" s="179"/>
      <c r="AF640" s="179"/>
      <c r="AG640" s="179"/>
      <c r="AH640" s="179"/>
      <c r="AI640" s="179"/>
      <c r="AJ640" s="179"/>
      <c r="AK640" s="179"/>
      <c r="AL640" s="179"/>
      <c r="AM640" s="179"/>
      <c r="AN640" s="179"/>
      <c r="AO640" s="179"/>
      <c r="AP640" s="179"/>
      <c r="AQ640" s="179"/>
      <c r="AR640" s="179"/>
      <c r="AS640" s="179"/>
      <c r="AT640" s="179"/>
      <c r="AU640" s="179"/>
      <c r="AV640" s="179"/>
      <c r="AW640" s="179"/>
      <c r="AX640" s="179"/>
      <c r="AY640" s="179"/>
      <c r="AZ640" s="179"/>
      <c r="BA640" s="179"/>
      <c r="BB640" s="179"/>
      <c r="BC640" s="179"/>
      <c r="BD640" s="179"/>
      <c r="BE640" s="179"/>
      <c r="BF640" s="179"/>
      <c r="BG640" s="179"/>
      <c r="BH640" s="179"/>
      <c r="BI640" s="179"/>
      <c r="BJ640" s="179"/>
      <c r="BK640" s="179"/>
      <c r="BL640" s="179"/>
      <c r="BM640" s="179"/>
      <c r="BN640" s="179"/>
      <c r="BO640" s="179"/>
      <c r="BP640" s="179"/>
      <c r="BQ640" s="179"/>
      <c r="BR640" s="179"/>
      <c r="BS640" s="179"/>
      <c r="BT640" s="179"/>
      <c r="BU640" s="179"/>
      <c r="BV640" s="179"/>
      <c r="BW640" s="179"/>
      <c r="BX640" s="179"/>
      <c r="BY640" s="179"/>
      <c r="BZ640" s="179"/>
      <c r="CA640" s="179"/>
      <c r="CB640" s="179"/>
      <c r="CC640" s="179"/>
      <c r="CD640" s="179"/>
      <c r="CE640" s="179"/>
      <c r="CF640" s="179"/>
      <c r="CG640" s="179"/>
      <c r="CH640" s="179"/>
      <c r="CI640" s="179"/>
      <c r="CJ640" s="179"/>
      <c r="CK640" s="179"/>
      <c r="CL640" s="179"/>
      <c r="CM640" s="179"/>
      <c r="CN640" s="179"/>
      <c r="CO640" s="179"/>
      <c r="CP640" s="179"/>
      <c r="CQ640" s="179"/>
      <c r="CR640" s="179"/>
      <c r="CS640" s="179"/>
      <c r="CT640" s="179"/>
      <c r="CU640" s="179"/>
      <c r="CV640" s="179"/>
      <c r="CW640" s="179"/>
      <c r="CX640" s="179"/>
      <c r="CY640" s="179"/>
      <c r="CZ640" s="179"/>
      <c r="DA640" s="179"/>
      <c r="DB640" s="179"/>
      <c r="DC640" s="179"/>
      <c r="DD640" s="179"/>
      <c r="DE640" s="179"/>
      <c r="DF640" s="179"/>
      <c r="DG640" s="179"/>
      <c r="DH640" s="179"/>
      <c r="DI640" s="179"/>
      <c r="DJ640" s="179"/>
      <c r="DK640" s="179"/>
      <c r="DL640" s="179"/>
      <c r="DM640" s="179"/>
      <c r="DN640" s="179"/>
      <c r="DO640" s="179"/>
      <c r="DP640" s="179"/>
      <c r="DQ640" s="179"/>
      <c r="DR640" s="179"/>
      <c r="DS640" s="179"/>
      <c r="DT640" s="179"/>
      <c r="DU640" s="179"/>
      <c r="DV640" s="179"/>
      <c r="DW640" s="179"/>
      <c r="DX640" s="179"/>
      <c r="DY640" s="179"/>
      <c r="DZ640" s="179"/>
      <c r="EA640" s="179"/>
      <c r="EB640" s="179"/>
      <c r="EC640" s="179"/>
      <c r="ED640" s="179"/>
      <c r="EE640" s="179"/>
      <c r="EF640" s="179"/>
      <c r="EG640" s="179"/>
      <c r="EH640" s="179"/>
      <c r="EI640" s="179"/>
      <c r="EJ640" s="179"/>
      <c r="EK640" s="179"/>
      <c r="EL640" s="179"/>
      <c r="EM640" s="179"/>
      <c r="EN640" s="179"/>
      <c r="EO640" s="179"/>
      <c r="EP640" s="179"/>
      <c r="EQ640" s="179"/>
      <c r="ER640" s="179"/>
      <c r="ES640" s="179"/>
      <c r="ET640" s="179"/>
      <c r="EU640" s="179"/>
      <c r="EV640" s="179"/>
      <c r="EW640" s="179"/>
      <c r="EX640" s="179"/>
      <c r="EY640" s="179"/>
      <c r="EZ640" s="179"/>
      <c r="FA640" s="179"/>
      <c r="FB640" s="179"/>
      <c r="FC640" s="179"/>
      <c r="FD640" s="179"/>
      <c r="FE640" s="179"/>
      <c r="FF640" s="179"/>
      <c r="FG640" s="179"/>
      <c r="FH640" s="179"/>
      <c r="FI640" s="179"/>
      <c r="FJ640" s="179"/>
      <c r="FK640" s="179"/>
      <c r="FL640" s="179"/>
      <c r="FM640" s="179"/>
      <c r="FN640" s="179"/>
      <c r="FO640" s="179"/>
      <c r="FP640" s="179"/>
      <c r="FQ640" s="179"/>
      <c r="FR640" s="179"/>
      <c r="FS640" s="179"/>
      <c r="FT640" s="179"/>
      <c r="FU640" s="179"/>
      <c r="FV640" s="179"/>
      <c r="FW640" s="179"/>
      <c r="FX640" s="179"/>
      <c r="FY640" s="179"/>
      <c r="FZ640" s="179"/>
      <c r="GA640" s="179"/>
      <c r="GB640" s="179"/>
    </row>
    <row r="641" spans="1:184" s="659" customFormat="1">
      <c r="A641" s="12"/>
      <c r="D641" s="179"/>
      <c r="E641" s="179"/>
      <c r="F641" s="179"/>
      <c r="G641" s="179"/>
      <c r="H641" s="179"/>
      <c r="I641" s="179"/>
      <c r="J641" s="179"/>
      <c r="K641" s="179"/>
      <c r="L641" s="793"/>
      <c r="M641" s="794"/>
      <c r="N641" s="795"/>
      <c r="O641" s="179"/>
      <c r="P641" s="179"/>
      <c r="Q641" s="179"/>
      <c r="R641" s="179"/>
      <c r="S641" s="179"/>
      <c r="T641" s="179"/>
      <c r="U641" s="179"/>
      <c r="V641" s="179"/>
      <c r="W641" s="179"/>
      <c r="X641" s="179"/>
      <c r="Y641" s="179"/>
      <c r="Z641" s="179"/>
      <c r="AA641" s="179"/>
      <c r="AB641" s="179"/>
      <c r="AC641" s="179"/>
      <c r="AD641" s="179"/>
      <c r="AE641" s="179"/>
      <c r="AF641" s="179"/>
      <c r="AG641" s="179"/>
      <c r="AH641" s="179"/>
      <c r="AI641" s="179"/>
      <c r="AJ641" s="179"/>
      <c r="AK641" s="179"/>
      <c r="AL641" s="179"/>
      <c r="AM641" s="179"/>
      <c r="AN641" s="179"/>
      <c r="AO641" s="179"/>
      <c r="AP641" s="179"/>
      <c r="AQ641" s="179"/>
      <c r="AR641" s="179"/>
      <c r="AS641" s="179"/>
      <c r="AT641" s="179"/>
      <c r="AU641" s="179"/>
      <c r="AV641" s="179"/>
      <c r="AW641" s="179"/>
      <c r="AX641" s="179"/>
      <c r="AY641" s="179"/>
      <c r="AZ641" s="179"/>
      <c r="BA641" s="179"/>
      <c r="BB641" s="179"/>
      <c r="BC641" s="179"/>
      <c r="BD641" s="179"/>
      <c r="BE641" s="179"/>
      <c r="BF641" s="179"/>
      <c r="BG641" s="179"/>
      <c r="BH641" s="179"/>
      <c r="BI641" s="179"/>
      <c r="BJ641" s="179"/>
      <c r="BK641" s="179"/>
      <c r="BL641" s="179"/>
      <c r="BM641" s="179"/>
      <c r="BN641" s="179"/>
      <c r="BO641" s="179"/>
      <c r="BP641" s="179"/>
      <c r="BQ641" s="179"/>
      <c r="BR641" s="179"/>
      <c r="BS641" s="179"/>
      <c r="BT641" s="179"/>
      <c r="BU641" s="179"/>
      <c r="BV641" s="179"/>
      <c r="BW641" s="179"/>
      <c r="BX641" s="179"/>
      <c r="BY641" s="179"/>
      <c r="BZ641" s="179"/>
      <c r="CA641" s="179"/>
      <c r="CB641" s="179"/>
      <c r="CC641" s="179"/>
      <c r="CD641" s="179"/>
      <c r="CE641" s="179"/>
      <c r="CF641" s="179"/>
      <c r="CG641" s="179"/>
      <c r="CH641" s="179"/>
      <c r="CI641" s="179"/>
      <c r="CJ641" s="179"/>
      <c r="CK641" s="179"/>
      <c r="CL641" s="179"/>
      <c r="CM641" s="179"/>
      <c r="CN641" s="179"/>
      <c r="CO641" s="179"/>
      <c r="CP641" s="179"/>
      <c r="CQ641" s="179"/>
      <c r="CR641" s="179"/>
      <c r="CS641" s="179"/>
      <c r="CT641" s="179"/>
      <c r="CU641" s="179"/>
      <c r="CV641" s="179"/>
      <c r="CW641" s="179"/>
      <c r="CX641" s="179"/>
      <c r="CY641" s="179"/>
      <c r="CZ641" s="179"/>
      <c r="DA641" s="179"/>
      <c r="DB641" s="179"/>
      <c r="DC641" s="179"/>
      <c r="DD641" s="179"/>
      <c r="DE641" s="179"/>
      <c r="DF641" s="179"/>
      <c r="DG641" s="179"/>
      <c r="DH641" s="179"/>
      <c r="DI641" s="179"/>
      <c r="DJ641" s="179"/>
      <c r="DK641" s="179"/>
      <c r="DL641" s="179"/>
      <c r="DM641" s="179"/>
      <c r="DN641" s="179"/>
      <c r="DO641" s="179"/>
      <c r="DP641" s="179"/>
      <c r="DQ641" s="179"/>
      <c r="DR641" s="179"/>
      <c r="DS641" s="179"/>
      <c r="DT641" s="179"/>
      <c r="DU641" s="179"/>
      <c r="DV641" s="179"/>
      <c r="DW641" s="179"/>
      <c r="DX641" s="179"/>
      <c r="DY641" s="179"/>
      <c r="DZ641" s="179"/>
      <c r="EA641" s="179"/>
      <c r="EB641" s="179"/>
      <c r="EC641" s="179"/>
      <c r="ED641" s="179"/>
      <c r="EE641" s="179"/>
      <c r="EF641" s="179"/>
      <c r="EG641" s="179"/>
      <c r="EH641" s="179"/>
      <c r="EI641" s="179"/>
      <c r="EJ641" s="179"/>
      <c r="EK641" s="179"/>
      <c r="EL641" s="179"/>
      <c r="EM641" s="179"/>
      <c r="EN641" s="179"/>
      <c r="EO641" s="179"/>
      <c r="EP641" s="179"/>
      <c r="EQ641" s="179"/>
      <c r="ER641" s="179"/>
      <c r="ES641" s="179"/>
      <c r="ET641" s="179"/>
      <c r="EU641" s="179"/>
      <c r="EV641" s="179"/>
      <c r="EW641" s="179"/>
      <c r="EX641" s="179"/>
      <c r="EY641" s="179"/>
      <c r="EZ641" s="179"/>
      <c r="FA641" s="179"/>
      <c r="FB641" s="179"/>
      <c r="FC641" s="179"/>
      <c r="FD641" s="179"/>
      <c r="FE641" s="179"/>
      <c r="FF641" s="179"/>
      <c r="FG641" s="179"/>
      <c r="FH641" s="179"/>
      <c r="FI641" s="179"/>
      <c r="FJ641" s="179"/>
      <c r="FK641" s="179"/>
      <c r="FL641" s="179"/>
      <c r="FM641" s="179"/>
      <c r="FN641" s="179"/>
      <c r="FO641" s="179"/>
      <c r="FP641" s="179"/>
      <c r="FQ641" s="179"/>
      <c r="FR641" s="179"/>
      <c r="FS641" s="179"/>
      <c r="FT641" s="179"/>
      <c r="FU641" s="179"/>
      <c r="FV641" s="179"/>
      <c r="FW641" s="179"/>
      <c r="FX641" s="179"/>
      <c r="FY641" s="179"/>
      <c r="FZ641" s="179"/>
      <c r="GA641" s="179"/>
      <c r="GB641" s="179"/>
    </row>
    <row r="642" spans="1:184" s="659" customFormat="1">
      <c r="A642" s="12"/>
      <c r="D642" s="179"/>
      <c r="E642" s="179"/>
      <c r="F642" s="179"/>
      <c r="G642" s="179"/>
      <c r="H642" s="179"/>
      <c r="I642" s="179"/>
      <c r="J642" s="179"/>
      <c r="K642" s="179"/>
      <c r="L642" s="793"/>
      <c r="M642" s="794"/>
      <c r="N642" s="795"/>
      <c r="O642" s="179"/>
      <c r="P642" s="179"/>
      <c r="Q642" s="179"/>
      <c r="R642" s="179"/>
      <c r="S642" s="179"/>
      <c r="T642" s="179"/>
      <c r="U642" s="179"/>
      <c r="V642" s="179"/>
      <c r="W642" s="179"/>
      <c r="X642" s="179"/>
      <c r="Y642" s="179"/>
      <c r="Z642" s="179"/>
      <c r="AA642" s="179"/>
      <c r="AB642" s="179"/>
      <c r="AC642" s="179"/>
      <c r="AD642" s="179"/>
      <c r="AE642" s="179"/>
      <c r="AF642" s="179"/>
      <c r="AG642" s="179"/>
      <c r="AH642" s="179"/>
      <c r="AI642" s="179"/>
      <c r="AJ642" s="179"/>
      <c r="AK642" s="179"/>
      <c r="AL642" s="179"/>
      <c r="AM642" s="179"/>
      <c r="AN642" s="179"/>
      <c r="AO642" s="179"/>
      <c r="AP642" s="179"/>
      <c r="AQ642" s="179"/>
      <c r="AR642" s="179"/>
      <c r="AS642" s="179"/>
      <c r="AT642" s="179"/>
      <c r="AU642" s="179"/>
      <c r="AV642" s="179"/>
      <c r="AW642" s="179"/>
      <c r="AX642" s="179"/>
      <c r="AY642" s="179"/>
      <c r="AZ642" s="179"/>
      <c r="BA642" s="179"/>
      <c r="BB642" s="179"/>
      <c r="BC642" s="179"/>
      <c r="BD642" s="179"/>
      <c r="BE642" s="179"/>
      <c r="BF642" s="179"/>
      <c r="BG642" s="179"/>
      <c r="BH642" s="179"/>
      <c r="BI642" s="179"/>
      <c r="BJ642" s="179"/>
      <c r="BK642" s="179"/>
      <c r="BL642" s="179"/>
      <c r="BM642" s="179"/>
      <c r="BN642" s="179"/>
      <c r="BO642" s="179"/>
      <c r="BP642" s="179"/>
      <c r="BQ642" s="179"/>
      <c r="BR642" s="179"/>
      <c r="BS642" s="179"/>
      <c r="BT642" s="179"/>
      <c r="BU642" s="179"/>
      <c r="BV642" s="179"/>
      <c r="BW642" s="179"/>
      <c r="BX642" s="179"/>
      <c r="BY642" s="179"/>
      <c r="BZ642" s="179"/>
      <c r="CA642" s="179"/>
      <c r="CB642" s="179"/>
      <c r="CC642" s="179"/>
      <c r="CD642" s="179"/>
      <c r="CE642" s="179"/>
      <c r="CF642" s="179"/>
      <c r="CG642" s="179"/>
      <c r="CH642" s="179"/>
      <c r="CI642" s="179"/>
      <c r="CJ642" s="179"/>
      <c r="CK642" s="179"/>
      <c r="CL642" s="179"/>
      <c r="CM642" s="179"/>
      <c r="CN642" s="179"/>
      <c r="CO642" s="179"/>
      <c r="CP642" s="179"/>
      <c r="CQ642" s="179"/>
      <c r="CR642" s="179"/>
      <c r="CS642" s="179"/>
      <c r="CT642" s="179"/>
      <c r="CU642" s="179"/>
      <c r="CV642" s="179"/>
      <c r="CW642" s="179"/>
      <c r="CX642" s="179"/>
      <c r="CY642" s="179"/>
      <c r="CZ642" s="179"/>
      <c r="DA642" s="179"/>
      <c r="DB642" s="179"/>
      <c r="DC642" s="179"/>
      <c r="DD642" s="179"/>
      <c r="DE642" s="179"/>
      <c r="DF642" s="179"/>
      <c r="DG642" s="179"/>
      <c r="DH642" s="179"/>
      <c r="DI642" s="179"/>
      <c r="DJ642" s="179"/>
      <c r="DK642" s="179"/>
      <c r="DL642" s="179"/>
      <c r="DM642" s="179"/>
      <c r="DN642" s="179"/>
      <c r="DO642" s="179"/>
      <c r="DP642" s="179"/>
      <c r="DQ642" s="179"/>
      <c r="DR642" s="179"/>
      <c r="DS642" s="179"/>
      <c r="DT642" s="179"/>
      <c r="DU642" s="179"/>
      <c r="DV642" s="179"/>
      <c r="DW642" s="179"/>
      <c r="DX642" s="179"/>
      <c r="DY642" s="179"/>
      <c r="DZ642" s="179"/>
      <c r="EA642" s="179"/>
      <c r="EB642" s="179"/>
      <c r="EC642" s="179"/>
      <c r="ED642" s="179"/>
      <c r="EE642" s="179"/>
      <c r="EF642" s="179"/>
      <c r="EG642" s="179"/>
      <c r="EH642" s="179"/>
      <c r="EI642" s="179"/>
      <c r="EJ642" s="179"/>
      <c r="EK642" s="179"/>
      <c r="EL642" s="179"/>
      <c r="EM642" s="179"/>
      <c r="EN642" s="179"/>
      <c r="EO642" s="179"/>
      <c r="EP642" s="179"/>
      <c r="EQ642" s="179"/>
      <c r="ER642" s="179"/>
      <c r="ES642" s="179"/>
      <c r="ET642" s="179"/>
      <c r="EU642" s="179"/>
      <c r="EV642" s="179"/>
      <c r="EW642" s="179"/>
      <c r="EX642" s="179"/>
      <c r="EY642" s="179"/>
      <c r="EZ642" s="179"/>
      <c r="FA642" s="179"/>
      <c r="FB642" s="179"/>
      <c r="FC642" s="179"/>
      <c r="FD642" s="179"/>
      <c r="FE642" s="179"/>
      <c r="FF642" s="179"/>
      <c r="FG642" s="179"/>
      <c r="FH642" s="179"/>
      <c r="FI642" s="179"/>
      <c r="FJ642" s="179"/>
      <c r="FK642" s="179"/>
      <c r="FL642" s="179"/>
      <c r="FM642" s="179"/>
      <c r="FN642" s="179"/>
      <c r="FO642" s="179"/>
      <c r="FP642" s="179"/>
      <c r="FQ642" s="179"/>
      <c r="FR642" s="179"/>
      <c r="FS642" s="179"/>
      <c r="FT642" s="179"/>
      <c r="FU642" s="179"/>
      <c r="FV642" s="179"/>
      <c r="FW642" s="179"/>
      <c r="FX642" s="179"/>
      <c r="FY642" s="179"/>
      <c r="FZ642" s="179"/>
      <c r="GA642" s="179"/>
      <c r="GB642" s="179"/>
    </row>
    <row r="643" spans="1:184" s="659" customFormat="1">
      <c r="A643" s="12"/>
      <c r="D643" s="179"/>
      <c r="E643" s="179"/>
      <c r="F643" s="179"/>
      <c r="G643" s="179"/>
      <c r="H643" s="179"/>
      <c r="I643" s="179"/>
      <c r="J643" s="179"/>
      <c r="K643" s="179"/>
      <c r="L643" s="793"/>
      <c r="M643" s="794"/>
      <c r="N643" s="795"/>
      <c r="O643" s="179"/>
      <c r="P643" s="179"/>
      <c r="Q643" s="179"/>
      <c r="R643" s="179"/>
      <c r="S643" s="179"/>
      <c r="T643" s="179"/>
      <c r="U643" s="179"/>
      <c r="V643" s="179"/>
      <c r="W643" s="179"/>
      <c r="X643" s="179"/>
      <c r="Y643" s="179"/>
      <c r="Z643" s="179"/>
      <c r="AA643" s="179"/>
      <c r="AB643" s="179"/>
      <c r="AC643" s="179"/>
      <c r="AD643" s="179"/>
      <c r="AE643" s="179"/>
      <c r="AF643" s="179"/>
      <c r="AG643" s="179"/>
      <c r="AH643" s="179"/>
      <c r="AI643" s="179"/>
      <c r="AJ643" s="179"/>
      <c r="AK643" s="179"/>
      <c r="AL643" s="179"/>
      <c r="AM643" s="179"/>
      <c r="AN643" s="179"/>
      <c r="AO643" s="179"/>
      <c r="AP643" s="179"/>
      <c r="AQ643" s="179"/>
      <c r="AR643" s="179"/>
      <c r="AS643" s="179"/>
      <c r="AT643" s="179"/>
      <c r="AU643" s="179"/>
      <c r="AV643" s="179"/>
      <c r="AW643" s="179"/>
      <c r="AX643" s="179"/>
      <c r="AY643" s="179"/>
      <c r="AZ643" s="179"/>
      <c r="BA643" s="179"/>
      <c r="BB643" s="179"/>
      <c r="BC643" s="179"/>
      <c r="BD643" s="179"/>
      <c r="BE643" s="179"/>
      <c r="BF643" s="179"/>
      <c r="BG643" s="179"/>
      <c r="BH643" s="179"/>
      <c r="BI643" s="179"/>
      <c r="BJ643" s="179"/>
      <c r="BK643" s="179"/>
      <c r="BL643" s="179"/>
      <c r="BM643" s="179"/>
      <c r="BN643" s="179"/>
      <c r="BO643" s="179"/>
      <c r="BP643" s="179"/>
      <c r="BQ643" s="179"/>
      <c r="BR643" s="179"/>
      <c r="BS643" s="179"/>
      <c r="BT643" s="179"/>
      <c r="BU643" s="179"/>
      <c r="BV643" s="179"/>
      <c r="BW643" s="179"/>
      <c r="BX643" s="179"/>
      <c r="BY643" s="179"/>
      <c r="BZ643" s="179"/>
      <c r="CA643" s="179"/>
      <c r="CB643" s="179"/>
      <c r="CC643" s="179"/>
      <c r="CD643" s="179"/>
      <c r="CE643" s="179"/>
      <c r="CF643" s="179"/>
      <c r="CG643" s="179"/>
      <c r="CH643" s="179"/>
      <c r="CI643" s="179"/>
      <c r="CJ643" s="179"/>
      <c r="CK643" s="179"/>
      <c r="CL643" s="179"/>
      <c r="CM643" s="179"/>
      <c r="CN643" s="179"/>
      <c r="CO643" s="179"/>
      <c r="CP643" s="179"/>
      <c r="CQ643" s="179"/>
      <c r="CR643" s="179"/>
      <c r="CS643" s="179"/>
      <c r="CT643" s="179"/>
      <c r="CU643" s="179"/>
      <c r="CV643" s="179"/>
      <c r="CW643" s="179"/>
      <c r="CX643" s="179"/>
      <c r="CY643" s="179"/>
      <c r="CZ643" s="179"/>
      <c r="DA643" s="179"/>
      <c r="DB643" s="179"/>
      <c r="DC643" s="179"/>
      <c r="DD643" s="179"/>
      <c r="DE643" s="179"/>
      <c r="DF643" s="179"/>
      <c r="DG643" s="179"/>
      <c r="DH643" s="179"/>
      <c r="DI643" s="179"/>
      <c r="DJ643" s="179"/>
      <c r="DK643" s="179"/>
      <c r="DL643" s="179"/>
      <c r="DM643" s="179"/>
      <c r="DN643" s="179"/>
      <c r="DO643" s="179"/>
      <c r="DP643" s="179"/>
      <c r="DQ643" s="179"/>
      <c r="DR643" s="179"/>
      <c r="DS643" s="179"/>
      <c r="DT643" s="179"/>
      <c r="DU643" s="179"/>
      <c r="DV643" s="179"/>
      <c r="DW643" s="179"/>
      <c r="DX643" s="179"/>
      <c r="DY643" s="179"/>
      <c r="DZ643" s="179"/>
      <c r="EA643" s="179"/>
      <c r="EB643" s="179"/>
      <c r="EC643" s="179"/>
      <c r="ED643" s="179"/>
      <c r="EE643" s="179"/>
      <c r="EF643" s="179"/>
      <c r="EG643" s="179"/>
      <c r="EH643" s="179"/>
      <c r="EI643" s="179"/>
      <c r="EJ643" s="179"/>
      <c r="EK643" s="179"/>
      <c r="EL643" s="179"/>
      <c r="EM643" s="179"/>
      <c r="EN643" s="179"/>
      <c r="EO643" s="179"/>
      <c r="EP643" s="179"/>
      <c r="EQ643" s="179"/>
      <c r="ER643" s="179"/>
      <c r="ES643" s="179"/>
      <c r="ET643" s="179"/>
      <c r="EU643" s="179"/>
      <c r="EV643" s="179"/>
      <c r="EW643" s="179"/>
      <c r="EX643" s="179"/>
      <c r="EY643" s="179"/>
      <c r="EZ643" s="179"/>
      <c r="FA643" s="179"/>
      <c r="FB643" s="179"/>
      <c r="FC643" s="179"/>
      <c r="FD643" s="179"/>
      <c r="FE643" s="179"/>
      <c r="FF643" s="179"/>
      <c r="FG643" s="179"/>
      <c r="FH643" s="179"/>
      <c r="FI643" s="179"/>
      <c r="FJ643" s="179"/>
      <c r="FK643" s="179"/>
      <c r="FL643" s="179"/>
      <c r="FM643" s="179"/>
      <c r="FN643" s="179"/>
      <c r="FO643" s="179"/>
      <c r="FP643" s="179"/>
      <c r="FQ643" s="179"/>
      <c r="FR643" s="179"/>
      <c r="FS643" s="179"/>
      <c r="FT643" s="179"/>
      <c r="FU643" s="179"/>
      <c r="FV643" s="179"/>
      <c r="FW643" s="179"/>
      <c r="FX643" s="179"/>
      <c r="FY643" s="179"/>
      <c r="FZ643" s="179"/>
      <c r="GA643" s="179"/>
      <c r="GB643" s="179"/>
    </row>
    <row r="644" spans="1:184" s="659" customFormat="1">
      <c r="A644" s="12"/>
      <c r="D644" s="179"/>
      <c r="E644" s="179"/>
      <c r="F644" s="179"/>
      <c r="G644" s="179"/>
      <c r="H644" s="179"/>
      <c r="I644" s="179"/>
      <c r="J644" s="179"/>
      <c r="K644" s="179"/>
      <c r="L644" s="793"/>
      <c r="M644" s="794"/>
      <c r="N644" s="795"/>
      <c r="O644" s="179"/>
      <c r="P644" s="179"/>
      <c r="Q644" s="179"/>
      <c r="R644" s="179"/>
      <c r="S644" s="179"/>
      <c r="T644" s="179"/>
      <c r="U644" s="179"/>
      <c r="V644" s="179"/>
      <c r="W644" s="179"/>
      <c r="X644" s="179"/>
      <c r="Y644" s="179"/>
      <c r="Z644" s="179"/>
      <c r="AA644" s="179"/>
      <c r="AB644" s="179"/>
      <c r="AC644" s="179"/>
      <c r="AD644" s="179"/>
      <c r="AE644" s="179"/>
      <c r="AF644" s="179"/>
      <c r="AG644" s="179"/>
      <c r="AH644" s="179"/>
      <c r="AI644" s="179"/>
      <c r="AJ644" s="179"/>
      <c r="AK644" s="179"/>
      <c r="AL644" s="179"/>
      <c r="AM644" s="179"/>
      <c r="AN644" s="179"/>
      <c r="AO644" s="179"/>
      <c r="AP644" s="179"/>
      <c r="AQ644" s="179"/>
      <c r="AR644" s="179"/>
      <c r="AS644" s="179"/>
      <c r="AT644" s="179"/>
      <c r="AU644" s="179"/>
      <c r="AV644" s="179"/>
      <c r="AW644" s="179"/>
      <c r="AX644" s="179"/>
      <c r="AY644" s="179"/>
      <c r="AZ644" s="179"/>
      <c r="BA644" s="179"/>
      <c r="BB644" s="179"/>
      <c r="BC644" s="179"/>
      <c r="BD644" s="179"/>
      <c r="BE644" s="179"/>
      <c r="BF644" s="179"/>
      <c r="BG644" s="179"/>
      <c r="BH644" s="179"/>
      <c r="BI644" s="179"/>
      <c r="BJ644" s="179"/>
      <c r="BK644" s="179"/>
      <c r="BL644" s="179"/>
      <c r="BM644" s="179"/>
      <c r="BN644" s="179"/>
      <c r="BO644" s="179"/>
      <c r="BP644" s="179"/>
      <c r="BQ644" s="179"/>
      <c r="BR644" s="179"/>
      <c r="BS644" s="179"/>
      <c r="BT644" s="179"/>
      <c r="BU644" s="179"/>
      <c r="BV644" s="179"/>
      <c r="BW644" s="179"/>
      <c r="BX644" s="179"/>
      <c r="BY644" s="179"/>
      <c r="BZ644" s="179"/>
      <c r="CA644" s="179"/>
      <c r="CB644" s="179"/>
      <c r="CC644" s="179"/>
      <c r="CD644" s="179"/>
      <c r="CE644" s="179"/>
      <c r="CF644" s="179"/>
      <c r="CG644" s="179"/>
      <c r="CH644" s="179"/>
      <c r="CI644" s="179"/>
      <c r="CJ644" s="179"/>
      <c r="CK644" s="179"/>
      <c r="CL644" s="179"/>
      <c r="CM644" s="179"/>
      <c r="CN644" s="179"/>
      <c r="CO644" s="179"/>
      <c r="CP644" s="179"/>
      <c r="CQ644" s="179"/>
      <c r="CR644" s="179"/>
      <c r="CS644" s="179"/>
      <c r="CT644" s="179"/>
      <c r="CU644" s="179"/>
      <c r="CV644" s="179"/>
      <c r="CW644" s="179"/>
      <c r="CX644" s="179"/>
      <c r="CY644" s="179"/>
      <c r="CZ644" s="179"/>
      <c r="DA644" s="179"/>
      <c r="DB644" s="179"/>
      <c r="DC644" s="179"/>
      <c r="DD644" s="179"/>
      <c r="DE644" s="179"/>
      <c r="DF644" s="179"/>
      <c r="DG644" s="179"/>
      <c r="DH644" s="179"/>
      <c r="DI644" s="179"/>
      <c r="DJ644" s="179"/>
      <c r="DK644" s="179"/>
      <c r="DL644" s="179"/>
      <c r="DM644" s="179"/>
      <c r="DN644" s="179"/>
      <c r="DO644" s="179"/>
      <c r="DP644" s="179"/>
      <c r="DQ644" s="179"/>
      <c r="DR644" s="179"/>
      <c r="DS644" s="179"/>
      <c r="DT644" s="179"/>
      <c r="DU644" s="179"/>
      <c r="DV644" s="179"/>
      <c r="DW644" s="179"/>
      <c r="DX644" s="179"/>
      <c r="DY644" s="179"/>
      <c r="DZ644" s="179"/>
      <c r="EA644" s="179"/>
      <c r="EB644" s="179"/>
      <c r="EC644" s="179"/>
      <c r="ED644" s="179"/>
      <c r="EE644" s="179"/>
      <c r="EF644" s="179"/>
      <c r="EG644" s="179"/>
      <c r="EH644" s="179"/>
      <c r="EI644" s="179"/>
      <c r="EJ644" s="179"/>
      <c r="EK644" s="179"/>
      <c r="EL644" s="179"/>
      <c r="EM644" s="179"/>
      <c r="EN644" s="179"/>
      <c r="EO644" s="179"/>
      <c r="EP644" s="179"/>
      <c r="EQ644" s="179"/>
      <c r="ER644" s="179"/>
      <c r="ES644" s="179"/>
      <c r="ET644" s="179"/>
      <c r="EU644" s="179"/>
      <c r="EV644" s="179"/>
      <c r="EW644" s="179"/>
      <c r="EX644" s="179"/>
      <c r="EY644" s="179"/>
      <c r="EZ644" s="179"/>
      <c r="FA644" s="179"/>
      <c r="FB644" s="179"/>
      <c r="FC644" s="179"/>
      <c r="FD644" s="179"/>
      <c r="FE644" s="179"/>
      <c r="FF644" s="179"/>
      <c r="FG644" s="179"/>
      <c r="FH644" s="179"/>
      <c r="FI644" s="179"/>
      <c r="FJ644" s="179"/>
      <c r="FK644" s="179"/>
      <c r="FL644" s="179"/>
      <c r="FM644" s="179"/>
      <c r="FN644" s="179"/>
      <c r="FO644" s="179"/>
      <c r="FP644" s="179"/>
      <c r="FQ644" s="179"/>
      <c r="FR644" s="179"/>
      <c r="FS644" s="179"/>
      <c r="FT644" s="179"/>
      <c r="FU644" s="179"/>
      <c r="FV644" s="179"/>
      <c r="FW644" s="179"/>
      <c r="FX644" s="179"/>
      <c r="FY644" s="179"/>
      <c r="FZ644" s="179"/>
      <c r="GA644" s="179"/>
      <c r="GB644" s="179"/>
    </row>
    <row r="645" spans="1:184" s="659" customFormat="1">
      <c r="A645" s="12"/>
      <c r="D645" s="179"/>
      <c r="E645" s="179"/>
      <c r="F645" s="179"/>
      <c r="G645" s="179"/>
      <c r="H645" s="179"/>
      <c r="I645" s="179"/>
      <c r="J645" s="179"/>
      <c r="K645" s="179"/>
      <c r="L645" s="793"/>
      <c r="M645" s="794"/>
      <c r="N645" s="795"/>
      <c r="O645" s="179"/>
      <c r="P645" s="179"/>
      <c r="Q645" s="179"/>
      <c r="R645" s="179"/>
      <c r="S645" s="179"/>
      <c r="T645" s="179"/>
      <c r="U645" s="179"/>
      <c r="V645" s="179"/>
      <c r="W645" s="179"/>
      <c r="X645" s="179"/>
      <c r="Y645" s="179"/>
      <c r="Z645" s="179"/>
      <c r="AA645" s="179"/>
      <c r="AB645" s="179"/>
      <c r="AC645" s="179"/>
      <c r="AD645" s="179"/>
      <c r="AE645" s="179"/>
      <c r="AF645" s="179"/>
      <c r="AG645" s="179"/>
      <c r="AH645" s="179"/>
      <c r="AI645" s="179"/>
      <c r="AJ645" s="179"/>
      <c r="AK645" s="179"/>
      <c r="AL645" s="179"/>
      <c r="AM645" s="179"/>
      <c r="AN645" s="179"/>
      <c r="AO645" s="179"/>
      <c r="AP645" s="179"/>
      <c r="AQ645" s="179"/>
      <c r="AR645" s="179"/>
      <c r="AS645" s="179"/>
      <c r="AT645" s="179"/>
      <c r="AU645" s="179"/>
      <c r="AV645" s="179"/>
      <c r="AW645" s="179"/>
      <c r="AX645" s="179"/>
      <c r="AY645" s="179"/>
      <c r="AZ645" s="179"/>
      <c r="BA645" s="179"/>
      <c r="BB645" s="179"/>
      <c r="BC645" s="179"/>
      <c r="BD645" s="179"/>
      <c r="BE645" s="179"/>
      <c r="BF645" s="179"/>
      <c r="BG645" s="179"/>
      <c r="BH645" s="179"/>
      <c r="BI645" s="179"/>
      <c r="BJ645" s="179"/>
      <c r="BK645" s="179"/>
      <c r="BL645" s="179"/>
      <c r="BM645" s="179"/>
      <c r="BN645" s="179"/>
      <c r="BO645" s="179"/>
      <c r="BP645" s="179"/>
      <c r="BQ645" s="179"/>
      <c r="BR645" s="179"/>
      <c r="BS645" s="179"/>
      <c r="BT645" s="179"/>
      <c r="BU645" s="179"/>
      <c r="BV645" s="179"/>
      <c r="BW645" s="179"/>
      <c r="BX645" s="179"/>
      <c r="BY645" s="179"/>
      <c r="BZ645" s="179"/>
      <c r="CA645" s="179"/>
      <c r="CB645" s="179"/>
      <c r="CC645" s="179"/>
      <c r="CD645" s="179"/>
      <c r="CE645" s="179"/>
      <c r="CF645" s="179"/>
      <c r="CG645" s="179"/>
      <c r="CH645" s="179"/>
      <c r="CI645" s="179"/>
      <c r="CJ645" s="179"/>
      <c r="CK645" s="179"/>
      <c r="CL645" s="179"/>
      <c r="CM645" s="179"/>
      <c r="CN645" s="179"/>
      <c r="CO645" s="179"/>
      <c r="CP645" s="179"/>
      <c r="CQ645" s="179"/>
      <c r="CR645" s="179"/>
      <c r="CS645" s="179"/>
      <c r="CT645" s="179"/>
      <c r="CU645" s="179"/>
      <c r="CV645" s="179"/>
      <c r="CW645" s="179"/>
      <c r="CX645" s="179"/>
      <c r="CY645" s="179"/>
      <c r="CZ645" s="179"/>
      <c r="DA645" s="179"/>
      <c r="DB645" s="179"/>
      <c r="DC645" s="179"/>
      <c r="DD645" s="179"/>
      <c r="DE645" s="179"/>
      <c r="DF645" s="179"/>
      <c r="DG645" s="179"/>
      <c r="DH645" s="179"/>
      <c r="DI645" s="179"/>
      <c r="DJ645" s="179"/>
      <c r="DK645" s="179"/>
      <c r="DL645" s="179"/>
      <c r="DM645" s="179"/>
      <c r="DN645" s="179"/>
      <c r="DO645" s="179"/>
      <c r="DP645" s="179"/>
      <c r="DQ645" s="179"/>
      <c r="DR645" s="179"/>
      <c r="DS645" s="179"/>
      <c r="DT645" s="179"/>
      <c r="DU645" s="179"/>
      <c r="DV645" s="179"/>
      <c r="DW645" s="179"/>
      <c r="DX645" s="179"/>
      <c r="DY645" s="179"/>
      <c r="DZ645" s="179"/>
      <c r="EA645" s="179"/>
      <c r="EB645" s="179"/>
      <c r="EC645" s="179"/>
      <c r="ED645" s="179"/>
      <c r="EE645" s="179"/>
      <c r="EF645" s="179"/>
      <c r="EG645" s="179"/>
      <c r="EH645" s="179"/>
      <c r="EI645" s="179"/>
      <c r="EJ645" s="179"/>
      <c r="EK645" s="179"/>
      <c r="EL645" s="179"/>
      <c r="EM645" s="179"/>
      <c r="EN645" s="179"/>
      <c r="EO645" s="179"/>
      <c r="EP645" s="179"/>
      <c r="EQ645" s="179"/>
      <c r="ER645" s="179"/>
      <c r="ES645" s="179"/>
      <c r="ET645" s="179"/>
      <c r="EU645" s="179"/>
      <c r="EV645" s="179"/>
      <c r="EW645" s="179"/>
      <c r="EX645" s="179"/>
      <c r="EY645" s="179"/>
      <c r="EZ645" s="179"/>
      <c r="FA645" s="179"/>
      <c r="FB645" s="179"/>
      <c r="FC645" s="179"/>
      <c r="FD645" s="179"/>
      <c r="FE645" s="179"/>
      <c r="FF645" s="179"/>
      <c r="FG645" s="179"/>
      <c r="FH645" s="179"/>
      <c r="FI645" s="179"/>
      <c r="FJ645" s="179"/>
      <c r="FK645" s="179"/>
      <c r="FL645" s="179"/>
      <c r="FM645" s="179"/>
      <c r="FN645" s="179"/>
      <c r="FO645" s="179"/>
      <c r="FP645" s="179"/>
      <c r="FQ645" s="179"/>
      <c r="FR645" s="179"/>
      <c r="FS645" s="179"/>
      <c r="FT645" s="179"/>
      <c r="FU645" s="179"/>
      <c r="FV645" s="179"/>
      <c r="FW645" s="179"/>
      <c r="FX645" s="179"/>
      <c r="FY645" s="179"/>
      <c r="FZ645" s="179"/>
      <c r="GA645" s="179"/>
      <c r="GB645" s="179"/>
    </row>
    <row r="646" spans="1:184" s="659" customFormat="1">
      <c r="A646" s="12"/>
      <c r="D646" s="179"/>
      <c r="E646" s="179"/>
      <c r="F646" s="179"/>
      <c r="G646" s="179"/>
      <c r="H646" s="179"/>
      <c r="I646" s="179"/>
      <c r="J646" s="179"/>
      <c r="K646" s="179"/>
      <c r="L646" s="793"/>
      <c r="M646" s="794"/>
      <c r="N646" s="795"/>
      <c r="O646" s="179"/>
      <c r="P646" s="179"/>
      <c r="Q646" s="179"/>
      <c r="R646" s="179"/>
      <c r="S646" s="179"/>
      <c r="T646" s="179"/>
      <c r="U646" s="179"/>
      <c r="V646" s="179"/>
      <c r="W646" s="179"/>
      <c r="X646" s="179"/>
      <c r="Y646" s="179"/>
      <c r="Z646" s="179"/>
      <c r="AA646" s="179"/>
      <c r="AB646" s="179"/>
      <c r="AC646" s="179"/>
      <c r="AD646" s="179"/>
      <c r="AE646" s="179"/>
      <c r="AF646" s="179"/>
      <c r="AG646" s="179"/>
      <c r="AH646" s="179"/>
      <c r="AI646" s="179"/>
      <c r="AJ646" s="179"/>
      <c r="AK646" s="179"/>
      <c r="AL646" s="179"/>
      <c r="AM646" s="179"/>
      <c r="AN646" s="179"/>
      <c r="AO646" s="179"/>
      <c r="AP646" s="179"/>
      <c r="AQ646" s="179"/>
      <c r="AR646" s="179"/>
      <c r="AS646" s="179"/>
      <c r="AT646" s="179"/>
      <c r="AU646" s="179"/>
      <c r="AV646" s="179"/>
      <c r="AW646" s="179"/>
      <c r="AX646" s="179"/>
      <c r="AY646" s="179"/>
      <c r="AZ646" s="179"/>
      <c r="BA646" s="179"/>
      <c r="BB646" s="179"/>
      <c r="BC646" s="179"/>
      <c r="BD646" s="179"/>
      <c r="BE646" s="179"/>
      <c r="BF646" s="179"/>
      <c r="BG646" s="179"/>
      <c r="BH646" s="179"/>
      <c r="BI646" s="179"/>
      <c r="BJ646" s="179"/>
      <c r="BK646" s="179"/>
      <c r="BL646" s="179"/>
      <c r="BM646" s="179"/>
      <c r="BN646" s="179"/>
      <c r="BO646" s="179"/>
      <c r="BP646" s="179"/>
      <c r="BQ646" s="179"/>
      <c r="BR646" s="179"/>
      <c r="BS646" s="179"/>
      <c r="BT646" s="179"/>
      <c r="BU646" s="179"/>
      <c r="BV646" s="179"/>
      <c r="BW646" s="179"/>
      <c r="BX646" s="179"/>
      <c r="BY646" s="179"/>
      <c r="BZ646" s="179"/>
      <c r="CA646" s="179"/>
      <c r="CB646" s="179"/>
      <c r="CC646" s="179"/>
      <c r="CD646" s="179"/>
      <c r="CE646" s="179"/>
      <c r="CF646" s="179"/>
      <c r="CG646" s="179"/>
      <c r="CH646" s="179"/>
      <c r="CI646" s="179"/>
      <c r="CJ646" s="179"/>
      <c r="CK646" s="179"/>
      <c r="CL646" s="179"/>
      <c r="CM646" s="179"/>
      <c r="CN646" s="179"/>
      <c r="CO646" s="179"/>
      <c r="CP646" s="179"/>
      <c r="CQ646" s="179"/>
      <c r="CR646" s="179"/>
      <c r="CS646" s="179"/>
      <c r="CT646" s="179"/>
      <c r="CU646" s="179"/>
      <c r="CV646" s="179"/>
      <c r="CW646" s="179"/>
      <c r="CX646" s="179"/>
      <c r="CY646" s="179"/>
      <c r="CZ646" s="179"/>
      <c r="DA646" s="179"/>
      <c r="DB646" s="179"/>
      <c r="DC646" s="179"/>
      <c r="DD646" s="179"/>
      <c r="DE646" s="179"/>
      <c r="DF646" s="179"/>
      <c r="DG646" s="179"/>
      <c r="DH646" s="179"/>
      <c r="DI646" s="179"/>
      <c r="DJ646" s="179"/>
      <c r="DK646" s="179"/>
      <c r="DL646" s="179"/>
      <c r="DM646" s="179"/>
      <c r="DN646" s="179"/>
      <c r="DO646" s="179"/>
      <c r="DP646" s="179"/>
      <c r="DQ646" s="179"/>
      <c r="DR646" s="179"/>
      <c r="DS646" s="179"/>
      <c r="DT646" s="179"/>
      <c r="DU646" s="179"/>
      <c r="DV646" s="179"/>
      <c r="DW646" s="179"/>
      <c r="DX646" s="179"/>
      <c r="DY646" s="179"/>
      <c r="DZ646" s="179"/>
      <c r="EA646" s="179"/>
      <c r="EB646" s="179"/>
      <c r="EC646" s="179"/>
      <c r="ED646" s="179"/>
      <c r="EE646" s="179"/>
      <c r="EF646" s="179"/>
      <c r="EG646" s="179"/>
      <c r="EH646" s="179"/>
      <c r="EI646" s="179"/>
      <c r="EJ646" s="179"/>
      <c r="EK646" s="179"/>
      <c r="EL646" s="179"/>
      <c r="EM646" s="179"/>
      <c r="EN646" s="179"/>
      <c r="EO646" s="179"/>
      <c r="EP646" s="179"/>
      <c r="EQ646" s="179"/>
      <c r="ER646" s="179"/>
      <c r="ES646" s="179"/>
      <c r="ET646" s="179"/>
      <c r="EU646" s="179"/>
      <c r="EV646" s="179"/>
      <c r="EW646" s="179"/>
      <c r="EX646" s="179"/>
      <c r="EY646" s="179"/>
      <c r="EZ646" s="179"/>
      <c r="FA646" s="179"/>
      <c r="FB646" s="179"/>
      <c r="FC646" s="179"/>
      <c r="FD646" s="179"/>
      <c r="FE646" s="179"/>
      <c r="FF646" s="179"/>
      <c r="FG646" s="179"/>
      <c r="FH646" s="179"/>
      <c r="FI646" s="179"/>
      <c r="FJ646" s="179"/>
      <c r="FK646" s="179"/>
      <c r="FL646" s="179"/>
      <c r="FM646" s="179"/>
      <c r="FN646" s="179"/>
      <c r="FO646" s="179"/>
      <c r="FP646" s="179"/>
      <c r="FQ646" s="179"/>
      <c r="FR646" s="179"/>
      <c r="FS646" s="179"/>
      <c r="FT646" s="179"/>
      <c r="FU646" s="179"/>
      <c r="FV646" s="179"/>
      <c r="FW646" s="179"/>
      <c r="FX646" s="179"/>
      <c r="FY646" s="179"/>
      <c r="FZ646" s="179"/>
      <c r="GA646" s="179"/>
      <c r="GB646" s="179"/>
    </row>
    <row r="647" spans="1:184" s="659" customFormat="1">
      <c r="A647" s="12"/>
      <c r="D647" s="179"/>
      <c r="E647" s="179"/>
      <c r="F647" s="179"/>
      <c r="G647" s="179"/>
      <c r="H647" s="179"/>
      <c r="I647" s="179"/>
      <c r="J647" s="179"/>
      <c r="K647" s="179"/>
      <c r="L647" s="793"/>
      <c r="M647" s="794"/>
      <c r="N647" s="795"/>
      <c r="O647" s="179"/>
      <c r="P647" s="179"/>
      <c r="Q647" s="179"/>
      <c r="R647" s="179"/>
      <c r="S647" s="179"/>
      <c r="T647" s="179"/>
      <c r="U647" s="179"/>
      <c r="V647" s="179"/>
      <c r="W647" s="179"/>
      <c r="X647" s="179"/>
      <c r="Y647" s="179"/>
      <c r="Z647" s="179"/>
      <c r="AA647" s="179"/>
      <c r="AB647" s="179"/>
      <c r="AC647" s="179"/>
      <c r="AD647" s="179"/>
      <c r="AE647" s="179"/>
      <c r="AF647" s="179"/>
      <c r="AG647" s="179"/>
      <c r="AH647" s="179"/>
      <c r="AI647" s="179"/>
      <c r="AJ647" s="179"/>
      <c r="AK647" s="179"/>
      <c r="AL647" s="179"/>
      <c r="AM647" s="179"/>
      <c r="AN647" s="179"/>
      <c r="AO647" s="179"/>
      <c r="AP647" s="179"/>
      <c r="AQ647" s="179"/>
      <c r="AR647" s="179"/>
      <c r="AS647" s="179"/>
      <c r="AT647" s="179"/>
      <c r="AU647" s="179"/>
      <c r="AV647" s="179"/>
      <c r="AW647" s="179"/>
      <c r="AX647" s="179"/>
      <c r="AY647" s="179"/>
      <c r="AZ647" s="179"/>
      <c r="BA647" s="179"/>
      <c r="BB647" s="179"/>
      <c r="BC647" s="179"/>
      <c r="BD647" s="179"/>
      <c r="BE647" s="179"/>
      <c r="BF647" s="179"/>
      <c r="BG647" s="179"/>
      <c r="BH647" s="179"/>
      <c r="BI647" s="179"/>
      <c r="BJ647" s="179"/>
      <c r="BK647" s="179"/>
      <c r="BL647" s="179"/>
      <c r="BM647" s="179"/>
      <c r="BN647" s="179"/>
      <c r="BO647" s="179"/>
      <c r="BP647" s="179"/>
      <c r="BQ647" s="179"/>
      <c r="BR647" s="179"/>
      <c r="BS647" s="179"/>
      <c r="BT647" s="179"/>
      <c r="BU647" s="179"/>
      <c r="BV647" s="179"/>
      <c r="BW647" s="179"/>
      <c r="BX647" s="179"/>
      <c r="BY647" s="179"/>
      <c r="BZ647" s="179"/>
      <c r="CA647" s="179"/>
      <c r="CB647" s="179"/>
      <c r="CC647" s="179"/>
      <c r="CD647" s="179"/>
      <c r="CE647" s="179"/>
      <c r="CF647" s="179"/>
      <c r="CG647" s="179"/>
      <c r="CH647" s="179"/>
      <c r="CI647" s="179"/>
      <c r="CJ647" s="179"/>
      <c r="CK647" s="179"/>
      <c r="CL647" s="179"/>
      <c r="CM647" s="179"/>
      <c r="CN647" s="179"/>
      <c r="CO647" s="179"/>
      <c r="CP647" s="179"/>
      <c r="CQ647" s="179"/>
      <c r="CR647" s="179"/>
      <c r="CS647" s="179"/>
      <c r="CT647" s="179"/>
      <c r="CU647" s="179"/>
      <c r="CV647" s="179"/>
      <c r="CW647" s="179"/>
      <c r="CX647" s="179"/>
      <c r="CY647" s="179"/>
      <c r="CZ647" s="179"/>
      <c r="DA647" s="179"/>
      <c r="DB647" s="179"/>
      <c r="DC647" s="179"/>
      <c r="DD647" s="179"/>
      <c r="DE647" s="179"/>
      <c r="DF647" s="179"/>
      <c r="DG647" s="179"/>
      <c r="DH647" s="179"/>
      <c r="DI647" s="179"/>
      <c r="DJ647" s="179"/>
      <c r="DK647" s="179"/>
      <c r="DL647" s="179"/>
      <c r="DM647" s="179"/>
      <c r="DN647" s="179"/>
      <c r="DO647" s="179"/>
      <c r="DP647" s="179"/>
      <c r="DQ647" s="179"/>
      <c r="DR647" s="179"/>
      <c r="DS647" s="179"/>
      <c r="DT647" s="179"/>
      <c r="DU647" s="179"/>
      <c r="DV647" s="179"/>
      <c r="DW647" s="179"/>
      <c r="DX647" s="179"/>
      <c r="DY647" s="179"/>
      <c r="DZ647" s="179"/>
      <c r="EA647" s="179"/>
      <c r="EB647" s="179"/>
      <c r="EC647" s="179"/>
      <c r="ED647" s="179"/>
      <c r="EE647" s="179"/>
      <c r="EF647" s="179"/>
      <c r="EG647" s="179"/>
      <c r="EH647" s="179"/>
      <c r="EI647" s="179"/>
      <c r="EJ647" s="179"/>
      <c r="EK647" s="179"/>
      <c r="EL647" s="179"/>
      <c r="EM647" s="179"/>
      <c r="EN647" s="179"/>
      <c r="EO647" s="179"/>
      <c r="EP647" s="179"/>
      <c r="EQ647" s="179"/>
      <c r="ER647" s="179"/>
      <c r="ES647" s="179"/>
      <c r="ET647" s="179"/>
      <c r="EU647" s="179"/>
      <c r="EV647" s="179"/>
      <c r="EW647" s="179"/>
      <c r="EX647" s="179"/>
      <c r="EY647" s="179"/>
      <c r="EZ647" s="179"/>
      <c r="FA647" s="179"/>
      <c r="FB647" s="179"/>
      <c r="FC647" s="179"/>
      <c r="FD647" s="179"/>
      <c r="FE647" s="179"/>
      <c r="FF647" s="179"/>
      <c r="FG647" s="179"/>
      <c r="FH647" s="179"/>
      <c r="FI647" s="179"/>
      <c r="FJ647" s="179"/>
      <c r="FK647" s="179"/>
      <c r="FL647" s="179"/>
      <c r="FM647" s="179"/>
      <c r="FN647" s="179"/>
      <c r="FO647" s="179"/>
      <c r="FP647" s="179"/>
      <c r="FQ647" s="179"/>
      <c r="FR647" s="179"/>
      <c r="FS647" s="179"/>
      <c r="FT647" s="179"/>
      <c r="FU647" s="179"/>
      <c r="FV647" s="179"/>
      <c r="FW647" s="179"/>
      <c r="FX647" s="179"/>
      <c r="FY647" s="179"/>
      <c r="FZ647" s="179"/>
      <c r="GA647" s="179"/>
      <c r="GB647" s="179"/>
    </row>
    <row r="648" spans="1:184" s="659" customFormat="1">
      <c r="A648" s="12"/>
      <c r="D648" s="179"/>
      <c r="E648" s="179"/>
      <c r="F648" s="179"/>
      <c r="G648" s="179"/>
      <c r="H648" s="179"/>
      <c r="I648" s="179"/>
      <c r="J648" s="179"/>
      <c r="K648" s="179"/>
      <c r="L648" s="793"/>
      <c r="M648" s="794"/>
      <c r="N648" s="795"/>
      <c r="O648" s="179"/>
      <c r="P648" s="179"/>
      <c r="Q648" s="179"/>
      <c r="R648" s="179"/>
      <c r="S648" s="179"/>
      <c r="T648" s="179"/>
      <c r="U648" s="179"/>
      <c r="V648" s="179"/>
      <c r="W648" s="179"/>
      <c r="X648" s="179"/>
      <c r="Y648" s="179"/>
      <c r="Z648" s="179"/>
      <c r="AA648" s="179"/>
      <c r="AB648" s="179"/>
      <c r="AC648" s="179"/>
      <c r="AD648" s="179"/>
      <c r="AE648" s="179"/>
      <c r="AF648" s="179"/>
      <c r="AG648" s="179"/>
      <c r="AH648" s="179"/>
      <c r="AI648" s="179"/>
      <c r="AJ648" s="179"/>
      <c r="AK648" s="179"/>
      <c r="AL648" s="179"/>
      <c r="AM648" s="179"/>
      <c r="AN648" s="179"/>
      <c r="AO648" s="179"/>
      <c r="AP648" s="179"/>
      <c r="AQ648" s="179"/>
      <c r="AR648" s="179"/>
      <c r="AS648" s="179"/>
      <c r="AT648" s="179"/>
      <c r="AU648" s="179"/>
      <c r="AV648" s="179"/>
      <c r="AW648" s="179"/>
      <c r="AX648" s="179"/>
      <c r="AY648" s="179"/>
      <c r="AZ648" s="179"/>
      <c r="BA648" s="179"/>
      <c r="BB648" s="179"/>
      <c r="BC648" s="179"/>
      <c r="BD648" s="179"/>
      <c r="BE648" s="179"/>
      <c r="BF648" s="179"/>
      <c r="BG648" s="179"/>
      <c r="BH648" s="179"/>
      <c r="BI648" s="179"/>
      <c r="BJ648" s="179"/>
      <c r="BK648" s="179"/>
      <c r="BL648" s="179"/>
      <c r="BM648" s="179"/>
      <c r="BN648" s="179"/>
      <c r="BO648" s="179"/>
      <c r="BP648" s="179"/>
      <c r="BQ648" s="179"/>
      <c r="BR648" s="179"/>
      <c r="BS648" s="179"/>
      <c r="BT648" s="179"/>
      <c r="BU648" s="179"/>
      <c r="BV648" s="179"/>
      <c r="BW648" s="179"/>
      <c r="BX648" s="179"/>
      <c r="BY648" s="179"/>
      <c r="BZ648" s="179"/>
      <c r="CA648" s="179"/>
      <c r="CB648" s="179"/>
      <c r="CC648" s="179"/>
      <c r="CD648" s="179"/>
      <c r="CE648" s="179"/>
      <c r="CF648" s="179"/>
      <c r="CG648" s="179"/>
      <c r="CH648" s="179"/>
      <c r="CI648" s="179"/>
      <c r="CJ648" s="179"/>
      <c r="CK648" s="179"/>
      <c r="CL648" s="179"/>
      <c r="CM648" s="179"/>
      <c r="CN648" s="179"/>
      <c r="CO648" s="179"/>
      <c r="CP648" s="179"/>
      <c r="CQ648" s="179"/>
      <c r="CR648" s="179"/>
      <c r="CS648" s="179"/>
      <c r="CT648" s="179"/>
      <c r="CU648" s="179"/>
      <c r="CV648" s="179"/>
      <c r="CW648" s="179"/>
      <c r="CX648" s="179"/>
      <c r="CY648" s="179"/>
      <c r="CZ648" s="179"/>
      <c r="DA648" s="179"/>
      <c r="DB648" s="179"/>
      <c r="DC648" s="179"/>
      <c r="DD648" s="179"/>
      <c r="DE648" s="179"/>
      <c r="DF648" s="179"/>
      <c r="DG648" s="179"/>
      <c r="DH648" s="179"/>
      <c r="DI648" s="179"/>
      <c r="DJ648" s="179"/>
      <c r="DK648" s="179"/>
      <c r="DL648" s="179"/>
      <c r="DM648" s="179"/>
      <c r="DN648" s="179"/>
      <c r="DO648" s="179"/>
      <c r="DP648" s="179"/>
      <c r="DQ648" s="179"/>
      <c r="DR648" s="179"/>
      <c r="DS648" s="179"/>
      <c r="DT648" s="179"/>
      <c r="DU648" s="179"/>
      <c r="DV648" s="179"/>
      <c r="DW648" s="179"/>
      <c r="DX648" s="179"/>
      <c r="DY648" s="179"/>
      <c r="DZ648" s="179"/>
      <c r="EA648" s="179"/>
      <c r="EB648" s="179"/>
      <c r="EC648" s="179"/>
      <c r="ED648" s="179"/>
      <c r="EE648" s="179"/>
      <c r="EF648" s="179"/>
      <c r="EG648" s="179"/>
      <c r="EH648" s="179"/>
      <c r="EI648" s="179"/>
      <c r="EJ648" s="179"/>
      <c r="EK648" s="179"/>
      <c r="EL648" s="179"/>
      <c r="EM648" s="179"/>
      <c r="EN648" s="179"/>
      <c r="EO648" s="179"/>
      <c r="EP648" s="179"/>
      <c r="EQ648" s="179"/>
      <c r="ER648" s="179"/>
      <c r="ES648" s="179"/>
      <c r="ET648" s="179"/>
      <c r="EU648" s="179"/>
      <c r="EV648" s="179"/>
      <c r="EW648" s="179"/>
      <c r="EX648" s="179"/>
      <c r="EY648" s="179"/>
      <c r="EZ648" s="179"/>
      <c r="FA648" s="179"/>
      <c r="FB648" s="179"/>
      <c r="FC648" s="179"/>
      <c r="FD648" s="179"/>
      <c r="FE648" s="179"/>
      <c r="FF648" s="179"/>
      <c r="FG648" s="179"/>
      <c r="FH648" s="179"/>
      <c r="FI648" s="179"/>
      <c r="FJ648" s="179"/>
      <c r="FK648" s="179"/>
      <c r="FL648" s="179"/>
      <c r="FM648" s="179"/>
      <c r="FN648" s="179"/>
      <c r="FO648" s="179"/>
      <c r="FP648" s="179"/>
      <c r="FQ648" s="179"/>
      <c r="FR648" s="179"/>
      <c r="FS648" s="179"/>
      <c r="FT648" s="179"/>
      <c r="FU648" s="179"/>
      <c r="FV648" s="179"/>
      <c r="FW648" s="179"/>
      <c r="FX648" s="179"/>
      <c r="FY648" s="179"/>
      <c r="FZ648" s="179"/>
      <c r="GA648" s="179"/>
      <c r="GB648" s="179"/>
    </row>
    <row r="649" spans="1:184" s="659" customFormat="1">
      <c r="A649" s="12"/>
      <c r="D649" s="179"/>
      <c r="E649" s="179"/>
      <c r="F649" s="179"/>
      <c r="G649" s="179"/>
      <c r="H649" s="179"/>
      <c r="I649" s="179"/>
      <c r="J649" s="179"/>
      <c r="K649" s="179"/>
      <c r="L649" s="793"/>
      <c r="M649" s="794"/>
      <c r="N649" s="795"/>
      <c r="O649" s="179"/>
      <c r="P649" s="179"/>
      <c r="Q649" s="179"/>
      <c r="R649" s="179"/>
      <c r="S649" s="179"/>
      <c r="T649" s="179"/>
      <c r="U649" s="179"/>
      <c r="V649" s="179"/>
      <c r="W649" s="179"/>
      <c r="X649" s="179"/>
      <c r="Y649" s="179"/>
      <c r="Z649" s="179"/>
      <c r="AA649" s="179"/>
      <c r="AB649" s="179"/>
      <c r="AC649" s="179"/>
      <c r="AD649" s="179"/>
      <c r="AE649" s="179"/>
      <c r="AF649" s="179"/>
      <c r="AG649" s="179"/>
      <c r="AH649" s="179"/>
      <c r="AI649" s="179"/>
      <c r="AJ649" s="179"/>
      <c r="AK649" s="179"/>
      <c r="AL649" s="179"/>
      <c r="AM649" s="179"/>
      <c r="AN649" s="179"/>
      <c r="AO649" s="179"/>
      <c r="AP649" s="179"/>
      <c r="AQ649" s="179"/>
      <c r="AR649" s="179"/>
      <c r="AS649" s="179"/>
      <c r="AT649" s="179"/>
      <c r="AU649" s="179"/>
      <c r="AV649" s="179"/>
      <c r="AW649" s="179"/>
      <c r="AX649" s="179"/>
      <c r="AY649" s="179"/>
      <c r="AZ649" s="179"/>
      <c r="BA649" s="179"/>
      <c r="BB649" s="179"/>
      <c r="BC649" s="179"/>
      <c r="BD649" s="179"/>
      <c r="BE649" s="179"/>
      <c r="BF649" s="179"/>
      <c r="BG649" s="179"/>
      <c r="BH649" s="179"/>
      <c r="BI649" s="179"/>
      <c r="BJ649" s="179"/>
      <c r="BK649" s="179"/>
      <c r="BL649" s="179"/>
      <c r="BM649" s="179"/>
      <c r="BN649" s="179"/>
      <c r="BO649" s="179"/>
      <c r="BP649" s="179"/>
      <c r="BQ649" s="179"/>
      <c r="BR649" s="179"/>
      <c r="BS649" s="179"/>
      <c r="BT649" s="179"/>
      <c r="BU649" s="179"/>
      <c r="BV649" s="179"/>
      <c r="BW649" s="179"/>
      <c r="BX649" s="179"/>
      <c r="BY649" s="179"/>
      <c r="BZ649" s="179"/>
      <c r="CA649" s="179"/>
      <c r="CB649" s="179"/>
      <c r="CC649" s="179"/>
      <c r="CD649" s="179"/>
      <c r="CE649" s="179"/>
      <c r="CF649" s="179"/>
      <c r="CG649" s="179"/>
      <c r="CH649" s="179"/>
      <c r="CI649" s="179"/>
      <c r="CJ649" s="179"/>
      <c r="CK649" s="179"/>
      <c r="CL649" s="179"/>
      <c r="CM649" s="179"/>
      <c r="CN649" s="179"/>
      <c r="CO649" s="179"/>
      <c r="CP649" s="179"/>
      <c r="CQ649" s="179"/>
      <c r="CR649" s="179"/>
      <c r="CS649" s="179"/>
      <c r="CT649" s="179"/>
      <c r="CU649" s="179"/>
      <c r="CV649" s="179"/>
      <c r="CW649" s="179"/>
      <c r="CX649" s="179"/>
      <c r="CY649" s="179"/>
      <c r="CZ649" s="179"/>
      <c r="DA649" s="179"/>
      <c r="DB649" s="179"/>
      <c r="DC649" s="179"/>
      <c r="DD649" s="179"/>
      <c r="DE649" s="179"/>
      <c r="DF649" s="179"/>
      <c r="DG649" s="179"/>
      <c r="DH649" s="179"/>
      <c r="DI649" s="179"/>
      <c r="DJ649" s="179"/>
      <c r="DK649" s="179"/>
      <c r="DL649" s="179"/>
      <c r="DM649" s="179"/>
      <c r="DN649" s="179"/>
      <c r="DO649" s="179"/>
      <c r="DP649" s="179"/>
      <c r="DQ649" s="179"/>
      <c r="DR649" s="179"/>
      <c r="DS649" s="179"/>
      <c r="DT649" s="179"/>
      <c r="DU649" s="179"/>
      <c r="DV649" s="179"/>
      <c r="DW649" s="179"/>
      <c r="DX649" s="179"/>
      <c r="DY649" s="179"/>
      <c r="DZ649" s="179"/>
      <c r="EA649" s="179"/>
      <c r="EB649" s="179"/>
      <c r="EC649" s="179"/>
      <c r="ED649" s="179"/>
      <c r="EE649" s="179"/>
      <c r="EF649" s="179"/>
      <c r="EG649" s="179"/>
      <c r="EH649" s="179"/>
      <c r="EI649" s="179"/>
      <c r="EJ649" s="179"/>
      <c r="EK649" s="179"/>
      <c r="EL649" s="179"/>
      <c r="EM649" s="179"/>
      <c r="EN649" s="179"/>
      <c r="EO649" s="179"/>
      <c r="EP649" s="179"/>
      <c r="EQ649" s="179"/>
      <c r="ER649" s="179"/>
      <c r="ES649" s="179"/>
      <c r="ET649" s="179"/>
      <c r="EU649" s="179"/>
      <c r="EV649" s="179"/>
      <c r="EW649" s="179"/>
      <c r="EX649" s="179"/>
      <c r="EY649" s="179"/>
      <c r="EZ649" s="179"/>
      <c r="FA649" s="179"/>
      <c r="FB649" s="179"/>
      <c r="FC649" s="179"/>
      <c r="FD649" s="179"/>
      <c r="FE649" s="179"/>
      <c r="FF649" s="179"/>
      <c r="FG649" s="179"/>
      <c r="FH649" s="179"/>
      <c r="FI649" s="179"/>
      <c r="FJ649" s="179"/>
      <c r="FK649" s="179"/>
      <c r="FL649" s="179"/>
      <c r="FM649" s="179"/>
      <c r="FN649" s="179"/>
      <c r="FO649" s="179"/>
      <c r="FP649" s="179"/>
      <c r="FQ649" s="179"/>
      <c r="FR649" s="179"/>
      <c r="FS649" s="179"/>
      <c r="FT649" s="179"/>
      <c r="FU649" s="179"/>
      <c r="FV649" s="179"/>
      <c r="FW649" s="179"/>
      <c r="FX649" s="179"/>
      <c r="FY649" s="179"/>
      <c r="FZ649" s="179"/>
      <c r="GA649" s="179"/>
      <c r="GB649" s="179"/>
    </row>
    <row r="650" spans="1:184" s="659" customFormat="1">
      <c r="A650" s="12"/>
      <c r="D650" s="179"/>
      <c r="E650" s="179"/>
      <c r="F650" s="179"/>
      <c r="G650" s="179"/>
      <c r="H650" s="179"/>
      <c r="I650" s="179"/>
      <c r="J650" s="179"/>
      <c r="K650" s="179"/>
      <c r="L650" s="793"/>
      <c r="M650" s="794"/>
      <c r="N650" s="795"/>
      <c r="O650" s="179"/>
      <c r="P650" s="179"/>
      <c r="Q650" s="179"/>
      <c r="R650" s="179"/>
      <c r="S650" s="179"/>
      <c r="T650" s="179"/>
      <c r="U650" s="179"/>
      <c r="V650" s="179"/>
      <c r="W650" s="179"/>
      <c r="X650" s="179"/>
      <c r="Y650" s="179"/>
      <c r="Z650" s="179"/>
      <c r="AA650" s="179"/>
      <c r="AB650" s="179"/>
      <c r="AC650" s="179"/>
      <c r="AD650" s="179"/>
      <c r="AE650" s="179"/>
      <c r="AF650" s="179"/>
      <c r="AG650" s="179"/>
      <c r="AH650" s="179"/>
      <c r="AI650" s="179"/>
      <c r="AJ650" s="179"/>
      <c r="AK650" s="179"/>
      <c r="AL650" s="179"/>
      <c r="AM650" s="179"/>
      <c r="AN650" s="179"/>
      <c r="AO650" s="179"/>
      <c r="AP650" s="179"/>
      <c r="AQ650" s="179"/>
      <c r="AR650" s="179"/>
      <c r="AS650" s="179"/>
      <c r="AT650" s="179"/>
      <c r="AU650" s="179"/>
      <c r="AV650" s="179"/>
      <c r="AW650" s="179"/>
      <c r="AX650" s="179"/>
      <c r="AY650" s="179"/>
      <c r="AZ650" s="179"/>
      <c r="BA650" s="179"/>
      <c r="BB650" s="179"/>
      <c r="BC650" s="179"/>
      <c r="BD650" s="179"/>
      <c r="BE650" s="179"/>
      <c r="BF650" s="179"/>
      <c r="BG650" s="179"/>
      <c r="BH650" s="179"/>
      <c r="BI650" s="179"/>
      <c r="BJ650" s="179"/>
      <c r="BK650" s="179"/>
      <c r="BL650" s="179"/>
      <c r="BM650" s="179"/>
      <c r="BN650" s="179"/>
      <c r="BO650" s="179"/>
      <c r="BP650" s="179"/>
      <c r="BQ650" s="179"/>
      <c r="BR650" s="179"/>
      <c r="BS650" s="179"/>
      <c r="BT650" s="179"/>
      <c r="BU650" s="179"/>
      <c r="BV650" s="179"/>
      <c r="BW650" s="179"/>
      <c r="BX650" s="179"/>
      <c r="BY650" s="179"/>
      <c r="BZ650" s="179"/>
      <c r="CA650" s="179"/>
      <c r="CB650" s="179"/>
      <c r="CC650" s="179"/>
      <c r="CD650" s="179"/>
      <c r="CE650" s="179"/>
      <c r="CF650" s="179"/>
      <c r="CG650" s="179"/>
      <c r="CH650" s="179"/>
      <c r="CI650" s="179"/>
      <c r="CJ650" s="179"/>
      <c r="CK650" s="179"/>
      <c r="CL650" s="179"/>
      <c r="CM650" s="179"/>
      <c r="CN650" s="179"/>
      <c r="CO650" s="179"/>
      <c r="CP650" s="179"/>
      <c r="CQ650" s="179"/>
      <c r="CR650" s="179"/>
      <c r="CS650" s="179"/>
      <c r="CT650" s="179"/>
      <c r="CU650" s="179"/>
      <c r="CV650" s="179"/>
      <c r="CW650" s="179"/>
      <c r="CX650" s="179"/>
      <c r="CY650" s="179"/>
      <c r="CZ650" s="179"/>
      <c r="DA650" s="179"/>
      <c r="DB650" s="179"/>
      <c r="DC650" s="179"/>
      <c r="DD650" s="179"/>
      <c r="DE650" s="179"/>
      <c r="DF650" s="179"/>
      <c r="DG650" s="179"/>
      <c r="DH650" s="179"/>
      <c r="DI650" s="179"/>
      <c r="DJ650" s="179"/>
      <c r="DK650" s="179"/>
      <c r="DL650" s="179"/>
      <c r="DM650" s="179"/>
      <c r="DN650" s="179"/>
      <c r="DO650" s="179"/>
      <c r="DP650" s="179"/>
      <c r="DQ650" s="179"/>
      <c r="DR650" s="179"/>
      <c r="DS650" s="179"/>
      <c r="DT650" s="179"/>
      <c r="DU650" s="179"/>
      <c r="DV650" s="179"/>
      <c r="DW650" s="179"/>
      <c r="DX650" s="179"/>
      <c r="DY650" s="179"/>
      <c r="DZ650" s="179"/>
      <c r="EA650" s="179"/>
      <c r="EB650" s="179"/>
      <c r="EC650" s="179"/>
      <c r="ED650" s="179"/>
      <c r="EE650" s="179"/>
      <c r="EF650" s="179"/>
      <c r="EG650" s="179"/>
      <c r="EH650" s="179"/>
      <c r="EI650" s="179"/>
      <c r="EJ650" s="179"/>
      <c r="EK650" s="179"/>
      <c r="EL650" s="179"/>
      <c r="EM650" s="179"/>
      <c r="EN650" s="179"/>
      <c r="EO650" s="179"/>
      <c r="EP650" s="179"/>
      <c r="EQ650" s="179"/>
      <c r="ER650" s="179"/>
      <c r="ES650" s="179"/>
      <c r="ET650" s="179"/>
      <c r="EU650" s="179"/>
      <c r="EV650" s="179"/>
      <c r="EW650" s="179"/>
      <c r="EX650" s="179"/>
      <c r="EY650" s="179"/>
      <c r="EZ650" s="179"/>
      <c r="FA650" s="179"/>
      <c r="FB650" s="179"/>
      <c r="FC650" s="179"/>
      <c r="FD650" s="179"/>
      <c r="FE650" s="179"/>
      <c r="FF650" s="179"/>
      <c r="FG650" s="179"/>
      <c r="FH650" s="179"/>
      <c r="FI650" s="179"/>
      <c r="FJ650" s="179"/>
      <c r="FK650" s="179"/>
      <c r="FL650" s="179"/>
      <c r="FM650" s="179"/>
      <c r="FN650" s="179"/>
      <c r="FO650" s="179"/>
      <c r="FP650" s="179"/>
      <c r="FQ650" s="179"/>
      <c r="FR650" s="179"/>
      <c r="FS650" s="179"/>
      <c r="FT650" s="179"/>
      <c r="FU650" s="179"/>
      <c r="FV650" s="179"/>
      <c r="FW650" s="179"/>
      <c r="FX650" s="179"/>
      <c r="FY650" s="179"/>
      <c r="FZ650" s="179"/>
      <c r="GA650" s="179"/>
      <c r="GB650" s="179"/>
    </row>
    <row r="651" spans="1:184" s="659" customFormat="1">
      <c r="A651" s="12"/>
      <c r="D651" s="179"/>
      <c r="E651" s="179"/>
      <c r="F651" s="179"/>
      <c r="G651" s="179"/>
      <c r="H651" s="179"/>
      <c r="I651" s="179"/>
      <c r="J651" s="179"/>
      <c r="K651" s="179"/>
      <c r="L651" s="793"/>
      <c r="M651" s="794"/>
      <c r="N651" s="795"/>
      <c r="O651" s="179"/>
      <c r="P651" s="179"/>
      <c r="Q651" s="179"/>
      <c r="R651" s="179"/>
      <c r="S651" s="179"/>
      <c r="T651" s="179"/>
      <c r="U651" s="179"/>
      <c r="V651" s="179"/>
      <c r="W651" s="179"/>
      <c r="X651" s="179"/>
      <c r="Y651" s="179"/>
      <c r="Z651" s="179"/>
      <c r="AA651" s="179"/>
      <c r="AB651" s="179"/>
      <c r="AC651" s="179"/>
      <c r="AD651" s="179"/>
      <c r="AE651" s="179"/>
      <c r="AF651" s="179"/>
      <c r="AG651" s="179"/>
      <c r="AH651" s="179"/>
      <c r="AI651" s="179"/>
      <c r="AJ651" s="179"/>
      <c r="AK651" s="179"/>
      <c r="AL651" s="179"/>
      <c r="AM651" s="179"/>
      <c r="AN651" s="179"/>
      <c r="AO651" s="179"/>
      <c r="AP651" s="179"/>
      <c r="AQ651" s="179"/>
      <c r="AR651" s="179"/>
      <c r="AS651" s="179"/>
      <c r="AT651" s="179"/>
      <c r="AU651" s="179"/>
      <c r="AV651" s="179"/>
      <c r="AW651" s="179"/>
      <c r="AX651" s="179"/>
      <c r="AY651" s="179"/>
      <c r="AZ651" s="179"/>
      <c r="BA651" s="179"/>
      <c r="BB651" s="179"/>
      <c r="BC651" s="179"/>
      <c r="BD651" s="179"/>
      <c r="BE651" s="179"/>
      <c r="BF651" s="179"/>
      <c r="BG651" s="179"/>
      <c r="BH651" s="179"/>
      <c r="BI651" s="179"/>
      <c r="BJ651" s="179"/>
      <c r="BK651" s="179"/>
      <c r="BL651" s="179"/>
      <c r="BM651" s="179"/>
      <c r="BN651" s="179"/>
      <c r="BO651" s="179"/>
      <c r="BP651" s="179"/>
      <c r="BQ651" s="179"/>
      <c r="BR651" s="179"/>
      <c r="BS651" s="179"/>
      <c r="BT651" s="179"/>
      <c r="BU651" s="179"/>
      <c r="BV651" s="179"/>
      <c r="BW651" s="179"/>
      <c r="BX651" s="179"/>
      <c r="BY651" s="179"/>
      <c r="BZ651" s="179"/>
      <c r="CA651" s="179"/>
      <c r="CB651" s="179"/>
      <c r="CC651" s="179"/>
      <c r="CD651" s="179"/>
      <c r="CE651" s="179"/>
      <c r="CF651" s="179"/>
      <c r="CG651" s="179"/>
      <c r="CH651" s="179"/>
      <c r="CI651" s="179"/>
      <c r="CJ651" s="179"/>
      <c r="CK651" s="179"/>
      <c r="CL651" s="179"/>
      <c r="CM651" s="179"/>
      <c r="CN651" s="179"/>
      <c r="CO651" s="179"/>
      <c r="CP651" s="179"/>
      <c r="CQ651" s="179"/>
      <c r="CR651" s="179"/>
      <c r="CS651" s="179"/>
      <c r="CT651" s="179"/>
      <c r="CU651" s="179"/>
      <c r="CV651" s="179"/>
      <c r="CW651" s="179"/>
      <c r="CX651" s="179"/>
      <c r="CY651" s="179"/>
      <c r="CZ651" s="179"/>
      <c r="DA651" s="179"/>
      <c r="DB651" s="179"/>
      <c r="DC651" s="179"/>
      <c r="DD651" s="179"/>
      <c r="DE651" s="179"/>
      <c r="DF651" s="179"/>
      <c r="DG651" s="179"/>
      <c r="DH651" s="179"/>
      <c r="DI651" s="179"/>
      <c r="DJ651" s="179"/>
      <c r="DK651" s="179"/>
      <c r="DL651" s="179"/>
      <c r="DM651" s="179"/>
      <c r="DN651" s="179"/>
      <c r="DO651" s="179"/>
      <c r="DP651" s="179"/>
      <c r="DQ651" s="179"/>
      <c r="DR651" s="179"/>
      <c r="DS651" s="179"/>
      <c r="DT651" s="179"/>
      <c r="DU651" s="179"/>
      <c r="DV651" s="179"/>
      <c r="DW651" s="179"/>
      <c r="DX651" s="179"/>
      <c r="DY651" s="179"/>
      <c r="DZ651" s="179"/>
      <c r="EA651" s="179"/>
      <c r="EB651" s="179"/>
      <c r="EC651" s="179"/>
      <c r="ED651" s="179"/>
      <c r="EE651" s="179"/>
      <c r="EF651" s="179"/>
      <c r="EG651" s="179"/>
      <c r="EH651" s="179"/>
      <c r="EI651" s="179"/>
      <c r="EJ651" s="179"/>
      <c r="EK651" s="179"/>
      <c r="EL651" s="179"/>
      <c r="EM651" s="179"/>
      <c r="EN651" s="179"/>
      <c r="EO651" s="179"/>
      <c r="EP651" s="179"/>
      <c r="EQ651" s="179"/>
      <c r="ER651" s="179"/>
      <c r="ES651" s="179"/>
      <c r="ET651" s="179"/>
      <c r="EU651" s="179"/>
      <c r="EV651" s="179"/>
      <c r="EW651" s="179"/>
      <c r="EX651" s="179"/>
      <c r="EY651" s="179"/>
      <c r="EZ651" s="179"/>
      <c r="FA651" s="179"/>
      <c r="FB651" s="179"/>
      <c r="FC651" s="179"/>
      <c r="FD651" s="179"/>
      <c r="FE651" s="179"/>
      <c r="FF651" s="179"/>
      <c r="FG651" s="179"/>
      <c r="FH651" s="179"/>
      <c r="FI651" s="179"/>
      <c r="FJ651" s="179"/>
      <c r="FK651" s="179"/>
      <c r="FL651" s="179"/>
      <c r="FM651" s="179"/>
      <c r="FN651" s="179"/>
      <c r="FO651" s="179"/>
      <c r="FP651" s="179"/>
      <c r="FQ651" s="179"/>
      <c r="FR651" s="179"/>
      <c r="FS651" s="179"/>
      <c r="FT651" s="179"/>
      <c r="FU651" s="179"/>
      <c r="FV651" s="179"/>
      <c r="FW651" s="179"/>
      <c r="FX651" s="179"/>
      <c r="FY651" s="179"/>
      <c r="FZ651" s="179"/>
      <c r="GA651" s="179"/>
      <c r="GB651" s="179"/>
    </row>
    <row r="652" spans="1:184" s="659" customFormat="1">
      <c r="A652" s="12"/>
      <c r="D652" s="179"/>
      <c r="E652" s="179"/>
      <c r="F652" s="179"/>
      <c r="G652" s="179"/>
      <c r="H652" s="179"/>
      <c r="I652" s="179"/>
      <c r="J652" s="179"/>
      <c r="K652" s="179"/>
      <c r="L652" s="793"/>
      <c r="M652" s="794"/>
      <c r="N652" s="795"/>
      <c r="O652" s="179"/>
      <c r="P652" s="179"/>
      <c r="Q652" s="179"/>
      <c r="R652" s="179"/>
      <c r="S652" s="179"/>
      <c r="T652" s="179"/>
      <c r="U652" s="179"/>
      <c r="V652" s="179"/>
      <c r="W652" s="179"/>
      <c r="X652" s="179"/>
      <c r="Y652" s="179"/>
      <c r="Z652" s="179"/>
      <c r="AA652" s="179"/>
      <c r="AB652" s="179"/>
      <c r="AC652" s="179"/>
      <c r="AD652" s="179"/>
      <c r="AE652" s="179"/>
      <c r="AF652" s="179"/>
      <c r="AG652" s="179"/>
      <c r="AH652" s="179"/>
      <c r="AI652" s="179"/>
      <c r="AJ652" s="179"/>
      <c r="AK652" s="179"/>
      <c r="AL652" s="179"/>
      <c r="AM652" s="179"/>
      <c r="AN652" s="179"/>
      <c r="AO652" s="179"/>
      <c r="AP652" s="179"/>
      <c r="AQ652" s="179"/>
      <c r="AR652" s="179"/>
      <c r="AS652" s="179"/>
      <c r="AT652" s="179"/>
      <c r="AU652" s="179"/>
      <c r="AV652" s="179"/>
      <c r="AW652" s="179"/>
      <c r="AX652" s="179"/>
      <c r="AY652" s="179"/>
      <c r="AZ652" s="179"/>
      <c r="BA652" s="179"/>
      <c r="BB652" s="179"/>
      <c r="BC652" s="179"/>
      <c r="BD652" s="179"/>
      <c r="BE652" s="179"/>
      <c r="BF652" s="179"/>
      <c r="BG652" s="179"/>
      <c r="BH652" s="179"/>
      <c r="BI652" s="179"/>
      <c r="BJ652" s="179"/>
      <c r="BK652" s="179"/>
      <c r="BL652" s="179"/>
      <c r="BM652" s="179"/>
      <c r="BN652" s="179"/>
      <c r="BO652" s="179"/>
      <c r="BP652" s="179"/>
      <c r="BQ652" s="179"/>
      <c r="BR652" s="179"/>
      <c r="BS652" s="179"/>
      <c r="BT652" s="179"/>
      <c r="BU652" s="179"/>
      <c r="BV652" s="179"/>
      <c r="BW652" s="179"/>
      <c r="BX652" s="179"/>
      <c r="BY652" s="179"/>
      <c r="BZ652" s="179"/>
      <c r="CA652" s="179"/>
      <c r="CB652" s="179"/>
      <c r="CC652" s="179"/>
      <c r="CD652" s="179"/>
      <c r="CE652" s="179"/>
      <c r="CF652" s="179"/>
      <c r="CG652" s="179"/>
      <c r="CH652" s="179"/>
      <c r="CI652" s="179"/>
      <c r="CJ652" s="179"/>
      <c r="CK652" s="179"/>
      <c r="CL652" s="179"/>
      <c r="CM652" s="179"/>
      <c r="CN652" s="179"/>
      <c r="CO652" s="179"/>
      <c r="CP652" s="179"/>
      <c r="CQ652" s="179"/>
      <c r="CR652" s="179"/>
      <c r="CS652" s="179"/>
      <c r="CT652" s="179"/>
      <c r="CU652" s="179"/>
      <c r="CV652" s="179"/>
      <c r="CW652" s="179"/>
      <c r="CX652" s="179"/>
      <c r="CY652" s="179"/>
      <c r="CZ652" s="179"/>
      <c r="DA652" s="179"/>
      <c r="DB652" s="179"/>
      <c r="DC652" s="179"/>
      <c r="DD652" s="179"/>
      <c r="DE652" s="179"/>
      <c r="DF652" s="179"/>
      <c r="DG652" s="179"/>
      <c r="DH652" s="179"/>
      <c r="DI652" s="179"/>
      <c r="DJ652" s="179"/>
      <c r="DK652" s="179"/>
      <c r="DL652" s="179"/>
      <c r="DM652" s="179"/>
      <c r="DN652" s="179"/>
      <c r="DO652" s="179"/>
      <c r="DP652" s="179"/>
      <c r="DQ652" s="179"/>
      <c r="DR652" s="179"/>
      <c r="DS652" s="179"/>
      <c r="DT652" s="179"/>
      <c r="DU652" s="179"/>
      <c r="DV652" s="179"/>
      <c r="DW652" s="179"/>
      <c r="DX652" s="179"/>
      <c r="DY652" s="179"/>
      <c r="DZ652" s="179"/>
      <c r="EA652" s="179"/>
      <c r="EB652" s="179"/>
      <c r="EC652" s="179"/>
      <c r="ED652" s="179"/>
      <c r="EE652" s="179"/>
      <c r="EF652" s="179"/>
      <c r="EG652" s="179"/>
      <c r="EH652" s="179"/>
      <c r="EI652" s="179"/>
      <c r="EJ652" s="179"/>
      <c r="EK652" s="179"/>
      <c r="EL652" s="179"/>
      <c r="EM652" s="179"/>
      <c r="EN652" s="179"/>
      <c r="EO652" s="179"/>
      <c r="EP652" s="179"/>
      <c r="EQ652" s="179"/>
      <c r="ER652" s="179"/>
      <c r="ES652" s="179"/>
      <c r="ET652" s="179"/>
      <c r="EU652" s="179"/>
      <c r="EV652" s="179"/>
      <c r="EW652" s="179"/>
      <c r="EX652" s="179"/>
      <c r="EY652" s="179"/>
      <c r="EZ652" s="179"/>
      <c r="FA652" s="179"/>
      <c r="FB652" s="179"/>
      <c r="FC652" s="179"/>
      <c r="FD652" s="179"/>
      <c r="FE652" s="179"/>
      <c r="FF652" s="179"/>
      <c r="FG652" s="179"/>
      <c r="FH652" s="179"/>
      <c r="FI652" s="179"/>
      <c r="FJ652" s="179"/>
      <c r="FK652" s="179"/>
      <c r="FL652" s="179"/>
      <c r="FM652" s="179"/>
      <c r="FN652" s="179"/>
      <c r="FO652" s="179"/>
      <c r="FP652" s="179"/>
      <c r="FQ652" s="179"/>
      <c r="FR652" s="179"/>
      <c r="FS652" s="179"/>
      <c r="FT652" s="179"/>
      <c r="FU652" s="179"/>
      <c r="FV652" s="179"/>
      <c r="FW652" s="179"/>
      <c r="FX652" s="179"/>
      <c r="FY652" s="179"/>
      <c r="FZ652" s="179"/>
      <c r="GA652" s="179"/>
      <c r="GB652" s="179"/>
    </row>
    <row r="653" spans="1:184" s="659" customFormat="1">
      <c r="A653" s="12"/>
      <c r="D653" s="179"/>
      <c r="E653" s="179"/>
      <c r="F653" s="179"/>
      <c r="G653" s="179"/>
      <c r="H653" s="179"/>
      <c r="I653" s="179"/>
      <c r="J653" s="179"/>
      <c r="K653" s="179"/>
      <c r="L653" s="793"/>
      <c r="M653" s="794"/>
      <c r="N653" s="795"/>
      <c r="O653" s="179"/>
      <c r="P653" s="179"/>
      <c r="Q653" s="179"/>
      <c r="R653" s="179"/>
      <c r="S653" s="179"/>
      <c r="T653" s="179"/>
      <c r="U653" s="179"/>
      <c r="V653" s="179"/>
      <c r="W653" s="179"/>
      <c r="X653" s="179"/>
      <c r="Y653" s="179"/>
      <c r="Z653" s="179"/>
      <c r="AA653" s="179"/>
      <c r="AB653" s="179"/>
      <c r="AC653" s="179"/>
      <c r="AD653" s="179"/>
      <c r="AE653" s="179"/>
      <c r="AF653" s="179"/>
      <c r="AG653" s="179"/>
      <c r="AH653" s="179"/>
      <c r="AI653" s="179"/>
      <c r="AJ653" s="179"/>
      <c r="AK653" s="179"/>
      <c r="AL653" s="179"/>
      <c r="AM653" s="179"/>
      <c r="AN653" s="179"/>
      <c r="AO653" s="179"/>
      <c r="AP653" s="179"/>
      <c r="AQ653" s="179"/>
      <c r="AR653" s="179"/>
      <c r="AS653" s="179"/>
      <c r="AT653" s="179"/>
      <c r="AU653" s="179"/>
      <c r="AV653" s="179"/>
      <c r="AW653" s="179"/>
      <c r="AX653" s="179"/>
      <c r="AY653" s="179"/>
      <c r="AZ653" s="179"/>
      <c r="BA653" s="179"/>
      <c r="BB653" s="179"/>
      <c r="BC653" s="179"/>
      <c r="BD653" s="179"/>
      <c r="BE653" s="179"/>
      <c r="BF653" s="179"/>
      <c r="BG653" s="179"/>
      <c r="BH653" s="179"/>
      <c r="BI653" s="179"/>
      <c r="BJ653" s="179"/>
      <c r="BK653" s="179"/>
      <c r="BL653" s="179"/>
      <c r="BM653" s="179"/>
      <c r="BN653" s="179"/>
      <c r="BO653" s="179"/>
      <c r="BP653" s="179"/>
      <c r="BQ653" s="179"/>
      <c r="BR653" s="179"/>
      <c r="BS653" s="179"/>
      <c r="BT653" s="179"/>
      <c r="BU653" s="179"/>
      <c r="BV653" s="179"/>
      <c r="BW653" s="179"/>
      <c r="BX653" s="179"/>
      <c r="BY653" s="179"/>
      <c r="BZ653" s="179"/>
      <c r="CA653" s="179"/>
      <c r="CB653" s="179"/>
      <c r="CC653" s="179"/>
      <c r="CD653" s="179"/>
      <c r="CE653" s="179"/>
      <c r="CF653" s="179"/>
      <c r="CG653" s="179"/>
      <c r="CH653" s="179"/>
      <c r="CI653" s="179"/>
      <c r="CJ653" s="179"/>
      <c r="CK653" s="179"/>
      <c r="CL653" s="179"/>
      <c r="CM653" s="179"/>
      <c r="CN653" s="179"/>
      <c r="CO653" s="179"/>
      <c r="CP653" s="179"/>
      <c r="CQ653" s="179"/>
      <c r="CR653" s="179"/>
      <c r="CS653" s="179"/>
      <c r="CT653" s="179"/>
      <c r="CU653" s="179"/>
      <c r="CV653" s="179"/>
      <c r="CW653" s="179"/>
      <c r="CX653" s="179"/>
      <c r="CY653" s="179"/>
      <c r="CZ653" s="179"/>
      <c r="DA653" s="179"/>
      <c r="DB653" s="179"/>
      <c r="DC653" s="179"/>
      <c r="DD653" s="179"/>
      <c r="DE653" s="179"/>
      <c r="DF653" s="179"/>
      <c r="DG653" s="179"/>
      <c r="DH653" s="179"/>
      <c r="DI653" s="179"/>
      <c r="DJ653" s="179"/>
      <c r="DK653" s="179"/>
      <c r="DL653" s="179"/>
      <c r="DM653" s="179"/>
      <c r="DN653" s="179"/>
      <c r="DO653" s="179"/>
      <c r="DP653" s="179"/>
      <c r="DQ653" s="179"/>
      <c r="DR653" s="179"/>
      <c r="DS653" s="179"/>
      <c r="DT653" s="179"/>
      <c r="DU653" s="179"/>
      <c r="DV653" s="179"/>
      <c r="DW653" s="179"/>
      <c r="DX653" s="179"/>
      <c r="DY653" s="179"/>
      <c r="DZ653" s="179"/>
      <c r="EA653" s="179"/>
      <c r="EB653" s="179"/>
      <c r="EC653" s="179"/>
      <c r="ED653" s="179"/>
      <c r="EE653" s="179"/>
      <c r="EF653" s="179"/>
      <c r="EG653" s="179"/>
      <c r="EH653" s="179"/>
      <c r="EI653" s="179"/>
      <c r="EJ653" s="179"/>
      <c r="EK653" s="179"/>
      <c r="EL653" s="179"/>
      <c r="EM653" s="179"/>
      <c r="EN653" s="179"/>
      <c r="EO653" s="179"/>
      <c r="EP653" s="179"/>
      <c r="EQ653" s="179"/>
      <c r="ER653" s="179"/>
      <c r="ES653" s="179"/>
      <c r="ET653" s="179"/>
      <c r="EU653" s="179"/>
      <c r="EV653" s="179"/>
      <c r="EW653" s="179"/>
      <c r="EX653" s="179"/>
      <c r="EY653" s="179"/>
      <c r="EZ653" s="179"/>
      <c r="FA653" s="179"/>
      <c r="FB653" s="179"/>
      <c r="FC653" s="179"/>
      <c r="FD653" s="179"/>
      <c r="FE653" s="179"/>
      <c r="FF653" s="179"/>
      <c r="FG653" s="179"/>
      <c r="FH653" s="179"/>
      <c r="FI653" s="179"/>
      <c r="FJ653" s="179"/>
      <c r="FK653" s="179"/>
      <c r="FL653" s="179"/>
      <c r="FM653" s="179"/>
      <c r="FN653" s="179"/>
      <c r="FO653" s="179"/>
      <c r="FP653" s="179"/>
      <c r="FQ653" s="179"/>
      <c r="FR653" s="179"/>
      <c r="FS653" s="179"/>
      <c r="FT653" s="179"/>
      <c r="FU653" s="179"/>
      <c r="FV653" s="179"/>
      <c r="FW653" s="179"/>
      <c r="FX653" s="179"/>
      <c r="FY653" s="179"/>
      <c r="FZ653" s="179"/>
      <c r="GA653" s="179"/>
      <c r="GB653" s="179"/>
    </row>
    <row r="654" spans="1:184" s="659" customFormat="1">
      <c r="A654" s="12"/>
      <c r="D654" s="179"/>
      <c r="E654" s="179"/>
      <c r="F654" s="179"/>
      <c r="G654" s="179"/>
      <c r="H654" s="179"/>
      <c r="I654" s="179"/>
      <c r="J654" s="179"/>
      <c r="K654" s="179"/>
      <c r="L654" s="793"/>
      <c r="M654" s="794"/>
      <c r="N654" s="795"/>
      <c r="O654" s="179"/>
      <c r="P654" s="179"/>
      <c r="Q654" s="179"/>
      <c r="R654" s="179"/>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M654" s="179"/>
      <c r="CN654" s="179"/>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c r="DM654" s="179"/>
      <c r="DN654" s="179"/>
      <c r="DO654" s="179"/>
      <c r="DP654" s="179"/>
      <c r="DQ654" s="179"/>
      <c r="DR654" s="179"/>
      <c r="DS654" s="179"/>
      <c r="DT654" s="179"/>
      <c r="DU654" s="179"/>
      <c r="DV654" s="179"/>
      <c r="DW654" s="179"/>
      <c r="DX654" s="179"/>
      <c r="DY654" s="179"/>
      <c r="DZ654" s="179"/>
      <c r="EA654" s="179"/>
      <c r="EB654" s="179"/>
      <c r="EC654" s="179"/>
      <c r="ED654" s="179"/>
      <c r="EE654" s="179"/>
      <c r="EF654" s="179"/>
      <c r="EG654" s="179"/>
      <c r="EH654" s="179"/>
      <c r="EI654" s="179"/>
      <c r="EJ654" s="179"/>
      <c r="EK654" s="179"/>
      <c r="EL654" s="179"/>
      <c r="EM654" s="179"/>
      <c r="EN654" s="179"/>
      <c r="EO654" s="179"/>
      <c r="EP654" s="179"/>
      <c r="EQ654" s="179"/>
      <c r="ER654" s="179"/>
      <c r="ES654" s="179"/>
      <c r="ET654" s="179"/>
      <c r="EU654" s="179"/>
      <c r="EV654" s="179"/>
      <c r="EW654" s="179"/>
      <c r="EX654" s="179"/>
      <c r="EY654" s="179"/>
      <c r="EZ654" s="179"/>
      <c r="FA654" s="179"/>
      <c r="FB654" s="179"/>
      <c r="FC654" s="179"/>
      <c r="FD654" s="179"/>
      <c r="FE654" s="179"/>
      <c r="FF654" s="179"/>
      <c r="FG654" s="179"/>
      <c r="FH654" s="179"/>
      <c r="FI654" s="179"/>
      <c r="FJ654" s="179"/>
      <c r="FK654" s="179"/>
      <c r="FL654" s="179"/>
      <c r="FM654" s="179"/>
      <c r="FN654" s="179"/>
      <c r="FO654" s="179"/>
      <c r="FP654" s="179"/>
      <c r="FQ654" s="179"/>
      <c r="FR654" s="179"/>
      <c r="FS654" s="179"/>
      <c r="FT654" s="179"/>
      <c r="FU654" s="179"/>
      <c r="FV654" s="179"/>
      <c r="FW654" s="179"/>
      <c r="FX654" s="179"/>
      <c r="FY654" s="179"/>
      <c r="FZ654" s="179"/>
      <c r="GA654" s="179"/>
      <c r="GB654" s="179"/>
    </row>
    <row r="655" spans="1:184" s="659" customFormat="1">
      <c r="A655" s="12"/>
      <c r="D655" s="179"/>
      <c r="E655" s="179"/>
      <c r="F655" s="179"/>
      <c r="G655" s="179"/>
      <c r="H655" s="179"/>
      <c r="I655" s="179"/>
      <c r="J655" s="179"/>
      <c r="K655" s="179"/>
      <c r="L655" s="793"/>
      <c r="M655" s="794"/>
      <c r="N655" s="795"/>
      <c r="O655" s="179"/>
      <c r="P655" s="179"/>
      <c r="Q655" s="179"/>
      <c r="R655" s="179"/>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M655" s="179"/>
      <c r="CN655" s="179"/>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c r="DM655" s="179"/>
      <c r="DN655" s="179"/>
      <c r="DO655" s="179"/>
      <c r="DP655" s="179"/>
      <c r="DQ655" s="179"/>
      <c r="DR655" s="179"/>
      <c r="DS655" s="179"/>
      <c r="DT655" s="179"/>
      <c r="DU655" s="179"/>
      <c r="DV655" s="179"/>
      <c r="DW655" s="179"/>
      <c r="DX655" s="179"/>
      <c r="DY655" s="179"/>
      <c r="DZ655" s="179"/>
      <c r="EA655" s="179"/>
      <c r="EB655" s="179"/>
      <c r="EC655" s="179"/>
      <c r="ED655" s="179"/>
      <c r="EE655" s="179"/>
      <c r="EF655" s="179"/>
      <c r="EG655" s="179"/>
      <c r="EH655" s="179"/>
      <c r="EI655" s="179"/>
      <c r="EJ655" s="179"/>
      <c r="EK655" s="179"/>
      <c r="EL655" s="179"/>
      <c r="EM655" s="179"/>
      <c r="EN655" s="179"/>
      <c r="EO655" s="179"/>
      <c r="EP655" s="179"/>
      <c r="EQ655" s="179"/>
      <c r="ER655" s="179"/>
      <c r="ES655" s="179"/>
      <c r="ET655" s="179"/>
      <c r="EU655" s="179"/>
      <c r="EV655" s="179"/>
      <c r="EW655" s="179"/>
      <c r="EX655" s="179"/>
      <c r="EY655" s="179"/>
      <c r="EZ655" s="179"/>
      <c r="FA655" s="179"/>
      <c r="FB655" s="179"/>
      <c r="FC655" s="179"/>
      <c r="FD655" s="179"/>
      <c r="FE655" s="179"/>
      <c r="FF655" s="179"/>
      <c r="FG655" s="179"/>
      <c r="FH655" s="179"/>
      <c r="FI655" s="179"/>
      <c r="FJ655" s="179"/>
      <c r="FK655" s="179"/>
      <c r="FL655" s="179"/>
      <c r="FM655" s="179"/>
      <c r="FN655" s="179"/>
      <c r="FO655" s="179"/>
      <c r="FP655" s="179"/>
      <c r="FQ655" s="179"/>
      <c r="FR655" s="179"/>
      <c r="FS655" s="179"/>
      <c r="FT655" s="179"/>
      <c r="FU655" s="179"/>
      <c r="FV655" s="179"/>
      <c r="FW655" s="179"/>
      <c r="FX655" s="179"/>
      <c r="FY655" s="179"/>
      <c r="FZ655" s="179"/>
      <c r="GA655" s="179"/>
      <c r="GB655" s="179"/>
    </row>
    <row r="656" spans="1:184" s="659" customFormat="1">
      <c r="A656" s="12"/>
      <c r="D656" s="179"/>
      <c r="E656" s="179"/>
      <c r="F656" s="179"/>
      <c r="G656" s="179"/>
      <c r="H656" s="179"/>
      <c r="I656" s="179"/>
      <c r="J656" s="179"/>
      <c r="K656" s="179"/>
      <c r="L656" s="793"/>
      <c r="M656" s="794"/>
      <c r="N656" s="795"/>
      <c r="O656" s="179"/>
      <c r="P656" s="179"/>
      <c r="Q656" s="179"/>
      <c r="R656" s="179"/>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M656" s="179"/>
      <c r="CN656" s="179"/>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c r="DM656" s="179"/>
      <c r="DN656" s="179"/>
      <c r="DO656" s="179"/>
      <c r="DP656" s="179"/>
      <c r="DQ656" s="179"/>
      <c r="DR656" s="179"/>
      <c r="DS656" s="179"/>
      <c r="DT656" s="179"/>
      <c r="DU656" s="179"/>
      <c r="DV656" s="179"/>
      <c r="DW656" s="179"/>
      <c r="DX656" s="179"/>
      <c r="DY656" s="179"/>
      <c r="DZ656" s="179"/>
      <c r="EA656" s="179"/>
      <c r="EB656" s="179"/>
      <c r="EC656" s="179"/>
      <c r="ED656" s="179"/>
      <c r="EE656" s="179"/>
      <c r="EF656" s="179"/>
      <c r="EG656" s="179"/>
      <c r="EH656" s="179"/>
      <c r="EI656" s="179"/>
      <c r="EJ656" s="179"/>
      <c r="EK656" s="179"/>
      <c r="EL656" s="179"/>
      <c r="EM656" s="179"/>
      <c r="EN656" s="179"/>
      <c r="EO656" s="179"/>
      <c r="EP656" s="179"/>
      <c r="EQ656" s="179"/>
      <c r="ER656" s="179"/>
      <c r="ES656" s="179"/>
      <c r="ET656" s="179"/>
      <c r="EU656" s="179"/>
      <c r="EV656" s="179"/>
      <c r="EW656" s="179"/>
      <c r="EX656" s="179"/>
      <c r="EY656" s="179"/>
      <c r="EZ656" s="179"/>
      <c r="FA656" s="179"/>
      <c r="FB656" s="179"/>
      <c r="FC656" s="179"/>
      <c r="FD656" s="179"/>
      <c r="FE656" s="179"/>
      <c r="FF656" s="179"/>
      <c r="FG656" s="179"/>
      <c r="FH656" s="179"/>
      <c r="FI656" s="179"/>
      <c r="FJ656" s="179"/>
      <c r="FK656" s="179"/>
      <c r="FL656" s="179"/>
      <c r="FM656" s="179"/>
      <c r="FN656" s="179"/>
      <c r="FO656" s="179"/>
      <c r="FP656" s="179"/>
      <c r="FQ656" s="179"/>
      <c r="FR656" s="179"/>
      <c r="FS656" s="179"/>
      <c r="FT656" s="179"/>
      <c r="FU656" s="179"/>
      <c r="FV656" s="179"/>
      <c r="FW656" s="179"/>
      <c r="FX656" s="179"/>
      <c r="FY656" s="179"/>
      <c r="FZ656" s="179"/>
      <c r="GA656" s="179"/>
      <c r="GB656" s="179"/>
    </row>
    <row r="657" spans="1:184" s="659" customFormat="1">
      <c r="A657" s="12"/>
      <c r="D657" s="179"/>
      <c r="E657" s="179"/>
      <c r="F657" s="179"/>
      <c r="G657" s="179"/>
      <c r="H657" s="179"/>
      <c r="I657" s="179"/>
      <c r="J657" s="179"/>
      <c r="K657" s="179"/>
      <c r="L657" s="793"/>
      <c r="M657" s="794"/>
      <c r="N657" s="795"/>
      <c r="O657" s="179"/>
      <c r="P657" s="179"/>
      <c r="Q657" s="179"/>
      <c r="R657" s="179"/>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M657" s="179"/>
      <c r="CN657" s="179"/>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c r="DM657" s="179"/>
      <c r="DN657" s="179"/>
      <c r="DO657" s="179"/>
      <c r="DP657" s="179"/>
      <c r="DQ657" s="179"/>
      <c r="DR657" s="179"/>
      <c r="DS657" s="179"/>
      <c r="DT657" s="179"/>
      <c r="DU657" s="179"/>
      <c r="DV657" s="179"/>
      <c r="DW657" s="179"/>
      <c r="DX657" s="179"/>
      <c r="DY657" s="179"/>
      <c r="DZ657" s="179"/>
      <c r="EA657" s="179"/>
      <c r="EB657" s="179"/>
      <c r="EC657" s="179"/>
      <c r="ED657" s="179"/>
      <c r="EE657" s="179"/>
      <c r="EF657" s="179"/>
      <c r="EG657" s="179"/>
      <c r="EH657" s="179"/>
      <c r="EI657" s="179"/>
      <c r="EJ657" s="179"/>
      <c r="EK657" s="179"/>
      <c r="EL657" s="179"/>
      <c r="EM657" s="179"/>
      <c r="EN657" s="179"/>
      <c r="EO657" s="179"/>
      <c r="EP657" s="179"/>
      <c r="EQ657" s="179"/>
      <c r="ER657" s="179"/>
      <c r="ES657" s="179"/>
      <c r="ET657" s="179"/>
      <c r="EU657" s="179"/>
      <c r="EV657" s="179"/>
      <c r="EW657" s="179"/>
      <c r="EX657" s="179"/>
      <c r="EY657" s="179"/>
      <c r="EZ657" s="179"/>
      <c r="FA657" s="179"/>
      <c r="FB657" s="179"/>
      <c r="FC657" s="179"/>
      <c r="FD657" s="179"/>
      <c r="FE657" s="179"/>
      <c r="FF657" s="179"/>
      <c r="FG657" s="179"/>
      <c r="FH657" s="179"/>
      <c r="FI657" s="179"/>
      <c r="FJ657" s="179"/>
      <c r="FK657" s="179"/>
      <c r="FL657" s="179"/>
      <c r="FM657" s="179"/>
      <c r="FN657" s="179"/>
      <c r="FO657" s="179"/>
      <c r="FP657" s="179"/>
      <c r="FQ657" s="179"/>
      <c r="FR657" s="179"/>
      <c r="FS657" s="179"/>
      <c r="FT657" s="179"/>
      <c r="FU657" s="179"/>
      <c r="FV657" s="179"/>
      <c r="FW657" s="179"/>
      <c r="FX657" s="179"/>
      <c r="FY657" s="179"/>
      <c r="FZ657" s="179"/>
      <c r="GA657" s="179"/>
      <c r="GB657" s="179"/>
    </row>
    <row r="658" spans="1:184" s="659" customFormat="1">
      <c r="A658" s="12"/>
      <c r="D658" s="179"/>
      <c r="E658" s="179"/>
      <c r="F658" s="179"/>
      <c r="G658" s="179"/>
      <c r="H658" s="179"/>
      <c r="I658" s="179"/>
      <c r="J658" s="179"/>
      <c r="K658" s="179"/>
      <c r="L658" s="793"/>
      <c r="M658" s="794"/>
      <c r="N658" s="795"/>
      <c r="O658" s="179"/>
      <c r="P658" s="179"/>
      <c r="Q658" s="179"/>
      <c r="R658" s="179"/>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M658" s="179"/>
      <c r="CN658" s="179"/>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c r="DM658" s="179"/>
      <c r="DN658" s="179"/>
      <c r="DO658" s="179"/>
      <c r="DP658" s="179"/>
      <c r="DQ658" s="179"/>
      <c r="DR658" s="179"/>
      <c r="DS658" s="179"/>
      <c r="DT658" s="179"/>
      <c r="DU658" s="179"/>
      <c r="DV658" s="179"/>
      <c r="DW658" s="179"/>
      <c r="DX658" s="179"/>
      <c r="DY658" s="179"/>
      <c r="DZ658" s="179"/>
      <c r="EA658" s="179"/>
      <c r="EB658" s="179"/>
      <c r="EC658" s="179"/>
      <c r="ED658" s="179"/>
      <c r="EE658" s="179"/>
      <c r="EF658" s="179"/>
      <c r="EG658" s="179"/>
      <c r="EH658" s="179"/>
      <c r="EI658" s="179"/>
      <c r="EJ658" s="179"/>
      <c r="EK658" s="179"/>
      <c r="EL658" s="179"/>
      <c r="EM658" s="179"/>
      <c r="EN658" s="179"/>
      <c r="EO658" s="179"/>
      <c r="EP658" s="179"/>
      <c r="EQ658" s="179"/>
      <c r="ER658" s="179"/>
      <c r="ES658" s="179"/>
      <c r="ET658" s="179"/>
      <c r="EU658" s="179"/>
      <c r="EV658" s="179"/>
      <c r="EW658" s="179"/>
      <c r="EX658" s="179"/>
      <c r="EY658" s="179"/>
      <c r="EZ658" s="179"/>
      <c r="FA658" s="179"/>
      <c r="FB658" s="179"/>
      <c r="FC658" s="179"/>
      <c r="FD658" s="179"/>
      <c r="FE658" s="179"/>
      <c r="FF658" s="179"/>
      <c r="FG658" s="179"/>
      <c r="FH658" s="179"/>
      <c r="FI658" s="179"/>
      <c r="FJ658" s="179"/>
      <c r="FK658" s="179"/>
      <c r="FL658" s="179"/>
      <c r="FM658" s="179"/>
      <c r="FN658" s="179"/>
      <c r="FO658" s="179"/>
      <c r="FP658" s="179"/>
      <c r="FQ658" s="179"/>
      <c r="FR658" s="179"/>
      <c r="FS658" s="179"/>
      <c r="FT658" s="179"/>
      <c r="FU658" s="179"/>
      <c r="FV658" s="179"/>
      <c r="FW658" s="179"/>
      <c r="FX658" s="179"/>
      <c r="FY658" s="179"/>
      <c r="FZ658" s="179"/>
      <c r="GA658" s="179"/>
      <c r="GB658" s="179"/>
    </row>
    <row r="659" spans="1:184" s="659" customFormat="1">
      <c r="A659" s="12"/>
      <c r="D659" s="179"/>
      <c r="E659" s="179"/>
      <c r="F659" s="179"/>
      <c r="G659" s="179"/>
      <c r="H659" s="179"/>
      <c r="I659" s="179"/>
      <c r="J659" s="179"/>
      <c r="K659" s="179"/>
      <c r="L659" s="793"/>
      <c r="M659" s="794"/>
      <c r="N659" s="795"/>
      <c r="O659" s="179"/>
      <c r="P659" s="179"/>
      <c r="Q659" s="179"/>
      <c r="R659" s="179"/>
      <c r="S659" s="179"/>
      <c r="T659" s="179"/>
      <c r="U659" s="179"/>
      <c r="V659" s="179"/>
      <c r="W659" s="179"/>
      <c r="X659" s="179"/>
      <c r="Y659" s="179"/>
      <c r="Z659" s="179"/>
      <c r="AA659" s="179"/>
      <c r="AB659" s="179"/>
      <c r="AC659" s="179"/>
      <c r="AD659" s="179"/>
      <c r="AE659" s="179"/>
      <c r="AF659" s="179"/>
      <c r="AG659" s="179"/>
      <c r="AH659" s="179"/>
      <c r="AI659" s="179"/>
      <c r="AJ659" s="179"/>
      <c r="AK659" s="179"/>
      <c r="AL659" s="179"/>
      <c r="AM659" s="179"/>
      <c r="AN659" s="179"/>
      <c r="AO659" s="179"/>
      <c r="AP659" s="179"/>
      <c r="AQ659" s="179"/>
      <c r="AR659" s="179"/>
      <c r="AS659" s="179"/>
      <c r="AT659" s="179"/>
      <c r="AU659" s="179"/>
      <c r="AV659" s="179"/>
      <c r="AW659" s="179"/>
      <c r="AX659" s="179"/>
      <c r="AY659" s="179"/>
      <c r="AZ659" s="179"/>
      <c r="BA659" s="179"/>
      <c r="BB659" s="179"/>
      <c r="BC659" s="179"/>
      <c r="BD659" s="179"/>
      <c r="BE659" s="179"/>
      <c r="BF659" s="179"/>
      <c r="BG659" s="179"/>
      <c r="BH659" s="179"/>
      <c r="BI659" s="179"/>
      <c r="BJ659" s="179"/>
      <c r="BK659" s="179"/>
      <c r="BL659" s="179"/>
      <c r="BM659" s="179"/>
      <c r="BN659" s="179"/>
      <c r="BO659" s="179"/>
      <c r="BP659" s="179"/>
      <c r="BQ659" s="179"/>
      <c r="BR659" s="179"/>
      <c r="BS659" s="179"/>
      <c r="BT659" s="179"/>
      <c r="BU659" s="179"/>
      <c r="BV659" s="179"/>
      <c r="BW659" s="179"/>
      <c r="BX659" s="179"/>
      <c r="BY659" s="179"/>
      <c r="BZ659" s="179"/>
      <c r="CA659" s="179"/>
      <c r="CB659" s="179"/>
      <c r="CC659" s="179"/>
      <c r="CD659" s="179"/>
      <c r="CE659" s="179"/>
      <c r="CF659" s="179"/>
      <c r="CG659" s="179"/>
      <c r="CH659" s="179"/>
      <c r="CI659" s="179"/>
      <c r="CJ659" s="179"/>
      <c r="CK659" s="179"/>
      <c r="CL659" s="179"/>
      <c r="CM659" s="179"/>
      <c r="CN659" s="179"/>
      <c r="CO659" s="179"/>
      <c r="CP659" s="179"/>
      <c r="CQ659" s="179"/>
      <c r="CR659" s="179"/>
      <c r="CS659" s="179"/>
      <c r="CT659" s="179"/>
      <c r="CU659" s="179"/>
      <c r="CV659" s="179"/>
      <c r="CW659" s="179"/>
      <c r="CX659" s="179"/>
      <c r="CY659" s="179"/>
      <c r="CZ659" s="179"/>
      <c r="DA659" s="179"/>
      <c r="DB659" s="179"/>
      <c r="DC659" s="179"/>
      <c r="DD659" s="179"/>
      <c r="DE659" s="179"/>
      <c r="DF659" s="179"/>
      <c r="DG659" s="179"/>
      <c r="DH659" s="179"/>
      <c r="DI659" s="179"/>
      <c r="DJ659" s="179"/>
      <c r="DK659" s="179"/>
      <c r="DL659" s="179"/>
      <c r="DM659" s="179"/>
      <c r="DN659" s="179"/>
      <c r="DO659" s="179"/>
      <c r="DP659" s="179"/>
      <c r="DQ659" s="179"/>
      <c r="DR659" s="179"/>
      <c r="DS659" s="179"/>
      <c r="DT659" s="179"/>
      <c r="DU659" s="179"/>
      <c r="DV659" s="179"/>
      <c r="DW659" s="179"/>
      <c r="DX659" s="179"/>
      <c r="DY659" s="179"/>
      <c r="DZ659" s="179"/>
      <c r="EA659" s="179"/>
      <c r="EB659" s="179"/>
      <c r="EC659" s="179"/>
      <c r="ED659" s="179"/>
      <c r="EE659" s="179"/>
      <c r="EF659" s="179"/>
      <c r="EG659" s="179"/>
      <c r="EH659" s="179"/>
      <c r="EI659" s="179"/>
      <c r="EJ659" s="179"/>
      <c r="EK659" s="179"/>
      <c r="EL659" s="179"/>
      <c r="EM659" s="179"/>
      <c r="EN659" s="179"/>
      <c r="EO659" s="179"/>
      <c r="EP659" s="179"/>
      <c r="EQ659" s="179"/>
      <c r="ER659" s="179"/>
      <c r="ES659" s="179"/>
      <c r="ET659" s="179"/>
      <c r="EU659" s="179"/>
      <c r="EV659" s="179"/>
      <c r="EW659" s="179"/>
      <c r="EX659" s="179"/>
      <c r="EY659" s="179"/>
      <c r="EZ659" s="179"/>
      <c r="FA659" s="179"/>
      <c r="FB659" s="179"/>
      <c r="FC659" s="179"/>
      <c r="FD659" s="179"/>
      <c r="FE659" s="179"/>
      <c r="FF659" s="179"/>
      <c r="FG659" s="179"/>
      <c r="FH659" s="179"/>
      <c r="FI659" s="179"/>
      <c r="FJ659" s="179"/>
      <c r="FK659" s="179"/>
      <c r="FL659" s="179"/>
      <c r="FM659" s="179"/>
      <c r="FN659" s="179"/>
      <c r="FO659" s="179"/>
      <c r="FP659" s="179"/>
      <c r="FQ659" s="179"/>
      <c r="FR659" s="179"/>
      <c r="FS659" s="179"/>
      <c r="FT659" s="179"/>
      <c r="FU659" s="179"/>
      <c r="FV659" s="179"/>
      <c r="FW659" s="179"/>
      <c r="FX659" s="179"/>
      <c r="FY659" s="179"/>
      <c r="FZ659" s="179"/>
      <c r="GA659" s="179"/>
      <c r="GB659" s="179"/>
    </row>
    <row r="660" spans="1:184" s="659" customFormat="1">
      <c r="A660" s="12"/>
      <c r="D660" s="179"/>
      <c r="E660" s="179"/>
      <c r="F660" s="179"/>
      <c r="G660" s="179"/>
      <c r="H660" s="179"/>
      <c r="I660" s="179"/>
      <c r="J660" s="179"/>
      <c r="K660" s="179"/>
      <c r="L660" s="793"/>
      <c r="M660" s="794"/>
      <c r="N660" s="795"/>
      <c r="O660" s="179"/>
      <c r="P660" s="179"/>
      <c r="Q660" s="179"/>
      <c r="R660" s="179"/>
      <c r="S660" s="179"/>
      <c r="T660" s="179"/>
      <c r="U660" s="179"/>
      <c r="V660" s="179"/>
      <c r="W660" s="179"/>
      <c r="X660" s="179"/>
      <c r="Y660" s="179"/>
      <c r="Z660" s="179"/>
      <c r="AA660" s="179"/>
      <c r="AB660" s="179"/>
      <c r="AC660" s="179"/>
      <c r="AD660" s="179"/>
      <c r="AE660" s="179"/>
      <c r="AF660" s="179"/>
      <c r="AG660" s="179"/>
      <c r="AH660" s="179"/>
      <c r="AI660" s="179"/>
      <c r="AJ660" s="179"/>
      <c r="AK660" s="179"/>
      <c r="AL660" s="179"/>
      <c r="AM660" s="179"/>
      <c r="AN660" s="179"/>
      <c r="AO660" s="179"/>
      <c r="AP660" s="179"/>
      <c r="AQ660" s="179"/>
      <c r="AR660" s="179"/>
      <c r="AS660" s="179"/>
      <c r="AT660" s="179"/>
      <c r="AU660" s="179"/>
      <c r="AV660" s="179"/>
      <c r="AW660" s="179"/>
      <c r="AX660" s="179"/>
      <c r="AY660" s="179"/>
      <c r="AZ660" s="179"/>
      <c r="BA660" s="179"/>
      <c r="BB660" s="179"/>
      <c r="BC660" s="179"/>
      <c r="BD660" s="179"/>
      <c r="BE660" s="179"/>
      <c r="BF660" s="179"/>
      <c r="BG660" s="179"/>
      <c r="BH660" s="179"/>
      <c r="BI660" s="179"/>
      <c r="BJ660" s="179"/>
      <c r="BK660" s="179"/>
      <c r="BL660" s="179"/>
      <c r="BM660" s="179"/>
      <c r="BN660" s="179"/>
      <c r="BO660" s="179"/>
      <c r="BP660" s="179"/>
      <c r="BQ660" s="179"/>
      <c r="BR660" s="179"/>
      <c r="BS660" s="179"/>
      <c r="BT660" s="179"/>
      <c r="BU660" s="179"/>
      <c r="BV660" s="179"/>
      <c r="BW660" s="179"/>
      <c r="BX660" s="179"/>
      <c r="BY660" s="179"/>
      <c r="BZ660" s="179"/>
      <c r="CA660" s="179"/>
      <c r="CB660" s="179"/>
      <c r="CC660" s="179"/>
      <c r="CD660" s="179"/>
      <c r="CE660" s="179"/>
      <c r="CF660" s="179"/>
      <c r="CG660" s="179"/>
      <c r="CH660" s="179"/>
      <c r="CI660" s="179"/>
      <c r="CJ660" s="179"/>
      <c r="CK660" s="179"/>
      <c r="CL660" s="179"/>
      <c r="CM660" s="179"/>
      <c r="CN660" s="179"/>
      <c r="CO660" s="179"/>
      <c r="CP660" s="179"/>
      <c r="CQ660" s="179"/>
      <c r="CR660" s="179"/>
      <c r="CS660" s="179"/>
      <c r="CT660" s="179"/>
      <c r="CU660" s="179"/>
      <c r="CV660" s="179"/>
      <c r="CW660" s="179"/>
      <c r="CX660" s="179"/>
      <c r="CY660" s="179"/>
      <c r="CZ660" s="179"/>
      <c r="DA660" s="179"/>
      <c r="DB660" s="179"/>
      <c r="DC660" s="179"/>
      <c r="DD660" s="179"/>
      <c r="DE660" s="179"/>
      <c r="DF660" s="179"/>
      <c r="DG660" s="179"/>
      <c r="DH660" s="179"/>
      <c r="DI660" s="179"/>
      <c r="DJ660" s="179"/>
      <c r="DK660" s="179"/>
      <c r="DL660" s="179"/>
      <c r="DM660" s="179"/>
      <c r="DN660" s="179"/>
      <c r="DO660" s="179"/>
      <c r="DP660" s="179"/>
      <c r="DQ660" s="179"/>
      <c r="DR660" s="179"/>
      <c r="DS660" s="179"/>
      <c r="DT660" s="179"/>
      <c r="DU660" s="179"/>
      <c r="DV660" s="179"/>
      <c r="DW660" s="179"/>
      <c r="DX660" s="179"/>
      <c r="DY660" s="179"/>
      <c r="DZ660" s="179"/>
      <c r="EA660" s="179"/>
      <c r="EB660" s="179"/>
      <c r="EC660" s="179"/>
      <c r="ED660" s="179"/>
      <c r="EE660" s="179"/>
      <c r="EF660" s="179"/>
      <c r="EG660" s="179"/>
      <c r="EH660" s="179"/>
      <c r="EI660" s="179"/>
      <c r="EJ660" s="179"/>
      <c r="EK660" s="179"/>
      <c r="EL660" s="179"/>
      <c r="EM660" s="179"/>
      <c r="EN660" s="179"/>
      <c r="EO660" s="179"/>
      <c r="EP660" s="179"/>
      <c r="EQ660" s="179"/>
      <c r="ER660" s="179"/>
      <c r="ES660" s="179"/>
      <c r="ET660" s="179"/>
      <c r="EU660" s="179"/>
      <c r="EV660" s="179"/>
      <c r="EW660" s="179"/>
      <c r="EX660" s="179"/>
      <c r="EY660" s="179"/>
      <c r="EZ660" s="179"/>
      <c r="FA660" s="179"/>
      <c r="FB660" s="179"/>
      <c r="FC660" s="179"/>
      <c r="FD660" s="179"/>
      <c r="FE660" s="179"/>
      <c r="FF660" s="179"/>
      <c r="FG660" s="179"/>
      <c r="FH660" s="179"/>
      <c r="FI660" s="179"/>
      <c r="FJ660" s="179"/>
      <c r="FK660" s="179"/>
      <c r="FL660" s="179"/>
      <c r="FM660" s="179"/>
      <c r="FN660" s="179"/>
      <c r="FO660" s="179"/>
      <c r="FP660" s="179"/>
      <c r="FQ660" s="179"/>
      <c r="FR660" s="179"/>
      <c r="FS660" s="179"/>
      <c r="FT660" s="179"/>
      <c r="FU660" s="179"/>
      <c r="FV660" s="179"/>
      <c r="FW660" s="179"/>
      <c r="FX660" s="179"/>
      <c r="FY660" s="179"/>
      <c r="FZ660" s="179"/>
      <c r="GA660" s="179"/>
      <c r="GB660" s="179"/>
    </row>
    <row r="661" spans="1:184" s="659" customFormat="1">
      <c r="A661" s="12"/>
      <c r="D661" s="179"/>
      <c r="E661" s="179"/>
      <c r="F661" s="179"/>
      <c r="G661" s="179"/>
      <c r="H661" s="179"/>
      <c r="I661" s="179"/>
      <c r="J661" s="179"/>
      <c r="K661" s="179"/>
      <c r="L661" s="793"/>
      <c r="M661" s="794"/>
      <c r="N661" s="795"/>
      <c r="O661" s="179"/>
      <c r="P661" s="179"/>
      <c r="Q661" s="179"/>
      <c r="R661" s="179"/>
      <c r="S661" s="179"/>
      <c r="T661" s="179"/>
      <c r="U661" s="179"/>
      <c r="V661" s="179"/>
      <c r="W661" s="179"/>
      <c r="X661" s="179"/>
      <c r="Y661" s="179"/>
      <c r="Z661" s="179"/>
      <c r="AA661" s="179"/>
      <c r="AB661" s="179"/>
      <c r="AC661" s="179"/>
      <c r="AD661" s="179"/>
      <c r="AE661" s="179"/>
      <c r="AF661" s="179"/>
      <c r="AG661" s="179"/>
      <c r="AH661" s="179"/>
      <c r="AI661" s="179"/>
      <c r="AJ661" s="179"/>
      <c r="AK661" s="179"/>
      <c r="AL661" s="179"/>
      <c r="AM661" s="179"/>
      <c r="AN661" s="179"/>
      <c r="AO661" s="179"/>
      <c r="AP661" s="179"/>
      <c r="AQ661" s="179"/>
      <c r="AR661" s="179"/>
      <c r="AS661" s="179"/>
      <c r="AT661" s="179"/>
      <c r="AU661" s="179"/>
      <c r="AV661" s="179"/>
      <c r="AW661" s="179"/>
      <c r="AX661" s="179"/>
      <c r="AY661" s="179"/>
      <c r="AZ661" s="179"/>
      <c r="BA661" s="179"/>
      <c r="BB661" s="179"/>
      <c r="BC661" s="179"/>
      <c r="BD661" s="179"/>
      <c r="BE661" s="179"/>
      <c r="BF661" s="179"/>
      <c r="BG661" s="179"/>
      <c r="BH661" s="179"/>
      <c r="BI661" s="179"/>
      <c r="BJ661" s="179"/>
      <c r="BK661" s="179"/>
      <c r="BL661" s="179"/>
      <c r="BM661" s="179"/>
      <c r="BN661" s="179"/>
      <c r="BO661" s="179"/>
      <c r="BP661" s="179"/>
      <c r="BQ661" s="179"/>
      <c r="BR661" s="179"/>
      <c r="BS661" s="179"/>
      <c r="BT661" s="179"/>
      <c r="BU661" s="179"/>
      <c r="BV661" s="179"/>
      <c r="BW661" s="179"/>
      <c r="BX661" s="179"/>
      <c r="BY661" s="179"/>
      <c r="BZ661" s="179"/>
      <c r="CA661" s="179"/>
      <c r="CB661" s="179"/>
      <c r="CC661" s="179"/>
      <c r="CD661" s="179"/>
      <c r="CE661" s="179"/>
      <c r="CF661" s="179"/>
      <c r="CG661" s="179"/>
      <c r="CH661" s="179"/>
      <c r="CI661" s="179"/>
      <c r="CJ661" s="179"/>
      <c r="CK661" s="179"/>
      <c r="CL661" s="179"/>
      <c r="CM661" s="179"/>
      <c r="CN661" s="179"/>
      <c r="CO661" s="179"/>
      <c r="CP661" s="179"/>
      <c r="CQ661" s="179"/>
      <c r="CR661" s="179"/>
      <c r="CS661" s="179"/>
      <c r="CT661" s="179"/>
      <c r="CU661" s="179"/>
      <c r="CV661" s="179"/>
      <c r="CW661" s="179"/>
      <c r="CX661" s="179"/>
      <c r="CY661" s="179"/>
      <c r="CZ661" s="179"/>
      <c r="DA661" s="179"/>
      <c r="DB661" s="179"/>
      <c r="DC661" s="179"/>
      <c r="DD661" s="179"/>
      <c r="DE661" s="179"/>
      <c r="DF661" s="179"/>
      <c r="DG661" s="179"/>
      <c r="DH661" s="179"/>
      <c r="DI661" s="179"/>
      <c r="DJ661" s="179"/>
      <c r="DK661" s="179"/>
      <c r="DL661" s="179"/>
      <c r="DM661" s="179"/>
      <c r="DN661" s="179"/>
      <c r="DO661" s="179"/>
      <c r="DP661" s="179"/>
      <c r="DQ661" s="179"/>
      <c r="DR661" s="179"/>
      <c r="DS661" s="179"/>
      <c r="DT661" s="179"/>
      <c r="DU661" s="179"/>
      <c r="DV661" s="179"/>
      <c r="DW661" s="179"/>
      <c r="DX661" s="179"/>
      <c r="DY661" s="179"/>
      <c r="DZ661" s="179"/>
      <c r="EA661" s="179"/>
      <c r="EB661" s="179"/>
      <c r="EC661" s="179"/>
      <c r="ED661" s="179"/>
      <c r="EE661" s="179"/>
      <c r="EF661" s="179"/>
      <c r="EG661" s="179"/>
      <c r="EH661" s="179"/>
      <c r="EI661" s="179"/>
      <c r="EJ661" s="179"/>
      <c r="EK661" s="179"/>
      <c r="EL661" s="179"/>
      <c r="EM661" s="179"/>
      <c r="EN661" s="179"/>
      <c r="EO661" s="179"/>
      <c r="EP661" s="179"/>
      <c r="EQ661" s="179"/>
      <c r="ER661" s="179"/>
      <c r="ES661" s="179"/>
      <c r="ET661" s="179"/>
      <c r="EU661" s="179"/>
      <c r="EV661" s="179"/>
      <c r="EW661" s="179"/>
      <c r="EX661" s="179"/>
      <c r="EY661" s="179"/>
      <c r="EZ661" s="179"/>
      <c r="FA661" s="179"/>
      <c r="FB661" s="179"/>
      <c r="FC661" s="179"/>
      <c r="FD661" s="179"/>
      <c r="FE661" s="179"/>
      <c r="FF661" s="179"/>
      <c r="FG661" s="179"/>
      <c r="FH661" s="179"/>
      <c r="FI661" s="179"/>
      <c r="FJ661" s="179"/>
      <c r="FK661" s="179"/>
      <c r="FL661" s="179"/>
      <c r="FM661" s="179"/>
      <c r="FN661" s="179"/>
      <c r="FO661" s="179"/>
      <c r="FP661" s="179"/>
      <c r="FQ661" s="179"/>
      <c r="FR661" s="179"/>
      <c r="FS661" s="179"/>
      <c r="FT661" s="179"/>
      <c r="FU661" s="179"/>
      <c r="FV661" s="179"/>
      <c r="FW661" s="179"/>
      <c r="FX661" s="179"/>
      <c r="FY661" s="179"/>
      <c r="FZ661" s="179"/>
      <c r="GA661" s="179"/>
      <c r="GB661" s="179"/>
    </row>
    <row r="662" spans="1:184" s="659" customFormat="1">
      <c r="A662" s="12"/>
      <c r="D662" s="179"/>
      <c r="E662" s="179"/>
      <c r="F662" s="179"/>
      <c r="G662" s="179"/>
      <c r="H662" s="179"/>
      <c r="I662" s="179"/>
      <c r="J662" s="179"/>
      <c r="K662" s="179"/>
      <c r="L662" s="793"/>
      <c r="M662" s="794"/>
      <c r="N662" s="795"/>
      <c r="O662" s="179"/>
      <c r="P662" s="179"/>
      <c r="Q662" s="179"/>
      <c r="R662" s="179"/>
      <c r="S662" s="179"/>
      <c r="T662" s="179"/>
      <c r="U662" s="179"/>
      <c r="V662" s="179"/>
      <c r="W662" s="179"/>
      <c r="X662" s="179"/>
      <c r="Y662" s="179"/>
      <c r="Z662" s="179"/>
      <c r="AA662" s="179"/>
      <c r="AB662" s="179"/>
      <c r="AC662" s="179"/>
      <c r="AD662" s="179"/>
      <c r="AE662" s="179"/>
      <c r="AF662" s="179"/>
      <c r="AG662" s="179"/>
      <c r="AH662" s="179"/>
      <c r="AI662" s="179"/>
      <c r="AJ662" s="179"/>
      <c r="AK662" s="179"/>
      <c r="AL662" s="179"/>
      <c r="AM662" s="179"/>
      <c r="AN662" s="179"/>
      <c r="AO662" s="179"/>
      <c r="AP662" s="179"/>
      <c r="AQ662" s="179"/>
      <c r="AR662" s="179"/>
      <c r="AS662" s="179"/>
      <c r="AT662" s="179"/>
      <c r="AU662" s="179"/>
      <c r="AV662" s="179"/>
      <c r="AW662" s="179"/>
      <c r="AX662" s="179"/>
      <c r="AY662" s="179"/>
      <c r="AZ662" s="179"/>
      <c r="BA662" s="179"/>
      <c r="BB662" s="179"/>
      <c r="BC662" s="179"/>
      <c r="BD662" s="179"/>
      <c r="BE662" s="179"/>
      <c r="BF662" s="179"/>
      <c r="BG662" s="179"/>
      <c r="BH662" s="179"/>
      <c r="BI662" s="179"/>
      <c r="BJ662" s="179"/>
      <c r="BK662" s="179"/>
      <c r="BL662" s="179"/>
      <c r="BM662" s="179"/>
      <c r="BN662" s="179"/>
      <c r="BO662" s="179"/>
      <c r="BP662" s="179"/>
      <c r="BQ662" s="179"/>
      <c r="BR662" s="179"/>
      <c r="BS662" s="179"/>
      <c r="BT662" s="179"/>
      <c r="BU662" s="179"/>
      <c r="BV662" s="179"/>
      <c r="BW662" s="179"/>
      <c r="BX662" s="179"/>
      <c r="BY662" s="179"/>
      <c r="BZ662" s="179"/>
      <c r="CA662" s="179"/>
      <c r="CB662" s="179"/>
      <c r="CC662" s="179"/>
      <c r="CD662" s="179"/>
      <c r="CE662" s="179"/>
      <c r="CF662" s="179"/>
      <c r="CG662" s="179"/>
      <c r="CH662" s="179"/>
      <c r="CI662" s="179"/>
      <c r="CJ662" s="179"/>
      <c r="CK662" s="179"/>
      <c r="CL662" s="179"/>
      <c r="CM662" s="179"/>
      <c r="CN662" s="179"/>
      <c r="CO662" s="179"/>
      <c r="CP662" s="179"/>
      <c r="CQ662" s="179"/>
      <c r="CR662" s="179"/>
      <c r="CS662" s="179"/>
      <c r="CT662" s="179"/>
      <c r="CU662" s="179"/>
      <c r="CV662" s="179"/>
      <c r="CW662" s="179"/>
      <c r="CX662" s="179"/>
      <c r="CY662" s="179"/>
      <c r="CZ662" s="179"/>
      <c r="DA662" s="179"/>
      <c r="DB662" s="179"/>
      <c r="DC662" s="179"/>
      <c r="DD662" s="179"/>
      <c r="DE662" s="179"/>
      <c r="DF662" s="179"/>
      <c r="DG662" s="179"/>
      <c r="DH662" s="179"/>
      <c r="DI662" s="179"/>
      <c r="DJ662" s="179"/>
      <c r="DK662" s="179"/>
      <c r="DL662" s="179"/>
      <c r="DM662" s="179"/>
      <c r="DN662" s="179"/>
      <c r="DO662" s="179"/>
      <c r="DP662" s="179"/>
      <c r="DQ662" s="179"/>
      <c r="DR662" s="179"/>
      <c r="DS662" s="179"/>
      <c r="DT662" s="179"/>
      <c r="DU662" s="179"/>
      <c r="DV662" s="179"/>
      <c r="DW662" s="179"/>
      <c r="DX662" s="179"/>
      <c r="DY662" s="179"/>
      <c r="DZ662" s="179"/>
      <c r="EA662" s="179"/>
      <c r="EB662" s="179"/>
      <c r="EC662" s="179"/>
      <c r="ED662" s="179"/>
      <c r="EE662" s="179"/>
      <c r="EF662" s="179"/>
      <c r="EG662" s="179"/>
      <c r="EH662" s="179"/>
      <c r="EI662" s="179"/>
      <c r="EJ662" s="179"/>
      <c r="EK662" s="179"/>
      <c r="EL662" s="179"/>
      <c r="EM662" s="179"/>
      <c r="EN662" s="179"/>
      <c r="EO662" s="179"/>
      <c r="EP662" s="179"/>
      <c r="EQ662" s="179"/>
      <c r="ER662" s="179"/>
      <c r="ES662" s="179"/>
      <c r="ET662" s="179"/>
      <c r="EU662" s="179"/>
      <c r="EV662" s="179"/>
      <c r="EW662" s="179"/>
      <c r="EX662" s="179"/>
      <c r="EY662" s="179"/>
      <c r="EZ662" s="179"/>
      <c r="FA662" s="179"/>
      <c r="FB662" s="179"/>
      <c r="FC662" s="179"/>
      <c r="FD662" s="179"/>
      <c r="FE662" s="179"/>
      <c r="FF662" s="179"/>
      <c r="FG662" s="179"/>
      <c r="FH662" s="179"/>
      <c r="FI662" s="179"/>
      <c r="FJ662" s="179"/>
      <c r="FK662" s="179"/>
      <c r="FL662" s="179"/>
      <c r="FM662" s="179"/>
      <c r="FN662" s="179"/>
      <c r="FO662" s="179"/>
      <c r="FP662" s="179"/>
      <c r="FQ662" s="179"/>
      <c r="FR662" s="179"/>
      <c r="FS662" s="179"/>
      <c r="FT662" s="179"/>
      <c r="FU662" s="179"/>
      <c r="FV662" s="179"/>
      <c r="FW662" s="179"/>
      <c r="FX662" s="179"/>
      <c r="FY662" s="179"/>
      <c r="FZ662" s="179"/>
      <c r="GA662" s="179"/>
      <c r="GB662" s="179"/>
    </row>
    <row r="663" spans="1:184" s="659" customFormat="1">
      <c r="A663" s="12"/>
      <c r="D663" s="179"/>
      <c r="E663" s="179"/>
      <c r="F663" s="179"/>
      <c r="G663" s="179"/>
      <c r="H663" s="179"/>
      <c r="I663" s="179"/>
      <c r="J663" s="179"/>
      <c r="K663" s="179"/>
      <c r="L663" s="793"/>
      <c r="M663" s="794"/>
      <c r="N663" s="795"/>
      <c r="O663" s="179"/>
      <c r="P663" s="179"/>
      <c r="Q663" s="179"/>
      <c r="R663" s="179"/>
      <c r="S663" s="179"/>
      <c r="T663" s="179"/>
      <c r="U663" s="179"/>
      <c r="V663" s="179"/>
      <c r="W663" s="179"/>
      <c r="X663" s="179"/>
      <c r="Y663" s="179"/>
      <c r="Z663" s="179"/>
      <c r="AA663" s="179"/>
      <c r="AB663" s="179"/>
      <c r="AC663" s="179"/>
      <c r="AD663" s="179"/>
      <c r="AE663" s="179"/>
      <c r="AF663" s="179"/>
      <c r="AG663" s="179"/>
      <c r="AH663" s="179"/>
      <c r="AI663" s="179"/>
      <c r="AJ663" s="179"/>
      <c r="AK663" s="179"/>
      <c r="AL663" s="179"/>
      <c r="AM663" s="179"/>
      <c r="AN663" s="179"/>
      <c r="AO663" s="179"/>
      <c r="AP663" s="179"/>
      <c r="AQ663" s="179"/>
      <c r="AR663" s="179"/>
      <c r="AS663" s="179"/>
      <c r="AT663" s="179"/>
      <c r="AU663" s="179"/>
      <c r="AV663" s="179"/>
      <c r="AW663" s="179"/>
      <c r="AX663" s="179"/>
      <c r="AY663" s="179"/>
      <c r="AZ663" s="179"/>
      <c r="BA663" s="179"/>
      <c r="BB663" s="179"/>
      <c r="BC663" s="179"/>
      <c r="BD663" s="179"/>
      <c r="BE663" s="179"/>
      <c r="BF663" s="179"/>
      <c r="BG663" s="179"/>
      <c r="BH663" s="179"/>
      <c r="BI663" s="179"/>
      <c r="BJ663" s="179"/>
      <c r="BK663" s="179"/>
      <c r="BL663" s="179"/>
      <c r="BM663" s="179"/>
      <c r="BN663" s="179"/>
      <c r="BO663" s="179"/>
      <c r="BP663" s="179"/>
      <c r="BQ663" s="179"/>
      <c r="BR663" s="179"/>
      <c r="BS663" s="179"/>
      <c r="BT663" s="179"/>
      <c r="BU663" s="179"/>
      <c r="BV663" s="179"/>
      <c r="BW663" s="179"/>
      <c r="BX663" s="179"/>
      <c r="BY663" s="179"/>
      <c r="BZ663" s="179"/>
      <c r="CA663" s="179"/>
      <c r="CB663" s="179"/>
      <c r="CC663" s="179"/>
      <c r="CD663" s="179"/>
      <c r="CE663" s="179"/>
      <c r="CF663" s="179"/>
      <c r="CG663" s="179"/>
      <c r="CH663" s="179"/>
      <c r="CI663" s="179"/>
      <c r="CJ663" s="179"/>
      <c r="CK663" s="179"/>
      <c r="CL663" s="179"/>
      <c r="CM663" s="179"/>
      <c r="CN663" s="179"/>
      <c r="CO663" s="179"/>
      <c r="CP663" s="179"/>
      <c r="CQ663" s="179"/>
      <c r="CR663" s="179"/>
      <c r="CS663" s="179"/>
      <c r="CT663" s="179"/>
      <c r="CU663" s="179"/>
      <c r="CV663" s="179"/>
      <c r="CW663" s="179"/>
      <c r="CX663" s="179"/>
      <c r="CY663" s="179"/>
      <c r="CZ663" s="179"/>
      <c r="DA663" s="179"/>
      <c r="DB663" s="179"/>
      <c r="DC663" s="179"/>
      <c r="DD663" s="179"/>
      <c r="DE663" s="179"/>
      <c r="DF663" s="179"/>
      <c r="DG663" s="179"/>
      <c r="DH663" s="179"/>
      <c r="DI663" s="179"/>
      <c r="DJ663" s="179"/>
      <c r="DK663" s="179"/>
      <c r="DL663" s="179"/>
      <c r="DM663" s="179"/>
      <c r="DN663" s="179"/>
      <c r="DO663" s="179"/>
      <c r="DP663" s="179"/>
      <c r="DQ663" s="179"/>
      <c r="DR663" s="179"/>
      <c r="DS663" s="179"/>
      <c r="DT663" s="179"/>
      <c r="DU663" s="179"/>
      <c r="DV663" s="179"/>
      <c r="DW663" s="179"/>
      <c r="DX663" s="179"/>
      <c r="DY663" s="179"/>
      <c r="DZ663" s="179"/>
      <c r="EA663" s="179"/>
      <c r="EB663" s="179"/>
      <c r="EC663" s="179"/>
      <c r="ED663" s="179"/>
      <c r="EE663" s="179"/>
      <c r="EF663" s="179"/>
      <c r="EG663" s="179"/>
      <c r="EH663" s="179"/>
      <c r="EI663" s="179"/>
      <c r="EJ663" s="179"/>
      <c r="EK663" s="179"/>
      <c r="EL663" s="179"/>
      <c r="EM663" s="179"/>
      <c r="EN663" s="179"/>
      <c r="EO663" s="179"/>
      <c r="EP663" s="179"/>
      <c r="EQ663" s="179"/>
      <c r="ER663" s="179"/>
      <c r="ES663" s="179"/>
      <c r="ET663" s="179"/>
      <c r="EU663" s="179"/>
      <c r="EV663" s="179"/>
      <c r="EW663" s="179"/>
      <c r="EX663" s="179"/>
      <c r="EY663" s="179"/>
      <c r="EZ663" s="179"/>
      <c r="FA663" s="179"/>
      <c r="FB663" s="179"/>
      <c r="FC663" s="179"/>
      <c r="FD663" s="179"/>
      <c r="FE663" s="179"/>
      <c r="FF663" s="179"/>
      <c r="FG663" s="179"/>
      <c r="FH663" s="179"/>
      <c r="FI663" s="179"/>
      <c r="FJ663" s="179"/>
      <c r="FK663" s="179"/>
      <c r="FL663" s="179"/>
      <c r="FM663" s="179"/>
      <c r="FN663" s="179"/>
      <c r="FO663" s="179"/>
      <c r="FP663" s="179"/>
      <c r="FQ663" s="179"/>
      <c r="FR663" s="179"/>
      <c r="FS663" s="179"/>
      <c r="FT663" s="179"/>
      <c r="FU663" s="179"/>
      <c r="FV663" s="179"/>
      <c r="FW663" s="179"/>
      <c r="FX663" s="179"/>
      <c r="FY663" s="179"/>
      <c r="FZ663" s="179"/>
      <c r="GA663" s="179"/>
      <c r="GB663" s="179"/>
    </row>
    <row r="664" spans="1:184" s="659" customFormat="1">
      <c r="A664" s="12"/>
      <c r="D664" s="179"/>
      <c r="E664" s="179"/>
      <c r="F664" s="179"/>
      <c r="G664" s="179"/>
      <c r="H664" s="179"/>
      <c r="I664" s="179"/>
      <c r="J664" s="179"/>
      <c r="K664" s="179"/>
      <c r="L664" s="793"/>
      <c r="M664" s="794"/>
      <c r="N664" s="795"/>
      <c r="O664" s="179"/>
      <c r="P664" s="179"/>
      <c r="Q664" s="179"/>
      <c r="R664" s="179"/>
      <c r="S664" s="179"/>
      <c r="T664" s="179"/>
      <c r="U664" s="179"/>
      <c r="V664" s="179"/>
      <c r="W664" s="179"/>
      <c r="X664" s="179"/>
      <c r="Y664" s="179"/>
      <c r="Z664" s="179"/>
      <c r="AA664" s="179"/>
      <c r="AB664" s="179"/>
      <c r="AC664" s="179"/>
      <c r="AD664" s="179"/>
      <c r="AE664" s="179"/>
      <c r="AF664" s="179"/>
      <c r="AG664" s="179"/>
      <c r="AH664" s="179"/>
      <c r="AI664" s="179"/>
      <c r="AJ664" s="179"/>
      <c r="AK664" s="179"/>
      <c r="AL664" s="179"/>
      <c r="AM664" s="179"/>
      <c r="AN664" s="179"/>
      <c r="AO664" s="179"/>
      <c r="AP664" s="179"/>
      <c r="AQ664" s="179"/>
      <c r="AR664" s="179"/>
      <c r="AS664" s="179"/>
      <c r="AT664" s="179"/>
      <c r="AU664" s="179"/>
      <c r="AV664" s="179"/>
      <c r="AW664" s="179"/>
      <c r="AX664" s="179"/>
      <c r="AY664" s="179"/>
      <c r="AZ664" s="179"/>
      <c r="BA664" s="179"/>
      <c r="BB664" s="179"/>
      <c r="BC664" s="179"/>
      <c r="BD664" s="179"/>
      <c r="BE664" s="179"/>
      <c r="BF664" s="179"/>
      <c r="BG664" s="179"/>
      <c r="BH664" s="179"/>
      <c r="BI664" s="179"/>
      <c r="BJ664" s="179"/>
      <c r="BK664" s="179"/>
      <c r="BL664" s="179"/>
      <c r="BM664" s="179"/>
      <c r="BN664" s="179"/>
      <c r="BO664" s="179"/>
      <c r="BP664" s="179"/>
      <c r="BQ664" s="179"/>
      <c r="BR664" s="179"/>
      <c r="BS664" s="179"/>
      <c r="BT664" s="179"/>
      <c r="BU664" s="179"/>
      <c r="BV664" s="179"/>
      <c r="BW664" s="179"/>
      <c r="BX664" s="179"/>
      <c r="BY664" s="179"/>
      <c r="BZ664" s="179"/>
      <c r="CA664" s="179"/>
      <c r="CB664" s="179"/>
      <c r="CC664" s="179"/>
      <c r="CD664" s="179"/>
      <c r="CE664" s="179"/>
      <c r="CF664" s="179"/>
      <c r="CG664" s="179"/>
      <c r="CH664" s="179"/>
      <c r="CI664" s="179"/>
      <c r="CJ664" s="179"/>
      <c r="CK664" s="179"/>
      <c r="CL664" s="179"/>
      <c r="CM664" s="179"/>
      <c r="CN664" s="179"/>
      <c r="CO664" s="179"/>
      <c r="CP664" s="179"/>
      <c r="CQ664" s="179"/>
      <c r="CR664" s="179"/>
      <c r="CS664" s="179"/>
      <c r="CT664" s="179"/>
      <c r="CU664" s="179"/>
      <c r="CV664" s="179"/>
      <c r="CW664" s="179"/>
      <c r="CX664" s="179"/>
      <c r="CY664" s="179"/>
      <c r="CZ664" s="179"/>
      <c r="DA664" s="179"/>
      <c r="DB664" s="179"/>
      <c r="DC664" s="179"/>
      <c r="DD664" s="179"/>
      <c r="DE664" s="179"/>
      <c r="DF664" s="179"/>
      <c r="DG664" s="179"/>
      <c r="DH664" s="179"/>
      <c r="DI664" s="179"/>
      <c r="DJ664" s="179"/>
      <c r="DK664" s="179"/>
      <c r="DL664" s="179"/>
      <c r="DM664" s="179"/>
      <c r="DN664" s="179"/>
      <c r="DO664" s="179"/>
      <c r="DP664" s="179"/>
      <c r="DQ664" s="179"/>
      <c r="DR664" s="179"/>
      <c r="DS664" s="179"/>
      <c r="DT664" s="179"/>
      <c r="DU664" s="179"/>
      <c r="DV664" s="179"/>
      <c r="DW664" s="179"/>
      <c r="DX664" s="179"/>
      <c r="DY664" s="179"/>
      <c r="DZ664" s="179"/>
      <c r="EA664" s="179"/>
      <c r="EB664" s="179"/>
      <c r="EC664" s="179"/>
      <c r="ED664" s="179"/>
      <c r="EE664" s="179"/>
      <c r="EF664" s="179"/>
      <c r="EG664" s="179"/>
      <c r="EH664" s="179"/>
      <c r="EI664" s="179"/>
      <c r="EJ664" s="179"/>
      <c r="EK664" s="179"/>
      <c r="EL664" s="179"/>
      <c r="EM664" s="179"/>
      <c r="EN664" s="179"/>
      <c r="EO664" s="179"/>
      <c r="EP664" s="179"/>
      <c r="EQ664" s="179"/>
      <c r="ER664" s="179"/>
      <c r="ES664" s="179"/>
      <c r="ET664" s="179"/>
      <c r="EU664" s="179"/>
      <c r="EV664" s="179"/>
      <c r="EW664" s="179"/>
      <c r="EX664" s="179"/>
      <c r="EY664" s="179"/>
      <c r="EZ664" s="179"/>
      <c r="FA664" s="179"/>
      <c r="FB664" s="179"/>
      <c r="FC664" s="179"/>
      <c r="FD664" s="179"/>
      <c r="FE664" s="179"/>
      <c r="FF664" s="179"/>
      <c r="FG664" s="179"/>
      <c r="FH664" s="179"/>
      <c r="FI664" s="179"/>
      <c r="FJ664" s="179"/>
      <c r="FK664" s="179"/>
      <c r="FL664" s="179"/>
      <c r="FM664" s="179"/>
      <c r="FN664" s="179"/>
      <c r="FO664" s="179"/>
      <c r="FP664" s="179"/>
      <c r="FQ664" s="179"/>
      <c r="FR664" s="179"/>
      <c r="FS664" s="179"/>
      <c r="FT664" s="179"/>
      <c r="FU664" s="179"/>
      <c r="FV664" s="179"/>
      <c r="FW664" s="179"/>
      <c r="FX664" s="179"/>
      <c r="FY664" s="179"/>
      <c r="FZ664" s="179"/>
      <c r="GA664" s="179"/>
      <c r="GB664" s="179"/>
    </row>
    <row r="665" spans="1:184" s="659" customFormat="1">
      <c r="A665" s="12"/>
      <c r="D665" s="179"/>
      <c r="E665" s="179"/>
      <c r="F665" s="179"/>
      <c r="G665" s="179"/>
      <c r="H665" s="179"/>
      <c r="I665" s="179"/>
      <c r="J665" s="179"/>
      <c r="K665" s="179"/>
      <c r="L665" s="793"/>
      <c r="M665" s="794"/>
      <c r="N665" s="795"/>
      <c r="O665" s="179"/>
      <c r="P665" s="179"/>
      <c r="Q665" s="179"/>
      <c r="R665" s="179"/>
      <c r="S665" s="179"/>
      <c r="T665" s="179"/>
      <c r="U665" s="179"/>
      <c r="V665" s="179"/>
      <c r="W665" s="179"/>
      <c r="X665" s="179"/>
      <c r="Y665" s="179"/>
      <c r="Z665" s="179"/>
      <c r="AA665" s="179"/>
      <c r="AB665" s="179"/>
      <c r="AC665" s="179"/>
      <c r="AD665" s="179"/>
      <c r="AE665" s="179"/>
      <c r="AF665" s="179"/>
      <c r="AG665" s="179"/>
      <c r="AH665" s="179"/>
      <c r="AI665" s="179"/>
      <c r="AJ665" s="179"/>
      <c r="AK665" s="179"/>
      <c r="AL665" s="179"/>
      <c r="AM665" s="179"/>
      <c r="AN665" s="179"/>
      <c r="AO665" s="179"/>
      <c r="AP665" s="179"/>
      <c r="AQ665" s="179"/>
      <c r="AR665" s="179"/>
      <c r="AS665" s="179"/>
      <c r="AT665" s="179"/>
      <c r="AU665" s="179"/>
      <c r="AV665" s="179"/>
      <c r="AW665" s="179"/>
      <c r="AX665" s="179"/>
      <c r="AY665" s="179"/>
      <c r="AZ665" s="179"/>
      <c r="BA665" s="179"/>
      <c r="BB665" s="179"/>
      <c r="BC665" s="179"/>
      <c r="BD665" s="179"/>
      <c r="BE665" s="179"/>
      <c r="BF665" s="179"/>
      <c r="BG665" s="179"/>
      <c r="BH665" s="179"/>
      <c r="BI665" s="179"/>
      <c r="BJ665" s="179"/>
      <c r="BK665" s="179"/>
      <c r="BL665" s="179"/>
      <c r="BM665" s="179"/>
      <c r="BN665" s="179"/>
      <c r="BO665" s="179"/>
      <c r="BP665" s="179"/>
      <c r="BQ665" s="179"/>
      <c r="BR665" s="179"/>
      <c r="BS665" s="179"/>
      <c r="BT665" s="179"/>
      <c r="BU665" s="179"/>
      <c r="BV665" s="179"/>
      <c r="BW665" s="179"/>
      <c r="BX665" s="179"/>
      <c r="BY665" s="179"/>
      <c r="BZ665" s="179"/>
      <c r="CA665" s="179"/>
      <c r="CB665" s="179"/>
      <c r="CC665" s="179"/>
      <c r="CD665" s="179"/>
      <c r="CE665" s="179"/>
      <c r="CF665" s="179"/>
      <c r="CG665" s="179"/>
      <c r="CH665" s="179"/>
      <c r="CI665" s="179"/>
      <c r="CJ665" s="179"/>
      <c r="CK665" s="179"/>
      <c r="CL665" s="179"/>
      <c r="CM665" s="179"/>
      <c r="CN665" s="179"/>
      <c r="CO665" s="179"/>
      <c r="CP665" s="179"/>
      <c r="CQ665" s="179"/>
      <c r="CR665" s="179"/>
      <c r="CS665" s="179"/>
      <c r="CT665" s="179"/>
      <c r="CU665" s="179"/>
      <c r="CV665" s="179"/>
      <c r="CW665" s="179"/>
      <c r="CX665" s="179"/>
      <c r="CY665" s="179"/>
      <c r="CZ665" s="179"/>
      <c r="DA665" s="179"/>
      <c r="DB665" s="179"/>
      <c r="DC665" s="179"/>
      <c r="DD665" s="179"/>
      <c r="DE665" s="179"/>
      <c r="DF665" s="179"/>
      <c r="DG665" s="179"/>
      <c r="DH665" s="179"/>
      <c r="DI665" s="179"/>
      <c r="DJ665" s="179"/>
      <c r="DK665" s="179"/>
      <c r="DL665" s="179"/>
      <c r="DM665" s="179"/>
      <c r="DN665" s="179"/>
      <c r="DO665" s="179"/>
      <c r="DP665" s="179"/>
      <c r="DQ665" s="179"/>
      <c r="DR665" s="179"/>
      <c r="DS665" s="179"/>
      <c r="DT665" s="179"/>
      <c r="DU665" s="179"/>
      <c r="DV665" s="179"/>
      <c r="DW665" s="179"/>
      <c r="DX665" s="179"/>
      <c r="DY665" s="179"/>
      <c r="DZ665" s="179"/>
      <c r="EA665" s="179"/>
      <c r="EB665" s="179"/>
      <c r="EC665" s="179"/>
      <c r="ED665" s="179"/>
      <c r="EE665" s="179"/>
      <c r="EF665" s="179"/>
      <c r="EG665" s="179"/>
      <c r="EH665" s="179"/>
      <c r="EI665" s="179"/>
      <c r="EJ665" s="179"/>
      <c r="EK665" s="179"/>
      <c r="EL665" s="179"/>
      <c r="EM665" s="179"/>
      <c r="EN665" s="179"/>
      <c r="EO665" s="179"/>
      <c r="EP665" s="179"/>
      <c r="EQ665" s="179"/>
      <c r="ER665" s="179"/>
      <c r="ES665" s="179"/>
      <c r="ET665" s="179"/>
      <c r="EU665" s="179"/>
      <c r="EV665" s="179"/>
      <c r="EW665" s="179"/>
      <c r="EX665" s="179"/>
      <c r="EY665" s="179"/>
      <c r="EZ665" s="179"/>
      <c r="FA665" s="179"/>
      <c r="FB665" s="179"/>
      <c r="FC665" s="179"/>
      <c r="FD665" s="179"/>
      <c r="FE665" s="179"/>
      <c r="FF665" s="179"/>
      <c r="FG665" s="179"/>
      <c r="FH665" s="179"/>
      <c r="FI665" s="179"/>
      <c r="FJ665" s="179"/>
      <c r="FK665" s="179"/>
      <c r="FL665" s="179"/>
      <c r="FM665" s="179"/>
      <c r="FN665" s="179"/>
      <c r="FO665" s="179"/>
      <c r="FP665" s="179"/>
      <c r="FQ665" s="179"/>
      <c r="FR665" s="179"/>
      <c r="FS665" s="179"/>
      <c r="FT665" s="179"/>
      <c r="FU665" s="179"/>
      <c r="FV665" s="179"/>
      <c r="FW665" s="179"/>
      <c r="FX665" s="179"/>
      <c r="FY665" s="179"/>
      <c r="FZ665" s="179"/>
      <c r="GA665" s="179"/>
      <c r="GB665" s="179"/>
    </row>
    <row r="666" spans="1:184" s="659" customFormat="1">
      <c r="A666" s="12"/>
      <c r="D666" s="179"/>
      <c r="E666" s="179"/>
      <c r="F666" s="179"/>
      <c r="G666" s="179"/>
      <c r="H666" s="179"/>
      <c r="I666" s="179"/>
      <c r="J666" s="179"/>
      <c r="K666" s="179"/>
      <c r="L666" s="793"/>
      <c r="M666" s="794"/>
      <c r="N666" s="795"/>
      <c r="O666" s="179"/>
      <c r="P666" s="179"/>
      <c r="Q666" s="179"/>
      <c r="R666" s="179"/>
      <c r="S666" s="179"/>
      <c r="T666" s="179"/>
      <c r="U666" s="179"/>
      <c r="V666" s="179"/>
      <c r="W666" s="179"/>
      <c r="X666" s="179"/>
      <c r="Y666" s="179"/>
      <c r="Z666" s="179"/>
      <c r="AA666" s="179"/>
      <c r="AB666" s="179"/>
      <c r="AC666" s="179"/>
      <c r="AD666" s="179"/>
      <c r="AE666" s="179"/>
      <c r="AF666" s="179"/>
      <c r="AG666" s="179"/>
      <c r="AH666" s="179"/>
      <c r="AI666" s="179"/>
      <c r="AJ666" s="179"/>
      <c r="AK666" s="179"/>
      <c r="AL666" s="179"/>
      <c r="AM666" s="179"/>
      <c r="AN666" s="179"/>
      <c r="AO666" s="179"/>
      <c r="AP666" s="179"/>
      <c r="AQ666" s="179"/>
      <c r="AR666" s="179"/>
      <c r="AS666" s="179"/>
      <c r="AT666" s="179"/>
      <c r="AU666" s="179"/>
      <c r="AV666" s="179"/>
      <c r="AW666" s="179"/>
      <c r="AX666" s="179"/>
      <c r="AY666" s="179"/>
      <c r="AZ666" s="179"/>
      <c r="BA666" s="179"/>
      <c r="BB666" s="179"/>
      <c r="BC666" s="179"/>
      <c r="BD666" s="179"/>
      <c r="BE666" s="179"/>
      <c r="BF666" s="179"/>
      <c r="BG666" s="179"/>
      <c r="BH666" s="179"/>
      <c r="BI666" s="179"/>
      <c r="BJ666" s="179"/>
      <c r="BK666" s="179"/>
      <c r="BL666" s="179"/>
      <c r="BM666" s="179"/>
      <c r="BN666" s="179"/>
      <c r="BO666" s="179"/>
      <c r="BP666" s="179"/>
      <c r="BQ666" s="179"/>
      <c r="BR666" s="179"/>
      <c r="BS666" s="179"/>
      <c r="BT666" s="179"/>
      <c r="BU666" s="179"/>
      <c r="BV666" s="179"/>
      <c r="BW666" s="179"/>
      <c r="BX666" s="179"/>
      <c r="BY666" s="179"/>
      <c r="BZ666" s="179"/>
      <c r="CA666" s="179"/>
      <c r="CB666" s="179"/>
      <c r="CC666" s="179"/>
      <c r="CD666" s="179"/>
      <c r="CE666" s="179"/>
      <c r="CF666" s="179"/>
      <c r="CG666" s="179"/>
      <c r="CH666" s="179"/>
      <c r="CI666" s="179"/>
      <c r="CJ666" s="179"/>
      <c r="CK666" s="179"/>
      <c r="CL666" s="179"/>
      <c r="CM666" s="179"/>
      <c r="CN666" s="179"/>
      <c r="CO666" s="179"/>
      <c r="CP666" s="179"/>
      <c r="CQ666" s="179"/>
      <c r="CR666" s="179"/>
      <c r="CS666" s="179"/>
      <c r="CT666" s="179"/>
      <c r="CU666" s="179"/>
      <c r="CV666" s="179"/>
      <c r="CW666" s="179"/>
      <c r="CX666" s="179"/>
      <c r="CY666" s="179"/>
      <c r="CZ666" s="179"/>
      <c r="DA666" s="179"/>
      <c r="DB666" s="179"/>
      <c r="DC666" s="179"/>
      <c r="DD666" s="179"/>
      <c r="DE666" s="179"/>
      <c r="DF666" s="179"/>
      <c r="DG666" s="179"/>
      <c r="DH666" s="179"/>
      <c r="DI666" s="179"/>
      <c r="DJ666" s="179"/>
      <c r="DK666" s="179"/>
      <c r="DL666" s="179"/>
      <c r="DM666" s="179"/>
      <c r="DN666" s="179"/>
      <c r="DO666" s="179"/>
      <c r="DP666" s="179"/>
      <c r="DQ666" s="179"/>
      <c r="DR666" s="179"/>
      <c r="DS666" s="179"/>
      <c r="DT666" s="179"/>
      <c r="DU666" s="179"/>
      <c r="DV666" s="179"/>
      <c r="DW666" s="179"/>
      <c r="DX666" s="179"/>
      <c r="DY666" s="179"/>
      <c r="DZ666" s="179"/>
      <c r="EA666" s="179"/>
      <c r="EB666" s="179"/>
      <c r="EC666" s="179"/>
      <c r="ED666" s="179"/>
      <c r="EE666" s="179"/>
      <c r="EF666" s="179"/>
      <c r="EG666" s="179"/>
      <c r="EH666" s="179"/>
      <c r="EI666" s="179"/>
      <c r="EJ666" s="179"/>
      <c r="EK666" s="179"/>
      <c r="EL666" s="179"/>
      <c r="EM666" s="179"/>
      <c r="EN666" s="179"/>
      <c r="EO666" s="179"/>
      <c r="EP666" s="179"/>
      <c r="EQ666" s="179"/>
      <c r="ER666" s="179"/>
      <c r="ES666" s="179"/>
      <c r="ET666" s="179"/>
      <c r="EU666" s="179"/>
      <c r="EV666" s="179"/>
      <c r="EW666" s="179"/>
      <c r="EX666" s="179"/>
      <c r="EY666" s="179"/>
      <c r="EZ666" s="179"/>
      <c r="FA666" s="179"/>
      <c r="FB666" s="179"/>
      <c r="FC666" s="179"/>
      <c r="FD666" s="179"/>
      <c r="FE666" s="179"/>
      <c r="FF666" s="179"/>
      <c r="FG666" s="179"/>
      <c r="FH666" s="179"/>
      <c r="FI666" s="179"/>
      <c r="FJ666" s="179"/>
      <c r="FK666" s="179"/>
      <c r="FL666" s="179"/>
      <c r="FM666" s="179"/>
      <c r="FN666" s="179"/>
      <c r="FO666" s="179"/>
      <c r="FP666" s="179"/>
      <c r="FQ666" s="179"/>
      <c r="FR666" s="179"/>
      <c r="FS666" s="179"/>
      <c r="FT666" s="179"/>
      <c r="FU666" s="179"/>
      <c r="FV666" s="179"/>
      <c r="FW666" s="179"/>
      <c r="FX666" s="179"/>
      <c r="FY666" s="179"/>
      <c r="FZ666" s="179"/>
      <c r="GA666" s="179"/>
      <c r="GB666" s="179"/>
    </row>
    <row r="667" spans="1:184" s="659" customFormat="1">
      <c r="A667" s="12"/>
      <c r="D667" s="179"/>
      <c r="E667" s="179"/>
      <c r="F667" s="179"/>
      <c r="G667" s="179"/>
      <c r="H667" s="179"/>
      <c r="I667" s="179"/>
      <c r="J667" s="179"/>
      <c r="K667" s="179"/>
      <c r="L667" s="793"/>
      <c r="M667" s="794"/>
      <c r="N667" s="795"/>
      <c r="O667" s="179"/>
      <c r="P667" s="179"/>
      <c r="Q667" s="179"/>
      <c r="R667" s="179"/>
      <c r="S667" s="179"/>
      <c r="T667" s="179"/>
      <c r="U667" s="179"/>
      <c r="V667" s="179"/>
      <c r="W667" s="179"/>
      <c r="X667" s="179"/>
      <c r="Y667" s="179"/>
      <c r="Z667" s="179"/>
      <c r="AA667" s="179"/>
      <c r="AB667" s="179"/>
      <c r="AC667" s="179"/>
      <c r="AD667" s="179"/>
      <c r="AE667" s="179"/>
      <c r="AF667" s="179"/>
      <c r="AG667" s="179"/>
      <c r="AH667" s="179"/>
      <c r="AI667" s="179"/>
      <c r="AJ667" s="179"/>
      <c r="AK667" s="179"/>
      <c r="AL667" s="179"/>
      <c r="AM667" s="179"/>
      <c r="AN667" s="179"/>
      <c r="AO667" s="179"/>
      <c r="AP667" s="179"/>
      <c r="AQ667" s="179"/>
      <c r="AR667" s="179"/>
      <c r="AS667" s="179"/>
      <c r="AT667" s="179"/>
      <c r="AU667" s="179"/>
      <c r="AV667" s="179"/>
      <c r="AW667" s="179"/>
      <c r="AX667" s="179"/>
      <c r="AY667" s="179"/>
      <c r="AZ667" s="179"/>
      <c r="BA667" s="179"/>
      <c r="BB667" s="179"/>
      <c r="BC667" s="179"/>
      <c r="BD667" s="179"/>
      <c r="BE667" s="179"/>
      <c r="BF667" s="179"/>
      <c r="BG667" s="179"/>
      <c r="BH667" s="179"/>
      <c r="BI667" s="179"/>
      <c r="BJ667" s="179"/>
      <c r="BK667" s="179"/>
      <c r="BL667" s="179"/>
      <c r="BM667" s="179"/>
      <c r="BN667" s="179"/>
      <c r="BO667" s="179"/>
      <c r="BP667" s="179"/>
      <c r="BQ667" s="179"/>
      <c r="BR667" s="179"/>
      <c r="BS667" s="179"/>
      <c r="BT667" s="179"/>
      <c r="BU667" s="179"/>
      <c r="BV667" s="179"/>
      <c r="BW667" s="179"/>
      <c r="BX667" s="179"/>
      <c r="BY667" s="179"/>
      <c r="BZ667" s="179"/>
      <c r="CA667" s="179"/>
      <c r="CB667" s="179"/>
      <c r="CC667" s="179"/>
      <c r="CD667" s="179"/>
      <c r="CE667" s="179"/>
      <c r="CF667" s="179"/>
      <c r="CG667" s="179"/>
      <c r="CH667" s="179"/>
      <c r="CI667" s="179"/>
      <c r="CJ667" s="179"/>
      <c r="CK667" s="179"/>
      <c r="CL667" s="179"/>
      <c r="CM667" s="179"/>
      <c r="CN667" s="179"/>
      <c r="CO667" s="179"/>
      <c r="CP667" s="179"/>
      <c r="CQ667" s="179"/>
      <c r="CR667" s="179"/>
      <c r="CS667" s="179"/>
      <c r="CT667" s="179"/>
      <c r="CU667" s="179"/>
      <c r="CV667" s="179"/>
      <c r="CW667" s="179"/>
      <c r="CX667" s="179"/>
      <c r="CY667" s="179"/>
      <c r="CZ667" s="179"/>
      <c r="DA667" s="179"/>
      <c r="DB667" s="179"/>
      <c r="DC667" s="179"/>
      <c r="DD667" s="179"/>
      <c r="DE667" s="179"/>
      <c r="DF667" s="179"/>
      <c r="DG667" s="179"/>
      <c r="DH667" s="179"/>
      <c r="DI667" s="179"/>
      <c r="DJ667" s="179"/>
      <c r="DK667" s="179"/>
      <c r="DL667" s="179"/>
      <c r="DM667" s="179"/>
      <c r="DN667" s="179"/>
      <c r="DO667" s="179"/>
      <c r="DP667" s="179"/>
      <c r="DQ667" s="179"/>
      <c r="DR667" s="179"/>
      <c r="DS667" s="179"/>
      <c r="DT667" s="179"/>
      <c r="DU667" s="179"/>
      <c r="DV667" s="179"/>
      <c r="DW667" s="179"/>
      <c r="DX667" s="179"/>
      <c r="DY667" s="179"/>
      <c r="DZ667" s="179"/>
      <c r="EA667" s="179"/>
      <c r="EB667" s="179"/>
      <c r="EC667" s="179"/>
      <c r="ED667" s="179"/>
      <c r="EE667" s="179"/>
      <c r="EF667" s="179"/>
      <c r="EG667" s="179"/>
      <c r="EH667" s="179"/>
      <c r="EI667" s="179"/>
      <c r="EJ667" s="179"/>
      <c r="EK667" s="179"/>
      <c r="EL667" s="179"/>
      <c r="EM667" s="179"/>
      <c r="EN667" s="179"/>
      <c r="EO667" s="179"/>
      <c r="EP667" s="179"/>
      <c r="EQ667" s="179"/>
      <c r="ER667" s="179"/>
      <c r="ES667" s="179"/>
      <c r="ET667" s="179"/>
      <c r="EU667" s="179"/>
      <c r="EV667" s="179"/>
      <c r="EW667" s="179"/>
      <c r="EX667" s="179"/>
      <c r="EY667" s="179"/>
      <c r="EZ667" s="179"/>
      <c r="FA667" s="179"/>
      <c r="FB667" s="179"/>
      <c r="FC667" s="179"/>
      <c r="FD667" s="179"/>
      <c r="FE667" s="179"/>
      <c r="FF667" s="179"/>
      <c r="FG667" s="179"/>
      <c r="FH667" s="179"/>
      <c r="FI667" s="179"/>
      <c r="FJ667" s="179"/>
      <c r="FK667" s="179"/>
      <c r="FL667" s="179"/>
      <c r="FM667" s="179"/>
      <c r="FN667" s="179"/>
      <c r="FO667" s="179"/>
      <c r="FP667" s="179"/>
      <c r="FQ667" s="179"/>
      <c r="FR667" s="179"/>
      <c r="FS667" s="179"/>
      <c r="FT667" s="179"/>
      <c r="FU667" s="179"/>
      <c r="FV667" s="179"/>
      <c r="FW667" s="179"/>
      <c r="FX667" s="179"/>
      <c r="FY667" s="179"/>
      <c r="FZ667" s="179"/>
      <c r="GA667" s="179"/>
      <c r="GB667" s="179"/>
    </row>
    <row r="668" spans="1:184" s="659" customFormat="1">
      <c r="A668" s="12"/>
      <c r="D668" s="179"/>
      <c r="E668" s="179"/>
      <c r="F668" s="179"/>
      <c r="G668" s="179"/>
      <c r="H668" s="179"/>
      <c r="I668" s="179"/>
      <c r="J668" s="179"/>
      <c r="K668" s="179"/>
      <c r="L668" s="793"/>
      <c r="M668" s="794"/>
      <c r="N668" s="795"/>
      <c r="O668" s="179"/>
      <c r="P668" s="179"/>
      <c r="Q668" s="179"/>
      <c r="R668" s="179"/>
      <c r="S668" s="179"/>
      <c r="T668" s="179"/>
      <c r="U668" s="179"/>
      <c r="V668" s="179"/>
      <c r="W668" s="179"/>
      <c r="X668" s="179"/>
      <c r="Y668" s="179"/>
      <c r="Z668" s="179"/>
      <c r="AA668" s="179"/>
      <c r="AB668" s="179"/>
      <c r="AC668" s="179"/>
      <c r="AD668" s="179"/>
      <c r="AE668" s="179"/>
      <c r="AF668" s="179"/>
      <c r="AG668" s="179"/>
      <c r="AH668" s="179"/>
      <c r="AI668" s="179"/>
      <c r="AJ668" s="179"/>
      <c r="AK668" s="179"/>
      <c r="AL668" s="179"/>
      <c r="AM668" s="179"/>
      <c r="AN668" s="179"/>
      <c r="AO668" s="179"/>
      <c r="AP668" s="179"/>
      <c r="AQ668" s="179"/>
      <c r="AR668" s="179"/>
      <c r="AS668" s="179"/>
      <c r="AT668" s="179"/>
      <c r="AU668" s="179"/>
      <c r="AV668" s="179"/>
      <c r="AW668" s="179"/>
      <c r="AX668" s="179"/>
      <c r="AY668" s="179"/>
      <c r="AZ668" s="179"/>
      <c r="BA668" s="179"/>
      <c r="BB668" s="179"/>
      <c r="BC668" s="179"/>
      <c r="BD668" s="179"/>
      <c r="BE668" s="179"/>
      <c r="BF668" s="179"/>
      <c r="BG668" s="179"/>
      <c r="BH668" s="179"/>
      <c r="BI668" s="179"/>
      <c r="BJ668" s="179"/>
      <c r="BK668" s="179"/>
      <c r="BL668" s="179"/>
      <c r="BM668" s="179"/>
      <c r="BN668" s="179"/>
      <c r="BO668" s="179"/>
      <c r="BP668" s="179"/>
      <c r="BQ668" s="179"/>
      <c r="BR668" s="179"/>
      <c r="BS668" s="179"/>
      <c r="BT668" s="179"/>
      <c r="BU668" s="179"/>
      <c r="BV668" s="179"/>
      <c r="BW668" s="179"/>
      <c r="BX668" s="179"/>
      <c r="BY668" s="179"/>
      <c r="BZ668" s="179"/>
      <c r="CA668" s="179"/>
      <c r="CB668" s="179"/>
      <c r="CC668" s="179"/>
      <c r="CD668" s="179"/>
      <c r="CE668" s="179"/>
      <c r="CF668" s="179"/>
      <c r="CG668" s="179"/>
      <c r="CH668" s="179"/>
      <c r="CI668" s="179"/>
      <c r="CJ668" s="179"/>
      <c r="CK668" s="179"/>
      <c r="CL668" s="179"/>
      <c r="CM668" s="179"/>
      <c r="CN668" s="179"/>
      <c r="CO668" s="179"/>
      <c r="CP668" s="179"/>
      <c r="CQ668" s="179"/>
      <c r="CR668" s="179"/>
      <c r="CS668" s="179"/>
      <c r="CT668" s="179"/>
      <c r="CU668" s="179"/>
      <c r="CV668" s="179"/>
      <c r="CW668" s="179"/>
      <c r="CX668" s="179"/>
      <c r="CY668" s="179"/>
      <c r="CZ668" s="179"/>
      <c r="DA668" s="179"/>
      <c r="DB668" s="179"/>
      <c r="DC668" s="179"/>
      <c r="DD668" s="179"/>
      <c r="DE668" s="179"/>
      <c r="DF668" s="179"/>
      <c r="DG668" s="179"/>
      <c r="DH668" s="179"/>
      <c r="DI668" s="179"/>
      <c r="DJ668" s="179"/>
      <c r="DK668" s="179"/>
      <c r="DL668" s="179"/>
      <c r="DM668" s="179"/>
      <c r="DN668" s="179"/>
      <c r="DO668" s="179"/>
      <c r="DP668" s="179"/>
      <c r="DQ668" s="179"/>
      <c r="DR668" s="179"/>
      <c r="DS668" s="179"/>
      <c r="DT668" s="179"/>
      <c r="DU668" s="179"/>
      <c r="DV668" s="179"/>
      <c r="DW668" s="179"/>
      <c r="DX668" s="179"/>
      <c r="DY668" s="179"/>
      <c r="DZ668" s="179"/>
      <c r="EA668" s="179"/>
      <c r="EB668" s="179"/>
      <c r="EC668" s="179"/>
      <c r="ED668" s="179"/>
      <c r="EE668" s="179"/>
      <c r="EF668" s="179"/>
      <c r="EG668" s="179"/>
      <c r="EH668" s="179"/>
      <c r="EI668" s="179"/>
      <c r="EJ668" s="179"/>
      <c r="EK668" s="179"/>
      <c r="EL668" s="179"/>
      <c r="EM668" s="179"/>
      <c r="EN668" s="179"/>
      <c r="EO668" s="179"/>
      <c r="EP668" s="179"/>
      <c r="EQ668" s="179"/>
      <c r="ER668" s="179"/>
      <c r="ES668" s="179"/>
      <c r="ET668" s="179"/>
      <c r="EU668" s="179"/>
      <c r="EV668" s="179"/>
      <c r="EW668" s="179"/>
      <c r="EX668" s="179"/>
      <c r="EY668" s="179"/>
      <c r="EZ668" s="179"/>
      <c r="FA668" s="179"/>
      <c r="FB668" s="179"/>
      <c r="FC668" s="179"/>
      <c r="FD668" s="179"/>
      <c r="FE668" s="179"/>
      <c r="FF668" s="179"/>
      <c r="FG668" s="179"/>
      <c r="FH668" s="179"/>
      <c r="FI668" s="179"/>
      <c r="FJ668" s="179"/>
      <c r="FK668" s="179"/>
      <c r="FL668" s="179"/>
      <c r="FM668" s="179"/>
      <c r="FN668" s="179"/>
      <c r="FO668" s="179"/>
      <c r="FP668" s="179"/>
      <c r="FQ668" s="179"/>
      <c r="FR668" s="179"/>
      <c r="FS668" s="179"/>
      <c r="FT668" s="179"/>
      <c r="FU668" s="179"/>
      <c r="FV668" s="179"/>
      <c r="FW668" s="179"/>
      <c r="FX668" s="179"/>
      <c r="FY668" s="179"/>
      <c r="FZ668" s="179"/>
      <c r="GA668" s="179"/>
      <c r="GB668" s="179"/>
    </row>
    <row r="669" spans="1:184" s="659" customFormat="1">
      <c r="A669" s="12"/>
      <c r="D669" s="179"/>
      <c r="E669" s="179"/>
      <c r="F669" s="179"/>
      <c r="G669" s="179"/>
      <c r="H669" s="179"/>
      <c r="I669" s="179"/>
      <c r="J669" s="179"/>
      <c r="K669" s="179"/>
      <c r="L669" s="793"/>
      <c r="M669" s="794"/>
      <c r="N669" s="795"/>
      <c r="O669" s="179"/>
      <c r="P669" s="179"/>
      <c r="Q669" s="179"/>
      <c r="R669" s="179"/>
      <c r="S669" s="179"/>
      <c r="T669" s="179"/>
      <c r="U669" s="179"/>
      <c r="V669" s="179"/>
      <c r="W669" s="179"/>
      <c r="X669" s="179"/>
      <c r="Y669" s="179"/>
      <c r="Z669" s="179"/>
      <c r="AA669" s="179"/>
      <c r="AB669" s="179"/>
      <c r="AC669" s="179"/>
      <c r="AD669" s="179"/>
      <c r="AE669" s="179"/>
      <c r="AF669" s="179"/>
      <c r="AG669" s="179"/>
      <c r="AH669" s="179"/>
      <c r="AI669" s="179"/>
      <c r="AJ669" s="179"/>
      <c r="AK669" s="179"/>
      <c r="AL669" s="179"/>
      <c r="AM669" s="179"/>
      <c r="AN669" s="179"/>
      <c r="AO669" s="179"/>
      <c r="AP669" s="179"/>
      <c r="AQ669" s="179"/>
      <c r="AR669" s="179"/>
      <c r="AS669" s="179"/>
      <c r="AT669" s="179"/>
      <c r="AU669" s="179"/>
      <c r="AV669" s="179"/>
      <c r="AW669" s="179"/>
      <c r="AX669" s="179"/>
      <c r="AY669" s="179"/>
      <c r="AZ669" s="179"/>
      <c r="BA669" s="179"/>
      <c r="BB669" s="179"/>
      <c r="BC669" s="179"/>
      <c r="BD669" s="179"/>
      <c r="BE669" s="179"/>
      <c r="BF669" s="179"/>
      <c r="BG669" s="179"/>
      <c r="BH669" s="179"/>
      <c r="BI669" s="179"/>
      <c r="BJ669" s="179"/>
      <c r="BK669" s="179"/>
      <c r="BL669" s="179"/>
      <c r="BM669" s="179"/>
      <c r="BN669" s="179"/>
      <c r="BO669" s="179"/>
      <c r="BP669" s="179"/>
      <c r="BQ669" s="179"/>
      <c r="BR669" s="179"/>
      <c r="BS669" s="179"/>
      <c r="BT669" s="179"/>
      <c r="BU669" s="179"/>
      <c r="BV669" s="179"/>
      <c r="BW669" s="179"/>
      <c r="BX669" s="179"/>
      <c r="BY669" s="179"/>
      <c r="BZ669" s="179"/>
      <c r="CA669" s="179"/>
      <c r="CB669" s="179"/>
      <c r="CC669" s="179"/>
      <c r="CD669" s="179"/>
      <c r="CE669" s="179"/>
      <c r="CF669" s="179"/>
      <c r="CG669" s="179"/>
      <c r="CH669" s="179"/>
      <c r="CI669" s="179"/>
      <c r="CJ669" s="179"/>
      <c r="CK669" s="179"/>
      <c r="CL669" s="179"/>
      <c r="CM669" s="179"/>
      <c r="CN669" s="179"/>
      <c r="CO669" s="179"/>
      <c r="CP669" s="179"/>
      <c r="CQ669" s="179"/>
      <c r="CR669" s="179"/>
      <c r="CS669" s="179"/>
      <c r="CT669" s="179"/>
      <c r="CU669" s="179"/>
      <c r="CV669" s="179"/>
      <c r="CW669" s="179"/>
      <c r="CX669" s="179"/>
      <c r="CY669" s="179"/>
      <c r="CZ669" s="179"/>
      <c r="DA669" s="179"/>
      <c r="DB669" s="179"/>
      <c r="DC669" s="179"/>
      <c r="DD669" s="179"/>
      <c r="DE669" s="179"/>
      <c r="DF669" s="179"/>
      <c r="DG669" s="179"/>
      <c r="DH669" s="179"/>
      <c r="DI669" s="179"/>
      <c r="DJ669" s="179"/>
      <c r="DK669" s="179"/>
      <c r="DL669" s="179"/>
      <c r="DM669" s="179"/>
      <c r="DN669" s="179"/>
      <c r="DO669" s="179"/>
      <c r="DP669" s="179"/>
      <c r="DQ669" s="179"/>
      <c r="DR669" s="179"/>
      <c r="DS669" s="179"/>
      <c r="DT669" s="179"/>
      <c r="DU669" s="179"/>
      <c r="DV669" s="179"/>
      <c r="DW669" s="179"/>
      <c r="DX669" s="179"/>
      <c r="DY669" s="179"/>
      <c r="DZ669" s="179"/>
      <c r="EA669" s="179"/>
      <c r="EB669" s="179"/>
      <c r="EC669" s="179"/>
      <c r="ED669" s="179"/>
      <c r="EE669" s="179"/>
      <c r="EF669" s="179"/>
      <c r="EG669" s="179"/>
      <c r="EH669" s="179"/>
      <c r="EI669" s="179"/>
      <c r="EJ669" s="179"/>
      <c r="EK669" s="179"/>
      <c r="EL669" s="179"/>
      <c r="EM669" s="179"/>
      <c r="EN669" s="179"/>
      <c r="EO669" s="179"/>
      <c r="EP669" s="179"/>
      <c r="EQ669" s="179"/>
      <c r="ER669" s="179"/>
      <c r="ES669" s="179"/>
      <c r="ET669" s="179"/>
      <c r="EU669" s="179"/>
      <c r="EV669" s="179"/>
      <c r="EW669" s="179"/>
      <c r="EX669" s="179"/>
      <c r="EY669" s="179"/>
      <c r="EZ669" s="179"/>
      <c r="FA669" s="179"/>
      <c r="FB669" s="179"/>
      <c r="FC669" s="179"/>
      <c r="FD669" s="179"/>
      <c r="FE669" s="179"/>
      <c r="FF669" s="179"/>
      <c r="FG669" s="179"/>
      <c r="FH669" s="179"/>
      <c r="FI669" s="179"/>
      <c r="FJ669" s="179"/>
      <c r="FK669" s="179"/>
      <c r="FL669" s="179"/>
      <c r="FM669" s="179"/>
      <c r="FN669" s="179"/>
      <c r="FO669" s="179"/>
      <c r="FP669" s="179"/>
      <c r="FQ669" s="179"/>
      <c r="FR669" s="179"/>
      <c r="FS669" s="179"/>
      <c r="FT669" s="179"/>
      <c r="FU669" s="179"/>
      <c r="FV669" s="179"/>
      <c r="FW669" s="179"/>
      <c r="FX669" s="179"/>
      <c r="FY669" s="179"/>
      <c r="FZ669" s="179"/>
      <c r="GA669" s="179"/>
      <c r="GB669" s="179"/>
    </row>
    <row r="670" spans="1:184" s="659" customFormat="1">
      <c r="A670" s="12"/>
      <c r="D670" s="179"/>
      <c r="E670" s="179"/>
      <c r="F670" s="179"/>
      <c r="G670" s="179"/>
      <c r="H670" s="179"/>
      <c r="I670" s="179"/>
      <c r="J670" s="179"/>
      <c r="K670" s="179"/>
      <c r="L670" s="793"/>
      <c r="M670" s="794"/>
      <c r="N670" s="795"/>
      <c r="O670" s="179"/>
      <c r="P670" s="179"/>
      <c r="Q670" s="179"/>
      <c r="R670" s="179"/>
      <c r="S670" s="179"/>
      <c r="T670" s="179"/>
      <c r="U670" s="179"/>
      <c r="V670" s="179"/>
      <c r="W670" s="179"/>
      <c r="X670" s="179"/>
      <c r="Y670" s="179"/>
      <c r="Z670" s="179"/>
      <c r="AA670" s="179"/>
      <c r="AB670" s="179"/>
      <c r="AC670" s="179"/>
      <c r="AD670" s="179"/>
      <c r="AE670" s="179"/>
      <c r="AF670" s="179"/>
      <c r="AG670" s="179"/>
      <c r="AH670" s="179"/>
      <c r="AI670" s="179"/>
      <c r="AJ670" s="179"/>
      <c r="AK670" s="179"/>
      <c r="AL670" s="179"/>
      <c r="AM670" s="179"/>
      <c r="AN670" s="179"/>
      <c r="AO670" s="179"/>
      <c r="AP670" s="179"/>
      <c r="AQ670" s="179"/>
      <c r="AR670" s="179"/>
      <c r="AS670" s="179"/>
      <c r="AT670" s="179"/>
      <c r="AU670" s="179"/>
      <c r="AV670" s="179"/>
      <c r="AW670" s="179"/>
      <c r="AX670" s="179"/>
      <c r="AY670" s="179"/>
      <c r="AZ670" s="179"/>
      <c r="BA670" s="179"/>
      <c r="BB670" s="179"/>
      <c r="BC670" s="179"/>
      <c r="BD670" s="179"/>
      <c r="BE670" s="179"/>
      <c r="BF670" s="179"/>
      <c r="BG670" s="179"/>
      <c r="BH670" s="179"/>
      <c r="BI670" s="179"/>
      <c r="BJ670" s="179"/>
      <c r="BK670" s="179"/>
      <c r="BL670" s="179"/>
      <c r="BM670" s="179"/>
      <c r="BN670" s="179"/>
      <c r="BO670" s="179"/>
      <c r="BP670" s="179"/>
      <c r="BQ670" s="179"/>
      <c r="BR670" s="179"/>
      <c r="BS670" s="179"/>
      <c r="BT670" s="179"/>
      <c r="BU670" s="179"/>
      <c r="BV670" s="179"/>
      <c r="BW670" s="179"/>
      <c r="BX670" s="179"/>
      <c r="BY670" s="179"/>
      <c r="BZ670" s="179"/>
      <c r="CA670" s="179"/>
      <c r="CB670" s="179"/>
      <c r="CC670" s="179"/>
      <c r="CD670" s="179"/>
      <c r="CE670" s="179"/>
      <c r="CF670" s="179"/>
      <c r="CG670" s="179"/>
      <c r="CH670" s="179"/>
      <c r="CI670" s="179"/>
      <c r="CJ670" s="179"/>
      <c r="CK670" s="179"/>
      <c r="CL670" s="179"/>
      <c r="CM670" s="179"/>
      <c r="CN670" s="179"/>
      <c r="CO670" s="179"/>
      <c r="CP670" s="179"/>
      <c r="CQ670" s="179"/>
      <c r="CR670" s="179"/>
      <c r="CS670" s="179"/>
      <c r="CT670" s="179"/>
      <c r="CU670" s="179"/>
      <c r="CV670" s="179"/>
      <c r="CW670" s="179"/>
      <c r="CX670" s="179"/>
      <c r="CY670" s="179"/>
      <c r="CZ670" s="179"/>
      <c r="DA670" s="179"/>
      <c r="DB670" s="179"/>
      <c r="DC670" s="179"/>
      <c r="DD670" s="179"/>
      <c r="DE670" s="179"/>
      <c r="DF670" s="179"/>
      <c r="DG670" s="179"/>
      <c r="DH670" s="179"/>
      <c r="DI670" s="179"/>
      <c r="DJ670" s="179"/>
      <c r="DK670" s="179"/>
      <c r="DL670" s="179"/>
      <c r="DM670" s="179"/>
      <c r="DN670" s="179"/>
      <c r="DO670" s="179"/>
      <c r="DP670" s="179"/>
      <c r="DQ670" s="179"/>
      <c r="DR670" s="179"/>
      <c r="DS670" s="179"/>
      <c r="DT670" s="179"/>
      <c r="DU670" s="179"/>
      <c r="DV670" s="179"/>
      <c r="DW670" s="179"/>
      <c r="DX670" s="179"/>
      <c r="DY670" s="179"/>
      <c r="DZ670" s="179"/>
      <c r="EA670" s="179"/>
      <c r="EB670" s="179"/>
      <c r="EC670" s="179"/>
      <c r="ED670" s="179"/>
      <c r="EE670" s="179"/>
      <c r="EF670" s="179"/>
      <c r="EG670" s="179"/>
      <c r="EH670" s="179"/>
      <c r="EI670" s="179"/>
      <c r="EJ670" s="179"/>
      <c r="EK670" s="179"/>
      <c r="EL670" s="179"/>
      <c r="EM670" s="179"/>
      <c r="EN670" s="179"/>
      <c r="EO670" s="179"/>
      <c r="EP670" s="179"/>
      <c r="EQ670" s="179"/>
      <c r="ER670" s="179"/>
      <c r="ES670" s="179"/>
      <c r="ET670" s="179"/>
      <c r="EU670" s="179"/>
      <c r="EV670" s="179"/>
      <c r="EW670" s="179"/>
      <c r="EX670" s="179"/>
      <c r="EY670" s="179"/>
      <c r="EZ670" s="179"/>
      <c r="FA670" s="179"/>
      <c r="FB670" s="179"/>
      <c r="FC670" s="179"/>
      <c r="FD670" s="179"/>
      <c r="FE670" s="179"/>
      <c r="FF670" s="179"/>
      <c r="FG670" s="179"/>
      <c r="FH670" s="179"/>
      <c r="FI670" s="179"/>
      <c r="FJ670" s="179"/>
      <c r="FK670" s="179"/>
      <c r="FL670" s="179"/>
      <c r="FM670" s="179"/>
      <c r="FN670" s="179"/>
      <c r="FO670" s="179"/>
      <c r="FP670" s="179"/>
      <c r="FQ670" s="179"/>
      <c r="FR670" s="179"/>
      <c r="FS670" s="179"/>
      <c r="FT670" s="179"/>
      <c r="FU670" s="179"/>
      <c r="FV670" s="179"/>
      <c r="FW670" s="179"/>
      <c r="FX670" s="179"/>
      <c r="FY670" s="179"/>
      <c r="FZ670" s="179"/>
      <c r="GA670" s="179"/>
      <c r="GB670" s="179"/>
    </row>
    <row r="671" spans="1:184" s="659" customFormat="1">
      <c r="A671" s="12"/>
      <c r="D671" s="179"/>
      <c r="E671" s="179"/>
      <c r="F671" s="179"/>
      <c r="G671" s="179"/>
      <c r="H671" s="179"/>
      <c r="I671" s="179"/>
      <c r="J671" s="179"/>
      <c r="K671" s="179"/>
      <c r="L671" s="793"/>
      <c r="M671" s="794"/>
      <c r="N671" s="795"/>
      <c r="O671" s="179"/>
      <c r="P671" s="179"/>
      <c r="Q671" s="179"/>
      <c r="R671" s="179"/>
      <c r="S671" s="179"/>
      <c r="T671" s="179"/>
      <c r="U671" s="179"/>
      <c r="V671" s="179"/>
      <c r="W671" s="179"/>
      <c r="X671" s="179"/>
      <c r="Y671" s="179"/>
      <c r="Z671" s="179"/>
      <c r="AA671" s="179"/>
      <c r="AB671" s="179"/>
      <c r="AC671" s="179"/>
      <c r="AD671" s="179"/>
      <c r="AE671" s="179"/>
      <c r="AF671" s="179"/>
      <c r="AG671" s="179"/>
      <c r="AH671" s="179"/>
      <c r="AI671" s="179"/>
      <c r="AJ671" s="179"/>
      <c r="AK671" s="179"/>
      <c r="AL671" s="179"/>
      <c r="AM671" s="179"/>
      <c r="AN671" s="179"/>
      <c r="AO671" s="179"/>
      <c r="AP671" s="179"/>
      <c r="AQ671" s="179"/>
      <c r="AR671" s="179"/>
      <c r="AS671" s="179"/>
      <c r="AT671" s="179"/>
      <c r="AU671" s="179"/>
      <c r="AV671" s="179"/>
      <c r="AW671" s="179"/>
      <c r="AX671" s="179"/>
      <c r="AY671" s="179"/>
      <c r="AZ671" s="179"/>
      <c r="BA671" s="179"/>
      <c r="BB671" s="179"/>
      <c r="BC671" s="179"/>
      <c r="BD671" s="179"/>
      <c r="BE671" s="179"/>
      <c r="BF671" s="179"/>
      <c r="BG671" s="179"/>
      <c r="BH671" s="179"/>
      <c r="BI671" s="179"/>
      <c r="BJ671" s="179"/>
      <c r="BK671" s="179"/>
      <c r="BL671" s="179"/>
      <c r="BM671" s="179"/>
      <c r="BN671" s="179"/>
      <c r="BO671" s="179"/>
      <c r="BP671" s="179"/>
      <c r="BQ671" s="179"/>
      <c r="BR671" s="179"/>
      <c r="BS671" s="179"/>
      <c r="BT671" s="179"/>
      <c r="BU671" s="179"/>
      <c r="BV671" s="179"/>
      <c r="BW671" s="179"/>
      <c r="BX671" s="179"/>
      <c r="BY671" s="179"/>
      <c r="BZ671" s="179"/>
      <c r="CA671" s="179"/>
      <c r="CB671" s="179"/>
      <c r="CC671" s="179"/>
      <c r="CD671" s="179"/>
      <c r="CE671" s="179"/>
      <c r="CF671" s="179"/>
      <c r="CG671" s="179"/>
      <c r="CH671" s="179"/>
      <c r="CI671" s="179"/>
      <c r="CJ671" s="179"/>
      <c r="CK671" s="179"/>
      <c r="CL671" s="179"/>
      <c r="CM671" s="179"/>
      <c r="CN671" s="179"/>
      <c r="CO671" s="179"/>
      <c r="CP671" s="179"/>
      <c r="CQ671" s="179"/>
      <c r="CR671" s="179"/>
      <c r="CS671" s="179"/>
      <c r="CT671" s="179"/>
      <c r="CU671" s="179"/>
      <c r="CV671" s="179"/>
      <c r="CW671" s="179"/>
      <c r="CX671" s="179"/>
      <c r="CY671" s="179"/>
      <c r="CZ671" s="179"/>
      <c r="DA671" s="179"/>
      <c r="DB671" s="179"/>
      <c r="DC671" s="179"/>
      <c r="DD671" s="179"/>
      <c r="DE671" s="179"/>
      <c r="DF671" s="179"/>
      <c r="DG671" s="179"/>
      <c r="DH671" s="179"/>
      <c r="DI671" s="179"/>
      <c r="DJ671" s="179"/>
      <c r="DK671" s="179"/>
      <c r="DL671" s="179"/>
      <c r="DM671" s="179"/>
      <c r="DN671" s="179"/>
      <c r="DO671" s="179"/>
      <c r="DP671" s="179"/>
      <c r="DQ671" s="179"/>
      <c r="DR671" s="179"/>
      <c r="DS671" s="179"/>
      <c r="DT671" s="179"/>
      <c r="DU671" s="179"/>
      <c r="DV671" s="179"/>
      <c r="DW671" s="179"/>
      <c r="DX671" s="179"/>
      <c r="DY671" s="179"/>
      <c r="DZ671" s="179"/>
      <c r="EA671" s="179"/>
      <c r="EB671" s="179"/>
      <c r="EC671" s="179"/>
      <c r="ED671" s="179"/>
      <c r="EE671" s="179"/>
      <c r="EF671" s="179"/>
      <c r="EG671" s="179"/>
      <c r="EH671" s="179"/>
      <c r="EI671" s="179"/>
      <c r="EJ671" s="179"/>
      <c r="EK671" s="179"/>
      <c r="EL671" s="179"/>
      <c r="EM671" s="179"/>
      <c r="EN671" s="179"/>
      <c r="EO671" s="179"/>
      <c r="EP671" s="179"/>
      <c r="EQ671" s="179"/>
      <c r="ER671" s="179"/>
      <c r="ES671" s="179"/>
      <c r="ET671" s="179"/>
      <c r="EU671" s="179"/>
      <c r="EV671" s="179"/>
      <c r="EW671" s="179"/>
      <c r="EX671" s="179"/>
      <c r="EY671" s="179"/>
      <c r="EZ671" s="179"/>
      <c r="FA671" s="179"/>
      <c r="FB671" s="179"/>
      <c r="FC671" s="179"/>
      <c r="FD671" s="179"/>
      <c r="FE671" s="179"/>
      <c r="FF671" s="179"/>
      <c r="FG671" s="179"/>
      <c r="FH671" s="179"/>
      <c r="FI671" s="179"/>
      <c r="FJ671" s="179"/>
      <c r="FK671" s="179"/>
      <c r="FL671" s="179"/>
      <c r="FM671" s="179"/>
      <c r="FN671" s="179"/>
      <c r="FO671" s="179"/>
      <c r="FP671" s="179"/>
      <c r="FQ671" s="179"/>
      <c r="FR671" s="179"/>
      <c r="FS671" s="179"/>
      <c r="FT671" s="179"/>
      <c r="FU671" s="179"/>
      <c r="FV671" s="179"/>
      <c r="FW671" s="179"/>
      <c r="FX671" s="179"/>
      <c r="FY671" s="179"/>
      <c r="FZ671" s="179"/>
      <c r="GA671" s="179"/>
      <c r="GB671" s="179"/>
    </row>
    <row r="672" spans="1:184" s="659" customFormat="1">
      <c r="A672" s="12"/>
      <c r="D672" s="179"/>
      <c r="E672" s="179"/>
      <c r="F672" s="179"/>
      <c r="G672" s="179"/>
      <c r="H672" s="179"/>
      <c r="I672" s="179"/>
      <c r="J672" s="179"/>
      <c r="K672" s="179"/>
      <c r="L672" s="793"/>
      <c r="M672" s="794"/>
      <c r="N672" s="795"/>
      <c r="O672" s="179"/>
      <c r="P672" s="179"/>
      <c r="Q672" s="179"/>
      <c r="R672" s="179"/>
      <c r="S672" s="179"/>
      <c r="T672" s="179"/>
      <c r="U672" s="179"/>
      <c r="V672" s="179"/>
      <c r="W672" s="179"/>
      <c r="X672" s="179"/>
      <c r="Y672" s="179"/>
      <c r="Z672" s="179"/>
      <c r="AA672" s="179"/>
      <c r="AB672" s="179"/>
      <c r="AC672" s="179"/>
      <c r="AD672" s="179"/>
      <c r="AE672" s="179"/>
      <c r="AF672" s="179"/>
      <c r="AG672" s="179"/>
      <c r="AH672" s="179"/>
      <c r="AI672" s="179"/>
      <c r="AJ672" s="179"/>
      <c r="AK672" s="179"/>
      <c r="AL672" s="179"/>
      <c r="AM672" s="179"/>
      <c r="AN672" s="179"/>
      <c r="AO672" s="179"/>
      <c r="AP672" s="179"/>
      <c r="AQ672" s="179"/>
      <c r="AR672" s="179"/>
      <c r="AS672" s="179"/>
      <c r="AT672" s="179"/>
      <c r="AU672" s="179"/>
      <c r="AV672" s="179"/>
      <c r="AW672" s="179"/>
      <c r="AX672" s="179"/>
      <c r="AY672" s="179"/>
      <c r="AZ672" s="179"/>
      <c r="BA672" s="179"/>
      <c r="BB672" s="179"/>
      <c r="BC672" s="179"/>
      <c r="BD672" s="179"/>
      <c r="BE672" s="179"/>
      <c r="BF672" s="179"/>
      <c r="BG672" s="179"/>
      <c r="BH672" s="179"/>
      <c r="BI672" s="179"/>
      <c r="BJ672" s="179"/>
      <c r="BK672" s="179"/>
      <c r="BL672" s="179"/>
      <c r="BM672" s="179"/>
      <c r="BN672" s="179"/>
      <c r="BO672" s="179"/>
      <c r="BP672" s="179"/>
      <c r="BQ672" s="179"/>
      <c r="BR672" s="179"/>
      <c r="BS672" s="179"/>
      <c r="BT672" s="179"/>
      <c r="BU672" s="179"/>
      <c r="BV672" s="179"/>
      <c r="BW672" s="179"/>
      <c r="BX672" s="179"/>
      <c r="BY672" s="179"/>
      <c r="BZ672" s="179"/>
      <c r="CA672" s="179"/>
      <c r="CB672" s="179"/>
      <c r="CC672" s="179"/>
      <c r="CD672" s="179"/>
      <c r="CE672" s="179"/>
      <c r="CF672" s="179"/>
      <c r="CG672" s="179"/>
      <c r="CH672" s="179"/>
      <c r="CI672" s="179"/>
      <c r="CJ672" s="179"/>
      <c r="CK672" s="179"/>
      <c r="CL672" s="179"/>
      <c r="CM672" s="179"/>
      <c r="CN672" s="179"/>
      <c r="CO672" s="179"/>
      <c r="CP672" s="179"/>
      <c r="CQ672" s="179"/>
      <c r="CR672" s="179"/>
      <c r="CS672" s="179"/>
      <c r="CT672" s="179"/>
      <c r="CU672" s="179"/>
      <c r="CV672" s="179"/>
      <c r="CW672" s="179"/>
      <c r="CX672" s="179"/>
      <c r="CY672" s="179"/>
      <c r="CZ672" s="179"/>
      <c r="DA672" s="179"/>
      <c r="DB672" s="179"/>
      <c r="DC672" s="179"/>
      <c r="DD672" s="179"/>
      <c r="DE672" s="179"/>
      <c r="DF672" s="179"/>
      <c r="DG672" s="179"/>
      <c r="DH672" s="179"/>
      <c r="DI672" s="179"/>
      <c r="DJ672" s="179"/>
      <c r="DK672" s="179"/>
      <c r="DL672" s="179"/>
      <c r="DM672" s="179"/>
      <c r="DN672" s="179"/>
      <c r="DO672" s="179"/>
      <c r="DP672" s="179"/>
      <c r="DQ672" s="179"/>
      <c r="DR672" s="179"/>
      <c r="DS672" s="179"/>
      <c r="DT672" s="179"/>
      <c r="DU672" s="179"/>
      <c r="DV672" s="179"/>
      <c r="DW672" s="179"/>
      <c r="DX672" s="179"/>
      <c r="DY672" s="179"/>
      <c r="DZ672" s="179"/>
      <c r="EA672" s="179"/>
      <c r="EB672" s="179"/>
      <c r="EC672" s="179"/>
      <c r="ED672" s="179"/>
      <c r="EE672" s="179"/>
      <c r="EF672" s="179"/>
      <c r="EG672" s="179"/>
      <c r="EH672" s="179"/>
      <c r="EI672" s="179"/>
      <c r="EJ672" s="179"/>
      <c r="EK672" s="179"/>
      <c r="EL672" s="179"/>
      <c r="EM672" s="179"/>
      <c r="EN672" s="179"/>
      <c r="EO672" s="179"/>
      <c r="EP672" s="179"/>
      <c r="EQ672" s="179"/>
      <c r="ER672" s="179"/>
      <c r="ES672" s="179"/>
      <c r="ET672" s="179"/>
      <c r="EU672" s="179"/>
      <c r="EV672" s="179"/>
      <c r="EW672" s="179"/>
      <c r="EX672" s="179"/>
      <c r="EY672" s="179"/>
      <c r="EZ672" s="179"/>
      <c r="FA672" s="179"/>
      <c r="FB672" s="179"/>
      <c r="FC672" s="179"/>
      <c r="FD672" s="179"/>
      <c r="FE672" s="179"/>
      <c r="FF672" s="179"/>
      <c r="FG672" s="179"/>
      <c r="FH672" s="179"/>
      <c r="FI672" s="179"/>
      <c r="FJ672" s="179"/>
      <c r="FK672" s="179"/>
      <c r="FL672" s="179"/>
      <c r="FM672" s="179"/>
      <c r="FN672" s="179"/>
      <c r="FO672" s="179"/>
      <c r="FP672" s="179"/>
      <c r="FQ672" s="179"/>
      <c r="FR672" s="179"/>
      <c r="FS672" s="179"/>
      <c r="FT672" s="179"/>
      <c r="FU672" s="179"/>
      <c r="FV672" s="179"/>
      <c r="FW672" s="179"/>
      <c r="FX672" s="179"/>
      <c r="FY672" s="179"/>
      <c r="FZ672" s="179"/>
      <c r="GA672" s="179"/>
      <c r="GB672" s="179"/>
    </row>
    <row r="673" spans="1:184" s="659" customFormat="1">
      <c r="A673" s="12"/>
      <c r="D673" s="179"/>
      <c r="E673" s="179"/>
      <c r="F673" s="179"/>
      <c r="G673" s="179"/>
      <c r="H673" s="179"/>
      <c r="I673" s="179"/>
      <c r="J673" s="179"/>
      <c r="K673" s="179"/>
      <c r="L673" s="793"/>
      <c r="M673" s="794"/>
      <c r="N673" s="795"/>
      <c r="O673" s="179"/>
      <c r="P673" s="179"/>
      <c r="Q673" s="179"/>
      <c r="R673" s="179"/>
      <c r="S673" s="179"/>
      <c r="T673" s="179"/>
      <c r="U673" s="179"/>
      <c r="V673" s="179"/>
      <c r="W673" s="179"/>
      <c r="X673" s="179"/>
      <c r="Y673" s="179"/>
      <c r="Z673" s="179"/>
      <c r="AA673" s="179"/>
      <c r="AB673" s="179"/>
      <c r="AC673" s="179"/>
      <c r="AD673" s="179"/>
      <c r="AE673" s="179"/>
      <c r="AF673" s="179"/>
      <c r="AG673" s="179"/>
      <c r="AH673" s="179"/>
      <c r="AI673" s="179"/>
      <c r="AJ673" s="179"/>
      <c r="AK673" s="179"/>
      <c r="AL673" s="179"/>
      <c r="AM673" s="179"/>
      <c r="AN673" s="179"/>
      <c r="AO673" s="179"/>
      <c r="AP673" s="179"/>
      <c r="AQ673" s="179"/>
      <c r="AR673" s="179"/>
      <c r="AS673" s="179"/>
      <c r="AT673" s="179"/>
      <c r="AU673" s="179"/>
      <c r="AV673" s="179"/>
      <c r="AW673" s="179"/>
      <c r="AX673" s="179"/>
      <c r="AY673" s="179"/>
      <c r="AZ673" s="179"/>
      <c r="BA673" s="179"/>
      <c r="BB673" s="179"/>
      <c r="BC673" s="179"/>
      <c r="BD673" s="179"/>
      <c r="BE673" s="179"/>
      <c r="BF673" s="179"/>
      <c r="BG673" s="179"/>
      <c r="BH673" s="179"/>
      <c r="BI673" s="179"/>
      <c r="BJ673" s="179"/>
      <c r="BK673" s="179"/>
      <c r="BL673" s="179"/>
      <c r="BM673" s="179"/>
      <c r="BN673" s="179"/>
      <c r="BO673" s="179"/>
      <c r="BP673" s="179"/>
      <c r="BQ673" s="179"/>
      <c r="BR673" s="179"/>
      <c r="BS673" s="179"/>
      <c r="BT673" s="179"/>
      <c r="BU673" s="179"/>
      <c r="BV673" s="179"/>
      <c r="BW673" s="179"/>
      <c r="BX673" s="179"/>
      <c r="BY673" s="179"/>
      <c r="BZ673" s="179"/>
      <c r="CA673" s="179"/>
      <c r="CB673" s="179"/>
      <c r="CC673" s="179"/>
      <c r="CD673" s="179"/>
      <c r="CE673" s="179"/>
      <c r="CF673" s="179"/>
      <c r="CG673" s="179"/>
      <c r="CH673" s="179"/>
      <c r="CI673" s="179"/>
      <c r="CJ673" s="179"/>
      <c r="CK673" s="179"/>
      <c r="CL673" s="179"/>
      <c r="CM673" s="179"/>
      <c r="CN673" s="179"/>
      <c r="CO673" s="179"/>
      <c r="CP673" s="179"/>
      <c r="CQ673" s="179"/>
      <c r="CR673" s="179"/>
      <c r="CS673" s="179"/>
      <c r="CT673" s="179"/>
      <c r="CU673" s="179"/>
      <c r="CV673" s="179"/>
      <c r="CW673" s="179"/>
      <c r="CX673" s="179"/>
      <c r="CY673" s="179"/>
      <c r="CZ673" s="179"/>
      <c r="DA673" s="179"/>
      <c r="DB673" s="179"/>
      <c r="DC673" s="179"/>
      <c r="DD673" s="179"/>
      <c r="DE673" s="179"/>
      <c r="DF673" s="179"/>
      <c r="DG673" s="179"/>
      <c r="DH673" s="179"/>
      <c r="DI673" s="179"/>
      <c r="DJ673" s="179"/>
      <c r="DK673" s="179"/>
      <c r="DL673" s="179"/>
      <c r="DM673" s="179"/>
      <c r="DN673" s="179"/>
      <c r="DO673" s="179"/>
      <c r="DP673" s="179"/>
      <c r="DQ673" s="179"/>
      <c r="DR673" s="179"/>
      <c r="DS673" s="179"/>
      <c r="DT673" s="179"/>
      <c r="DU673" s="179"/>
      <c r="DV673" s="179"/>
      <c r="DW673" s="179"/>
      <c r="DX673" s="179"/>
      <c r="DY673" s="179"/>
      <c r="DZ673" s="179"/>
      <c r="EA673" s="179"/>
      <c r="EB673" s="179"/>
      <c r="EC673" s="179"/>
      <c r="ED673" s="179"/>
      <c r="EE673" s="179"/>
      <c r="EF673" s="179"/>
      <c r="EG673" s="179"/>
      <c r="EH673" s="179"/>
      <c r="EI673" s="179"/>
      <c r="EJ673" s="179"/>
      <c r="EK673" s="179"/>
      <c r="EL673" s="179"/>
      <c r="EM673" s="179"/>
      <c r="EN673" s="179"/>
      <c r="EO673" s="179"/>
      <c r="EP673" s="179"/>
      <c r="EQ673" s="179"/>
      <c r="ER673" s="179"/>
      <c r="ES673" s="179"/>
      <c r="ET673" s="179"/>
      <c r="EU673" s="179"/>
      <c r="EV673" s="179"/>
      <c r="EW673" s="179"/>
      <c r="EX673" s="179"/>
      <c r="EY673" s="179"/>
      <c r="EZ673" s="179"/>
      <c r="FA673" s="179"/>
      <c r="FB673" s="179"/>
      <c r="FC673" s="179"/>
      <c r="FD673" s="179"/>
      <c r="FE673" s="179"/>
      <c r="FF673" s="179"/>
      <c r="FG673" s="179"/>
      <c r="FH673" s="179"/>
      <c r="FI673" s="179"/>
      <c r="FJ673" s="179"/>
      <c r="FK673" s="179"/>
      <c r="FL673" s="179"/>
      <c r="FM673" s="179"/>
      <c r="FN673" s="179"/>
      <c r="FO673" s="179"/>
      <c r="FP673" s="179"/>
      <c r="FQ673" s="179"/>
      <c r="FR673" s="179"/>
      <c r="FS673" s="179"/>
      <c r="FT673" s="179"/>
      <c r="FU673" s="179"/>
      <c r="FV673" s="179"/>
      <c r="FW673" s="179"/>
      <c r="FX673" s="179"/>
      <c r="FY673" s="179"/>
      <c r="FZ673" s="179"/>
      <c r="GA673" s="179"/>
      <c r="GB673" s="179"/>
    </row>
    <row r="674" spans="1:184" s="659" customFormat="1">
      <c r="A674" s="12"/>
      <c r="D674" s="179"/>
      <c r="E674" s="179"/>
      <c r="F674" s="179"/>
      <c r="G674" s="179"/>
      <c r="H674" s="179"/>
      <c r="I674" s="179"/>
      <c r="J674" s="179"/>
      <c r="K674" s="179"/>
      <c r="L674" s="793"/>
      <c r="M674" s="794"/>
      <c r="N674" s="795"/>
      <c r="O674" s="179"/>
      <c r="P674" s="179"/>
      <c r="Q674" s="179"/>
      <c r="R674" s="179"/>
      <c r="S674" s="179"/>
      <c r="T674" s="179"/>
      <c r="U674" s="179"/>
      <c r="V674" s="179"/>
      <c r="W674" s="179"/>
      <c r="X674" s="179"/>
      <c r="Y674" s="179"/>
      <c r="Z674" s="179"/>
      <c r="AA674" s="179"/>
      <c r="AB674" s="179"/>
      <c r="AC674" s="179"/>
      <c r="AD674" s="179"/>
      <c r="AE674" s="179"/>
      <c r="AF674" s="179"/>
      <c r="AG674" s="179"/>
      <c r="AH674" s="179"/>
      <c r="AI674" s="179"/>
      <c r="AJ674" s="179"/>
      <c r="AK674" s="179"/>
      <c r="AL674" s="179"/>
      <c r="AM674" s="179"/>
      <c r="AN674" s="179"/>
      <c r="AO674" s="179"/>
      <c r="AP674" s="179"/>
      <c r="AQ674" s="179"/>
      <c r="AR674" s="179"/>
      <c r="AS674" s="179"/>
      <c r="AT674" s="179"/>
      <c r="AU674" s="179"/>
      <c r="AV674" s="179"/>
      <c r="AW674" s="179"/>
      <c r="AX674" s="179"/>
      <c r="AY674" s="179"/>
      <c r="AZ674" s="179"/>
      <c r="BA674" s="179"/>
      <c r="BB674" s="179"/>
      <c r="BC674" s="179"/>
      <c r="BD674" s="179"/>
      <c r="BE674" s="179"/>
      <c r="BF674" s="179"/>
      <c r="BG674" s="179"/>
      <c r="BH674" s="179"/>
      <c r="BI674" s="179"/>
      <c r="BJ674" s="179"/>
      <c r="BK674" s="179"/>
      <c r="BL674" s="179"/>
      <c r="BM674" s="179"/>
      <c r="BN674" s="179"/>
      <c r="BO674" s="179"/>
      <c r="BP674" s="179"/>
      <c r="BQ674" s="179"/>
      <c r="BR674" s="179"/>
      <c r="BS674" s="179"/>
      <c r="BT674" s="179"/>
      <c r="BU674" s="179"/>
      <c r="BV674" s="179"/>
      <c r="BW674" s="179"/>
      <c r="BX674" s="179"/>
      <c r="BY674" s="179"/>
      <c r="BZ674" s="179"/>
      <c r="CA674" s="179"/>
      <c r="CB674" s="179"/>
      <c r="CC674" s="179"/>
      <c r="CD674" s="179"/>
      <c r="CE674" s="179"/>
      <c r="CF674" s="179"/>
      <c r="CG674" s="179"/>
      <c r="CH674" s="179"/>
      <c r="CI674" s="179"/>
      <c r="CJ674" s="179"/>
      <c r="CK674" s="179"/>
      <c r="CL674" s="179"/>
      <c r="CM674" s="179"/>
      <c r="CN674" s="179"/>
      <c r="CO674" s="179"/>
      <c r="CP674" s="179"/>
      <c r="CQ674" s="179"/>
      <c r="CR674" s="179"/>
      <c r="CS674" s="179"/>
      <c r="CT674" s="179"/>
      <c r="CU674" s="179"/>
      <c r="CV674" s="179"/>
      <c r="CW674" s="179"/>
      <c r="CX674" s="179"/>
      <c r="CY674" s="179"/>
      <c r="CZ674" s="179"/>
      <c r="DA674" s="179"/>
      <c r="DB674" s="179"/>
      <c r="DC674" s="179"/>
      <c r="DD674" s="179"/>
      <c r="DE674" s="179"/>
      <c r="DF674" s="179"/>
      <c r="DG674" s="179"/>
      <c r="DH674" s="179"/>
      <c r="DI674" s="179"/>
      <c r="DJ674" s="179"/>
      <c r="DK674" s="179"/>
      <c r="DL674" s="179"/>
      <c r="DM674" s="179"/>
      <c r="DN674" s="179"/>
      <c r="DO674" s="179"/>
      <c r="DP674" s="179"/>
      <c r="DQ674" s="179"/>
      <c r="DR674" s="179"/>
      <c r="DS674" s="179"/>
      <c r="DT674" s="179"/>
      <c r="DU674" s="179"/>
      <c r="DV674" s="179"/>
      <c r="DW674" s="179"/>
      <c r="DX674" s="179"/>
      <c r="DY674" s="179"/>
      <c r="DZ674" s="179"/>
      <c r="EA674" s="179"/>
      <c r="EB674" s="179"/>
      <c r="EC674" s="179"/>
      <c r="ED674" s="179"/>
      <c r="EE674" s="179"/>
      <c r="EF674" s="179"/>
      <c r="EG674" s="179"/>
      <c r="EH674" s="179"/>
      <c r="EI674" s="179"/>
      <c r="EJ674" s="179"/>
      <c r="EK674" s="179"/>
      <c r="EL674" s="179"/>
      <c r="EM674" s="179"/>
      <c r="EN674" s="179"/>
      <c r="EO674" s="179"/>
      <c r="EP674" s="179"/>
      <c r="EQ674" s="179"/>
      <c r="ER674" s="179"/>
      <c r="ES674" s="179"/>
      <c r="ET674" s="179"/>
      <c r="EU674" s="179"/>
      <c r="EV674" s="179"/>
      <c r="EW674" s="179"/>
      <c r="EX674" s="179"/>
      <c r="EY674" s="179"/>
      <c r="EZ674" s="179"/>
      <c r="FA674" s="179"/>
      <c r="FB674" s="179"/>
      <c r="FC674" s="179"/>
      <c r="FD674" s="179"/>
      <c r="FE674" s="179"/>
      <c r="FF674" s="179"/>
      <c r="FG674" s="179"/>
      <c r="FH674" s="179"/>
      <c r="FI674" s="179"/>
      <c r="FJ674" s="179"/>
      <c r="FK674" s="179"/>
      <c r="FL674" s="179"/>
      <c r="FM674" s="179"/>
      <c r="FN674" s="179"/>
      <c r="FO674" s="179"/>
      <c r="FP674" s="179"/>
      <c r="FQ674" s="179"/>
      <c r="FR674" s="179"/>
      <c r="FS674" s="179"/>
      <c r="FT674" s="179"/>
      <c r="FU674" s="179"/>
      <c r="FV674" s="179"/>
      <c r="FW674" s="179"/>
      <c r="FX674" s="179"/>
      <c r="FY674" s="179"/>
      <c r="FZ674" s="179"/>
      <c r="GA674" s="179"/>
      <c r="GB674" s="179"/>
    </row>
    <row r="675" spans="1:184" s="659" customFormat="1">
      <c r="A675" s="12"/>
      <c r="D675" s="179"/>
      <c r="E675" s="179"/>
      <c r="F675" s="179"/>
      <c r="G675" s="179"/>
      <c r="H675" s="179"/>
      <c r="I675" s="179"/>
      <c r="J675" s="179"/>
      <c r="K675" s="179"/>
      <c r="L675" s="793"/>
      <c r="M675" s="794"/>
      <c r="N675" s="795"/>
      <c r="O675" s="179"/>
      <c r="P675" s="179"/>
      <c r="Q675" s="179"/>
      <c r="R675" s="179"/>
      <c r="S675" s="179"/>
      <c r="T675" s="179"/>
      <c r="U675" s="179"/>
      <c r="V675" s="179"/>
      <c r="W675" s="179"/>
      <c r="X675" s="179"/>
      <c r="Y675" s="179"/>
      <c r="Z675" s="179"/>
      <c r="AA675" s="179"/>
      <c r="AB675" s="179"/>
      <c r="AC675" s="179"/>
      <c r="AD675" s="179"/>
      <c r="AE675" s="179"/>
      <c r="AF675" s="179"/>
      <c r="AG675" s="179"/>
      <c r="AH675" s="179"/>
      <c r="AI675" s="179"/>
      <c r="AJ675" s="179"/>
      <c r="AK675" s="179"/>
      <c r="AL675" s="179"/>
      <c r="AM675" s="179"/>
      <c r="AN675" s="179"/>
      <c r="AO675" s="179"/>
      <c r="AP675" s="179"/>
      <c r="AQ675" s="179"/>
      <c r="AR675" s="179"/>
      <c r="AS675" s="179"/>
      <c r="AT675" s="179"/>
      <c r="AU675" s="179"/>
      <c r="AV675" s="179"/>
      <c r="AW675" s="179"/>
      <c r="AX675" s="179"/>
      <c r="AY675" s="179"/>
      <c r="AZ675" s="179"/>
      <c r="BA675" s="179"/>
      <c r="BB675" s="179"/>
      <c r="BC675" s="179"/>
      <c r="BD675" s="179"/>
      <c r="BE675" s="179"/>
      <c r="BF675" s="179"/>
      <c r="BG675" s="179"/>
      <c r="BH675" s="179"/>
      <c r="BI675" s="179"/>
      <c r="BJ675" s="179"/>
      <c r="BK675" s="179"/>
      <c r="BL675" s="179"/>
      <c r="BM675" s="179"/>
      <c r="BN675" s="179"/>
      <c r="BO675" s="179"/>
      <c r="BP675" s="179"/>
      <c r="BQ675" s="179"/>
      <c r="BR675" s="179"/>
      <c r="BS675" s="179"/>
      <c r="BT675" s="179"/>
      <c r="BU675" s="179"/>
      <c r="BV675" s="179"/>
      <c r="BW675" s="179"/>
      <c r="BX675" s="179"/>
      <c r="BY675" s="179"/>
      <c r="BZ675" s="179"/>
      <c r="CA675" s="179"/>
      <c r="CB675" s="179"/>
      <c r="CC675" s="179"/>
      <c r="CD675" s="179"/>
      <c r="CE675" s="179"/>
      <c r="CF675" s="179"/>
      <c r="CG675" s="179"/>
      <c r="CH675" s="179"/>
      <c r="CI675" s="179"/>
      <c r="CJ675" s="179"/>
      <c r="CK675" s="179"/>
      <c r="CL675" s="179"/>
      <c r="CM675" s="179"/>
      <c r="CN675" s="179"/>
      <c r="CO675" s="179"/>
      <c r="CP675" s="179"/>
      <c r="CQ675" s="179"/>
      <c r="CR675" s="179"/>
      <c r="CS675" s="179"/>
      <c r="CT675" s="179"/>
      <c r="CU675" s="179"/>
      <c r="CV675" s="179"/>
      <c r="CW675" s="179"/>
      <c r="CX675" s="179"/>
      <c r="CY675" s="179"/>
      <c r="CZ675" s="179"/>
      <c r="DA675" s="179"/>
      <c r="DB675" s="179"/>
      <c r="DC675" s="179"/>
      <c r="DD675" s="179"/>
      <c r="DE675" s="179"/>
      <c r="DF675" s="179"/>
      <c r="DG675" s="179"/>
      <c r="DH675" s="179"/>
      <c r="DI675" s="179"/>
      <c r="DJ675" s="179"/>
      <c r="DK675" s="179"/>
      <c r="DL675" s="179"/>
      <c r="DM675" s="179"/>
      <c r="DN675" s="179"/>
      <c r="DO675" s="179"/>
      <c r="DP675" s="179"/>
      <c r="DQ675" s="179"/>
      <c r="DR675" s="179"/>
      <c r="DS675" s="179"/>
      <c r="DT675" s="179"/>
      <c r="DU675" s="179"/>
      <c r="DV675" s="179"/>
      <c r="DW675" s="179"/>
      <c r="DX675" s="179"/>
      <c r="DY675" s="179"/>
      <c r="DZ675" s="179"/>
      <c r="EA675" s="179"/>
      <c r="EB675" s="179"/>
      <c r="EC675" s="179"/>
      <c r="ED675" s="179"/>
      <c r="EE675" s="179"/>
      <c r="EF675" s="179"/>
      <c r="EG675" s="179"/>
      <c r="EH675" s="179"/>
      <c r="EI675" s="179"/>
      <c r="EJ675" s="179"/>
      <c r="EK675" s="179"/>
      <c r="EL675" s="179"/>
      <c r="EM675" s="179"/>
      <c r="EN675" s="179"/>
      <c r="EO675" s="179"/>
      <c r="EP675" s="179"/>
      <c r="EQ675" s="179"/>
      <c r="ER675" s="179"/>
      <c r="ES675" s="179"/>
      <c r="ET675" s="179"/>
      <c r="EU675" s="179"/>
      <c r="EV675" s="179"/>
      <c r="EW675" s="179"/>
      <c r="EX675" s="179"/>
      <c r="EY675" s="179"/>
      <c r="EZ675" s="179"/>
      <c r="FA675" s="179"/>
      <c r="FB675" s="179"/>
      <c r="FC675" s="179"/>
      <c r="FD675" s="179"/>
      <c r="FE675" s="179"/>
      <c r="FF675" s="179"/>
      <c r="FG675" s="179"/>
      <c r="FH675" s="179"/>
      <c r="FI675" s="179"/>
      <c r="FJ675" s="179"/>
      <c r="FK675" s="179"/>
      <c r="FL675" s="179"/>
      <c r="FM675" s="179"/>
      <c r="FN675" s="179"/>
      <c r="FO675" s="179"/>
      <c r="FP675" s="179"/>
      <c r="FQ675" s="179"/>
      <c r="FR675" s="179"/>
      <c r="FS675" s="179"/>
      <c r="FT675" s="179"/>
      <c r="FU675" s="179"/>
      <c r="FV675" s="179"/>
      <c r="FW675" s="179"/>
      <c r="FX675" s="179"/>
      <c r="FY675" s="179"/>
      <c r="FZ675" s="179"/>
      <c r="GA675" s="179"/>
      <c r="GB675" s="179"/>
    </row>
    <row r="676" spans="1:184" s="659" customFormat="1">
      <c r="A676" s="12"/>
      <c r="D676" s="179"/>
      <c r="E676" s="179"/>
      <c r="F676" s="179"/>
      <c r="G676" s="179"/>
      <c r="H676" s="179"/>
      <c r="I676" s="179"/>
      <c r="J676" s="179"/>
      <c r="K676" s="179"/>
      <c r="L676" s="793"/>
      <c r="M676" s="794"/>
      <c r="N676" s="795"/>
      <c r="O676" s="179"/>
      <c r="P676" s="179"/>
      <c r="Q676" s="179"/>
      <c r="R676" s="179"/>
      <c r="S676" s="179"/>
      <c r="T676" s="179"/>
      <c r="U676" s="179"/>
      <c r="V676" s="179"/>
      <c r="W676" s="179"/>
      <c r="X676" s="179"/>
      <c r="Y676" s="179"/>
      <c r="Z676" s="179"/>
      <c r="AA676" s="179"/>
      <c r="AB676" s="179"/>
      <c r="AC676" s="179"/>
      <c r="AD676" s="179"/>
      <c r="AE676" s="179"/>
      <c r="AF676" s="179"/>
      <c r="AG676" s="179"/>
      <c r="AH676" s="179"/>
      <c r="AI676" s="179"/>
      <c r="AJ676" s="179"/>
      <c r="AK676" s="179"/>
      <c r="AL676" s="179"/>
      <c r="AM676" s="179"/>
      <c r="AN676" s="179"/>
      <c r="AO676" s="179"/>
      <c r="AP676" s="179"/>
      <c r="AQ676" s="179"/>
      <c r="AR676" s="179"/>
      <c r="AS676" s="179"/>
      <c r="AT676" s="179"/>
      <c r="AU676" s="179"/>
      <c r="AV676" s="179"/>
      <c r="AW676" s="179"/>
      <c r="AX676" s="179"/>
      <c r="AY676" s="179"/>
      <c r="AZ676" s="179"/>
      <c r="BA676" s="179"/>
      <c r="BB676" s="179"/>
      <c r="BC676" s="179"/>
      <c r="BD676" s="179"/>
      <c r="BE676" s="179"/>
      <c r="BF676" s="179"/>
      <c r="BG676" s="179"/>
      <c r="BH676" s="179"/>
      <c r="BI676" s="179"/>
      <c r="BJ676" s="179"/>
      <c r="BK676" s="179"/>
      <c r="BL676" s="179"/>
      <c r="BM676" s="179"/>
      <c r="BN676" s="179"/>
      <c r="BO676" s="179"/>
      <c r="BP676" s="179"/>
      <c r="BQ676" s="179"/>
      <c r="BR676" s="179"/>
      <c r="BS676" s="179"/>
      <c r="BT676" s="179"/>
      <c r="BU676" s="179"/>
      <c r="BV676" s="179"/>
      <c r="BW676" s="179"/>
      <c r="BX676" s="179"/>
      <c r="BY676" s="179"/>
      <c r="BZ676" s="179"/>
      <c r="CA676" s="179"/>
      <c r="CB676" s="179"/>
      <c r="CC676" s="179"/>
      <c r="CD676" s="179"/>
      <c r="CE676" s="179"/>
      <c r="CF676" s="179"/>
      <c r="CG676" s="179"/>
      <c r="CH676" s="179"/>
      <c r="CI676" s="179"/>
      <c r="CJ676" s="179"/>
      <c r="CK676" s="179"/>
      <c r="CL676" s="179"/>
      <c r="CM676" s="179"/>
      <c r="CN676" s="179"/>
      <c r="CO676" s="179"/>
      <c r="CP676" s="179"/>
      <c r="CQ676" s="179"/>
      <c r="CR676" s="179"/>
      <c r="CS676" s="179"/>
      <c r="CT676" s="179"/>
      <c r="CU676" s="179"/>
      <c r="CV676" s="179"/>
      <c r="CW676" s="179"/>
      <c r="CX676" s="179"/>
      <c r="CY676" s="179"/>
      <c r="CZ676" s="179"/>
      <c r="DA676" s="179"/>
      <c r="DB676" s="179"/>
      <c r="DC676" s="179"/>
      <c r="DD676" s="179"/>
      <c r="DE676" s="179"/>
      <c r="DF676" s="179"/>
      <c r="DG676" s="179"/>
      <c r="DH676" s="179"/>
      <c r="DI676" s="179"/>
      <c r="DJ676" s="179"/>
      <c r="DK676" s="179"/>
      <c r="DL676" s="179"/>
      <c r="DM676" s="179"/>
      <c r="DN676" s="179"/>
      <c r="DO676" s="179"/>
      <c r="DP676" s="179"/>
      <c r="DQ676" s="179"/>
      <c r="DR676" s="179"/>
      <c r="DS676" s="179"/>
      <c r="DT676" s="179"/>
      <c r="DU676" s="179"/>
      <c r="DV676" s="179"/>
      <c r="DW676" s="179"/>
      <c r="DX676" s="179"/>
      <c r="DY676" s="179"/>
      <c r="DZ676" s="179"/>
      <c r="EA676" s="179"/>
      <c r="EB676" s="179"/>
      <c r="EC676" s="179"/>
      <c r="ED676" s="179"/>
      <c r="EE676" s="179"/>
      <c r="EF676" s="179"/>
      <c r="EG676" s="179"/>
      <c r="EH676" s="179"/>
      <c r="EI676" s="179"/>
      <c r="EJ676" s="179"/>
      <c r="EK676" s="179"/>
      <c r="EL676" s="179"/>
      <c r="EM676" s="179"/>
      <c r="EN676" s="179"/>
      <c r="EO676" s="179"/>
      <c r="EP676" s="179"/>
      <c r="EQ676" s="179"/>
      <c r="ER676" s="179"/>
      <c r="ES676" s="179"/>
      <c r="ET676" s="179"/>
      <c r="EU676" s="179"/>
      <c r="EV676" s="179"/>
      <c r="EW676" s="179"/>
      <c r="EX676" s="179"/>
      <c r="EY676" s="179"/>
      <c r="EZ676" s="179"/>
      <c r="FA676" s="179"/>
      <c r="FB676" s="179"/>
      <c r="FC676" s="179"/>
      <c r="FD676" s="179"/>
      <c r="FE676" s="179"/>
      <c r="FF676" s="179"/>
      <c r="FG676" s="179"/>
      <c r="FH676" s="179"/>
      <c r="FI676" s="179"/>
      <c r="FJ676" s="179"/>
      <c r="FK676" s="179"/>
      <c r="FL676" s="179"/>
      <c r="FM676" s="179"/>
      <c r="FN676" s="179"/>
      <c r="FO676" s="179"/>
      <c r="FP676" s="179"/>
      <c r="FQ676" s="179"/>
      <c r="FR676" s="179"/>
      <c r="FS676" s="179"/>
      <c r="FT676" s="179"/>
      <c r="FU676" s="179"/>
      <c r="FV676" s="179"/>
      <c r="FW676" s="179"/>
      <c r="FX676" s="179"/>
      <c r="FY676" s="179"/>
      <c r="FZ676" s="179"/>
      <c r="GA676" s="179"/>
      <c r="GB676" s="179"/>
    </row>
    <row r="677" spans="1:184" s="659" customFormat="1">
      <c r="A677" s="12"/>
      <c r="D677" s="179"/>
      <c r="E677" s="179"/>
      <c r="F677" s="179"/>
      <c r="G677" s="179"/>
      <c r="H677" s="179"/>
      <c r="I677" s="179"/>
      <c r="J677" s="179"/>
      <c r="K677" s="179"/>
      <c r="L677" s="793"/>
      <c r="M677" s="794"/>
      <c r="N677" s="795"/>
      <c r="O677" s="179"/>
      <c r="P677" s="179"/>
      <c r="Q677" s="179"/>
      <c r="R677" s="179"/>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M677" s="179"/>
      <c r="CN677" s="179"/>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c r="DM677" s="179"/>
      <c r="DN677" s="179"/>
      <c r="DO677" s="179"/>
      <c r="DP677" s="179"/>
      <c r="DQ677" s="179"/>
      <c r="DR677" s="179"/>
      <c r="DS677" s="179"/>
      <c r="DT677" s="179"/>
      <c r="DU677" s="179"/>
      <c r="DV677" s="179"/>
      <c r="DW677" s="179"/>
      <c r="DX677" s="179"/>
      <c r="DY677" s="179"/>
      <c r="DZ677" s="179"/>
      <c r="EA677" s="179"/>
      <c r="EB677" s="179"/>
      <c r="EC677" s="179"/>
      <c r="ED677" s="179"/>
      <c r="EE677" s="179"/>
      <c r="EF677" s="179"/>
      <c r="EG677" s="179"/>
      <c r="EH677" s="179"/>
      <c r="EI677" s="179"/>
      <c r="EJ677" s="179"/>
      <c r="EK677" s="179"/>
      <c r="EL677" s="179"/>
      <c r="EM677" s="179"/>
      <c r="EN677" s="179"/>
      <c r="EO677" s="179"/>
      <c r="EP677" s="179"/>
      <c r="EQ677" s="179"/>
      <c r="ER677" s="179"/>
      <c r="ES677" s="179"/>
      <c r="ET677" s="179"/>
      <c r="EU677" s="179"/>
      <c r="EV677" s="179"/>
      <c r="EW677" s="179"/>
      <c r="EX677" s="179"/>
      <c r="EY677" s="179"/>
      <c r="EZ677" s="179"/>
      <c r="FA677" s="179"/>
      <c r="FB677" s="179"/>
      <c r="FC677" s="179"/>
      <c r="FD677" s="179"/>
      <c r="FE677" s="179"/>
      <c r="FF677" s="179"/>
      <c r="FG677" s="179"/>
      <c r="FH677" s="179"/>
      <c r="FI677" s="179"/>
      <c r="FJ677" s="179"/>
      <c r="FK677" s="179"/>
      <c r="FL677" s="179"/>
      <c r="FM677" s="179"/>
      <c r="FN677" s="179"/>
      <c r="FO677" s="179"/>
      <c r="FP677" s="179"/>
      <c r="FQ677" s="179"/>
      <c r="FR677" s="179"/>
      <c r="FS677" s="179"/>
      <c r="FT677" s="179"/>
      <c r="FU677" s="179"/>
      <c r="FV677" s="179"/>
      <c r="FW677" s="179"/>
      <c r="FX677" s="179"/>
      <c r="FY677" s="179"/>
      <c r="FZ677" s="179"/>
      <c r="GA677" s="179"/>
      <c r="GB677" s="179"/>
    </row>
    <row r="678" spans="1:184" s="659" customFormat="1">
      <c r="A678" s="12"/>
      <c r="D678" s="179"/>
      <c r="E678" s="179"/>
      <c r="F678" s="179"/>
      <c r="G678" s="179"/>
      <c r="H678" s="179"/>
      <c r="I678" s="179"/>
      <c r="J678" s="179"/>
      <c r="K678" s="179"/>
      <c r="L678" s="793"/>
      <c r="M678" s="794"/>
      <c r="N678" s="795"/>
      <c r="O678" s="179"/>
      <c r="P678" s="179"/>
      <c r="Q678" s="179"/>
      <c r="R678" s="179"/>
      <c r="S678" s="179"/>
      <c r="T678" s="179"/>
      <c r="U678" s="179"/>
      <c r="V678" s="179"/>
      <c r="W678" s="179"/>
      <c r="X678" s="179"/>
      <c r="Y678" s="179"/>
      <c r="Z678" s="179"/>
      <c r="AA678" s="179"/>
      <c r="AB678" s="179"/>
      <c r="AC678" s="179"/>
      <c r="AD678" s="179"/>
      <c r="AE678" s="179"/>
      <c r="AF678" s="179"/>
      <c r="AG678" s="179"/>
      <c r="AH678" s="179"/>
      <c r="AI678" s="179"/>
      <c r="AJ678" s="179"/>
      <c r="AK678" s="179"/>
      <c r="AL678" s="179"/>
      <c r="AM678" s="179"/>
      <c r="AN678" s="179"/>
      <c r="AO678" s="179"/>
      <c r="AP678" s="179"/>
      <c r="AQ678" s="179"/>
      <c r="AR678" s="179"/>
      <c r="AS678" s="179"/>
      <c r="AT678" s="179"/>
      <c r="AU678" s="179"/>
      <c r="AV678" s="179"/>
      <c r="AW678" s="179"/>
      <c r="AX678" s="179"/>
      <c r="AY678" s="179"/>
      <c r="AZ678" s="179"/>
      <c r="BA678" s="179"/>
      <c r="BB678" s="179"/>
      <c r="BC678" s="179"/>
      <c r="BD678" s="179"/>
      <c r="BE678" s="179"/>
      <c r="BF678" s="179"/>
      <c r="BG678" s="179"/>
      <c r="BH678" s="179"/>
      <c r="BI678" s="179"/>
      <c r="BJ678" s="179"/>
      <c r="BK678" s="179"/>
      <c r="BL678" s="179"/>
      <c r="BM678" s="179"/>
      <c r="BN678" s="179"/>
      <c r="BO678" s="179"/>
      <c r="BP678" s="179"/>
      <c r="BQ678" s="179"/>
      <c r="BR678" s="179"/>
      <c r="BS678" s="179"/>
      <c r="BT678" s="179"/>
      <c r="BU678" s="179"/>
      <c r="BV678" s="179"/>
      <c r="BW678" s="179"/>
      <c r="BX678" s="179"/>
      <c r="BY678" s="179"/>
      <c r="BZ678" s="179"/>
      <c r="CA678" s="179"/>
      <c r="CB678" s="179"/>
      <c r="CC678" s="179"/>
      <c r="CD678" s="179"/>
      <c r="CE678" s="179"/>
      <c r="CF678" s="179"/>
      <c r="CG678" s="179"/>
      <c r="CH678" s="179"/>
      <c r="CI678" s="179"/>
      <c r="CJ678" s="179"/>
      <c r="CK678" s="179"/>
      <c r="CL678" s="179"/>
      <c r="CM678" s="179"/>
      <c r="CN678" s="179"/>
      <c r="CO678" s="179"/>
      <c r="CP678" s="179"/>
      <c r="CQ678" s="179"/>
      <c r="CR678" s="179"/>
      <c r="CS678" s="179"/>
      <c r="CT678" s="179"/>
      <c r="CU678" s="179"/>
      <c r="CV678" s="179"/>
      <c r="CW678" s="179"/>
      <c r="CX678" s="179"/>
      <c r="CY678" s="179"/>
      <c r="CZ678" s="179"/>
      <c r="DA678" s="179"/>
      <c r="DB678" s="179"/>
      <c r="DC678" s="179"/>
      <c r="DD678" s="179"/>
      <c r="DE678" s="179"/>
      <c r="DF678" s="179"/>
      <c r="DG678" s="179"/>
      <c r="DH678" s="179"/>
      <c r="DI678" s="179"/>
      <c r="DJ678" s="179"/>
      <c r="DK678" s="179"/>
      <c r="DL678" s="179"/>
      <c r="DM678" s="179"/>
      <c r="DN678" s="179"/>
      <c r="DO678" s="179"/>
      <c r="DP678" s="179"/>
      <c r="DQ678" s="179"/>
      <c r="DR678" s="179"/>
      <c r="DS678" s="179"/>
      <c r="DT678" s="179"/>
      <c r="DU678" s="179"/>
      <c r="DV678" s="179"/>
      <c r="DW678" s="179"/>
      <c r="DX678" s="179"/>
      <c r="DY678" s="179"/>
      <c r="DZ678" s="179"/>
      <c r="EA678" s="179"/>
      <c r="EB678" s="179"/>
      <c r="EC678" s="179"/>
      <c r="ED678" s="179"/>
      <c r="EE678" s="179"/>
      <c r="EF678" s="179"/>
      <c r="EG678" s="179"/>
      <c r="EH678" s="179"/>
      <c r="EI678" s="179"/>
      <c r="EJ678" s="179"/>
      <c r="EK678" s="179"/>
      <c r="EL678" s="179"/>
      <c r="EM678" s="179"/>
      <c r="EN678" s="179"/>
      <c r="EO678" s="179"/>
      <c r="EP678" s="179"/>
      <c r="EQ678" s="179"/>
      <c r="ER678" s="179"/>
      <c r="ES678" s="179"/>
      <c r="ET678" s="179"/>
      <c r="EU678" s="179"/>
      <c r="EV678" s="179"/>
      <c r="EW678" s="179"/>
      <c r="EX678" s="179"/>
      <c r="EY678" s="179"/>
      <c r="EZ678" s="179"/>
      <c r="FA678" s="179"/>
      <c r="FB678" s="179"/>
      <c r="FC678" s="179"/>
      <c r="FD678" s="179"/>
      <c r="FE678" s="179"/>
      <c r="FF678" s="179"/>
      <c r="FG678" s="179"/>
      <c r="FH678" s="179"/>
      <c r="FI678" s="179"/>
      <c r="FJ678" s="179"/>
      <c r="FK678" s="179"/>
      <c r="FL678" s="179"/>
      <c r="FM678" s="179"/>
      <c r="FN678" s="179"/>
      <c r="FO678" s="179"/>
      <c r="FP678" s="179"/>
      <c r="FQ678" s="179"/>
      <c r="FR678" s="179"/>
      <c r="FS678" s="179"/>
      <c r="FT678" s="179"/>
      <c r="FU678" s="179"/>
      <c r="FV678" s="179"/>
      <c r="FW678" s="179"/>
      <c r="FX678" s="179"/>
      <c r="FY678" s="179"/>
      <c r="FZ678" s="179"/>
      <c r="GA678" s="179"/>
      <c r="GB678" s="179"/>
    </row>
    <row r="679" spans="1:184" s="659" customFormat="1">
      <c r="A679" s="12"/>
      <c r="D679" s="179"/>
      <c r="E679" s="179"/>
      <c r="F679" s="179"/>
      <c r="G679" s="179"/>
      <c r="H679" s="179"/>
      <c r="I679" s="179"/>
      <c r="J679" s="179"/>
      <c r="K679" s="179"/>
      <c r="L679" s="793"/>
      <c r="M679" s="794"/>
      <c r="N679" s="795"/>
      <c r="O679" s="179"/>
      <c r="P679" s="179"/>
      <c r="Q679" s="179"/>
      <c r="R679" s="179"/>
      <c r="S679" s="179"/>
      <c r="T679" s="179"/>
      <c r="U679" s="179"/>
      <c r="V679" s="179"/>
      <c r="W679" s="179"/>
      <c r="X679" s="179"/>
      <c r="Y679" s="179"/>
      <c r="Z679" s="179"/>
      <c r="AA679" s="179"/>
      <c r="AB679" s="179"/>
      <c r="AC679" s="179"/>
      <c r="AD679" s="179"/>
      <c r="AE679" s="179"/>
      <c r="AF679" s="179"/>
      <c r="AG679" s="179"/>
      <c r="AH679" s="179"/>
      <c r="AI679" s="179"/>
      <c r="AJ679" s="179"/>
      <c r="AK679" s="179"/>
      <c r="AL679" s="179"/>
      <c r="AM679" s="179"/>
      <c r="AN679" s="179"/>
      <c r="AO679" s="179"/>
      <c r="AP679" s="179"/>
      <c r="AQ679" s="179"/>
      <c r="AR679" s="179"/>
      <c r="AS679" s="179"/>
      <c r="AT679" s="179"/>
      <c r="AU679" s="179"/>
      <c r="AV679" s="179"/>
      <c r="AW679" s="179"/>
      <c r="AX679" s="179"/>
      <c r="AY679" s="179"/>
      <c r="AZ679" s="179"/>
      <c r="BA679" s="179"/>
      <c r="BB679" s="179"/>
      <c r="BC679" s="179"/>
      <c r="BD679" s="179"/>
      <c r="BE679" s="179"/>
      <c r="BF679" s="179"/>
      <c r="BG679" s="179"/>
      <c r="BH679" s="179"/>
      <c r="BI679" s="179"/>
      <c r="BJ679" s="179"/>
      <c r="BK679" s="179"/>
      <c r="BL679" s="179"/>
      <c r="BM679" s="179"/>
      <c r="BN679" s="179"/>
      <c r="BO679" s="179"/>
      <c r="BP679" s="179"/>
      <c r="BQ679" s="179"/>
      <c r="BR679" s="179"/>
      <c r="BS679" s="179"/>
      <c r="BT679" s="179"/>
      <c r="BU679" s="179"/>
      <c r="BV679" s="179"/>
      <c r="BW679" s="179"/>
      <c r="BX679" s="179"/>
      <c r="BY679" s="179"/>
      <c r="BZ679" s="179"/>
      <c r="CA679" s="179"/>
      <c r="CB679" s="179"/>
      <c r="CC679" s="179"/>
      <c r="CD679" s="179"/>
      <c r="CE679" s="179"/>
      <c r="CF679" s="179"/>
      <c r="CG679" s="179"/>
      <c r="CH679" s="179"/>
      <c r="CI679" s="179"/>
      <c r="CJ679" s="179"/>
      <c r="CK679" s="179"/>
      <c r="CL679" s="179"/>
      <c r="CM679" s="179"/>
      <c r="CN679" s="179"/>
      <c r="CO679" s="179"/>
      <c r="CP679" s="179"/>
      <c r="CQ679" s="179"/>
      <c r="CR679" s="179"/>
      <c r="CS679" s="179"/>
      <c r="CT679" s="179"/>
      <c r="CU679" s="179"/>
      <c r="CV679" s="179"/>
      <c r="CW679" s="179"/>
      <c r="CX679" s="179"/>
      <c r="CY679" s="179"/>
      <c r="CZ679" s="179"/>
      <c r="DA679" s="179"/>
      <c r="DB679" s="179"/>
      <c r="DC679" s="179"/>
      <c r="DD679" s="179"/>
      <c r="DE679" s="179"/>
      <c r="DF679" s="179"/>
      <c r="DG679" s="179"/>
      <c r="DH679" s="179"/>
      <c r="DI679" s="179"/>
      <c r="DJ679" s="179"/>
      <c r="DK679" s="179"/>
      <c r="DL679" s="179"/>
      <c r="DM679" s="179"/>
      <c r="DN679" s="179"/>
      <c r="DO679" s="179"/>
      <c r="DP679" s="179"/>
      <c r="DQ679" s="179"/>
      <c r="DR679" s="179"/>
      <c r="DS679" s="179"/>
      <c r="DT679" s="179"/>
      <c r="DU679" s="179"/>
      <c r="DV679" s="179"/>
      <c r="DW679" s="179"/>
      <c r="DX679" s="179"/>
      <c r="DY679" s="179"/>
      <c r="DZ679" s="179"/>
      <c r="EA679" s="179"/>
      <c r="EB679" s="179"/>
      <c r="EC679" s="179"/>
      <c r="ED679" s="179"/>
      <c r="EE679" s="179"/>
      <c r="EF679" s="179"/>
      <c r="EG679" s="179"/>
      <c r="EH679" s="179"/>
      <c r="EI679" s="179"/>
      <c r="EJ679" s="179"/>
      <c r="EK679" s="179"/>
      <c r="EL679" s="179"/>
      <c r="EM679" s="179"/>
      <c r="EN679" s="179"/>
      <c r="EO679" s="179"/>
      <c r="EP679" s="179"/>
      <c r="EQ679" s="179"/>
      <c r="ER679" s="179"/>
      <c r="ES679" s="179"/>
      <c r="ET679" s="179"/>
      <c r="EU679" s="179"/>
      <c r="EV679" s="179"/>
      <c r="EW679" s="179"/>
      <c r="EX679" s="179"/>
      <c r="EY679" s="179"/>
      <c r="EZ679" s="179"/>
      <c r="FA679" s="179"/>
      <c r="FB679" s="179"/>
      <c r="FC679" s="179"/>
      <c r="FD679" s="179"/>
      <c r="FE679" s="179"/>
      <c r="FF679" s="179"/>
      <c r="FG679" s="179"/>
      <c r="FH679" s="179"/>
      <c r="FI679" s="179"/>
      <c r="FJ679" s="179"/>
      <c r="FK679" s="179"/>
      <c r="FL679" s="179"/>
      <c r="FM679" s="179"/>
      <c r="FN679" s="179"/>
      <c r="FO679" s="179"/>
      <c r="FP679" s="179"/>
      <c r="FQ679" s="179"/>
      <c r="FR679" s="179"/>
      <c r="FS679" s="179"/>
      <c r="FT679" s="179"/>
      <c r="FU679" s="179"/>
      <c r="FV679" s="179"/>
      <c r="FW679" s="179"/>
      <c r="FX679" s="179"/>
      <c r="FY679" s="179"/>
      <c r="FZ679" s="179"/>
      <c r="GA679" s="179"/>
      <c r="GB679" s="179"/>
    </row>
    <row r="680" spans="1:184" s="659" customFormat="1">
      <c r="A680" s="12"/>
      <c r="D680" s="179"/>
      <c r="E680" s="179"/>
      <c r="F680" s="179"/>
      <c r="G680" s="179"/>
      <c r="H680" s="179"/>
      <c r="I680" s="179"/>
      <c r="J680" s="179"/>
      <c r="K680" s="179"/>
      <c r="L680" s="793"/>
      <c r="M680" s="794"/>
      <c r="N680" s="795"/>
      <c r="O680" s="179"/>
      <c r="P680" s="179"/>
      <c r="Q680" s="179"/>
      <c r="R680" s="179"/>
      <c r="S680" s="179"/>
      <c r="T680" s="179"/>
      <c r="U680" s="179"/>
      <c r="V680" s="179"/>
      <c r="W680" s="179"/>
      <c r="X680" s="179"/>
      <c r="Y680" s="179"/>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M680" s="179"/>
      <c r="CN680" s="179"/>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c r="DM680" s="179"/>
      <c r="DN680" s="179"/>
      <c r="DO680" s="179"/>
      <c r="DP680" s="179"/>
      <c r="DQ680" s="179"/>
      <c r="DR680" s="179"/>
      <c r="DS680" s="179"/>
      <c r="DT680" s="179"/>
      <c r="DU680" s="179"/>
      <c r="DV680" s="179"/>
      <c r="DW680" s="179"/>
      <c r="DX680" s="179"/>
      <c r="DY680" s="179"/>
      <c r="DZ680" s="179"/>
      <c r="EA680" s="179"/>
      <c r="EB680" s="179"/>
      <c r="EC680" s="179"/>
      <c r="ED680" s="179"/>
      <c r="EE680" s="179"/>
      <c r="EF680" s="179"/>
      <c r="EG680" s="179"/>
      <c r="EH680" s="179"/>
      <c r="EI680" s="179"/>
      <c r="EJ680" s="179"/>
      <c r="EK680" s="179"/>
      <c r="EL680" s="179"/>
      <c r="EM680" s="179"/>
      <c r="EN680" s="179"/>
      <c r="EO680" s="179"/>
      <c r="EP680" s="179"/>
      <c r="EQ680" s="179"/>
      <c r="ER680" s="179"/>
      <c r="ES680" s="179"/>
      <c r="ET680" s="179"/>
      <c r="EU680" s="179"/>
      <c r="EV680" s="179"/>
      <c r="EW680" s="179"/>
      <c r="EX680" s="179"/>
      <c r="EY680" s="179"/>
      <c r="EZ680" s="179"/>
      <c r="FA680" s="179"/>
      <c r="FB680" s="179"/>
      <c r="FC680" s="179"/>
      <c r="FD680" s="179"/>
      <c r="FE680" s="179"/>
      <c r="FF680" s="179"/>
      <c r="FG680" s="179"/>
      <c r="FH680" s="179"/>
      <c r="FI680" s="179"/>
      <c r="FJ680" s="179"/>
      <c r="FK680" s="179"/>
      <c r="FL680" s="179"/>
      <c r="FM680" s="179"/>
      <c r="FN680" s="179"/>
      <c r="FO680" s="179"/>
      <c r="FP680" s="179"/>
      <c r="FQ680" s="179"/>
      <c r="FR680" s="179"/>
      <c r="FS680" s="179"/>
      <c r="FT680" s="179"/>
      <c r="FU680" s="179"/>
      <c r="FV680" s="179"/>
      <c r="FW680" s="179"/>
      <c r="FX680" s="179"/>
      <c r="FY680" s="179"/>
      <c r="FZ680" s="179"/>
      <c r="GA680" s="179"/>
      <c r="GB680" s="179"/>
    </row>
    <row r="681" spans="1:184" s="659" customFormat="1">
      <c r="A681" s="12"/>
      <c r="D681" s="179"/>
      <c r="E681" s="179"/>
      <c r="F681" s="179"/>
      <c r="G681" s="179"/>
      <c r="H681" s="179"/>
      <c r="I681" s="179"/>
      <c r="J681" s="179"/>
      <c r="K681" s="179"/>
      <c r="L681" s="793"/>
      <c r="M681" s="794"/>
      <c r="N681" s="795"/>
      <c r="O681" s="179"/>
      <c r="P681" s="179"/>
      <c r="Q681" s="179"/>
      <c r="R681" s="179"/>
      <c r="S681" s="179"/>
      <c r="T681" s="179"/>
      <c r="U681" s="179"/>
      <c r="V681" s="179"/>
      <c r="W681" s="179"/>
      <c r="X681" s="179"/>
      <c r="Y681" s="179"/>
      <c r="Z681" s="179"/>
      <c r="AA681" s="179"/>
      <c r="AB681" s="179"/>
      <c r="AC681" s="179"/>
      <c r="AD681" s="179"/>
      <c r="AE681" s="179"/>
      <c r="AF681" s="179"/>
      <c r="AG681" s="179"/>
      <c r="AH681" s="179"/>
      <c r="AI681" s="179"/>
      <c r="AJ681" s="179"/>
      <c r="AK681" s="179"/>
      <c r="AL681" s="179"/>
      <c r="AM681" s="179"/>
      <c r="AN681" s="179"/>
      <c r="AO681" s="179"/>
      <c r="AP681" s="179"/>
      <c r="AQ681" s="179"/>
      <c r="AR681" s="179"/>
      <c r="AS681" s="179"/>
      <c r="AT681" s="179"/>
      <c r="AU681" s="179"/>
      <c r="AV681" s="179"/>
      <c r="AW681" s="179"/>
      <c r="AX681" s="179"/>
      <c r="AY681" s="179"/>
      <c r="AZ681" s="179"/>
      <c r="BA681" s="179"/>
      <c r="BB681" s="179"/>
      <c r="BC681" s="179"/>
      <c r="BD681" s="179"/>
      <c r="BE681" s="179"/>
      <c r="BF681" s="179"/>
      <c r="BG681" s="179"/>
      <c r="BH681" s="179"/>
      <c r="BI681" s="179"/>
      <c r="BJ681" s="179"/>
      <c r="BK681" s="179"/>
      <c r="BL681" s="179"/>
      <c r="BM681" s="179"/>
      <c r="BN681" s="179"/>
      <c r="BO681" s="179"/>
      <c r="BP681" s="179"/>
      <c r="BQ681" s="179"/>
      <c r="BR681" s="179"/>
      <c r="BS681" s="179"/>
      <c r="BT681" s="179"/>
      <c r="BU681" s="179"/>
      <c r="BV681" s="179"/>
      <c r="BW681" s="179"/>
      <c r="BX681" s="179"/>
      <c r="BY681" s="179"/>
      <c r="BZ681" s="179"/>
      <c r="CA681" s="179"/>
      <c r="CB681" s="179"/>
      <c r="CC681" s="179"/>
      <c r="CD681" s="179"/>
      <c r="CE681" s="179"/>
      <c r="CF681" s="179"/>
      <c r="CG681" s="179"/>
      <c r="CH681" s="179"/>
      <c r="CI681" s="179"/>
      <c r="CJ681" s="179"/>
      <c r="CK681" s="179"/>
      <c r="CL681" s="179"/>
      <c r="CM681" s="179"/>
      <c r="CN681" s="179"/>
      <c r="CO681" s="179"/>
      <c r="CP681" s="179"/>
      <c r="CQ681" s="179"/>
      <c r="CR681" s="179"/>
      <c r="CS681" s="179"/>
      <c r="CT681" s="179"/>
      <c r="CU681" s="179"/>
      <c r="CV681" s="179"/>
      <c r="CW681" s="179"/>
      <c r="CX681" s="179"/>
      <c r="CY681" s="179"/>
      <c r="CZ681" s="179"/>
      <c r="DA681" s="179"/>
      <c r="DB681" s="179"/>
      <c r="DC681" s="179"/>
      <c r="DD681" s="179"/>
      <c r="DE681" s="179"/>
      <c r="DF681" s="179"/>
      <c r="DG681" s="179"/>
      <c r="DH681" s="179"/>
      <c r="DI681" s="179"/>
      <c r="DJ681" s="179"/>
      <c r="DK681" s="179"/>
      <c r="DL681" s="179"/>
      <c r="DM681" s="179"/>
      <c r="DN681" s="179"/>
      <c r="DO681" s="179"/>
      <c r="DP681" s="179"/>
      <c r="DQ681" s="179"/>
      <c r="DR681" s="179"/>
      <c r="DS681" s="179"/>
      <c r="DT681" s="179"/>
      <c r="DU681" s="179"/>
      <c r="DV681" s="179"/>
      <c r="DW681" s="179"/>
      <c r="DX681" s="179"/>
      <c r="DY681" s="179"/>
      <c r="DZ681" s="179"/>
      <c r="EA681" s="179"/>
      <c r="EB681" s="179"/>
      <c r="EC681" s="179"/>
      <c r="ED681" s="179"/>
      <c r="EE681" s="179"/>
      <c r="EF681" s="179"/>
      <c r="EG681" s="179"/>
      <c r="EH681" s="179"/>
      <c r="EI681" s="179"/>
      <c r="EJ681" s="179"/>
      <c r="EK681" s="179"/>
      <c r="EL681" s="179"/>
      <c r="EM681" s="179"/>
      <c r="EN681" s="179"/>
      <c r="EO681" s="179"/>
      <c r="EP681" s="179"/>
      <c r="EQ681" s="179"/>
      <c r="ER681" s="179"/>
      <c r="ES681" s="179"/>
      <c r="ET681" s="179"/>
      <c r="EU681" s="179"/>
      <c r="EV681" s="179"/>
      <c r="EW681" s="179"/>
      <c r="EX681" s="179"/>
      <c r="EY681" s="179"/>
      <c r="EZ681" s="179"/>
      <c r="FA681" s="179"/>
      <c r="FB681" s="179"/>
      <c r="FC681" s="179"/>
      <c r="FD681" s="179"/>
      <c r="FE681" s="179"/>
      <c r="FF681" s="179"/>
      <c r="FG681" s="179"/>
      <c r="FH681" s="179"/>
      <c r="FI681" s="179"/>
      <c r="FJ681" s="179"/>
      <c r="FK681" s="179"/>
      <c r="FL681" s="179"/>
      <c r="FM681" s="179"/>
      <c r="FN681" s="179"/>
      <c r="FO681" s="179"/>
      <c r="FP681" s="179"/>
      <c r="FQ681" s="179"/>
      <c r="FR681" s="179"/>
      <c r="FS681" s="179"/>
      <c r="FT681" s="179"/>
      <c r="FU681" s="179"/>
      <c r="FV681" s="179"/>
      <c r="FW681" s="179"/>
      <c r="FX681" s="179"/>
      <c r="FY681" s="179"/>
      <c r="FZ681" s="179"/>
      <c r="GA681" s="179"/>
      <c r="GB681" s="179"/>
    </row>
    <row r="682" spans="1:184" s="659" customFormat="1">
      <c r="A682" s="12"/>
      <c r="D682" s="179"/>
      <c r="E682" s="179"/>
      <c r="F682" s="179"/>
      <c r="G682" s="179"/>
      <c r="H682" s="179"/>
      <c r="I682" s="179"/>
      <c r="J682" s="179"/>
      <c r="K682" s="179"/>
      <c r="L682" s="793"/>
      <c r="M682" s="794"/>
      <c r="N682" s="795"/>
      <c r="O682" s="179"/>
      <c r="P682" s="179"/>
      <c r="Q682" s="179"/>
      <c r="R682" s="179"/>
      <c r="S682" s="179"/>
      <c r="T682" s="179"/>
      <c r="U682" s="179"/>
      <c r="V682" s="179"/>
      <c r="W682" s="179"/>
      <c r="X682" s="179"/>
      <c r="Y682" s="179"/>
      <c r="Z682" s="179"/>
      <c r="AA682" s="179"/>
      <c r="AB682" s="179"/>
      <c r="AC682" s="179"/>
      <c r="AD682" s="179"/>
      <c r="AE682" s="179"/>
      <c r="AF682" s="179"/>
      <c r="AG682" s="179"/>
      <c r="AH682" s="179"/>
      <c r="AI682" s="179"/>
      <c r="AJ682" s="179"/>
      <c r="AK682" s="179"/>
      <c r="AL682" s="179"/>
      <c r="AM682" s="179"/>
      <c r="AN682" s="179"/>
      <c r="AO682" s="179"/>
      <c r="AP682" s="179"/>
      <c r="AQ682" s="179"/>
      <c r="AR682" s="179"/>
      <c r="AS682" s="179"/>
      <c r="AT682" s="179"/>
      <c r="AU682" s="179"/>
      <c r="AV682" s="179"/>
      <c r="AW682" s="179"/>
      <c r="AX682" s="179"/>
      <c r="AY682" s="179"/>
      <c r="AZ682" s="179"/>
      <c r="BA682" s="179"/>
      <c r="BB682" s="179"/>
      <c r="BC682" s="179"/>
      <c r="BD682" s="179"/>
      <c r="BE682" s="179"/>
      <c r="BF682" s="179"/>
      <c r="BG682" s="179"/>
      <c r="BH682" s="179"/>
      <c r="BI682" s="179"/>
      <c r="BJ682" s="179"/>
      <c r="BK682" s="179"/>
      <c r="BL682" s="179"/>
      <c r="BM682" s="179"/>
      <c r="BN682" s="179"/>
      <c r="BO682" s="179"/>
      <c r="BP682" s="179"/>
      <c r="BQ682" s="179"/>
      <c r="BR682" s="179"/>
      <c r="BS682" s="179"/>
      <c r="BT682" s="179"/>
      <c r="BU682" s="179"/>
      <c r="BV682" s="179"/>
      <c r="BW682" s="179"/>
      <c r="BX682" s="179"/>
      <c r="BY682" s="179"/>
      <c r="BZ682" s="179"/>
      <c r="CA682" s="179"/>
      <c r="CB682" s="179"/>
      <c r="CC682" s="179"/>
      <c r="CD682" s="179"/>
      <c r="CE682" s="179"/>
      <c r="CF682" s="179"/>
      <c r="CG682" s="179"/>
      <c r="CH682" s="179"/>
      <c r="CI682" s="179"/>
      <c r="CJ682" s="179"/>
      <c r="CK682" s="179"/>
      <c r="CL682" s="179"/>
      <c r="CM682" s="179"/>
      <c r="CN682" s="179"/>
      <c r="CO682" s="179"/>
      <c r="CP682" s="179"/>
      <c r="CQ682" s="179"/>
      <c r="CR682" s="179"/>
      <c r="CS682" s="179"/>
      <c r="CT682" s="179"/>
      <c r="CU682" s="179"/>
      <c r="CV682" s="179"/>
      <c r="CW682" s="179"/>
      <c r="CX682" s="179"/>
      <c r="CY682" s="179"/>
      <c r="CZ682" s="179"/>
      <c r="DA682" s="179"/>
      <c r="DB682" s="179"/>
      <c r="DC682" s="179"/>
      <c r="DD682" s="179"/>
      <c r="DE682" s="179"/>
      <c r="DF682" s="179"/>
      <c r="DG682" s="179"/>
      <c r="DH682" s="179"/>
      <c r="DI682" s="179"/>
      <c r="DJ682" s="179"/>
      <c r="DK682" s="179"/>
      <c r="DL682" s="179"/>
      <c r="DM682" s="179"/>
      <c r="DN682" s="179"/>
      <c r="DO682" s="179"/>
      <c r="DP682" s="179"/>
      <c r="DQ682" s="179"/>
      <c r="DR682" s="179"/>
      <c r="DS682" s="179"/>
      <c r="DT682" s="179"/>
      <c r="DU682" s="179"/>
      <c r="DV682" s="179"/>
      <c r="DW682" s="179"/>
      <c r="DX682" s="179"/>
      <c r="DY682" s="179"/>
      <c r="DZ682" s="179"/>
      <c r="EA682" s="179"/>
      <c r="EB682" s="179"/>
      <c r="EC682" s="179"/>
      <c r="ED682" s="179"/>
      <c r="EE682" s="179"/>
      <c r="EF682" s="179"/>
      <c r="EG682" s="179"/>
      <c r="EH682" s="179"/>
      <c r="EI682" s="179"/>
      <c r="EJ682" s="179"/>
      <c r="EK682" s="179"/>
      <c r="EL682" s="179"/>
      <c r="EM682" s="179"/>
      <c r="EN682" s="179"/>
      <c r="EO682" s="179"/>
      <c r="EP682" s="179"/>
      <c r="EQ682" s="179"/>
      <c r="ER682" s="179"/>
      <c r="ES682" s="179"/>
      <c r="ET682" s="179"/>
      <c r="EU682" s="179"/>
      <c r="EV682" s="179"/>
      <c r="EW682" s="179"/>
      <c r="EX682" s="179"/>
      <c r="EY682" s="179"/>
      <c r="EZ682" s="179"/>
      <c r="FA682" s="179"/>
      <c r="FB682" s="179"/>
      <c r="FC682" s="179"/>
      <c r="FD682" s="179"/>
      <c r="FE682" s="179"/>
      <c r="FF682" s="179"/>
      <c r="FG682" s="179"/>
      <c r="FH682" s="179"/>
      <c r="FI682" s="179"/>
      <c r="FJ682" s="179"/>
      <c r="FK682" s="179"/>
      <c r="FL682" s="179"/>
      <c r="FM682" s="179"/>
      <c r="FN682" s="179"/>
      <c r="FO682" s="179"/>
      <c r="FP682" s="179"/>
      <c r="FQ682" s="179"/>
      <c r="FR682" s="179"/>
      <c r="FS682" s="179"/>
      <c r="FT682" s="179"/>
      <c r="FU682" s="179"/>
      <c r="FV682" s="179"/>
      <c r="FW682" s="179"/>
      <c r="FX682" s="179"/>
      <c r="FY682" s="179"/>
      <c r="FZ682" s="179"/>
      <c r="GA682" s="179"/>
      <c r="GB682" s="179"/>
    </row>
    <row r="683" spans="1:184" s="659" customFormat="1">
      <c r="A683" s="12"/>
      <c r="D683" s="179"/>
      <c r="E683" s="179"/>
      <c r="F683" s="179"/>
      <c r="G683" s="179"/>
      <c r="H683" s="179"/>
      <c r="I683" s="179"/>
      <c r="J683" s="179"/>
      <c r="K683" s="179"/>
      <c r="L683" s="793"/>
      <c r="M683" s="794"/>
      <c r="N683" s="795"/>
      <c r="O683" s="179"/>
      <c r="P683" s="179"/>
      <c r="Q683" s="179"/>
      <c r="R683" s="179"/>
      <c r="S683" s="179"/>
      <c r="T683" s="179"/>
      <c r="U683" s="179"/>
      <c r="V683" s="179"/>
      <c r="W683" s="179"/>
      <c r="X683" s="179"/>
      <c r="Y683" s="179"/>
      <c r="Z683" s="179"/>
      <c r="AA683" s="179"/>
      <c r="AB683" s="179"/>
      <c r="AC683" s="179"/>
      <c r="AD683" s="179"/>
      <c r="AE683" s="179"/>
      <c r="AF683" s="179"/>
      <c r="AG683" s="179"/>
      <c r="AH683" s="179"/>
      <c r="AI683" s="179"/>
      <c r="AJ683" s="179"/>
      <c r="AK683" s="179"/>
      <c r="AL683" s="179"/>
      <c r="AM683" s="179"/>
      <c r="AN683" s="179"/>
      <c r="AO683" s="179"/>
      <c r="AP683" s="179"/>
      <c r="AQ683" s="179"/>
      <c r="AR683" s="179"/>
      <c r="AS683" s="179"/>
      <c r="AT683" s="179"/>
      <c r="AU683" s="179"/>
      <c r="AV683" s="179"/>
      <c r="AW683" s="179"/>
      <c r="AX683" s="179"/>
      <c r="AY683" s="179"/>
      <c r="AZ683" s="179"/>
      <c r="BA683" s="179"/>
      <c r="BB683" s="179"/>
      <c r="BC683" s="179"/>
      <c r="BD683" s="179"/>
      <c r="BE683" s="179"/>
      <c r="BF683" s="179"/>
      <c r="BG683" s="179"/>
      <c r="BH683" s="179"/>
      <c r="BI683" s="179"/>
      <c r="BJ683" s="179"/>
      <c r="BK683" s="179"/>
      <c r="BL683" s="179"/>
      <c r="BM683" s="179"/>
      <c r="BN683" s="179"/>
      <c r="BO683" s="179"/>
      <c r="BP683" s="179"/>
      <c r="BQ683" s="179"/>
      <c r="BR683" s="179"/>
      <c r="BS683" s="179"/>
      <c r="BT683" s="179"/>
      <c r="BU683" s="179"/>
      <c r="BV683" s="179"/>
      <c r="BW683" s="179"/>
      <c r="BX683" s="179"/>
      <c r="BY683" s="179"/>
      <c r="BZ683" s="179"/>
      <c r="CA683" s="179"/>
      <c r="CB683" s="179"/>
      <c r="CC683" s="179"/>
      <c r="CD683" s="179"/>
      <c r="CE683" s="179"/>
      <c r="CF683" s="179"/>
      <c r="CG683" s="179"/>
      <c r="CH683" s="179"/>
      <c r="CI683" s="179"/>
      <c r="CJ683" s="179"/>
      <c r="CK683" s="179"/>
      <c r="CL683" s="179"/>
      <c r="CM683" s="179"/>
      <c r="CN683" s="179"/>
      <c r="CO683" s="179"/>
      <c r="CP683" s="179"/>
      <c r="CQ683" s="179"/>
      <c r="CR683" s="179"/>
      <c r="CS683" s="179"/>
      <c r="CT683" s="179"/>
      <c r="CU683" s="179"/>
      <c r="CV683" s="179"/>
      <c r="CW683" s="179"/>
      <c r="CX683" s="179"/>
      <c r="CY683" s="179"/>
      <c r="CZ683" s="179"/>
      <c r="DA683" s="179"/>
      <c r="DB683" s="179"/>
      <c r="DC683" s="179"/>
      <c r="DD683" s="179"/>
      <c r="DE683" s="179"/>
      <c r="DF683" s="179"/>
      <c r="DG683" s="179"/>
      <c r="DH683" s="179"/>
      <c r="DI683" s="179"/>
      <c r="DJ683" s="179"/>
      <c r="DK683" s="179"/>
      <c r="DL683" s="179"/>
      <c r="DM683" s="179"/>
      <c r="DN683" s="179"/>
      <c r="DO683" s="179"/>
      <c r="DP683" s="179"/>
      <c r="DQ683" s="179"/>
      <c r="DR683" s="179"/>
      <c r="DS683" s="179"/>
      <c r="DT683" s="179"/>
      <c r="DU683" s="179"/>
      <c r="DV683" s="179"/>
      <c r="DW683" s="179"/>
      <c r="DX683" s="179"/>
      <c r="DY683" s="179"/>
      <c r="DZ683" s="179"/>
      <c r="EA683" s="179"/>
      <c r="EB683" s="179"/>
      <c r="EC683" s="179"/>
      <c r="ED683" s="179"/>
      <c r="EE683" s="179"/>
      <c r="EF683" s="179"/>
      <c r="EG683" s="179"/>
      <c r="EH683" s="179"/>
      <c r="EI683" s="179"/>
      <c r="EJ683" s="179"/>
      <c r="EK683" s="179"/>
      <c r="EL683" s="179"/>
      <c r="EM683" s="179"/>
      <c r="EN683" s="179"/>
      <c r="EO683" s="179"/>
      <c r="EP683" s="179"/>
      <c r="EQ683" s="179"/>
      <c r="ER683" s="179"/>
      <c r="ES683" s="179"/>
      <c r="ET683" s="179"/>
      <c r="EU683" s="179"/>
      <c r="EV683" s="179"/>
      <c r="EW683" s="179"/>
      <c r="EX683" s="179"/>
      <c r="EY683" s="179"/>
      <c r="EZ683" s="179"/>
      <c r="FA683" s="179"/>
      <c r="FB683" s="179"/>
      <c r="FC683" s="179"/>
      <c r="FD683" s="179"/>
      <c r="FE683" s="179"/>
      <c r="FF683" s="179"/>
      <c r="FG683" s="179"/>
      <c r="FH683" s="179"/>
      <c r="FI683" s="179"/>
      <c r="FJ683" s="179"/>
      <c r="FK683" s="179"/>
      <c r="FL683" s="179"/>
      <c r="FM683" s="179"/>
      <c r="FN683" s="179"/>
      <c r="FO683" s="179"/>
      <c r="FP683" s="179"/>
      <c r="FQ683" s="179"/>
      <c r="FR683" s="179"/>
      <c r="FS683" s="179"/>
      <c r="FT683" s="179"/>
      <c r="FU683" s="179"/>
      <c r="FV683" s="179"/>
      <c r="FW683" s="179"/>
      <c r="FX683" s="179"/>
      <c r="FY683" s="179"/>
      <c r="FZ683" s="179"/>
      <c r="GA683" s="179"/>
      <c r="GB683" s="179"/>
    </row>
    <row r="684" spans="1:184" s="659" customFormat="1">
      <c r="A684" s="12"/>
      <c r="D684" s="179"/>
      <c r="E684" s="179"/>
      <c r="F684" s="179"/>
      <c r="G684" s="179"/>
      <c r="H684" s="179"/>
      <c r="I684" s="179"/>
      <c r="J684" s="179"/>
      <c r="K684" s="179"/>
      <c r="L684" s="793"/>
      <c r="M684" s="794"/>
      <c r="N684" s="795"/>
      <c r="O684" s="179"/>
      <c r="P684" s="179"/>
      <c r="Q684" s="179"/>
      <c r="R684" s="179"/>
      <c r="S684" s="179"/>
      <c r="T684" s="179"/>
      <c r="U684" s="179"/>
      <c r="V684" s="179"/>
      <c r="W684" s="179"/>
      <c r="X684" s="179"/>
      <c r="Y684" s="179"/>
      <c r="Z684" s="179"/>
      <c r="AA684" s="179"/>
      <c r="AB684" s="179"/>
      <c r="AC684" s="179"/>
      <c r="AD684" s="179"/>
      <c r="AE684" s="179"/>
      <c r="AF684" s="179"/>
      <c r="AG684" s="179"/>
      <c r="AH684" s="179"/>
      <c r="AI684" s="179"/>
      <c r="AJ684" s="179"/>
      <c r="AK684" s="179"/>
      <c r="AL684" s="179"/>
      <c r="AM684" s="179"/>
      <c r="AN684" s="179"/>
      <c r="AO684" s="179"/>
      <c r="AP684" s="179"/>
      <c r="AQ684" s="179"/>
      <c r="AR684" s="179"/>
      <c r="AS684" s="179"/>
      <c r="AT684" s="179"/>
      <c r="AU684" s="179"/>
      <c r="AV684" s="179"/>
      <c r="AW684" s="179"/>
      <c r="AX684" s="179"/>
      <c r="AY684" s="179"/>
      <c r="AZ684" s="179"/>
      <c r="BA684" s="179"/>
      <c r="BB684" s="179"/>
      <c r="BC684" s="179"/>
      <c r="BD684" s="179"/>
      <c r="BE684" s="179"/>
      <c r="BF684" s="179"/>
      <c r="BG684" s="179"/>
      <c r="BH684" s="179"/>
      <c r="BI684" s="179"/>
      <c r="BJ684" s="179"/>
      <c r="BK684" s="179"/>
      <c r="BL684" s="179"/>
      <c r="BM684" s="179"/>
      <c r="BN684" s="179"/>
      <c r="BO684" s="179"/>
      <c r="BP684" s="179"/>
      <c r="BQ684" s="179"/>
      <c r="BR684" s="179"/>
      <c r="BS684" s="179"/>
      <c r="BT684" s="179"/>
      <c r="BU684" s="179"/>
      <c r="BV684" s="179"/>
      <c r="BW684" s="179"/>
      <c r="BX684" s="179"/>
      <c r="BY684" s="179"/>
      <c r="BZ684" s="179"/>
      <c r="CA684" s="179"/>
      <c r="CB684" s="179"/>
      <c r="CC684" s="179"/>
      <c r="CD684" s="179"/>
      <c r="CE684" s="179"/>
      <c r="CF684" s="179"/>
      <c r="CG684" s="179"/>
      <c r="CH684" s="179"/>
      <c r="CI684" s="179"/>
      <c r="CJ684" s="179"/>
      <c r="CK684" s="179"/>
      <c r="CL684" s="179"/>
      <c r="CM684" s="179"/>
      <c r="CN684" s="179"/>
      <c r="CO684" s="179"/>
      <c r="CP684" s="179"/>
      <c r="CQ684" s="179"/>
      <c r="CR684" s="179"/>
      <c r="CS684" s="179"/>
      <c r="CT684" s="179"/>
      <c r="CU684" s="179"/>
      <c r="CV684" s="179"/>
      <c r="CW684" s="179"/>
      <c r="CX684" s="179"/>
      <c r="CY684" s="179"/>
      <c r="CZ684" s="179"/>
      <c r="DA684" s="179"/>
      <c r="DB684" s="179"/>
      <c r="DC684" s="179"/>
      <c r="DD684" s="179"/>
      <c r="DE684" s="179"/>
      <c r="DF684" s="179"/>
      <c r="DG684" s="179"/>
      <c r="DH684" s="179"/>
      <c r="DI684" s="179"/>
      <c r="DJ684" s="179"/>
      <c r="DK684" s="179"/>
      <c r="DL684" s="179"/>
      <c r="DM684" s="179"/>
      <c r="DN684" s="179"/>
      <c r="DO684" s="179"/>
      <c r="DP684" s="179"/>
      <c r="DQ684" s="179"/>
      <c r="DR684" s="179"/>
      <c r="DS684" s="179"/>
      <c r="DT684" s="179"/>
      <c r="DU684" s="179"/>
      <c r="DV684" s="179"/>
      <c r="DW684" s="179"/>
      <c r="DX684" s="179"/>
      <c r="DY684" s="179"/>
      <c r="DZ684" s="179"/>
      <c r="EA684" s="179"/>
      <c r="EB684" s="179"/>
      <c r="EC684" s="179"/>
      <c r="ED684" s="179"/>
      <c r="EE684" s="179"/>
      <c r="EF684" s="179"/>
      <c r="EG684" s="179"/>
      <c r="EH684" s="179"/>
      <c r="EI684" s="179"/>
      <c r="EJ684" s="179"/>
      <c r="EK684" s="179"/>
      <c r="EL684" s="179"/>
      <c r="EM684" s="179"/>
      <c r="EN684" s="179"/>
      <c r="EO684" s="179"/>
      <c r="EP684" s="179"/>
      <c r="EQ684" s="179"/>
      <c r="ER684" s="179"/>
      <c r="ES684" s="179"/>
      <c r="ET684" s="179"/>
      <c r="EU684" s="179"/>
      <c r="EV684" s="179"/>
      <c r="EW684" s="179"/>
      <c r="EX684" s="179"/>
      <c r="EY684" s="179"/>
      <c r="EZ684" s="179"/>
      <c r="FA684" s="179"/>
      <c r="FB684" s="179"/>
      <c r="FC684" s="179"/>
      <c r="FD684" s="179"/>
      <c r="FE684" s="179"/>
      <c r="FF684" s="179"/>
      <c r="FG684" s="179"/>
      <c r="FH684" s="179"/>
      <c r="FI684" s="179"/>
      <c r="FJ684" s="179"/>
      <c r="FK684" s="179"/>
      <c r="FL684" s="179"/>
      <c r="FM684" s="179"/>
      <c r="FN684" s="179"/>
      <c r="FO684" s="179"/>
      <c r="FP684" s="179"/>
      <c r="FQ684" s="179"/>
      <c r="FR684" s="179"/>
      <c r="FS684" s="179"/>
      <c r="FT684" s="179"/>
      <c r="FU684" s="179"/>
      <c r="FV684" s="179"/>
      <c r="FW684" s="179"/>
      <c r="FX684" s="179"/>
      <c r="FY684" s="179"/>
      <c r="FZ684" s="179"/>
      <c r="GA684" s="179"/>
      <c r="GB684" s="179"/>
    </row>
    <row r="685" spans="1:184" s="659" customFormat="1">
      <c r="A685" s="12"/>
      <c r="D685" s="179"/>
      <c r="E685" s="179"/>
      <c r="F685" s="179"/>
      <c r="G685" s="179"/>
      <c r="H685" s="179"/>
      <c r="I685" s="179"/>
      <c r="J685" s="179"/>
      <c r="K685" s="179"/>
      <c r="L685" s="793"/>
      <c r="M685" s="794"/>
      <c r="N685" s="795"/>
      <c r="O685" s="179"/>
      <c r="P685" s="179"/>
      <c r="Q685" s="179"/>
      <c r="R685" s="179"/>
      <c r="S685" s="179"/>
      <c r="T685" s="179"/>
      <c r="U685" s="179"/>
      <c r="V685" s="179"/>
      <c r="W685" s="179"/>
      <c r="X685" s="179"/>
      <c r="Y685" s="179"/>
      <c r="Z685" s="179"/>
      <c r="AA685" s="179"/>
      <c r="AB685" s="179"/>
      <c r="AC685" s="179"/>
      <c r="AD685" s="179"/>
      <c r="AE685" s="179"/>
      <c r="AF685" s="179"/>
      <c r="AG685" s="179"/>
      <c r="AH685" s="179"/>
      <c r="AI685" s="179"/>
      <c r="AJ685" s="179"/>
      <c r="AK685" s="179"/>
      <c r="AL685" s="179"/>
      <c r="AM685" s="179"/>
      <c r="AN685" s="179"/>
      <c r="AO685" s="179"/>
      <c r="AP685" s="179"/>
      <c r="AQ685" s="179"/>
      <c r="AR685" s="179"/>
      <c r="AS685" s="179"/>
      <c r="AT685" s="179"/>
      <c r="AU685" s="179"/>
      <c r="AV685" s="179"/>
      <c r="AW685" s="179"/>
      <c r="AX685" s="179"/>
      <c r="AY685" s="179"/>
      <c r="AZ685" s="179"/>
      <c r="BA685" s="179"/>
      <c r="BB685" s="179"/>
      <c r="BC685" s="179"/>
      <c r="BD685" s="179"/>
      <c r="BE685" s="179"/>
      <c r="BF685" s="179"/>
      <c r="BG685" s="179"/>
      <c r="BH685" s="179"/>
      <c r="BI685" s="179"/>
      <c r="BJ685" s="179"/>
      <c r="BK685" s="179"/>
      <c r="BL685" s="179"/>
      <c r="BM685" s="179"/>
      <c r="BN685" s="179"/>
      <c r="BO685" s="179"/>
      <c r="BP685" s="179"/>
      <c r="BQ685" s="179"/>
      <c r="BR685" s="179"/>
      <c r="BS685" s="179"/>
      <c r="BT685" s="179"/>
      <c r="BU685" s="179"/>
      <c r="BV685" s="179"/>
      <c r="BW685" s="179"/>
      <c r="BX685" s="179"/>
      <c r="BY685" s="179"/>
      <c r="BZ685" s="179"/>
      <c r="CA685" s="179"/>
      <c r="CB685" s="179"/>
      <c r="CC685" s="179"/>
      <c r="CD685" s="179"/>
      <c r="CE685" s="179"/>
      <c r="CF685" s="179"/>
      <c r="CG685" s="179"/>
      <c r="CH685" s="179"/>
      <c r="CI685" s="179"/>
      <c r="CJ685" s="179"/>
      <c r="CK685" s="179"/>
      <c r="CL685" s="179"/>
      <c r="CM685" s="179"/>
      <c r="CN685" s="179"/>
      <c r="CO685" s="179"/>
      <c r="CP685" s="179"/>
      <c r="CQ685" s="179"/>
      <c r="CR685" s="179"/>
      <c r="CS685" s="179"/>
      <c r="CT685" s="179"/>
      <c r="CU685" s="179"/>
      <c r="CV685" s="179"/>
      <c r="CW685" s="179"/>
      <c r="CX685" s="179"/>
      <c r="CY685" s="179"/>
      <c r="CZ685" s="179"/>
      <c r="DA685" s="179"/>
      <c r="DB685" s="179"/>
      <c r="DC685" s="179"/>
      <c r="DD685" s="179"/>
      <c r="DE685" s="179"/>
      <c r="DF685" s="179"/>
      <c r="DG685" s="179"/>
      <c r="DH685" s="179"/>
      <c r="DI685" s="179"/>
      <c r="DJ685" s="179"/>
      <c r="DK685" s="179"/>
      <c r="DL685" s="179"/>
      <c r="DM685" s="179"/>
      <c r="DN685" s="179"/>
      <c r="DO685" s="179"/>
      <c r="DP685" s="179"/>
      <c r="DQ685" s="179"/>
      <c r="DR685" s="179"/>
      <c r="DS685" s="179"/>
      <c r="DT685" s="179"/>
      <c r="DU685" s="179"/>
      <c r="DV685" s="179"/>
      <c r="DW685" s="179"/>
      <c r="DX685" s="179"/>
      <c r="DY685" s="179"/>
      <c r="DZ685" s="179"/>
      <c r="EA685" s="179"/>
      <c r="EB685" s="179"/>
      <c r="EC685" s="179"/>
      <c r="ED685" s="179"/>
      <c r="EE685" s="179"/>
      <c r="EF685" s="179"/>
      <c r="EG685" s="179"/>
      <c r="EH685" s="179"/>
      <c r="EI685" s="179"/>
      <c r="EJ685" s="179"/>
      <c r="EK685" s="179"/>
      <c r="EL685" s="179"/>
      <c r="EM685" s="179"/>
      <c r="EN685" s="179"/>
      <c r="EO685" s="179"/>
      <c r="EP685" s="179"/>
      <c r="EQ685" s="179"/>
      <c r="ER685" s="179"/>
      <c r="ES685" s="179"/>
      <c r="ET685" s="179"/>
      <c r="EU685" s="179"/>
      <c r="EV685" s="179"/>
      <c r="EW685" s="179"/>
      <c r="EX685" s="179"/>
      <c r="EY685" s="179"/>
      <c r="EZ685" s="179"/>
      <c r="FA685" s="179"/>
      <c r="FB685" s="179"/>
      <c r="FC685" s="179"/>
      <c r="FD685" s="179"/>
      <c r="FE685" s="179"/>
      <c r="FF685" s="179"/>
      <c r="FG685" s="179"/>
      <c r="FH685" s="179"/>
      <c r="FI685" s="179"/>
      <c r="FJ685" s="179"/>
      <c r="FK685" s="179"/>
      <c r="FL685" s="179"/>
      <c r="FM685" s="179"/>
      <c r="FN685" s="179"/>
      <c r="FO685" s="179"/>
      <c r="FP685" s="179"/>
      <c r="FQ685" s="179"/>
      <c r="FR685" s="179"/>
      <c r="FS685" s="179"/>
      <c r="FT685" s="179"/>
      <c r="FU685" s="179"/>
      <c r="FV685" s="179"/>
      <c r="FW685" s="179"/>
      <c r="FX685" s="179"/>
      <c r="FY685" s="179"/>
      <c r="FZ685" s="179"/>
      <c r="GA685" s="179"/>
      <c r="GB685" s="179"/>
    </row>
    <row r="686" spans="1:184" s="659" customFormat="1">
      <c r="A686" s="12"/>
      <c r="D686" s="179"/>
      <c r="E686" s="179"/>
      <c r="F686" s="179"/>
      <c r="G686" s="179"/>
      <c r="H686" s="179"/>
      <c r="I686" s="179"/>
      <c r="J686" s="179"/>
      <c r="K686" s="179"/>
      <c r="L686" s="793"/>
      <c r="M686" s="794"/>
      <c r="N686" s="795"/>
      <c r="O686" s="179"/>
      <c r="P686" s="179"/>
      <c r="Q686" s="179"/>
      <c r="R686" s="179"/>
      <c r="S686" s="179"/>
      <c r="T686" s="179"/>
      <c r="U686" s="179"/>
      <c r="V686" s="179"/>
      <c r="W686" s="179"/>
      <c r="X686" s="179"/>
      <c r="Y686" s="179"/>
      <c r="Z686" s="179"/>
      <c r="AA686" s="179"/>
      <c r="AB686" s="179"/>
      <c r="AC686" s="179"/>
      <c r="AD686" s="179"/>
      <c r="AE686" s="179"/>
      <c r="AF686" s="179"/>
      <c r="AG686" s="179"/>
      <c r="AH686" s="179"/>
      <c r="AI686" s="179"/>
      <c r="AJ686" s="179"/>
      <c r="AK686" s="179"/>
      <c r="AL686" s="179"/>
      <c r="AM686" s="179"/>
      <c r="AN686" s="179"/>
      <c r="AO686" s="179"/>
      <c r="AP686" s="179"/>
      <c r="AQ686" s="179"/>
      <c r="AR686" s="179"/>
      <c r="AS686" s="179"/>
      <c r="AT686" s="179"/>
      <c r="AU686" s="179"/>
      <c r="AV686" s="179"/>
      <c r="AW686" s="179"/>
      <c r="AX686" s="179"/>
      <c r="AY686" s="179"/>
      <c r="AZ686" s="179"/>
      <c r="BA686" s="179"/>
      <c r="BB686" s="179"/>
      <c r="BC686" s="179"/>
      <c r="BD686" s="179"/>
      <c r="BE686" s="179"/>
      <c r="BF686" s="179"/>
      <c r="BG686" s="179"/>
      <c r="BH686" s="179"/>
      <c r="BI686" s="179"/>
      <c r="BJ686" s="179"/>
      <c r="BK686" s="179"/>
      <c r="BL686" s="179"/>
      <c r="BM686" s="179"/>
      <c r="BN686" s="179"/>
      <c r="BO686" s="179"/>
      <c r="BP686" s="179"/>
      <c r="BQ686" s="179"/>
      <c r="BR686" s="179"/>
      <c r="BS686" s="179"/>
      <c r="BT686" s="179"/>
      <c r="BU686" s="179"/>
      <c r="BV686" s="179"/>
      <c r="BW686" s="179"/>
      <c r="BX686" s="179"/>
      <c r="BY686" s="179"/>
      <c r="BZ686" s="179"/>
      <c r="CA686" s="179"/>
      <c r="CB686" s="179"/>
      <c r="CC686" s="179"/>
      <c r="CD686" s="179"/>
      <c r="CE686" s="179"/>
      <c r="CF686" s="179"/>
      <c r="CG686" s="179"/>
      <c r="CH686" s="179"/>
      <c r="CI686" s="179"/>
      <c r="CJ686" s="179"/>
      <c r="CK686" s="179"/>
      <c r="CL686" s="179"/>
      <c r="CM686" s="179"/>
      <c r="CN686" s="179"/>
      <c r="CO686" s="179"/>
      <c r="CP686" s="179"/>
      <c r="CQ686" s="179"/>
      <c r="CR686" s="179"/>
      <c r="CS686" s="179"/>
      <c r="CT686" s="179"/>
      <c r="CU686" s="179"/>
      <c r="CV686" s="179"/>
      <c r="CW686" s="179"/>
      <c r="CX686" s="179"/>
      <c r="CY686" s="179"/>
      <c r="CZ686" s="179"/>
      <c r="DA686" s="179"/>
      <c r="DB686" s="179"/>
      <c r="DC686" s="179"/>
      <c r="DD686" s="179"/>
      <c r="DE686" s="179"/>
      <c r="DF686" s="179"/>
      <c r="DG686" s="179"/>
      <c r="DH686" s="179"/>
      <c r="DI686" s="179"/>
      <c r="DJ686" s="179"/>
      <c r="DK686" s="179"/>
      <c r="DL686" s="179"/>
      <c r="DM686" s="179"/>
      <c r="DN686" s="179"/>
      <c r="DO686" s="179"/>
      <c r="DP686" s="179"/>
      <c r="DQ686" s="179"/>
      <c r="DR686" s="179"/>
      <c r="DS686" s="179"/>
      <c r="DT686" s="179"/>
      <c r="DU686" s="179"/>
      <c r="DV686" s="179"/>
      <c r="DW686" s="179"/>
      <c r="DX686" s="179"/>
      <c r="DY686" s="179"/>
      <c r="DZ686" s="179"/>
      <c r="EA686" s="179"/>
      <c r="EB686" s="179"/>
      <c r="EC686" s="179"/>
      <c r="ED686" s="179"/>
      <c r="EE686" s="179"/>
      <c r="EF686" s="179"/>
      <c r="EG686" s="179"/>
      <c r="EH686" s="179"/>
      <c r="EI686" s="179"/>
      <c r="EJ686" s="179"/>
      <c r="EK686" s="179"/>
      <c r="EL686" s="179"/>
      <c r="EM686" s="179"/>
      <c r="EN686" s="179"/>
      <c r="EO686" s="179"/>
      <c r="EP686" s="179"/>
      <c r="EQ686" s="179"/>
      <c r="ER686" s="179"/>
      <c r="ES686" s="179"/>
      <c r="ET686" s="179"/>
      <c r="EU686" s="179"/>
      <c r="EV686" s="179"/>
      <c r="EW686" s="179"/>
      <c r="EX686" s="179"/>
      <c r="EY686" s="179"/>
      <c r="EZ686" s="179"/>
      <c r="FA686" s="179"/>
      <c r="FB686" s="179"/>
      <c r="FC686" s="179"/>
      <c r="FD686" s="179"/>
      <c r="FE686" s="179"/>
      <c r="FF686" s="179"/>
      <c r="FG686" s="179"/>
      <c r="FH686" s="179"/>
      <c r="FI686" s="179"/>
      <c r="FJ686" s="179"/>
      <c r="FK686" s="179"/>
      <c r="FL686" s="179"/>
      <c r="FM686" s="179"/>
      <c r="FN686" s="179"/>
      <c r="FO686" s="179"/>
      <c r="FP686" s="179"/>
      <c r="FQ686" s="179"/>
      <c r="FR686" s="179"/>
      <c r="FS686" s="179"/>
      <c r="FT686" s="179"/>
      <c r="FU686" s="179"/>
      <c r="FV686" s="179"/>
      <c r="FW686" s="179"/>
      <c r="FX686" s="179"/>
      <c r="FY686" s="179"/>
      <c r="FZ686" s="179"/>
      <c r="GA686" s="179"/>
      <c r="GB686" s="179"/>
    </row>
    <row r="687" spans="1:184" s="659" customFormat="1">
      <c r="A687" s="12"/>
      <c r="D687" s="179"/>
      <c r="E687" s="179"/>
      <c r="F687" s="179"/>
      <c r="G687" s="179"/>
      <c r="H687" s="179"/>
      <c r="I687" s="179"/>
      <c r="J687" s="179"/>
      <c r="K687" s="179"/>
      <c r="L687" s="793"/>
      <c r="M687" s="794"/>
      <c r="N687" s="795"/>
      <c r="O687" s="179"/>
      <c r="P687" s="179"/>
      <c r="Q687" s="179"/>
      <c r="R687" s="179"/>
      <c r="S687" s="179"/>
      <c r="T687" s="179"/>
      <c r="U687" s="179"/>
      <c r="V687" s="179"/>
      <c r="W687" s="179"/>
      <c r="X687" s="179"/>
      <c r="Y687" s="179"/>
      <c r="Z687" s="179"/>
      <c r="AA687" s="179"/>
      <c r="AB687" s="179"/>
      <c r="AC687" s="179"/>
      <c r="AD687" s="179"/>
      <c r="AE687" s="179"/>
      <c r="AF687" s="179"/>
      <c r="AG687" s="179"/>
      <c r="AH687" s="179"/>
      <c r="AI687" s="179"/>
      <c r="AJ687" s="179"/>
      <c r="AK687" s="179"/>
      <c r="AL687" s="179"/>
      <c r="AM687" s="179"/>
      <c r="AN687" s="179"/>
      <c r="AO687" s="179"/>
      <c r="AP687" s="179"/>
      <c r="AQ687" s="179"/>
      <c r="AR687" s="179"/>
      <c r="AS687" s="179"/>
      <c r="AT687" s="179"/>
      <c r="AU687" s="179"/>
      <c r="AV687" s="179"/>
      <c r="AW687" s="179"/>
      <c r="AX687" s="179"/>
      <c r="AY687" s="179"/>
      <c r="AZ687" s="179"/>
      <c r="BA687" s="179"/>
      <c r="BB687" s="179"/>
      <c r="BC687" s="179"/>
      <c r="BD687" s="179"/>
      <c r="BE687" s="179"/>
      <c r="BF687" s="179"/>
      <c r="BG687" s="179"/>
      <c r="BH687" s="179"/>
      <c r="BI687" s="179"/>
      <c r="BJ687" s="179"/>
      <c r="BK687" s="179"/>
      <c r="BL687" s="179"/>
      <c r="BM687" s="179"/>
      <c r="BN687" s="179"/>
      <c r="BO687" s="179"/>
      <c r="BP687" s="179"/>
      <c r="BQ687" s="179"/>
      <c r="BR687" s="179"/>
      <c r="BS687" s="179"/>
      <c r="BT687" s="179"/>
      <c r="BU687" s="179"/>
      <c r="BV687" s="179"/>
      <c r="BW687" s="179"/>
      <c r="BX687" s="179"/>
      <c r="BY687" s="179"/>
      <c r="BZ687" s="179"/>
      <c r="CA687" s="179"/>
      <c r="CB687" s="179"/>
      <c r="CC687" s="179"/>
      <c r="CD687" s="179"/>
      <c r="CE687" s="179"/>
      <c r="CF687" s="179"/>
      <c r="CG687" s="179"/>
      <c r="CH687" s="179"/>
      <c r="CI687" s="179"/>
      <c r="CJ687" s="179"/>
      <c r="CK687" s="179"/>
      <c r="CL687" s="179"/>
      <c r="CM687" s="179"/>
      <c r="CN687" s="179"/>
      <c r="CO687" s="179"/>
      <c r="CP687" s="179"/>
      <c r="CQ687" s="179"/>
      <c r="CR687" s="179"/>
      <c r="CS687" s="179"/>
      <c r="CT687" s="179"/>
      <c r="CU687" s="179"/>
      <c r="CV687" s="179"/>
      <c r="CW687" s="179"/>
      <c r="CX687" s="179"/>
      <c r="CY687" s="179"/>
      <c r="CZ687" s="179"/>
      <c r="DA687" s="179"/>
      <c r="DB687" s="179"/>
      <c r="DC687" s="179"/>
      <c r="DD687" s="179"/>
      <c r="DE687" s="179"/>
      <c r="DF687" s="179"/>
      <c r="DG687" s="179"/>
      <c r="DH687" s="179"/>
      <c r="DI687" s="179"/>
      <c r="DJ687" s="179"/>
      <c r="DK687" s="179"/>
      <c r="DL687" s="179"/>
      <c r="DM687" s="179"/>
      <c r="DN687" s="179"/>
      <c r="DO687" s="179"/>
      <c r="DP687" s="179"/>
      <c r="DQ687" s="179"/>
      <c r="DR687" s="179"/>
      <c r="DS687" s="179"/>
      <c r="DT687" s="179"/>
      <c r="DU687" s="179"/>
      <c r="DV687" s="179"/>
      <c r="DW687" s="179"/>
      <c r="DX687" s="179"/>
      <c r="DY687" s="179"/>
      <c r="DZ687" s="179"/>
      <c r="EA687" s="179"/>
      <c r="EB687" s="179"/>
      <c r="EC687" s="179"/>
      <c r="ED687" s="179"/>
      <c r="EE687" s="179"/>
      <c r="EF687" s="179"/>
      <c r="EG687" s="179"/>
      <c r="EH687" s="179"/>
      <c r="EI687" s="179"/>
      <c r="EJ687" s="179"/>
      <c r="EK687" s="179"/>
      <c r="EL687" s="179"/>
      <c r="EM687" s="179"/>
      <c r="EN687" s="179"/>
      <c r="EO687" s="179"/>
      <c r="EP687" s="179"/>
      <c r="EQ687" s="179"/>
      <c r="ER687" s="179"/>
      <c r="ES687" s="179"/>
      <c r="ET687" s="179"/>
      <c r="EU687" s="179"/>
      <c r="EV687" s="179"/>
      <c r="EW687" s="179"/>
      <c r="EX687" s="179"/>
      <c r="EY687" s="179"/>
      <c r="EZ687" s="179"/>
      <c r="FA687" s="179"/>
      <c r="FB687" s="179"/>
      <c r="FC687" s="179"/>
      <c r="FD687" s="179"/>
      <c r="FE687" s="179"/>
      <c r="FF687" s="179"/>
      <c r="FG687" s="179"/>
      <c r="FH687" s="179"/>
      <c r="FI687" s="179"/>
      <c r="FJ687" s="179"/>
      <c r="FK687" s="179"/>
      <c r="FL687" s="179"/>
      <c r="FM687" s="179"/>
      <c r="FN687" s="179"/>
      <c r="FO687" s="179"/>
      <c r="FP687" s="179"/>
      <c r="FQ687" s="179"/>
      <c r="FR687" s="179"/>
      <c r="FS687" s="179"/>
      <c r="FT687" s="179"/>
      <c r="FU687" s="179"/>
      <c r="FV687" s="179"/>
      <c r="FW687" s="179"/>
      <c r="FX687" s="179"/>
      <c r="FY687" s="179"/>
      <c r="FZ687" s="179"/>
      <c r="GA687" s="179"/>
      <c r="GB687" s="179"/>
    </row>
    <row r="688" spans="1:184" s="659" customFormat="1">
      <c r="A688" s="12"/>
      <c r="D688" s="179"/>
      <c r="E688" s="179"/>
      <c r="F688" s="179"/>
      <c r="G688" s="179"/>
      <c r="H688" s="179"/>
      <c r="I688" s="179"/>
      <c r="J688" s="179"/>
      <c r="K688" s="179"/>
      <c r="L688" s="793"/>
      <c r="M688" s="794"/>
      <c r="N688" s="795"/>
      <c r="O688" s="179"/>
      <c r="P688" s="179"/>
      <c r="Q688" s="179"/>
      <c r="R688" s="179"/>
      <c r="S688" s="179"/>
      <c r="T688" s="179"/>
      <c r="U688" s="179"/>
      <c r="V688" s="179"/>
      <c r="W688" s="179"/>
      <c r="X688" s="179"/>
      <c r="Y688" s="179"/>
      <c r="Z688" s="179"/>
      <c r="AA688" s="179"/>
      <c r="AB688" s="179"/>
      <c r="AC688" s="179"/>
      <c r="AD688" s="179"/>
      <c r="AE688" s="179"/>
      <c r="AF688" s="179"/>
      <c r="AG688" s="179"/>
      <c r="AH688" s="179"/>
      <c r="AI688" s="179"/>
      <c r="AJ688" s="179"/>
      <c r="AK688" s="179"/>
      <c r="AL688" s="179"/>
      <c r="AM688" s="179"/>
      <c r="AN688" s="179"/>
      <c r="AO688" s="179"/>
      <c r="AP688" s="179"/>
      <c r="AQ688" s="179"/>
      <c r="AR688" s="179"/>
      <c r="AS688" s="179"/>
      <c r="AT688" s="179"/>
      <c r="AU688" s="179"/>
      <c r="AV688" s="179"/>
      <c r="AW688" s="179"/>
      <c r="AX688" s="179"/>
      <c r="AY688" s="179"/>
      <c r="AZ688" s="179"/>
      <c r="BA688" s="179"/>
      <c r="BB688" s="179"/>
      <c r="BC688" s="179"/>
      <c r="BD688" s="179"/>
      <c r="BE688" s="179"/>
      <c r="BF688" s="179"/>
      <c r="BG688" s="179"/>
      <c r="BH688" s="179"/>
      <c r="BI688" s="179"/>
      <c r="BJ688" s="179"/>
      <c r="BK688" s="179"/>
      <c r="BL688" s="179"/>
      <c r="BM688" s="179"/>
      <c r="BN688" s="179"/>
      <c r="BO688" s="179"/>
      <c r="BP688" s="179"/>
      <c r="BQ688" s="179"/>
      <c r="BR688" s="179"/>
      <c r="BS688" s="179"/>
      <c r="BT688" s="179"/>
      <c r="BU688" s="179"/>
      <c r="BV688" s="179"/>
      <c r="BW688" s="179"/>
      <c r="BX688" s="179"/>
      <c r="BY688" s="179"/>
      <c r="BZ688" s="179"/>
      <c r="CA688" s="179"/>
      <c r="CB688" s="179"/>
      <c r="CC688" s="179"/>
      <c r="CD688" s="179"/>
      <c r="CE688" s="179"/>
      <c r="CF688" s="179"/>
      <c r="CG688" s="179"/>
      <c r="CH688" s="179"/>
      <c r="CI688" s="179"/>
      <c r="CJ688" s="179"/>
      <c r="CK688" s="179"/>
      <c r="CL688" s="179"/>
      <c r="CM688" s="179"/>
      <c r="CN688" s="179"/>
      <c r="CO688" s="179"/>
      <c r="CP688" s="179"/>
      <c r="CQ688" s="179"/>
      <c r="CR688" s="179"/>
      <c r="CS688" s="179"/>
      <c r="CT688" s="179"/>
      <c r="CU688" s="179"/>
      <c r="CV688" s="179"/>
      <c r="CW688" s="179"/>
      <c r="CX688" s="179"/>
      <c r="CY688" s="179"/>
      <c r="CZ688" s="179"/>
      <c r="DA688" s="179"/>
      <c r="DB688" s="179"/>
      <c r="DC688" s="179"/>
      <c r="DD688" s="179"/>
      <c r="DE688" s="179"/>
      <c r="DF688" s="179"/>
      <c r="DG688" s="179"/>
      <c r="DH688" s="179"/>
      <c r="DI688" s="179"/>
      <c r="DJ688" s="179"/>
      <c r="DK688" s="179"/>
      <c r="DL688" s="179"/>
      <c r="DM688" s="179"/>
      <c r="DN688" s="179"/>
      <c r="DO688" s="179"/>
      <c r="DP688" s="179"/>
      <c r="DQ688" s="179"/>
      <c r="DR688" s="179"/>
      <c r="DS688" s="179"/>
      <c r="DT688" s="179"/>
      <c r="DU688" s="179"/>
      <c r="DV688" s="179"/>
      <c r="DW688" s="179"/>
      <c r="DX688" s="179"/>
      <c r="DY688" s="179"/>
      <c r="DZ688" s="179"/>
      <c r="EA688" s="179"/>
      <c r="EB688" s="179"/>
      <c r="EC688" s="179"/>
      <c r="ED688" s="179"/>
      <c r="EE688" s="179"/>
      <c r="EF688" s="179"/>
      <c r="EG688" s="179"/>
      <c r="EH688" s="179"/>
      <c r="EI688" s="179"/>
      <c r="EJ688" s="179"/>
      <c r="EK688" s="179"/>
      <c r="EL688" s="179"/>
      <c r="EM688" s="179"/>
      <c r="EN688" s="179"/>
      <c r="EO688" s="179"/>
      <c r="EP688" s="179"/>
      <c r="EQ688" s="179"/>
      <c r="ER688" s="179"/>
      <c r="ES688" s="179"/>
      <c r="ET688" s="179"/>
      <c r="EU688" s="179"/>
      <c r="EV688" s="179"/>
      <c r="EW688" s="179"/>
      <c r="EX688" s="179"/>
      <c r="EY688" s="179"/>
      <c r="EZ688" s="179"/>
      <c r="FA688" s="179"/>
      <c r="FB688" s="179"/>
      <c r="FC688" s="179"/>
      <c r="FD688" s="179"/>
      <c r="FE688" s="179"/>
      <c r="FF688" s="179"/>
      <c r="FG688" s="179"/>
      <c r="FH688" s="179"/>
      <c r="FI688" s="179"/>
      <c r="FJ688" s="179"/>
      <c r="FK688" s="179"/>
      <c r="FL688" s="179"/>
      <c r="FM688" s="179"/>
      <c r="FN688" s="179"/>
      <c r="FO688" s="179"/>
      <c r="FP688" s="179"/>
      <c r="FQ688" s="179"/>
      <c r="FR688" s="179"/>
      <c r="FS688" s="179"/>
      <c r="FT688" s="179"/>
      <c r="FU688" s="179"/>
      <c r="FV688" s="179"/>
      <c r="FW688" s="179"/>
      <c r="FX688" s="179"/>
      <c r="FY688" s="179"/>
      <c r="FZ688" s="179"/>
      <c r="GA688" s="179"/>
      <c r="GB688" s="179"/>
    </row>
    <row r="689" spans="1:184" s="659" customFormat="1">
      <c r="A689" s="12"/>
      <c r="D689" s="179"/>
      <c r="E689" s="179"/>
      <c r="F689" s="179"/>
      <c r="G689" s="179"/>
      <c r="H689" s="179"/>
      <c r="I689" s="179"/>
      <c r="J689" s="179"/>
      <c r="K689" s="179"/>
      <c r="L689" s="793"/>
      <c r="M689" s="794"/>
      <c r="N689" s="795"/>
      <c r="O689" s="179"/>
      <c r="P689" s="179"/>
      <c r="Q689" s="179"/>
      <c r="R689" s="179"/>
      <c r="S689" s="179"/>
      <c r="T689" s="179"/>
      <c r="U689" s="179"/>
      <c r="V689" s="179"/>
      <c r="W689" s="179"/>
      <c r="X689" s="179"/>
      <c r="Y689" s="179"/>
      <c r="Z689" s="179"/>
      <c r="AA689" s="179"/>
      <c r="AB689" s="179"/>
      <c r="AC689" s="179"/>
      <c r="AD689" s="179"/>
      <c r="AE689" s="179"/>
      <c r="AF689" s="179"/>
      <c r="AG689" s="179"/>
      <c r="AH689" s="179"/>
      <c r="AI689" s="179"/>
      <c r="AJ689" s="179"/>
      <c r="AK689" s="179"/>
      <c r="AL689" s="179"/>
      <c r="AM689" s="179"/>
      <c r="AN689" s="179"/>
      <c r="AO689" s="179"/>
      <c r="AP689" s="179"/>
      <c r="AQ689" s="179"/>
      <c r="AR689" s="179"/>
      <c r="AS689" s="179"/>
      <c r="AT689" s="179"/>
      <c r="AU689" s="179"/>
      <c r="AV689" s="179"/>
      <c r="AW689" s="179"/>
      <c r="AX689" s="179"/>
      <c r="AY689" s="179"/>
      <c r="AZ689" s="179"/>
      <c r="BA689" s="179"/>
      <c r="BB689" s="179"/>
      <c r="BC689" s="179"/>
      <c r="BD689" s="179"/>
      <c r="BE689" s="179"/>
      <c r="BF689" s="179"/>
      <c r="BG689" s="179"/>
      <c r="BH689" s="179"/>
      <c r="BI689" s="179"/>
      <c r="BJ689" s="179"/>
      <c r="BK689" s="179"/>
      <c r="BL689" s="179"/>
      <c r="BM689" s="179"/>
      <c r="BN689" s="179"/>
      <c r="BO689" s="179"/>
      <c r="BP689" s="179"/>
      <c r="BQ689" s="179"/>
      <c r="BR689" s="179"/>
      <c r="BS689" s="179"/>
      <c r="BT689" s="179"/>
      <c r="BU689" s="179"/>
      <c r="BV689" s="179"/>
      <c r="BW689" s="179"/>
      <c r="BX689" s="179"/>
      <c r="BY689" s="179"/>
      <c r="BZ689" s="179"/>
      <c r="CA689" s="179"/>
      <c r="CB689" s="179"/>
      <c r="CC689" s="179"/>
      <c r="CD689" s="179"/>
      <c r="CE689" s="179"/>
      <c r="CF689" s="179"/>
      <c r="CG689" s="179"/>
      <c r="CH689" s="179"/>
      <c r="CI689" s="179"/>
      <c r="CJ689" s="179"/>
      <c r="CK689" s="179"/>
      <c r="CL689" s="179"/>
      <c r="CM689" s="179"/>
      <c r="CN689" s="179"/>
      <c r="CO689" s="179"/>
      <c r="CP689" s="179"/>
      <c r="CQ689" s="179"/>
      <c r="CR689" s="179"/>
      <c r="CS689" s="179"/>
      <c r="CT689" s="179"/>
      <c r="CU689" s="179"/>
      <c r="CV689" s="179"/>
      <c r="CW689" s="179"/>
      <c r="CX689" s="179"/>
      <c r="CY689" s="179"/>
      <c r="CZ689" s="179"/>
      <c r="DA689" s="179"/>
      <c r="DB689" s="179"/>
      <c r="DC689" s="179"/>
      <c r="DD689" s="179"/>
      <c r="DE689" s="179"/>
      <c r="DF689" s="179"/>
      <c r="DG689" s="179"/>
      <c r="DH689" s="179"/>
      <c r="DI689" s="179"/>
      <c r="DJ689" s="179"/>
      <c r="DK689" s="179"/>
      <c r="DL689" s="179"/>
      <c r="DM689" s="179"/>
      <c r="DN689" s="179"/>
      <c r="DO689" s="179"/>
      <c r="DP689" s="179"/>
      <c r="DQ689" s="179"/>
      <c r="DR689" s="179"/>
      <c r="DS689" s="179"/>
      <c r="DT689" s="179"/>
      <c r="DU689" s="179"/>
      <c r="DV689" s="179"/>
      <c r="DW689" s="179"/>
      <c r="DX689" s="179"/>
      <c r="DY689" s="179"/>
      <c r="DZ689" s="179"/>
      <c r="EA689" s="179"/>
      <c r="EB689" s="179"/>
      <c r="EC689" s="179"/>
      <c r="ED689" s="179"/>
      <c r="EE689" s="179"/>
      <c r="EF689" s="179"/>
      <c r="EG689" s="179"/>
      <c r="EH689" s="179"/>
      <c r="EI689" s="179"/>
      <c r="EJ689" s="179"/>
      <c r="EK689" s="179"/>
      <c r="EL689" s="179"/>
      <c r="EM689" s="179"/>
      <c r="EN689" s="179"/>
      <c r="EO689" s="179"/>
      <c r="EP689" s="179"/>
      <c r="EQ689" s="179"/>
      <c r="ER689" s="179"/>
      <c r="ES689" s="179"/>
      <c r="ET689" s="179"/>
      <c r="EU689" s="179"/>
      <c r="EV689" s="179"/>
      <c r="EW689" s="179"/>
      <c r="EX689" s="179"/>
      <c r="EY689" s="179"/>
      <c r="EZ689" s="179"/>
      <c r="FA689" s="179"/>
      <c r="FB689" s="179"/>
      <c r="FC689" s="179"/>
      <c r="FD689" s="179"/>
      <c r="FE689" s="179"/>
      <c r="FF689" s="179"/>
      <c r="FG689" s="179"/>
      <c r="FH689" s="179"/>
      <c r="FI689" s="179"/>
      <c r="FJ689" s="179"/>
      <c r="FK689" s="179"/>
      <c r="FL689" s="179"/>
      <c r="FM689" s="179"/>
      <c r="FN689" s="179"/>
      <c r="FO689" s="179"/>
      <c r="FP689" s="179"/>
      <c r="FQ689" s="179"/>
      <c r="FR689" s="179"/>
      <c r="FS689" s="179"/>
      <c r="FT689" s="179"/>
      <c r="FU689" s="179"/>
      <c r="FV689" s="179"/>
      <c r="FW689" s="179"/>
      <c r="FX689" s="179"/>
      <c r="FY689" s="179"/>
      <c r="FZ689" s="179"/>
      <c r="GA689" s="179"/>
      <c r="GB689" s="179"/>
    </row>
    <row r="690" spans="1:184" s="659" customFormat="1">
      <c r="A690" s="12"/>
      <c r="D690" s="179"/>
      <c r="E690" s="179"/>
      <c r="F690" s="179"/>
      <c r="G690" s="179"/>
      <c r="H690" s="179"/>
      <c r="I690" s="179"/>
      <c r="J690" s="179"/>
      <c r="K690" s="179"/>
      <c r="L690" s="793"/>
      <c r="M690" s="794"/>
      <c r="N690" s="795"/>
      <c r="O690" s="179"/>
      <c r="P690" s="179"/>
      <c r="Q690" s="179"/>
      <c r="R690" s="179"/>
      <c r="S690" s="179"/>
      <c r="T690" s="179"/>
      <c r="U690" s="179"/>
      <c r="V690" s="179"/>
      <c r="W690" s="179"/>
      <c r="X690" s="179"/>
      <c r="Y690" s="179"/>
      <c r="Z690" s="179"/>
      <c r="AA690" s="179"/>
      <c r="AB690" s="179"/>
      <c r="AC690" s="179"/>
      <c r="AD690" s="179"/>
      <c r="AE690" s="179"/>
      <c r="AF690" s="179"/>
      <c r="AG690" s="179"/>
      <c r="AH690" s="179"/>
      <c r="AI690" s="179"/>
      <c r="AJ690" s="179"/>
      <c r="AK690" s="179"/>
      <c r="AL690" s="179"/>
      <c r="AM690" s="179"/>
      <c r="AN690" s="179"/>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c r="BK690" s="179"/>
      <c r="BL690" s="179"/>
      <c r="BM690" s="179"/>
      <c r="BN690" s="179"/>
      <c r="BO690" s="179"/>
      <c r="BP690" s="179"/>
      <c r="BQ690" s="179"/>
      <c r="BR690" s="179"/>
      <c r="BS690" s="179"/>
      <c r="BT690" s="179"/>
      <c r="BU690" s="179"/>
      <c r="BV690" s="179"/>
      <c r="BW690" s="179"/>
      <c r="BX690" s="179"/>
      <c r="BY690" s="179"/>
      <c r="BZ690" s="179"/>
      <c r="CA690" s="179"/>
      <c r="CB690" s="179"/>
      <c r="CC690" s="179"/>
      <c r="CD690" s="179"/>
      <c r="CE690" s="179"/>
      <c r="CF690" s="179"/>
      <c r="CG690" s="179"/>
      <c r="CH690" s="179"/>
      <c r="CI690" s="179"/>
      <c r="CJ690" s="179"/>
      <c r="CK690" s="179"/>
      <c r="CL690" s="179"/>
      <c r="CM690" s="179"/>
      <c r="CN690" s="179"/>
      <c r="CO690" s="179"/>
      <c r="CP690" s="179"/>
      <c r="CQ690" s="179"/>
      <c r="CR690" s="179"/>
      <c r="CS690" s="179"/>
      <c r="CT690" s="179"/>
      <c r="CU690" s="179"/>
      <c r="CV690" s="179"/>
      <c r="CW690" s="179"/>
      <c r="CX690" s="179"/>
      <c r="CY690" s="179"/>
      <c r="CZ690" s="179"/>
      <c r="DA690" s="179"/>
      <c r="DB690" s="179"/>
      <c r="DC690" s="179"/>
      <c r="DD690" s="179"/>
      <c r="DE690" s="179"/>
      <c r="DF690" s="179"/>
      <c r="DG690" s="179"/>
      <c r="DH690" s="179"/>
      <c r="DI690" s="179"/>
      <c r="DJ690" s="179"/>
      <c r="DK690" s="179"/>
      <c r="DL690" s="179"/>
      <c r="DM690" s="179"/>
      <c r="DN690" s="179"/>
      <c r="DO690" s="179"/>
      <c r="DP690" s="179"/>
      <c r="DQ690" s="179"/>
      <c r="DR690" s="179"/>
      <c r="DS690" s="179"/>
      <c r="DT690" s="179"/>
      <c r="DU690" s="179"/>
      <c r="DV690" s="179"/>
      <c r="DW690" s="179"/>
      <c r="DX690" s="179"/>
      <c r="DY690" s="179"/>
      <c r="DZ690" s="179"/>
      <c r="EA690" s="179"/>
      <c r="EB690" s="179"/>
      <c r="EC690" s="179"/>
      <c r="ED690" s="179"/>
      <c r="EE690" s="179"/>
      <c r="EF690" s="179"/>
      <c r="EG690" s="179"/>
      <c r="EH690" s="179"/>
      <c r="EI690" s="179"/>
      <c r="EJ690" s="179"/>
      <c r="EK690" s="179"/>
      <c r="EL690" s="179"/>
      <c r="EM690" s="179"/>
      <c r="EN690" s="179"/>
      <c r="EO690" s="179"/>
      <c r="EP690" s="179"/>
      <c r="EQ690" s="179"/>
      <c r="ER690" s="179"/>
      <c r="ES690" s="179"/>
      <c r="ET690" s="179"/>
      <c r="EU690" s="179"/>
      <c r="EV690" s="179"/>
      <c r="EW690" s="179"/>
      <c r="EX690" s="179"/>
      <c r="EY690" s="179"/>
      <c r="EZ690" s="179"/>
      <c r="FA690" s="179"/>
      <c r="FB690" s="179"/>
      <c r="FC690" s="179"/>
      <c r="FD690" s="179"/>
      <c r="FE690" s="179"/>
      <c r="FF690" s="179"/>
      <c r="FG690" s="179"/>
      <c r="FH690" s="179"/>
      <c r="FI690" s="179"/>
      <c r="FJ690" s="179"/>
      <c r="FK690" s="179"/>
      <c r="FL690" s="179"/>
      <c r="FM690" s="179"/>
      <c r="FN690" s="179"/>
      <c r="FO690" s="179"/>
      <c r="FP690" s="179"/>
      <c r="FQ690" s="179"/>
      <c r="FR690" s="179"/>
      <c r="FS690" s="179"/>
      <c r="FT690" s="179"/>
      <c r="FU690" s="179"/>
      <c r="FV690" s="179"/>
      <c r="FW690" s="179"/>
      <c r="FX690" s="179"/>
      <c r="FY690" s="179"/>
      <c r="FZ690" s="179"/>
      <c r="GA690" s="179"/>
      <c r="GB690" s="179"/>
    </row>
    <row r="691" spans="1:184" s="659" customFormat="1">
      <c r="A691" s="12"/>
      <c r="D691" s="179"/>
      <c r="E691" s="179"/>
      <c r="F691" s="179"/>
      <c r="G691" s="179"/>
      <c r="H691" s="179"/>
      <c r="I691" s="179"/>
      <c r="J691" s="179"/>
      <c r="K691" s="179"/>
      <c r="L691" s="793"/>
      <c r="M691" s="794"/>
      <c r="N691" s="795"/>
      <c r="O691" s="179"/>
      <c r="P691" s="179"/>
      <c r="Q691" s="179"/>
      <c r="R691" s="179"/>
      <c r="S691" s="179"/>
      <c r="T691" s="179"/>
      <c r="U691" s="179"/>
      <c r="V691" s="179"/>
      <c r="W691" s="179"/>
      <c r="X691" s="179"/>
      <c r="Y691" s="179"/>
      <c r="Z691" s="179"/>
      <c r="AA691" s="179"/>
      <c r="AB691" s="179"/>
      <c r="AC691" s="179"/>
      <c r="AD691" s="179"/>
      <c r="AE691" s="179"/>
      <c r="AF691" s="179"/>
      <c r="AG691" s="179"/>
      <c r="AH691" s="179"/>
      <c r="AI691" s="179"/>
      <c r="AJ691" s="179"/>
      <c r="AK691" s="179"/>
      <c r="AL691" s="179"/>
      <c r="AM691" s="179"/>
      <c r="AN691" s="179"/>
      <c r="AO691" s="179"/>
      <c r="AP691" s="179"/>
      <c r="AQ691" s="179"/>
      <c r="AR691" s="179"/>
      <c r="AS691" s="179"/>
      <c r="AT691" s="179"/>
      <c r="AU691" s="179"/>
      <c r="AV691" s="179"/>
      <c r="AW691" s="179"/>
      <c r="AX691" s="179"/>
      <c r="AY691" s="179"/>
      <c r="AZ691" s="179"/>
      <c r="BA691" s="179"/>
      <c r="BB691" s="179"/>
      <c r="BC691" s="179"/>
      <c r="BD691" s="179"/>
      <c r="BE691" s="179"/>
      <c r="BF691" s="179"/>
      <c r="BG691" s="179"/>
      <c r="BH691" s="179"/>
      <c r="BI691" s="179"/>
      <c r="BJ691" s="179"/>
      <c r="BK691" s="179"/>
      <c r="BL691" s="179"/>
      <c r="BM691" s="179"/>
      <c r="BN691" s="179"/>
      <c r="BO691" s="179"/>
      <c r="BP691" s="179"/>
      <c r="BQ691" s="179"/>
      <c r="BR691" s="179"/>
      <c r="BS691" s="179"/>
      <c r="BT691" s="179"/>
      <c r="BU691" s="179"/>
      <c r="BV691" s="179"/>
      <c r="BW691" s="179"/>
      <c r="BX691" s="179"/>
      <c r="BY691" s="179"/>
      <c r="BZ691" s="179"/>
      <c r="CA691" s="179"/>
      <c r="CB691" s="179"/>
      <c r="CC691" s="179"/>
      <c r="CD691" s="179"/>
      <c r="CE691" s="179"/>
      <c r="CF691" s="179"/>
      <c r="CG691" s="179"/>
      <c r="CH691" s="179"/>
      <c r="CI691" s="179"/>
      <c r="CJ691" s="179"/>
      <c r="CK691" s="179"/>
      <c r="CL691" s="179"/>
      <c r="CM691" s="179"/>
      <c r="CN691" s="179"/>
      <c r="CO691" s="179"/>
      <c r="CP691" s="179"/>
      <c r="CQ691" s="179"/>
      <c r="CR691" s="179"/>
      <c r="CS691" s="179"/>
      <c r="CT691" s="179"/>
      <c r="CU691" s="179"/>
      <c r="CV691" s="179"/>
      <c r="CW691" s="179"/>
      <c r="CX691" s="179"/>
      <c r="CY691" s="179"/>
      <c r="CZ691" s="179"/>
      <c r="DA691" s="179"/>
      <c r="DB691" s="179"/>
      <c r="DC691" s="179"/>
      <c r="DD691" s="179"/>
      <c r="DE691" s="179"/>
      <c r="DF691" s="179"/>
      <c r="DG691" s="179"/>
      <c r="DH691" s="179"/>
      <c r="DI691" s="179"/>
      <c r="DJ691" s="179"/>
      <c r="DK691" s="179"/>
      <c r="DL691" s="179"/>
      <c r="DM691" s="179"/>
      <c r="DN691" s="179"/>
      <c r="DO691" s="179"/>
      <c r="DP691" s="179"/>
      <c r="DQ691" s="179"/>
      <c r="DR691" s="179"/>
      <c r="DS691" s="179"/>
      <c r="DT691" s="179"/>
      <c r="DU691" s="179"/>
      <c r="DV691" s="179"/>
      <c r="DW691" s="179"/>
      <c r="DX691" s="179"/>
      <c r="DY691" s="179"/>
      <c r="DZ691" s="179"/>
      <c r="EA691" s="179"/>
      <c r="EB691" s="179"/>
      <c r="EC691" s="179"/>
      <c r="ED691" s="179"/>
      <c r="EE691" s="179"/>
      <c r="EF691" s="179"/>
      <c r="EG691" s="179"/>
      <c r="EH691" s="179"/>
      <c r="EI691" s="179"/>
      <c r="EJ691" s="179"/>
      <c r="EK691" s="179"/>
      <c r="EL691" s="179"/>
      <c r="EM691" s="179"/>
      <c r="EN691" s="179"/>
      <c r="EO691" s="179"/>
      <c r="EP691" s="179"/>
      <c r="EQ691" s="179"/>
      <c r="ER691" s="179"/>
      <c r="ES691" s="179"/>
      <c r="ET691" s="179"/>
      <c r="EU691" s="179"/>
      <c r="EV691" s="179"/>
      <c r="EW691" s="179"/>
      <c r="EX691" s="179"/>
      <c r="EY691" s="179"/>
      <c r="EZ691" s="179"/>
      <c r="FA691" s="179"/>
      <c r="FB691" s="179"/>
      <c r="FC691" s="179"/>
      <c r="FD691" s="179"/>
      <c r="FE691" s="179"/>
      <c r="FF691" s="179"/>
      <c r="FG691" s="179"/>
      <c r="FH691" s="179"/>
      <c r="FI691" s="179"/>
      <c r="FJ691" s="179"/>
      <c r="FK691" s="179"/>
      <c r="FL691" s="179"/>
      <c r="FM691" s="179"/>
      <c r="FN691" s="179"/>
      <c r="FO691" s="179"/>
      <c r="FP691" s="179"/>
      <c r="FQ691" s="179"/>
      <c r="FR691" s="179"/>
      <c r="FS691" s="179"/>
      <c r="FT691" s="179"/>
      <c r="FU691" s="179"/>
      <c r="FV691" s="179"/>
      <c r="FW691" s="179"/>
      <c r="FX691" s="179"/>
      <c r="FY691" s="179"/>
      <c r="FZ691" s="179"/>
      <c r="GA691" s="179"/>
      <c r="GB691" s="179"/>
    </row>
    <row r="692" spans="1:184" s="659" customFormat="1">
      <c r="A692" s="12"/>
      <c r="D692" s="179"/>
      <c r="E692" s="179"/>
      <c r="F692" s="179"/>
      <c r="G692" s="179"/>
      <c r="H692" s="179"/>
      <c r="I692" s="179"/>
      <c r="J692" s="179"/>
      <c r="K692" s="179"/>
      <c r="L692" s="793"/>
      <c r="M692" s="794"/>
      <c r="N692" s="795"/>
      <c r="O692" s="179"/>
      <c r="P692" s="179"/>
      <c r="Q692" s="179"/>
      <c r="R692" s="179"/>
      <c r="S692" s="179"/>
      <c r="T692" s="179"/>
      <c r="U692" s="179"/>
      <c r="V692" s="179"/>
      <c r="W692" s="179"/>
      <c r="X692" s="179"/>
      <c r="Y692" s="179"/>
      <c r="Z692" s="179"/>
      <c r="AA692" s="179"/>
      <c r="AB692" s="179"/>
      <c r="AC692" s="179"/>
      <c r="AD692" s="179"/>
      <c r="AE692" s="179"/>
      <c r="AF692" s="179"/>
      <c r="AG692" s="179"/>
      <c r="AH692" s="179"/>
      <c r="AI692" s="179"/>
      <c r="AJ692" s="179"/>
      <c r="AK692" s="179"/>
      <c r="AL692" s="179"/>
      <c r="AM692" s="179"/>
      <c r="AN692" s="179"/>
      <c r="AO692" s="179"/>
      <c r="AP692" s="179"/>
      <c r="AQ692" s="179"/>
      <c r="AR692" s="179"/>
      <c r="AS692" s="179"/>
      <c r="AT692" s="179"/>
      <c r="AU692" s="179"/>
      <c r="AV692" s="179"/>
      <c r="AW692" s="179"/>
      <c r="AX692" s="179"/>
      <c r="AY692" s="179"/>
      <c r="AZ692" s="179"/>
      <c r="BA692" s="179"/>
      <c r="BB692" s="179"/>
      <c r="BC692" s="179"/>
      <c r="BD692" s="179"/>
      <c r="BE692" s="179"/>
      <c r="BF692" s="179"/>
      <c r="BG692" s="179"/>
      <c r="BH692" s="179"/>
      <c r="BI692" s="179"/>
      <c r="BJ692" s="179"/>
      <c r="BK692" s="179"/>
      <c r="BL692" s="179"/>
      <c r="BM692" s="179"/>
      <c r="BN692" s="179"/>
      <c r="BO692" s="179"/>
      <c r="BP692" s="179"/>
      <c r="BQ692" s="179"/>
      <c r="BR692" s="179"/>
      <c r="BS692" s="179"/>
      <c r="BT692" s="179"/>
      <c r="BU692" s="179"/>
      <c r="BV692" s="179"/>
      <c r="BW692" s="179"/>
      <c r="BX692" s="179"/>
      <c r="BY692" s="179"/>
      <c r="BZ692" s="179"/>
      <c r="CA692" s="179"/>
      <c r="CB692" s="179"/>
      <c r="CC692" s="179"/>
      <c r="CD692" s="179"/>
      <c r="CE692" s="179"/>
      <c r="CF692" s="179"/>
      <c r="CG692" s="179"/>
      <c r="CH692" s="179"/>
      <c r="CI692" s="179"/>
      <c r="CJ692" s="179"/>
      <c r="CK692" s="179"/>
      <c r="CL692" s="179"/>
      <c r="CM692" s="179"/>
      <c r="CN692" s="179"/>
      <c r="CO692" s="179"/>
      <c r="CP692" s="179"/>
      <c r="CQ692" s="179"/>
      <c r="CR692" s="179"/>
      <c r="CS692" s="179"/>
      <c r="CT692" s="179"/>
      <c r="CU692" s="179"/>
      <c r="CV692" s="179"/>
      <c r="CW692" s="179"/>
      <c r="CX692" s="179"/>
      <c r="CY692" s="179"/>
      <c r="CZ692" s="179"/>
      <c r="DA692" s="179"/>
      <c r="DB692" s="179"/>
      <c r="DC692" s="179"/>
      <c r="DD692" s="179"/>
      <c r="DE692" s="179"/>
      <c r="DF692" s="179"/>
      <c r="DG692" s="179"/>
      <c r="DH692" s="179"/>
      <c r="DI692" s="179"/>
      <c r="DJ692" s="179"/>
      <c r="DK692" s="179"/>
      <c r="DL692" s="179"/>
      <c r="DM692" s="179"/>
      <c r="DN692" s="179"/>
      <c r="DO692" s="179"/>
      <c r="DP692" s="179"/>
      <c r="DQ692" s="179"/>
      <c r="DR692" s="179"/>
      <c r="DS692" s="179"/>
      <c r="DT692" s="179"/>
      <c r="DU692" s="179"/>
      <c r="DV692" s="179"/>
      <c r="DW692" s="179"/>
      <c r="DX692" s="179"/>
      <c r="DY692" s="179"/>
      <c r="DZ692" s="179"/>
      <c r="EA692" s="179"/>
      <c r="EB692" s="179"/>
      <c r="EC692" s="179"/>
      <c r="ED692" s="179"/>
      <c r="EE692" s="179"/>
      <c r="EF692" s="179"/>
      <c r="EG692" s="179"/>
      <c r="EH692" s="179"/>
      <c r="EI692" s="179"/>
      <c r="EJ692" s="179"/>
      <c r="EK692" s="179"/>
      <c r="EL692" s="179"/>
      <c r="EM692" s="179"/>
      <c r="EN692" s="179"/>
      <c r="EO692" s="179"/>
      <c r="EP692" s="179"/>
      <c r="EQ692" s="179"/>
      <c r="ER692" s="179"/>
      <c r="ES692" s="179"/>
      <c r="ET692" s="179"/>
      <c r="EU692" s="179"/>
      <c r="EV692" s="179"/>
      <c r="EW692" s="179"/>
      <c r="EX692" s="179"/>
      <c r="EY692" s="179"/>
      <c r="EZ692" s="179"/>
      <c r="FA692" s="179"/>
      <c r="FB692" s="179"/>
      <c r="FC692" s="179"/>
      <c r="FD692" s="179"/>
      <c r="FE692" s="179"/>
      <c r="FF692" s="179"/>
      <c r="FG692" s="179"/>
      <c r="FH692" s="179"/>
      <c r="FI692" s="179"/>
      <c r="FJ692" s="179"/>
      <c r="FK692" s="179"/>
      <c r="FL692" s="179"/>
      <c r="FM692" s="179"/>
      <c r="FN692" s="179"/>
      <c r="FO692" s="179"/>
      <c r="FP692" s="179"/>
      <c r="FQ692" s="179"/>
      <c r="FR692" s="179"/>
      <c r="FS692" s="179"/>
      <c r="FT692" s="179"/>
      <c r="FU692" s="179"/>
      <c r="FV692" s="179"/>
      <c r="FW692" s="179"/>
      <c r="FX692" s="179"/>
      <c r="FY692" s="179"/>
      <c r="FZ692" s="179"/>
      <c r="GA692" s="179"/>
      <c r="GB692" s="179"/>
    </row>
    <row r="693" spans="1:184" s="659" customFormat="1">
      <c r="A693" s="12"/>
      <c r="D693" s="179"/>
      <c r="E693" s="179"/>
      <c r="F693" s="179"/>
      <c r="G693" s="179"/>
      <c r="H693" s="179"/>
      <c r="I693" s="179"/>
      <c r="J693" s="179"/>
      <c r="K693" s="179"/>
      <c r="L693" s="793"/>
      <c r="M693" s="794"/>
      <c r="N693" s="795"/>
      <c r="O693" s="179"/>
      <c r="P693" s="179"/>
      <c r="Q693" s="179"/>
      <c r="R693" s="179"/>
      <c r="S693" s="179"/>
      <c r="T693" s="179"/>
      <c r="U693" s="179"/>
      <c r="V693" s="179"/>
      <c r="W693" s="179"/>
      <c r="X693" s="179"/>
      <c r="Y693" s="179"/>
      <c r="Z693" s="179"/>
      <c r="AA693" s="179"/>
      <c r="AB693" s="179"/>
      <c r="AC693" s="179"/>
      <c r="AD693" s="179"/>
      <c r="AE693" s="179"/>
      <c r="AF693" s="179"/>
      <c r="AG693" s="179"/>
      <c r="AH693" s="179"/>
      <c r="AI693" s="179"/>
      <c r="AJ693" s="179"/>
      <c r="AK693" s="179"/>
      <c r="AL693" s="179"/>
      <c r="AM693" s="179"/>
      <c r="AN693" s="179"/>
      <c r="AO693" s="179"/>
      <c r="AP693" s="179"/>
      <c r="AQ693" s="179"/>
      <c r="AR693" s="179"/>
      <c r="AS693" s="179"/>
      <c r="AT693" s="179"/>
      <c r="AU693" s="179"/>
      <c r="AV693" s="179"/>
      <c r="AW693" s="179"/>
      <c r="AX693" s="179"/>
      <c r="AY693" s="179"/>
      <c r="AZ693" s="179"/>
      <c r="BA693" s="179"/>
      <c r="BB693" s="179"/>
      <c r="BC693" s="179"/>
      <c r="BD693" s="179"/>
      <c r="BE693" s="179"/>
      <c r="BF693" s="179"/>
      <c r="BG693" s="179"/>
      <c r="BH693" s="179"/>
      <c r="BI693" s="179"/>
      <c r="BJ693" s="179"/>
      <c r="BK693" s="179"/>
      <c r="BL693" s="179"/>
      <c r="BM693" s="179"/>
      <c r="BN693" s="179"/>
      <c r="BO693" s="179"/>
      <c r="BP693" s="179"/>
      <c r="BQ693" s="179"/>
      <c r="BR693" s="179"/>
      <c r="BS693" s="179"/>
      <c r="BT693" s="179"/>
      <c r="BU693" s="179"/>
      <c r="BV693" s="179"/>
      <c r="BW693" s="179"/>
      <c r="BX693" s="179"/>
      <c r="BY693" s="179"/>
      <c r="BZ693" s="179"/>
      <c r="CA693" s="179"/>
      <c r="CB693" s="179"/>
      <c r="CC693" s="179"/>
      <c r="CD693" s="179"/>
      <c r="CE693" s="179"/>
      <c r="CF693" s="179"/>
      <c r="CG693" s="179"/>
      <c r="CH693" s="179"/>
      <c r="CI693" s="179"/>
      <c r="CJ693" s="179"/>
      <c r="CK693" s="179"/>
      <c r="CL693" s="179"/>
      <c r="CM693" s="179"/>
      <c r="CN693" s="179"/>
      <c r="CO693" s="179"/>
      <c r="CP693" s="179"/>
      <c r="CQ693" s="179"/>
      <c r="CR693" s="179"/>
      <c r="CS693" s="179"/>
      <c r="CT693" s="179"/>
      <c r="CU693" s="179"/>
      <c r="CV693" s="179"/>
      <c r="CW693" s="179"/>
      <c r="CX693" s="179"/>
      <c r="CY693" s="179"/>
      <c r="CZ693" s="179"/>
      <c r="DA693" s="179"/>
      <c r="DB693" s="179"/>
      <c r="DC693" s="179"/>
      <c r="DD693" s="179"/>
      <c r="DE693" s="179"/>
      <c r="DF693" s="179"/>
      <c r="DG693" s="179"/>
      <c r="DH693" s="179"/>
      <c r="DI693" s="179"/>
      <c r="DJ693" s="179"/>
      <c r="DK693" s="179"/>
      <c r="DL693" s="179"/>
      <c r="DM693" s="179"/>
      <c r="DN693" s="179"/>
      <c r="DO693" s="179"/>
      <c r="DP693" s="179"/>
      <c r="DQ693" s="179"/>
      <c r="DR693" s="179"/>
      <c r="DS693" s="179"/>
      <c r="DT693" s="179"/>
      <c r="DU693" s="179"/>
      <c r="DV693" s="179"/>
      <c r="DW693" s="179"/>
      <c r="DX693" s="179"/>
      <c r="DY693" s="179"/>
      <c r="DZ693" s="179"/>
      <c r="EA693" s="179"/>
      <c r="EB693" s="179"/>
      <c r="EC693" s="179"/>
      <c r="ED693" s="179"/>
      <c r="EE693" s="179"/>
      <c r="EF693" s="179"/>
      <c r="EG693" s="179"/>
      <c r="EH693" s="179"/>
      <c r="EI693" s="179"/>
      <c r="EJ693" s="179"/>
      <c r="EK693" s="179"/>
      <c r="EL693" s="179"/>
      <c r="EM693" s="179"/>
      <c r="EN693" s="179"/>
      <c r="EO693" s="179"/>
      <c r="EP693" s="179"/>
      <c r="EQ693" s="179"/>
      <c r="ER693" s="179"/>
      <c r="ES693" s="179"/>
      <c r="ET693" s="179"/>
      <c r="EU693" s="179"/>
      <c r="EV693" s="179"/>
      <c r="EW693" s="179"/>
      <c r="EX693" s="179"/>
      <c r="EY693" s="179"/>
      <c r="EZ693" s="179"/>
      <c r="FA693" s="179"/>
      <c r="FB693" s="179"/>
      <c r="FC693" s="179"/>
      <c r="FD693" s="179"/>
      <c r="FE693" s="179"/>
      <c r="FF693" s="179"/>
      <c r="FG693" s="179"/>
      <c r="FH693" s="179"/>
      <c r="FI693" s="179"/>
      <c r="FJ693" s="179"/>
      <c r="FK693" s="179"/>
      <c r="FL693" s="179"/>
      <c r="FM693" s="179"/>
      <c r="FN693" s="179"/>
      <c r="FO693" s="179"/>
      <c r="FP693" s="179"/>
      <c r="FQ693" s="179"/>
      <c r="FR693" s="179"/>
      <c r="FS693" s="179"/>
      <c r="FT693" s="179"/>
      <c r="FU693" s="179"/>
      <c r="FV693" s="179"/>
      <c r="FW693" s="179"/>
      <c r="FX693" s="179"/>
      <c r="FY693" s="179"/>
      <c r="FZ693" s="179"/>
      <c r="GA693" s="179"/>
      <c r="GB693" s="179"/>
    </row>
    <row r="694" spans="1:184" s="659" customFormat="1">
      <c r="A694" s="12"/>
      <c r="D694" s="179"/>
      <c r="E694" s="179"/>
      <c r="F694" s="179"/>
      <c r="G694" s="179"/>
      <c r="H694" s="179"/>
      <c r="I694" s="179"/>
      <c r="J694" s="179"/>
      <c r="K694" s="179"/>
      <c r="L694" s="793"/>
      <c r="M694" s="794"/>
      <c r="N694" s="795"/>
      <c r="O694" s="179"/>
      <c r="P694" s="179"/>
      <c r="Q694" s="179"/>
      <c r="R694" s="179"/>
      <c r="S694" s="179"/>
      <c r="T694" s="179"/>
      <c r="U694" s="179"/>
      <c r="V694" s="179"/>
      <c r="W694" s="179"/>
      <c r="X694" s="179"/>
      <c r="Y694" s="179"/>
      <c r="Z694" s="179"/>
      <c r="AA694" s="179"/>
      <c r="AB694" s="179"/>
      <c r="AC694" s="179"/>
      <c r="AD694" s="179"/>
      <c r="AE694" s="179"/>
      <c r="AF694" s="179"/>
      <c r="AG694" s="179"/>
      <c r="AH694" s="179"/>
      <c r="AI694" s="179"/>
      <c r="AJ694" s="179"/>
      <c r="AK694" s="179"/>
      <c r="AL694" s="179"/>
      <c r="AM694" s="179"/>
      <c r="AN694" s="179"/>
      <c r="AO694" s="179"/>
      <c r="AP694" s="179"/>
      <c r="AQ694" s="179"/>
      <c r="AR694" s="179"/>
      <c r="AS694" s="179"/>
      <c r="AT694" s="179"/>
      <c r="AU694" s="179"/>
      <c r="AV694" s="179"/>
      <c r="AW694" s="179"/>
      <c r="AX694" s="179"/>
      <c r="AY694" s="179"/>
      <c r="AZ694" s="179"/>
      <c r="BA694" s="179"/>
      <c r="BB694" s="179"/>
      <c r="BC694" s="179"/>
      <c r="BD694" s="179"/>
      <c r="BE694" s="179"/>
      <c r="BF694" s="179"/>
      <c r="BG694" s="179"/>
      <c r="BH694" s="179"/>
      <c r="BI694" s="179"/>
      <c r="BJ694" s="179"/>
      <c r="BK694" s="179"/>
      <c r="BL694" s="179"/>
      <c r="BM694" s="179"/>
      <c r="BN694" s="179"/>
      <c r="BO694" s="179"/>
      <c r="BP694" s="179"/>
      <c r="BQ694" s="179"/>
      <c r="BR694" s="179"/>
      <c r="BS694" s="179"/>
      <c r="BT694" s="179"/>
      <c r="BU694" s="179"/>
      <c r="BV694" s="179"/>
      <c r="BW694" s="179"/>
      <c r="BX694" s="179"/>
      <c r="BY694" s="179"/>
      <c r="BZ694" s="179"/>
      <c r="CA694" s="179"/>
      <c r="CB694" s="179"/>
      <c r="CC694" s="179"/>
      <c r="CD694" s="179"/>
      <c r="CE694" s="179"/>
      <c r="CF694" s="179"/>
      <c r="CG694" s="179"/>
      <c r="CH694" s="179"/>
      <c r="CI694" s="179"/>
      <c r="CJ694" s="179"/>
      <c r="CK694" s="179"/>
      <c r="CL694" s="179"/>
      <c r="CM694" s="179"/>
      <c r="CN694" s="179"/>
      <c r="CO694" s="179"/>
      <c r="CP694" s="179"/>
      <c r="CQ694" s="179"/>
      <c r="CR694" s="179"/>
      <c r="CS694" s="179"/>
      <c r="CT694" s="179"/>
      <c r="CU694" s="179"/>
      <c r="CV694" s="179"/>
      <c r="CW694" s="179"/>
      <c r="CX694" s="179"/>
      <c r="CY694" s="179"/>
      <c r="CZ694" s="179"/>
      <c r="DA694" s="179"/>
      <c r="DB694" s="179"/>
      <c r="DC694" s="179"/>
      <c r="DD694" s="179"/>
      <c r="DE694" s="179"/>
      <c r="DF694" s="179"/>
      <c r="DG694" s="179"/>
      <c r="DH694" s="179"/>
      <c r="DI694" s="179"/>
      <c r="DJ694" s="179"/>
      <c r="DK694" s="179"/>
      <c r="DL694" s="179"/>
      <c r="DM694" s="179"/>
      <c r="DN694" s="179"/>
      <c r="DO694" s="179"/>
      <c r="DP694" s="179"/>
      <c r="DQ694" s="179"/>
      <c r="DR694" s="179"/>
      <c r="DS694" s="179"/>
      <c r="DT694" s="179"/>
      <c r="DU694" s="179"/>
      <c r="DV694" s="179"/>
      <c r="DW694" s="179"/>
      <c r="DX694" s="179"/>
      <c r="DY694" s="179"/>
      <c r="DZ694" s="179"/>
      <c r="EA694" s="179"/>
      <c r="EB694" s="179"/>
      <c r="EC694" s="179"/>
      <c r="ED694" s="179"/>
      <c r="EE694" s="179"/>
      <c r="EF694" s="179"/>
      <c r="EG694" s="179"/>
      <c r="EH694" s="179"/>
      <c r="EI694" s="179"/>
      <c r="EJ694" s="179"/>
      <c r="EK694" s="179"/>
      <c r="EL694" s="179"/>
      <c r="EM694" s="179"/>
      <c r="EN694" s="179"/>
      <c r="EO694" s="179"/>
      <c r="EP694" s="179"/>
      <c r="EQ694" s="179"/>
      <c r="ER694" s="179"/>
      <c r="ES694" s="179"/>
      <c r="ET694" s="179"/>
      <c r="EU694" s="179"/>
      <c r="EV694" s="179"/>
      <c r="EW694" s="179"/>
      <c r="EX694" s="179"/>
      <c r="EY694" s="179"/>
      <c r="EZ694" s="179"/>
      <c r="FA694" s="179"/>
      <c r="FB694" s="179"/>
      <c r="FC694" s="179"/>
      <c r="FD694" s="179"/>
      <c r="FE694" s="179"/>
      <c r="FF694" s="179"/>
      <c r="FG694" s="179"/>
      <c r="FH694" s="179"/>
      <c r="FI694" s="179"/>
      <c r="FJ694" s="179"/>
      <c r="FK694" s="179"/>
      <c r="FL694" s="179"/>
      <c r="FM694" s="179"/>
      <c r="FN694" s="179"/>
      <c r="FO694" s="179"/>
      <c r="FP694" s="179"/>
      <c r="FQ694" s="179"/>
      <c r="FR694" s="179"/>
      <c r="FS694" s="179"/>
      <c r="FT694" s="179"/>
      <c r="FU694" s="179"/>
      <c r="FV694" s="179"/>
      <c r="FW694" s="179"/>
      <c r="FX694" s="179"/>
      <c r="FY694" s="179"/>
      <c r="FZ694" s="179"/>
      <c r="GA694" s="179"/>
      <c r="GB694" s="179"/>
    </row>
    <row r="695" spans="1:184" s="659" customFormat="1">
      <c r="A695" s="12"/>
      <c r="D695" s="179"/>
      <c r="E695" s="179"/>
      <c r="F695" s="179"/>
      <c r="G695" s="179"/>
      <c r="H695" s="179"/>
      <c r="I695" s="179"/>
      <c r="J695" s="179"/>
      <c r="K695" s="179"/>
      <c r="L695" s="793"/>
      <c r="M695" s="794"/>
      <c r="N695" s="795"/>
      <c r="O695" s="179"/>
      <c r="P695" s="179"/>
      <c r="Q695" s="179"/>
      <c r="R695" s="179"/>
      <c r="S695" s="179"/>
      <c r="T695" s="179"/>
      <c r="U695" s="179"/>
      <c r="V695" s="179"/>
      <c r="W695" s="179"/>
      <c r="X695" s="179"/>
      <c r="Y695" s="179"/>
      <c r="Z695" s="179"/>
      <c r="AA695" s="179"/>
      <c r="AB695" s="179"/>
      <c r="AC695" s="179"/>
      <c r="AD695" s="179"/>
      <c r="AE695" s="179"/>
      <c r="AF695" s="179"/>
      <c r="AG695" s="179"/>
      <c r="AH695" s="179"/>
      <c r="AI695" s="179"/>
      <c r="AJ695" s="179"/>
      <c r="AK695" s="179"/>
      <c r="AL695" s="179"/>
      <c r="AM695" s="179"/>
      <c r="AN695" s="179"/>
      <c r="AO695" s="179"/>
      <c r="AP695" s="179"/>
      <c r="AQ695" s="179"/>
      <c r="AR695" s="179"/>
      <c r="AS695" s="179"/>
      <c r="AT695" s="179"/>
      <c r="AU695" s="179"/>
      <c r="AV695" s="179"/>
      <c r="AW695" s="179"/>
      <c r="AX695" s="179"/>
      <c r="AY695" s="179"/>
      <c r="AZ695" s="179"/>
      <c r="BA695" s="179"/>
      <c r="BB695" s="179"/>
      <c r="BC695" s="179"/>
      <c r="BD695" s="179"/>
      <c r="BE695" s="179"/>
      <c r="BF695" s="179"/>
      <c r="BG695" s="179"/>
      <c r="BH695" s="179"/>
      <c r="BI695" s="179"/>
      <c r="BJ695" s="179"/>
      <c r="BK695" s="179"/>
      <c r="BL695" s="179"/>
      <c r="BM695" s="179"/>
      <c r="BN695" s="179"/>
      <c r="BO695" s="179"/>
      <c r="BP695" s="179"/>
      <c r="BQ695" s="179"/>
      <c r="BR695" s="179"/>
      <c r="BS695" s="179"/>
      <c r="BT695" s="179"/>
      <c r="BU695" s="179"/>
      <c r="BV695" s="179"/>
      <c r="BW695" s="179"/>
      <c r="BX695" s="179"/>
      <c r="BY695" s="179"/>
      <c r="BZ695" s="179"/>
      <c r="CA695" s="179"/>
      <c r="CB695" s="179"/>
      <c r="CC695" s="179"/>
      <c r="CD695" s="179"/>
      <c r="CE695" s="179"/>
      <c r="CF695" s="179"/>
      <c r="CG695" s="179"/>
      <c r="CH695" s="179"/>
      <c r="CI695" s="179"/>
      <c r="CJ695" s="179"/>
      <c r="CK695" s="179"/>
      <c r="CL695" s="179"/>
      <c r="CM695" s="179"/>
      <c r="CN695" s="179"/>
      <c r="CO695" s="179"/>
      <c r="CP695" s="179"/>
      <c r="CQ695" s="179"/>
      <c r="CR695" s="179"/>
      <c r="CS695" s="179"/>
      <c r="CT695" s="179"/>
      <c r="CU695" s="179"/>
      <c r="CV695" s="179"/>
      <c r="CW695" s="179"/>
      <c r="CX695" s="179"/>
      <c r="CY695" s="179"/>
      <c r="CZ695" s="179"/>
      <c r="DA695" s="179"/>
      <c r="DB695" s="179"/>
      <c r="DC695" s="179"/>
      <c r="DD695" s="179"/>
      <c r="DE695" s="179"/>
      <c r="DF695" s="179"/>
      <c r="DG695" s="179"/>
      <c r="DH695" s="179"/>
      <c r="DI695" s="179"/>
      <c r="DJ695" s="179"/>
      <c r="DK695" s="179"/>
      <c r="DL695" s="179"/>
      <c r="DM695" s="179"/>
      <c r="DN695" s="179"/>
      <c r="DO695" s="179"/>
      <c r="DP695" s="179"/>
      <c r="DQ695" s="179"/>
      <c r="DR695" s="179"/>
      <c r="DS695" s="179"/>
      <c r="DT695" s="179"/>
      <c r="DU695" s="179"/>
      <c r="DV695" s="179"/>
      <c r="DW695" s="179"/>
      <c r="DX695" s="179"/>
      <c r="DY695" s="179"/>
      <c r="DZ695" s="179"/>
      <c r="EA695" s="179"/>
      <c r="EB695" s="179"/>
      <c r="EC695" s="179"/>
      <c r="ED695" s="179"/>
      <c r="EE695" s="179"/>
      <c r="EF695" s="179"/>
      <c r="EG695" s="179"/>
      <c r="EH695" s="179"/>
      <c r="EI695" s="179"/>
      <c r="EJ695" s="179"/>
      <c r="EK695" s="179"/>
      <c r="EL695" s="179"/>
      <c r="EM695" s="179"/>
      <c r="EN695" s="179"/>
      <c r="EO695" s="179"/>
      <c r="EP695" s="179"/>
      <c r="EQ695" s="179"/>
      <c r="ER695" s="179"/>
      <c r="ES695" s="179"/>
      <c r="ET695" s="179"/>
      <c r="EU695" s="179"/>
      <c r="EV695" s="179"/>
      <c r="EW695" s="179"/>
      <c r="EX695" s="179"/>
      <c r="EY695" s="179"/>
      <c r="EZ695" s="179"/>
      <c r="FA695" s="179"/>
      <c r="FB695" s="179"/>
      <c r="FC695" s="179"/>
      <c r="FD695" s="179"/>
      <c r="FE695" s="179"/>
      <c r="FF695" s="179"/>
      <c r="FG695" s="179"/>
      <c r="FH695" s="179"/>
      <c r="FI695" s="179"/>
      <c r="FJ695" s="179"/>
      <c r="FK695" s="179"/>
      <c r="FL695" s="179"/>
      <c r="FM695" s="179"/>
      <c r="FN695" s="179"/>
      <c r="FO695" s="179"/>
      <c r="FP695" s="179"/>
      <c r="FQ695" s="179"/>
      <c r="FR695" s="179"/>
      <c r="FS695" s="179"/>
      <c r="FT695" s="179"/>
      <c r="FU695" s="179"/>
      <c r="FV695" s="179"/>
      <c r="FW695" s="179"/>
      <c r="FX695" s="179"/>
      <c r="FY695" s="179"/>
      <c r="FZ695" s="179"/>
      <c r="GA695" s="179"/>
      <c r="GB695" s="179"/>
    </row>
    <row r="696" spans="1:184" s="659" customFormat="1">
      <c r="A696" s="12"/>
      <c r="D696" s="179"/>
      <c r="E696" s="179"/>
      <c r="F696" s="179"/>
      <c r="G696" s="179"/>
      <c r="H696" s="179"/>
      <c r="I696" s="179"/>
      <c r="J696" s="179"/>
      <c r="K696" s="179"/>
      <c r="L696" s="793"/>
      <c r="M696" s="794"/>
      <c r="N696" s="795"/>
      <c r="O696" s="179"/>
      <c r="P696" s="179"/>
      <c r="Q696" s="179"/>
      <c r="R696" s="179"/>
      <c r="S696" s="179"/>
      <c r="T696" s="179"/>
      <c r="U696" s="179"/>
      <c r="V696" s="179"/>
      <c r="W696" s="179"/>
      <c r="X696" s="179"/>
      <c r="Y696" s="179"/>
      <c r="Z696" s="179"/>
      <c r="AA696" s="179"/>
      <c r="AB696" s="179"/>
      <c r="AC696" s="179"/>
      <c r="AD696" s="179"/>
      <c r="AE696" s="179"/>
      <c r="AF696" s="179"/>
      <c r="AG696" s="179"/>
      <c r="AH696" s="179"/>
      <c r="AI696" s="179"/>
      <c r="AJ696" s="179"/>
      <c r="AK696" s="179"/>
      <c r="AL696" s="179"/>
      <c r="AM696" s="179"/>
      <c r="AN696" s="179"/>
      <c r="AO696" s="179"/>
      <c r="AP696" s="179"/>
      <c r="AQ696" s="179"/>
      <c r="AR696" s="179"/>
      <c r="AS696" s="179"/>
      <c r="AT696" s="179"/>
      <c r="AU696" s="179"/>
      <c r="AV696" s="179"/>
      <c r="AW696" s="179"/>
      <c r="AX696" s="179"/>
      <c r="AY696" s="179"/>
      <c r="AZ696" s="179"/>
      <c r="BA696" s="179"/>
      <c r="BB696" s="179"/>
      <c r="BC696" s="179"/>
      <c r="BD696" s="179"/>
      <c r="BE696" s="179"/>
      <c r="BF696" s="179"/>
      <c r="BG696" s="179"/>
      <c r="BH696" s="179"/>
      <c r="BI696" s="179"/>
      <c r="BJ696" s="179"/>
      <c r="BK696" s="179"/>
      <c r="BL696" s="179"/>
      <c r="BM696" s="179"/>
      <c r="BN696" s="179"/>
      <c r="BO696" s="179"/>
      <c r="BP696" s="179"/>
      <c r="BQ696" s="179"/>
      <c r="BR696" s="179"/>
      <c r="BS696" s="179"/>
      <c r="BT696" s="179"/>
      <c r="BU696" s="179"/>
      <c r="BV696" s="179"/>
      <c r="BW696" s="179"/>
      <c r="BX696" s="179"/>
      <c r="BY696" s="179"/>
      <c r="BZ696" s="179"/>
      <c r="CA696" s="179"/>
      <c r="CB696" s="179"/>
      <c r="CC696" s="179"/>
      <c r="CD696" s="179"/>
      <c r="CE696" s="179"/>
      <c r="CF696" s="179"/>
      <c r="CG696" s="179"/>
      <c r="CH696" s="179"/>
      <c r="CI696" s="179"/>
      <c r="CJ696" s="179"/>
      <c r="CK696" s="179"/>
      <c r="CL696" s="179"/>
      <c r="CM696" s="179"/>
      <c r="CN696" s="179"/>
      <c r="CO696" s="179"/>
      <c r="CP696" s="179"/>
      <c r="CQ696" s="179"/>
      <c r="CR696" s="179"/>
      <c r="CS696" s="179"/>
      <c r="CT696" s="179"/>
      <c r="CU696" s="179"/>
      <c r="CV696" s="179"/>
      <c r="CW696" s="179"/>
      <c r="CX696" s="179"/>
      <c r="CY696" s="179"/>
      <c r="CZ696" s="179"/>
      <c r="DA696" s="179"/>
      <c r="DB696" s="179"/>
      <c r="DC696" s="179"/>
      <c r="DD696" s="179"/>
      <c r="DE696" s="179"/>
      <c r="DF696" s="179"/>
      <c r="DG696" s="179"/>
      <c r="DH696" s="179"/>
      <c r="DI696" s="179"/>
      <c r="DJ696" s="179"/>
      <c r="DK696" s="179"/>
      <c r="DL696" s="179"/>
      <c r="DM696" s="179"/>
      <c r="DN696" s="179"/>
      <c r="DO696" s="179"/>
      <c r="DP696" s="179"/>
      <c r="DQ696" s="179"/>
      <c r="DR696" s="179"/>
      <c r="DS696" s="179"/>
      <c r="DT696" s="179"/>
      <c r="DU696" s="179"/>
      <c r="DV696" s="179"/>
      <c r="DW696" s="179"/>
      <c r="DX696" s="179"/>
      <c r="DY696" s="179"/>
      <c r="DZ696" s="179"/>
      <c r="EA696" s="179"/>
      <c r="EB696" s="179"/>
      <c r="EC696" s="179"/>
      <c r="ED696" s="179"/>
      <c r="EE696" s="179"/>
      <c r="EF696" s="179"/>
      <c r="EG696" s="179"/>
      <c r="EH696" s="179"/>
      <c r="EI696" s="179"/>
      <c r="EJ696" s="179"/>
      <c r="EK696" s="179"/>
      <c r="EL696" s="179"/>
      <c r="EM696" s="179"/>
      <c r="EN696" s="179"/>
      <c r="EO696" s="179"/>
      <c r="EP696" s="179"/>
      <c r="EQ696" s="179"/>
      <c r="ER696" s="179"/>
      <c r="ES696" s="179"/>
      <c r="ET696" s="179"/>
      <c r="EU696" s="179"/>
      <c r="EV696" s="179"/>
      <c r="EW696" s="179"/>
      <c r="EX696" s="179"/>
      <c r="EY696" s="179"/>
      <c r="EZ696" s="179"/>
      <c r="FA696" s="179"/>
      <c r="FB696" s="179"/>
      <c r="FC696" s="179"/>
      <c r="FD696" s="179"/>
      <c r="FE696" s="179"/>
      <c r="FF696" s="179"/>
      <c r="FG696" s="179"/>
      <c r="FH696" s="179"/>
      <c r="FI696" s="179"/>
      <c r="FJ696" s="179"/>
      <c r="FK696" s="179"/>
      <c r="FL696" s="179"/>
      <c r="FM696" s="179"/>
      <c r="FN696" s="179"/>
      <c r="FO696" s="179"/>
      <c r="FP696" s="179"/>
      <c r="FQ696" s="179"/>
      <c r="FR696" s="179"/>
      <c r="FS696" s="179"/>
      <c r="FT696" s="179"/>
      <c r="FU696" s="179"/>
      <c r="FV696" s="179"/>
      <c r="FW696" s="179"/>
      <c r="FX696" s="179"/>
      <c r="FY696" s="179"/>
      <c r="FZ696" s="179"/>
      <c r="GA696" s="179"/>
      <c r="GB696" s="179"/>
    </row>
    <row r="697" spans="1:184" s="659" customFormat="1">
      <c r="A697" s="12"/>
      <c r="D697" s="179"/>
      <c r="E697" s="179"/>
      <c r="F697" s="179"/>
      <c r="G697" s="179"/>
      <c r="H697" s="179"/>
      <c r="I697" s="179"/>
      <c r="J697" s="179"/>
      <c r="K697" s="179"/>
      <c r="L697" s="793"/>
      <c r="M697" s="794"/>
      <c r="N697" s="795"/>
      <c r="O697" s="179"/>
      <c r="P697" s="179"/>
      <c r="Q697" s="179"/>
      <c r="R697" s="179"/>
      <c r="S697" s="179"/>
      <c r="T697" s="179"/>
      <c r="U697" s="179"/>
      <c r="V697" s="179"/>
      <c r="W697" s="179"/>
      <c r="X697" s="179"/>
      <c r="Y697" s="179"/>
      <c r="Z697" s="179"/>
      <c r="AA697" s="179"/>
      <c r="AB697" s="179"/>
      <c r="AC697" s="179"/>
      <c r="AD697" s="179"/>
      <c r="AE697" s="179"/>
      <c r="AF697" s="179"/>
      <c r="AG697" s="179"/>
      <c r="AH697" s="179"/>
      <c r="AI697" s="179"/>
      <c r="AJ697" s="179"/>
      <c r="AK697" s="179"/>
      <c r="AL697" s="179"/>
      <c r="AM697" s="179"/>
      <c r="AN697" s="179"/>
      <c r="AO697" s="179"/>
      <c r="AP697" s="179"/>
      <c r="AQ697" s="179"/>
      <c r="AR697" s="179"/>
      <c r="AS697" s="179"/>
      <c r="AT697" s="179"/>
      <c r="AU697" s="179"/>
      <c r="AV697" s="179"/>
      <c r="AW697" s="179"/>
      <c r="AX697" s="179"/>
      <c r="AY697" s="179"/>
      <c r="AZ697" s="179"/>
      <c r="BA697" s="179"/>
      <c r="BB697" s="179"/>
      <c r="BC697" s="179"/>
      <c r="BD697" s="179"/>
      <c r="BE697" s="179"/>
      <c r="BF697" s="179"/>
      <c r="BG697" s="179"/>
      <c r="BH697" s="179"/>
      <c r="BI697" s="179"/>
      <c r="BJ697" s="179"/>
      <c r="BK697" s="179"/>
      <c r="BL697" s="179"/>
      <c r="BM697" s="179"/>
      <c r="BN697" s="179"/>
      <c r="BO697" s="179"/>
      <c r="BP697" s="179"/>
      <c r="BQ697" s="179"/>
      <c r="BR697" s="179"/>
      <c r="BS697" s="179"/>
      <c r="BT697" s="179"/>
      <c r="BU697" s="179"/>
      <c r="BV697" s="179"/>
      <c r="BW697" s="179"/>
      <c r="BX697" s="179"/>
      <c r="BY697" s="179"/>
      <c r="BZ697" s="179"/>
      <c r="CA697" s="179"/>
      <c r="CB697" s="179"/>
      <c r="CC697" s="179"/>
      <c r="CD697" s="179"/>
      <c r="CE697" s="179"/>
      <c r="CF697" s="179"/>
      <c r="CG697" s="179"/>
      <c r="CH697" s="179"/>
      <c r="CI697" s="179"/>
      <c r="CJ697" s="179"/>
      <c r="CK697" s="179"/>
      <c r="CL697" s="179"/>
      <c r="CM697" s="179"/>
      <c r="CN697" s="179"/>
      <c r="CO697" s="179"/>
      <c r="CP697" s="179"/>
      <c r="CQ697" s="179"/>
      <c r="CR697" s="179"/>
      <c r="CS697" s="179"/>
      <c r="CT697" s="179"/>
      <c r="CU697" s="179"/>
      <c r="CV697" s="179"/>
      <c r="CW697" s="179"/>
      <c r="CX697" s="179"/>
      <c r="CY697" s="179"/>
      <c r="CZ697" s="179"/>
      <c r="DA697" s="179"/>
      <c r="DB697" s="179"/>
      <c r="DC697" s="179"/>
      <c r="DD697" s="179"/>
      <c r="DE697" s="179"/>
      <c r="DF697" s="179"/>
      <c r="DG697" s="179"/>
      <c r="DH697" s="179"/>
      <c r="DI697" s="179"/>
      <c r="DJ697" s="179"/>
      <c r="DK697" s="179"/>
      <c r="DL697" s="179"/>
      <c r="DM697" s="179"/>
      <c r="DN697" s="179"/>
      <c r="DO697" s="179"/>
      <c r="DP697" s="179"/>
      <c r="DQ697" s="179"/>
      <c r="DR697" s="179"/>
      <c r="DS697" s="179"/>
      <c r="DT697" s="179"/>
      <c r="DU697" s="179"/>
      <c r="DV697" s="179"/>
      <c r="DW697" s="179"/>
      <c r="DX697" s="179"/>
      <c r="DY697" s="179"/>
      <c r="DZ697" s="179"/>
      <c r="EA697" s="179"/>
      <c r="EB697" s="179"/>
      <c r="EC697" s="179"/>
      <c r="ED697" s="179"/>
      <c r="EE697" s="179"/>
      <c r="EF697" s="179"/>
      <c r="EG697" s="179"/>
      <c r="EH697" s="179"/>
      <c r="EI697" s="179"/>
      <c r="EJ697" s="179"/>
      <c r="EK697" s="179"/>
      <c r="EL697" s="179"/>
      <c r="EM697" s="179"/>
      <c r="EN697" s="179"/>
      <c r="EO697" s="179"/>
      <c r="EP697" s="179"/>
      <c r="EQ697" s="179"/>
      <c r="ER697" s="179"/>
      <c r="ES697" s="179"/>
      <c r="ET697" s="179"/>
      <c r="EU697" s="179"/>
      <c r="EV697" s="179"/>
      <c r="EW697" s="179"/>
      <c r="EX697" s="179"/>
      <c r="EY697" s="179"/>
      <c r="EZ697" s="179"/>
      <c r="FA697" s="179"/>
      <c r="FB697" s="179"/>
      <c r="FC697" s="179"/>
      <c r="FD697" s="179"/>
      <c r="FE697" s="179"/>
      <c r="FF697" s="179"/>
      <c r="FG697" s="179"/>
      <c r="FH697" s="179"/>
      <c r="FI697" s="179"/>
      <c r="FJ697" s="179"/>
      <c r="FK697" s="179"/>
      <c r="FL697" s="179"/>
      <c r="FM697" s="179"/>
      <c r="FN697" s="179"/>
      <c r="FO697" s="179"/>
      <c r="FP697" s="179"/>
      <c r="FQ697" s="179"/>
      <c r="FR697" s="179"/>
      <c r="FS697" s="179"/>
      <c r="FT697" s="179"/>
      <c r="FU697" s="179"/>
      <c r="FV697" s="179"/>
      <c r="FW697" s="179"/>
      <c r="FX697" s="179"/>
      <c r="FY697" s="179"/>
      <c r="FZ697" s="179"/>
      <c r="GA697" s="179"/>
      <c r="GB697" s="179"/>
    </row>
    <row r="698" spans="1:184" s="659" customFormat="1">
      <c r="A698" s="12"/>
      <c r="D698" s="179"/>
      <c r="E698" s="179"/>
      <c r="F698" s="179"/>
      <c r="G698" s="179"/>
      <c r="H698" s="179"/>
      <c r="I698" s="179"/>
      <c r="J698" s="179"/>
      <c r="K698" s="179"/>
      <c r="L698" s="793"/>
      <c r="M698" s="794"/>
      <c r="N698" s="795"/>
      <c r="O698" s="179"/>
      <c r="P698" s="179"/>
      <c r="Q698" s="179"/>
      <c r="R698" s="179"/>
      <c r="S698" s="179"/>
      <c r="T698" s="179"/>
      <c r="U698" s="179"/>
      <c r="V698" s="179"/>
      <c r="W698" s="179"/>
      <c r="X698" s="179"/>
      <c r="Y698" s="179"/>
      <c r="Z698" s="179"/>
      <c r="AA698" s="179"/>
      <c r="AB698" s="179"/>
      <c r="AC698" s="179"/>
      <c r="AD698" s="179"/>
      <c r="AE698" s="179"/>
      <c r="AF698" s="179"/>
      <c r="AG698" s="179"/>
      <c r="AH698" s="179"/>
      <c r="AI698" s="179"/>
      <c r="AJ698" s="179"/>
      <c r="AK698" s="179"/>
      <c r="AL698" s="179"/>
      <c r="AM698" s="179"/>
      <c r="AN698" s="179"/>
      <c r="AO698" s="179"/>
      <c r="AP698" s="179"/>
      <c r="AQ698" s="179"/>
      <c r="AR698" s="179"/>
      <c r="AS698" s="179"/>
      <c r="AT698" s="179"/>
      <c r="AU698" s="179"/>
      <c r="AV698" s="179"/>
      <c r="AW698" s="179"/>
      <c r="AX698" s="179"/>
      <c r="AY698" s="179"/>
      <c r="AZ698" s="179"/>
      <c r="BA698" s="179"/>
      <c r="BB698" s="179"/>
      <c r="BC698" s="179"/>
      <c r="BD698" s="179"/>
      <c r="BE698" s="179"/>
      <c r="BF698" s="179"/>
      <c r="BG698" s="179"/>
      <c r="BH698" s="179"/>
      <c r="BI698" s="179"/>
      <c r="BJ698" s="179"/>
      <c r="BK698" s="179"/>
      <c r="BL698" s="179"/>
      <c r="BM698" s="179"/>
      <c r="BN698" s="179"/>
      <c r="BO698" s="179"/>
      <c r="BP698" s="179"/>
      <c r="BQ698" s="179"/>
      <c r="BR698" s="179"/>
      <c r="BS698" s="179"/>
      <c r="BT698" s="179"/>
      <c r="BU698" s="179"/>
      <c r="BV698" s="179"/>
      <c r="BW698" s="179"/>
      <c r="BX698" s="179"/>
      <c r="BY698" s="179"/>
      <c r="BZ698" s="179"/>
      <c r="CA698" s="179"/>
      <c r="CB698" s="179"/>
      <c r="CC698" s="179"/>
      <c r="CD698" s="179"/>
      <c r="CE698" s="179"/>
      <c r="CF698" s="179"/>
      <c r="CG698" s="179"/>
      <c r="CH698" s="179"/>
      <c r="CI698" s="179"/>
      <c r="CJ698" s="179"/>
      <c r="CK698" s="179"/>
      <c r="CL698" s="179"/>
      <c r="CM698" s="179"/>
      <c r="CN698" s="179"/>
      <c r="CO698" s="179"/>
      <c r="CP698" s="179"/>
      <c r="CQ698" s="179"/>
      <c r="CR698" s="179"/>
      <c r="CS698" s="179"/>
      <c r="CT698" s="179"/>
      <c r="CU698" s="179"/>
      <c r="CV698" s="179"/>
      <c r="CW698" s="179"/>
      <c r="CX698" s="179"/>
      <c r="CY698" s="179"/>
      <c r="CZ698" s="179"/>
      <c r="DA698" s="179"/>
      <c r="DB698" s="179"/>
      <c r="DC698" s="179"/>
      <c r="DD698" s="179"/>
      <c r="DE698" s="179"/>
      <c r="DF698" s="179"/>
      <c r="DG698" s="179"/>
      <c r="DH698" s="179"/>
      <c r="DI698" s="179"/>
      <c r="DJ698" s="179"/>
      <c r="DK698" s="179"/>
      <c r="DL698" s="179"/>
      <c r="DM698" s="179"/>
      <c r="DN698" s="179"/>
      <c r="DO698" s="179"/>
      <c r="DP698" s="179"/>
      <c r="DQ698" s="179"/>
      <c r="DR698" s="179"/>
      <c r="DS698" s="179"/>
      <c r="DT698" s="179"/>
      <c r="DU698" s="179"/>
      <c r="DV698" s="179"/>
      <c r="DW698" s="179"/>
      <c r="DX698" s="179"/>
      <c r="DY698" s="179"/>
      <c r="DZ698" s="179"/>
      <c r="EA698" s="179"/>
      <c r="EB698" s="179"/>
      <c r="EC698" s="179"/>
      <c r="ED698" s="179"/>
      <c r="EE698" s="179"/>
      <c r="EF698" s="179"/>
      <c r="EG698" s="179"/>
      <c r="EH698" s="179"/>
      <c r="EI698" s="179"/>
      <c r="EJ698" s="179"/>
      <c r="EK698" s="179"/>
      <c r="EL698" s="179"/>
      <c r="EM698" s="179"/>
      <c r="EN698" s="179"/>
      <c r="EO698" s="179"/>
      <c r="EP698" s="179"/>
      <c r="EQ698" s="179"/>
      <c r="ER698" s="179"/>
      <c r="ES698" s="179"/>
      <c r="ET698" s="179"/>
      <c r="EU698" s="179"/>
      <c r="EV698" s="179"/>
      <c r="EW698" s="179"/>
      <c r="EX698" s="179"/>
      <c r="EY698" s="179"/>
      <c r="EZ698" s="179"/>
      <c r="FA698" s="179"/>
      <c r="FB698" s="179"/>
      <c r="FC698" s="179"/>
      <c r="FD698" s="179"/>
      <c r="FE698" s="179"/>
      <c r="FF698" s="179"/>
      <c r="FG698" s="179"/>
      <c r="FH698" s="179"/>
      <c r="FI698" s="179"/>
      <c r="FJ698" s="179"/>
      <c r="FK698" s="179"/>
      <c r="FL698" s="179"/>
      <c r="FM698" s="179"/>
      <c r="FN698" s="179"/>
      <c r="FO698" s="179"/>
      <c r="FP698" s="179"/>
      <c r="FQ698" s="179"/>
      <c r="FR698" s="179"/>
      <c r="FS698" s="179"/>
      <c r="FT698" s="179"/>
      <c r="FU698" s="179"/>
      <c r="FV698" s="179"/>
      <c r="FW698" s="179"/>
      <c r="FX698" s="179"/>
      <c r="FY698" s="179"/>
      <c r="FZ698" s="179"/>
      <c r="GA698" s="179"/>
      <c r="GB698" s="179"/>
    </row>
    <row r="699" spans="1:184" s="659" customFormat="1">
      <c r="A699" s="12"/>
      <c r="D699" s="179"/>
      <c r="E699" s="179"/>
      <c r="F699" s="179"/>
      <c r="G699" s="179"/>
      <c r="H699" s="179"/>
      <c r="I699" s="179"/>
      <c r="J699" s="179"/>
      <c r="K699" s="179"/>
      <c r="L699" s="793"/>
      <c r="M699" s="794"/>
      <c r="N699" s="795"/>
      <c r="O699" s="179"/>
      <c r="P699" s="179"/>
      <c r="Q699" s="179"/>
      <c r="R699" s="179"/>
      <c r="S699" s="179"/>
      <c r="T699" s="179"/>
      <c r="U699" s="179"/>
      <c r="V699" s="179"/>
      <c r="W699" s="179"/>
      <c r="X699" s="179"/>
      <c r="Y699" s="179"/>
      <c r="Z699" s="179"/>
      <c r="AA699" s="179"/>
      <c r="AB699" s="179"/>
      <c r="AC699" s="179"/>
      <c r="AD699" s="179"/>
      <c r="AE699" s="179"/>
      <c r="AF699" s="179"/>
      <c r="AG699" s="179"/>
      <c r="AH699" s="179"/>
      <c r="AI699" s="179"/>
      <c r="AJ699" s="179"/>
      <c r="AK699" s="179"/>
      <c r="AL699" s="179"/>
      <c r="AM699" s="179"/>
      <c r="AN699" s="179"/>
      <c r="AO699" s="179"/>
      <c r="AP699" s="179"/>
      <c r="AQ699" s="179"/>
      <c r="AR699" s="179"/>
      <c r="AS699" s="179"/>
      <c r="AT699" s="179"/>
      <c r="AU699" s="179"/>
      <c r="AV699" s="179"/>
      <c r="AW699" s="179"/>
      <c r="AX699" s="179"/>
      <c r="AY699" s="179"/>
      <c r="AZ699" s="179"/>
      <c r="BA699" s="179"/>
      <c r="BB699" s="179"/>
      <c r="BC699" s="179"/>
      <c r="BD699" s="179"/>
      <c r="BE699" s="179"/>
      <c r="BF699" s="179"/>
      <c r="BG699" s="179"/>
      <c r="BH699" s="179"/>
      <c r="BI699" s="179"/>
      <c r="BJ699" s="179"/>
      <c r="BK699" s="179"/>
      <c r="BL699" s="179"/>
      <c r="BM699" s="179"/>
      <c r="BN699" s="179"/>
      <c r="BO699" s="179"/>
      <c r="BP699" s="179"/>
      <c r="BQ699" s="179"/>
      <c r="BR699" s="179"/>
      <c r="BS699" s="179"/>
      <c r="BT699" s="179"/>
      <c r="BU699" s="179"/>
      <c r="BV699" s="179"/>
      <c r="BW699" s="179"/>
      <c r="BX699" s="179"/>
      <c r="BY699" s="179"/>
      <c r="BZ699" s="179"/>
      <c r="CA699" s="179"/>
      <c r="CB699" s="179"/>
      <c r="CC699" s="179"/>
      <c r="CD699" s="179"/>
      <c r="CE699" s="179"/>
      <c r="CF699" s="179"/>
      <c r="CG699" s="179"/>
      <c r="CH699" s="179"/>
      <c r="CI699" s="179"/>
      <c r="CJ699" s="179"/>
      <c r="CK699" s="179"/>
      <c r="CL699" s="179"/>
      <c r="CM699" s="179"/>
      <c r="CN699" s="179"/>
      <c r="CO699" s="179"/>
      <c r="CP699" s="179"/>
      <c r="CQ699" s="179"/>
      <c r="CR699" s="179"/>
      <c r="CS699" s="179"/>
      <c r="CT699" s="179"/>
      <c r="CU699" s="179"/>
      <c r="CV699" s="179"/>
      <c r="CW699" s="179"/>
      <c r="CX699" s="179"/>
      <c r="CY699" s="179"/>
      <c r="CZ699" s="179"/>
      <c r="DA699" s="179"/>
      <c r="DB699" s="179"/>
      <c r="DC699" s="179"/>
      <c r="DD699" s="179"/>
      <c r="DE699" s="179"/>
      <c r="DF699" s="179"/>
      <c r="DG699" s="179"/>
      <c r="DH699" s="179"/>
      <c r="DI699" s="179"/>
      <c r="DJ699" s="179"/>
      <c r="DK699" s="179"/>
      <c r="DL699" s="179"/>
      <c r="DM699" s="179"/>
      <c r="DN699" s="179"/>
      <c r="DO699" s="179"/>
      <c r="DP699" s="179"/>
      <c r="DQ699" s="179"/>
      <c r="DR699" s="179"/>
      <c r="DS699" s="179"/>
      <c r="DT699" s="179"/>
      <c r="DU699" s="179"/>
      <c r="DV699" s="179"/>
      <c r="DW699" s="179"/>
      <c r="DX699" s="179"/>
      <c r="DY699" s="179"/>
      <c r="DZ699" s="179"/>
      <c r="EA699" s="179"/>
      <c r="EB699" s="179"/>
      <c r="EC699" s="179"/>
      <c r="ED699" s="179"/>
      <c r="EE699" s="179"/>
      <c r="EF699" s="179"/>
      <c r="EG699" s="179"/>
      <c r="EH699" s="179"/>
      <c r="EI699" s="179"/>
      <c r="EJ699" s="179"/>
      <c r="EK699" s="179"/>
      <c r="EL699" s="179"/>
      <c r="EM699" s="179"/>
      <c r="EN699" s="179"/>
      <c r="EO699" s="179"/>
      <c r="EP699" s="179"/>
      <c r="EQ699" s="179"/>
      <c r="ER699" s="179"/>
      <c r="ES699" s="179"/>
      <c r="ET699" s="179"/>
      <c r="EU699" s="179"/>
      <c r="EV699" s="179"/>
      <c r="EW699" s="179"/>
      <c r="EX699" s="179"/>
      <c r="EY699" s="179"/>
      <c r="EZ699" s="179"/>
      <c r="FA699" s="179"/>
      <c r="FB699" s="179"/>
      <c r="FC699" s="179"/>
      <c r="FD699" s="179"/>
      <c r="FE699" s="179"/>
      <c r="FF699" s="179"/>
      <c r="FG699" s="179"/>
      <c r="FH699" s="179"/>
      <c r="FI699" s="179"/>
      <c r="FJ699" s="179"/>
      <c r="FK699" s="179"/>
      <c r="FL699" s="179"/>
      <c r="FM699" s="179"/>
      <c r="FN699" s="179"/>
      <c r="FO699" s="179"/>
      <c r="FP699" s="179"/>
      <c r="FQ699" s="179"/>
      <c r="FR699" s="179"/>
      <c r="FS699" s="179"/>
      <c r="FT699" s="179"/>
      <c r="FU699" s="179"/>
      <c r="FV699" s="179"/>
      <c r="FW699" s="179"/>
      <c r="FX699" s="179"/>
      <c r="FY699" s="179"/>
      <c r="FZ699" s="179"/>
      <c r="GA699" s="179"/>
      <c r="GB699" s="179"/>
    </row>
    <row r="700" spans="1:184" s="659" customFormat="1">
      <c r="A700" s="12"/>
      <c r="D700" s="179"/>
      <c r="E700" s="179"/>
      <c r="F700" s="179"/>
      <c r="G700" s="179"/>
      <c r="H700" s="179"/>
      <c r="I700" s="179"/>
      <c r="J700" s="179"/>
      <c r="K700" s="179"/>
      <c r="L700" s="793"/>
      <c r="M700" s="794"/>
      <c r="N700" s="795"/>
      <c r="O700" s="179"/>
      <c r="P700" s="179"/>
      <c r="Q700" s="179"/>
      <c r="R700" s="179"/>
      <c r="S700" s="179"/>
      <c r="T700" s="179"/>
      <c r="U700" s="179"/>
      <c r="V700" s="179"/>
      <c r="W700" s="179"/>
      <c r="X700" s="179"/>
      <c r="Y700" s="179"/>
      <c r="Z700" s="179"/>
      <c r="AA700" s="179"/>
      <c r="AB700" s="179"/>
      <c r="AC700" s="179"/>
      <c r="AD700" s="179"/>
      <c r="AE700" s="179"/>
      <c r="AF700" s="179"/>
      <c r="AG700" s="179"/>
      <c r="AH700" s="179"/>
      <c r="AI700" s="179"/>
      <c r="AJ700" s="179"/>
      <c r="AK700" s="179"/>
      <c r="AL700" s="179"/>
      <c r="AM700" s="179"/>
      <c r="AN700" s="179"/>
      <c r="AO700" s="179"/>
      <c r="AP700" s="179"/>
      <c r="AQ700" s="179"/>
      <c r="AR700" s="179"/>
      <c r="AS700" s="179"/>
      <c r="AT700" s="179"/>
      <c r="AU700" s="179"/>
      <c r="AV700" s="179"/>
      <c r="AW700" s="179"/>
      <c r="AX700" s="179"/>
      <c r="AY700" s="179"/>
      <c r="AZ700" s="179"/>
      <c r="BA700" s="179"/>
      <c r="BB700" s="179"/>
      <c r="BC700" s="179"/>
      <c r="BD700" s="179"/>
      <c r="BE700" s="179"/>
      <c r="BF700" s="179"/>
      <c r="BG700" s="179"/>
      <c r="BH700" s="179"/>
      <c r="BI700" s="179"/>
      <c r="BJ700" s="179"/>
      <c r="BK700" s="179"/>
      <c r="BL700" s="179"/>
      <c r="BM700" s="179"/>
      <c r="BN700" s="179"/>
      <c r="BO700" s="179"/>
      <c r="BP700" s="179"/>
      <c r="BQ700" s="179"/>
      <c r="BR700" s="179"/>
      <c r="BS700" s="179"/>
      <c r="BT700" s="179"/>
      <c r="BU700" s="179"/>
      <c r="BV700" s="179"/>
      <c r="BW700" s="179"/>
      <c r="BX700" s="179"/>
      <c r="BY700" s="179"/>
      <c r="BZ700" s="179"/>
      <c r="CA700" s="179"/>
      <c r="CB700" s="179"/>
      <c r="CC700" s="179"/>
      <c r="CD700" s="179"/>
      <c r="CE700" s="179"/>
      <c r="CF700" s="179"/>
      <c r="CG700" s="179"/>
      <c r="CH700" s="179"/>
      <c r="CI700" s="179"/>
      <c r="CJ700" s="179"/>
      <c r="CK700" s="179"/>
      <c r="CL700" s="179"/>
      <c r="CM700" s="179"/>
      <c r="CN700" s="179"/>
      <c r="CO700" s="179"/>
      <c r="CP700" s="179"/>
      <c r="CQ700" s="179"/>
      <c r="CR700" s="179"/>
      <c r="CS700" s="179"/>
      <c r="CT700" s="179"/>
      <c r="CU700" s="179"/>
      <c r="CV700" s="179"/>
      <c r="CW700" s="179"/>
      <c r="CX700" s="179"/>
      <c r="CY700" s="179"/>
      <c r="CZ700" s="179"/>
      <c r="DA700" s="179"/>
      <c r="DB700" s="179"/>
      <c r="DC700" s="179"/>
      <c r="DD700" s="179"/>
      <c r="DE700" s="179"/>
      <c r="DF700" s="179"/>
      <c r="DG700" s="179"/>
      <c r="DH700" s="179"/>
      <c r="DI700" s="179"/>
      <c r="DJ700" s="179"/>
      <c r="DK700" s="179"/>
      <c r="DL700" s="179"/>
      <c r="DM700" s="179"/>
      <c r="DN700" s="179"/>
      <c r="DO700" s="179"/>
      <c r="DP700" s="179"/>
      <c r="DQ700" s="179"/>
      <c r="DR700" s="179"/>
      <c r="DS700" s="179"/>
      <c r="DT700" s="179"/>
      <c r="DU700" s="179"/>
      <c r="DV700" s="179"/>
      <c r="DW700" s="179"/>
      <c r="DX700" s="179"/>
      <c r="DY700" s="179"/>
      <c r="DZ700" s="179"/>
      <c r="EA700" s="179"/>
      <c r="EB700" s="179"/>
      <c r="EC700" s="179"/>
      <c r="ED700" s="179"/>
      <c r="EE700" s="179"/>
      <c r="EF700" s="179"/>
      <c r="EG700" s="179"/>
      <c r="EH700" s="179"/>
      <c r="EI700" s="179"/>
      <c r="EJ700" s="179"/>
      <c r="EK700" s="179"/>
      <c r="EL700" s="179"/>
      <c r="EM700" s="179"/>
      <c r="EN700" s="179"/>
      <c r="EO700" s="179"/>
      <c r="EP700" s="179"/>
      <c r="EQ700" s="179"/>
      <c r="ER700" s="179"/>
      <c r="ES700" s="179"/>
      <c r="ET700" s="179"/>
      <c r="EU700" s="179"/>
      <c r="EV700" s="179"/>
      <c r="EW700" s="179"/>
      <c r="EX700" s="179"/>
      <c r="EY700" s="179"/>
      <c r="EZ700" s="179"/>
      <c r="FA700" s="179"/>
      <c r="FB700" s="179"/>
      <c r="FC700" s="179"/>
      <c r="FD700" s="179"/>
      <c r="FE700" s="179"/>
      <c r="FF700" s="179"/>
      <c r="FG700" s="179"/>
      <c r="FH700" s="179"/>
      <c r="FI700" s="179"/>
      <c r="FJ700" s="179"/>
      <c r="FK700" s="179"/>
      <c r="FL700" s="179"/>
      <c r="FM700" s="179"/>
      <c r="FN700" s="179"/>
      <c r="FO700" s="179"/>
      <c r="FP700" s="179"/>
      <c r="FQ700" s="179"/>
      <c r="FR700" s="179"/>
      <c r="FS700" s="179"/>
      <c r="FT700" s="179"/>
      <c r="FU700" s="179"/>
      <c r="FV700" s="179"/>
      <c r="FW700" s="179"/>
      <c r="FX700" s="179"/>
      <c r="FY700" s="179"/>
      <c r="FZ700" s="179"/>
      <c r="GA700" s="179"/>
      <c r="GB700" s="179"/>
    </row>
    <row r="701" spans="1:184" s="659" customFormat="1">
      <c r="A701" s="12"/>
      <c r="D701" s="179"/>
      <c r="E701" s="179"/>
      <c r="F701" s="179"/>
      <c r="G701" s="179"/>
      <c r="H701" s="179"/>
      <c r="I701" s="179"/>
      <c r="J701" s="179"/>
      <c r="K701" s="179"/>
      <c r="L701" s="793"/>
      <c r="M701" s="794"/>
      <c r="N701" s="795"/>
      <c r="O701" s="179"/>
      <c r="P701" s="179"/>
      <c r="Q701" s="179"/>
      <c r="R701" s="179"/>
      <c r="S701" s="179"/>
      <c r="T701" s="179"/>
      <c r="U701" s="179"/>
      <c r="V701" s="179"/>
      <c r="W701" s="179"/>
      <c r="X701" s="179"/>
      <c r="Y701" s="179"/>
      <c r="Z701" s="179"/>
      <c r="AA701" s="179"/>
      <c r="AB701" s="179"/>
      <c r="AC701" s="179"/>
      <c r="AD701" s="179"/>
      <c r="AE701" s="179"/>
      <c r="AF701" s="179"/>
      <c r="AG701" s="179"/>
      <c r="AH701" s="179"/>
      <c r="AI701" s="179"/>
      <c r="AJ701" s="179"/>
      <c r="AK701" s="179"/>
      <c r="AL701" s="179"/>
      <c r="AM701" s="179"/>
      <c r="AN701" s="179"/>
      <c r="AO701" s="179"/>
      <c r="AP701" s="179"/>
      <c r="AQ701" s="179"/>
      <c r="AR701" s="179"/>
      <c r="AS701" s="179"/>
      <c r="AT701" s="179"/>
      <c r="AU701" s="179"/>
      <c r="AV701" s="179"/>
      <c r="AW701" s="179"/>
      <c r="AX701" s="179"/>
      <c r="AY701" s="179"/>
      <c r="AZ701" s="179"/>
      <c r="BA701" s="179"/>
      <c r="BB701" s="179"/>
      <c r="BC701" s="179"/>
      <c r="BD701" s="179"/>
      <c r="BE701" s="179"/>
      <c r="BF701" s="179"/>
      <c r="BG701" s="179"/>
      <c r="BH701" s="179"/>
      <c r="BI701" s="179"/>
      <c r="BJ701" s="179"/>
      <c r="BK701" s="179"/>
      <c r="BL701" s="179"/>
      <c r="BM701" s="179"/>
      <c r="BN701" s="179"/>
      <c r="BO701" s="179"/>
      <c r="BP701" s="179"/>
      <c r="BQ701" s="179"/>
      <c r="BR701" s="179"/>
      <c r="BS701" s="179"/>
      <c r="BT701" s="179"/>
      <c r="BU701" s="179"/>
      <c r="BV701" s="179"/>
      <c r="BW701" s="179"/>
      <c r="BX701" s="179"/>
      <c r="BY701" s="179"/>
      <c r="BZ701" s="179"/>
      <c r="CA701" s="179"/>
      <c r="CB701" s="179"/>
      <c r="CC701" s="179"/>
      <c r="CD701" s="179"/>
      <c r="CE701" s="179"/>
      <c r="CF701" s="179"/>
      <c r="CG701" s="179"/>
      <c r="CH701" s="179"/>
      <c r="CI701" s="179"/>
      <c r="CJ701" s="179"/>
      <c r="CK701" s="179"/>
      <c r="CL701" s="179"/>
      <c r="CM701" s="179"/>
      <c r="CN701" s="179"/>
      <c r="CO701" s="179"/>
      <c r="CP701" s="179"/>
      <c r="CQ701" s="179"/>
      <c r="CR701" s="179"/>
      <c r="CS701" s="179"/>
      <c r="CT701" s="179"/>
      <c r="CU701" s="179"/>
      <c r="CV701" s="179"/>
      <c r="CW701" s="179"/>
      <c r="CX701" s="179"/>
      <c r="CY701" s="179"/>
      <c r="CZ701" s="179"/>
      <c r="DA701" s="179"/>
      <c r="DB701" s="179"/>
      <c r="DC701" s="179"/>
      <c r="DD701" s="179"/>
      <c r="DE701" s="179"/>
      <c r="DF701" s="179"/>
      <c r="DG701" s="179"/>
      <c r="DH701" s="179"/>
      <c r="DI701" s="179"/>
      <c r="DJ701" s="179"/>
      <c r="DK701" s="179"/>
      <c r="DL701" s="179"/>
      <c r="DM701" s="179"/>
      <c r="DN701" s="179"/>
      <c r="DO701" s="179"/>
      <c r="DP701" s="179"/>
      <c r="DQ701" s="179"/>
      <c r="DR701" s="179"/>
      <c r="DS701" s="179"/>
      <c r="DT701" s="179"/>
      <c r="DU701" s="179"/>
      <c r="DV701" s="179"/>
      <c r="DW701" s="179"/>
      <c r="DX701" s="179"/>
      <c r="DY701" s="179"/>
      <c r="DZ701" s="179"/>
      <c r="EA701" s="179"/>
      <c r="EB701" s="179"/>
      <c r="EC701" s="179"/>
      <c r="ED701" s="179"/>
      <c r="EE701" s="179"/>
      <c r="EF701" s="179"/>
      <c r="EG701" s="179"/>
      <c r="EH701" s="179"/>
      <c r="EI701" s="179"/>
      <c r="EJ701" s="179"/>
      <c r="EK701" s="179"/>
      <c r="EL701" s="179"/>
      <c r="EM701" s="179"/>
      <c r="EN701" s="179"/>
      <c r="EO701" s="179"/>
      <c r="EP701" s="179"/>
      <c r="EQ701" s="179"/>
      <c r="ER701" s="179"/>
      <c r="ES701" s="179"/>
      <c r="ET701" s="179"/>
      <c r="EU701" s="179"/>
      <c r="EV701" s="179"/>
      <c r="EW701" s="179"/>
      <c r="EX701" s="179"/>
      <c r="EY701" s="179"/>
      <c r="EZ701" s="179"/>
      <c r="FA701" s="179"/>
      <c r="FB701" s="179"/>
      <c r="FC701" s="179"/>
      <c r="FD701" s="179"/>
      <c r="FE701" s="179"/>
      <c r="FF701" s="179"/>
      <c r="FG701" s="179"/>
      <c r="FH701" s="179"/>
      <c r="FI701" s="179"/>
      <c r="FJ701" s="179"/>
      <c r="FK701" s="179"/>
      <c r="FL701" s="179"/>
      <c r="FM701" s="179"/>
      <c r="FN701" s="179"/>
      <c r="FO701" s="179"/>
      <c r="FP701" s="179"/>
      <c r="FQ701" s="179"/>
      <c r="FR701" s="179"/>
      <c r="FS701" s="179"/>
      <c r="FT701" s="179"/>
      <c r="FU701" s="179"/>
      <c r="FV701" s="179"/>
      <c r="FW701" s="179"/>
      <c r="FX701" s="179"/>
      <c r="FY701" s="179"/>
      <c r="FZ701" s="179"/>
      <c r="GA701" s="179"/>
      <c r="GB701" s="179"/>
    </row>
    <row r="702" spans="1:184" s="659" customFormat="1">
      <c r="A702" s="12"/>
      <c r="D702" s="179"/>
      <c r="E702" s="179"/>
      <c r="F702" s="179"/>
      <c r="G702" s="179"/>
      <c r="H702" s="179"/>
      <c r="I702" s="179"/>
      <c r="J702" s="179"/>
      <c r="K702" s="179"/>
      <c r="L702" s="793"/>
      <c r="M702" s="794"/>
      <c r="N702" s="795"/>
      <c r="O702" s="179"/>
      <c r="P702" s="179"/>
      <c r="Q702" s="179"/>
      <c r="R702" s="179"/>
      <c r="S702" s="179"/>
      <c r="T702" s="179"/>
      <c r="U702" s="179"/>
      <c r="V702" s="179"/>
      <c r="W702" s="179"/>
      <c r="X702" s="179"/>
      <c r="Y702" s="179"/>
      <c r="Z702" s="179"/>
      <c r="AA702" s="179"/>
      <c r="AB702" s="179"/>
      <c r="AC702" s="179"/>
      <c r="AD702" s="179"/>
      <c r="AE702" s="179"/>
      <c r="AF702" s="179"/>
      <c r="AG702" s="179"/>
      <c r="AH702" s="179"/>
      <c r="AI702" s="179"/>
      <c r="AJ702" s="179"/>
      <c r="AK702" s="179"/>
      <c r="AL702" s="179"/>
      <c r="AM702" s="179"/>
      <c r="AN702" s="179"/>
      <c r="AO702" s="179"/>
      <c r="AP702" s="179"/>
      <c r="AQ702" s="179"/>
      <c r="AR702" s="179"/>
      <c r="AS702" s="179"/>
      <c r="AT702" s="179"/>
      <c r="AU702" s="179"/>
      <c r="AV702" s="179"/>
      <c r="AW702" s="179"/>
      <c r="AX702" s="179"/>
      <c r="AY702" s="179"/>
      <c r="AZ702" s="179"/>
      <c r="BA702" s="179"/>
      <c r="BB702" s="179"/>
      <c r="BC702" s="179"/>
      <c r="BD702" s="179"/>
      <c r="BE702" s="179"/>
      <c r="BF702" s="179"/>
      <c r="BG702" s="179"/>
      <c r="BH702" s="179"/>
      <c r="BI702" s="179"/>
      <c r="BJ702" s="179"/>
      <c r="BK702" s="179"/>
      <c r="BL702" s="179"/>
      <c r="BM702" s="179"/>
      <c r="BN702" s="179"/>
      <c r="BO702" s="179"/>
      <c r="BP702" s="179"/>
      <c r="BQ702" s="179"/>
      <c r="BR702" s="179"/>
      <c r="BS702" s="179"/>
      <c r="BT702" s="179"/>
      <c r="BU702" s="179"/>
      <c r="BV702" s="179"/>
      <c r="BW702" s="179"/>
      <c r="BX702" s="179"/>
      <c r="BY702" s="179"/>
      <c r="BZ702" s="179"/>
      <c r="CA702" s="179"/>
      <c r="CB702" s="179"/>
      <c r="CC702" s="179"/>
      <c r="CD702" s="179"/>
      <c r="CE702" s="179"/>
      <c r="CF702" s="179"/>
      <c r="CG702" s="179"/>
      <c r="CH702" s="179"/>
      <c r="CI702" s="179"/>
      <c r="CJ702" s="179"/>
      <c r="CK702" s="179"/>
      <c r="CL702" s="179"/>
      <c r="CM702" s="179"/>
      <c r="CN702" s="179"/>
      <c r="CO702" s="179"/>
      <c r="CP702" s="179"/>
      <c r="CQ702" s="179"/>
      <c r="CR702" s="179"/>
      <c r="CS702" s="179"/>
      <c r="CT702" s="179"/>
      <c r="CU702" s="179"/>
      <c r="CV702" s="179"/>
      <c r="CW702" s="179"/>
      <c r="CX702" s="179"/>
      <c r="CY702" s="179"/>
      <c r="CZ702" s="179"/>
      <c r="DA702" s="179"/>
      <c r="DB702" s="179"/>
      <c r="DC702" s="179"/>
      <c r="DD702" s="179"/>
      <c r="DE702" s="179"/>
      <c r="DF702" s="179"/>
      <c r="DG702" s="179"/>
      <c r="DH702" s="179"/>
      <c r="DI702" s="179"/>
      <c r="DJ702" s="179"/>
      <c r="DK702" s="179"/>
      <c r="DL702" s="179"/>
      <c r="DM702" s="179"/>
      <c r="DN702" s="179"/>
      <c r="DO702" s="179"/>
      <c r="DP702" s="179"/>
      <c r="DQ702" s="179"/>
      <c r="DR702" s="179"/>
      <c r="DS702" s="179"/>
      <c r="DT702" s="179"/>
      <c r="DU702" s="179"/>
      <c r="DV702" s="179"/>
      <c r="DW702" s="179"/>
      <c r="DX702" s="179"/>
      <c r="DY702" s="179"/>
      <c r="DZ702" s="179"/>
      <c r="EA702" s="179"/>
      <c r="EB702" s="179"/>
      <c r="EC702" s="179"/>
      <c r="ED702" s="179"/>
      <c r="EE702" s="179"/>
      <c r="EF702" s="179"/>
      <c r="EG702" s="179"/>
      <c r="EH702" s="179"/>
      <c r="EI702" s="179"/>
      <c r="EJ702" s="179"/>
      <c r="EK702" s="179"/>
      <c r="EL702" s="179"/>
      <c r="EM702" s="179"/>
      <c r="EN702" s="179"/>
      <c r="EO702" s="179"/>
      <c r="EP702" s="179"/>
      <c r="EQ702" s="179"/>
      <c r="ER702" s="179"/>
      <c r="ES702" s="179"/>
      <c r="ET702" s="179"/>
      <c r="EU702" s="179"/>
      <c r="EV702" s="179"/>
      <c r="EW702" s="179"/>
      <c r="EX702" s="179"/>
      <c r="EY702" s="179"/>
      <c r="EZ702" s="179"/>
      <c r="FA702" s="179"/>
      <c r="FB702" s="179"/>
      <c r="FC702" s="179"/>
      <c r="FD702" s="179"/>
      <c r="FE702" s="179"/>
      <c r="FF702" s="179"/>
      <c r="FG702" s="179"/>
      <c r="FH702" s="179"/>
      <c r="FI702" s="179"/>
      <c r="FJ702" s="179"/>
      <c r="FK702" s="179"/>
      <c r="FL702" s="179"/>
      <c r="FM702" s="179"/>
      <c r="FN702" s="179"/>
      <c r="FO702" s="179"/>
      <c r="FP702" s="179"/>
      <c r="FQ702" s="179"/>
      <c r="FR702" s="179"/>
      <c r="FS702" s="179"/>
      <c r="FT702" s="179"/>
      <c r="FU702" s="179"/>
      <c r="FV702" s="179"/>
      <c r="FW702" s="179"/>
      <c r="FX702" s="179"/>
      <c r="FY702" s="179"/>
      <c r="FZ702" s="179"/>
      <c r="GA702" s="179"/>
      <c r="GB702" s="179"/>
    </row>
    <row r="703" spans="1:184" s="659" customFormat="1">
      <c r="A703" s="12"/>
      <c r="D703" s="179"/>
      <c r="E703" s="179"/>
      <c r="F703" s="179"/>
      <c r="G703" s="179"/>
      <c r="H703" s="179"/>
      <c r="I703" s="179"/>
      <c r="J703" s="179"/>
      <c r="K703" s="179"/>
      <c r="L703" s="793"/>
      <c r="M703" s="794"/>
      <c r="N703" s="795"/>
      <c r="O703" s="179"/>
      <c r="P703" s="179"/>
      <c r="Q703" s="179"/>
      <c r="R703" s="179"/>
      <c r="S703" s="179"/>
      <c r="T703" s="179"/>
      <c r="U703" s="179"/>
      <c r="V703" s="179"/>
      <c r="W703" s="179"/>
      <c r="X703" s="179"/>
      <c r="Y703" s="179"/>
      <c r="Z703" s="179"/>
      <c r="AA703" s="179"/>
      <c r="AB703" s="179"/>
      <c r="AC703" s="179"/>
      <c r="AD703" s="179"/>
      <c r="AE703" s="179"/>
      <c r="AF703" s="179"/>
      <c r="AG703" s="179"/>
      <c r="AH703" s="179"/>
      <c r="AI703" s="179"/>
      <c r="AJ703" s="179"/>
      <c r="AK703" s="179"/>
      <c r="AL703" s="179"/>
      <c r="AM703" s="179"/>
      <c r="AN703" s="179"/>
      <c r="AO703" s="179"/>
      <c r="AP703" s="179"/>
      <c r="AQ703" s="179"/>
      <c r="AR703" s="179"/>
      <c r="AS703" s="179"/>
      <c r="AT703" s="179"/>
      <c r="AU703" s="179"/>
      <c r="AV703" s="179"/>
      <c r="AW703" s="179"/>
      <c r="AX703" s="179"/>
      <c r="AY703" s="179"/>
      <c r="AZ703" s="179"/>
      <c r="BA703" s="179"/>
      <c r="BB703" s="179"/>
      <c r="BC703" s="179"/>
      <c r="BD703" s="179"/>
      <c r="BE703" s="179"/>
      <c r="BF703" s="179"/>
      <c r="BG703" s="179"/>
      <c r="BH703" s="179"/>
      <c r="BI703" s="179"/>
      <c r="BJ703" s="179"/>
      <c r="BK703" s="179"/>
      <c r="BL703" s="179"/>
      <c r="BM703" s="179"/>
      <c r="BN703" s="179"/>
      <c r="BO703" s="179"/>
      <c r="BP703" s="179"/>
      <c r="BQ703" s="179"/>
      <c r="BR703" s="179"/>
      <c r="BS703" s="179"/>
      <c r="BT703" s="179"/>
      <c r="BU703" s="179"/>
      <c r="BV703" s="179"/>
      <c r="BW703" s="179"/>
      <c r="BX703" s="179"/>
      <c r="BY703" s="179"/>
      <c r="BZ703" s="179"/>
      <c r="CA703" s="179"/>
      <c r="CB703" s="179"/>
      <c r="CC703" s="179"/>
      <c r="CD703" s="179"/>
      <c r="CE703" s="179"/>
      <c r="CF703" s="179"/>
      <c r="CG703" s="179"/>
      <c r="CH703" s="179"/>
      <c r="CI703" s="179"/>
      <c r="CJ703" s="179"/>
      <c r="CK703" s="179"/>
      <c r="CL703" s="179"/>
      <c r="CM703" s="179"/>
      <c r="CN703" s="179"/>
      <c r="CO703" s="179"/>
      <c r="CP703" s="179"/>
      <c r="CQ703" s="179"/>
      <c r="CR703" s="179"/>
      <c r="CS703" s="179"/>
      <c r="CT703" s="179"/>
      <c r="CU703" s="179"/>
      <c r="CV703" s="179"/>
      <c r="CW703" s="179"/>
      <c r="CX703" s="179"/>
      <c r="CY703" s="179"/>
      <c r="CZ703" s="179"/>
      <c r="DA703" s="179"/>
      <c r="DB703" s="179"/>
      <c r="DC703" s="179"/>
      <c r="DD703" s="179"/>
      <c r="DE703" s="179"/>
      <c r="DF703" s="179"/>
      <c r="DG703" s="179"/>
      <c r="DH703" s="179"/>
      <c r="DI703" s="179"/>
      <c r="DJ703" s="179"/>
      <c r="DK703" s="179"/>
      <c r="DL703" s="179"/>
      <c r="DM703" s="179"/>
      <c r="DN703" s="179"/>
      <c r="DO703" s="179"/>
      <c r="DP703" s="179"/>
      <c r="DQ703" s="179"/>
      <c r="DR703" s="179"/>
      <c r="DS703" s="179"/>
      <c r="DT703" s="179"/>
      <c r="DU703" s="179"/>
      <c r="DV703" s="179"/>
      <c r="DW703" s="179"/>
      <c r="DX703" s="179"/>
      <c r="DY703" s="179"/>
      <c r="DZ703" s="179"/>
      <c r="EA703" s="179"/>
      <c r="EB703" s="179"/>
      <c r="EC703" s="179"/>
      <c r="ED703" s="179"/>
      <c r="EE703" s="179"/>
      <c r="EF703" s="179"/>
      <c r="EG703" s="179"/>
      <c r="EH703" s="179"/>
      <c r="EI703" s="179"/>
      <c r="EJ703" s="179"/>
      <c r="EK703" s="179"/>
      <c r="EL703" s="179"/>
      <c r="EM703" s="179"/>
      <c r="EN703" s="179"/>
      <c r="EO703" s="179"/>
      <c r="EP703" s="179"/>
      <c r="EQ703" s="179"/>
      <c r="ER703" s="179"/>
      <c r="ES703" s="179"/>
      <c r="ET703" s="179"/>
      <c r="EU703" s="179"/>
      <c r="EV703" s="179"/>
      <c r="EW703" s="179"/>
      <c r="EX703" s="179"/>
      <c r="EY703" s="179"/>
      <c r="EZ703" s="179"/>
      <c r="FA703" s="179"/>
      <c r="FB703" s="179"/>
      <c r="FC703" s="179"/>
      <c r="FD703" s="179"/>
      <c r="FE703" s="179"/>
      <c r="FF703" s="179"/>
      <c r="FG703" s="179"/>
      <c r="FH703" s="179"/>
      <c r="FI703" s="179"/>
      <c r="FJ703" s="179"/>
      <c r="FK703" s="179"/>
      <c r="FL703" s="179"/>
      <c r="FM703" s="179"/>
      <c r="FN703" s="179"/>
      <c r="FO703" s="179"/>
      <c r="FP703" s="179"/>
      <c r="FQ703" s="179"/>
      <c r="FR703" s="179"/>
      <c r="FS703" s="179"/>
      <c r="FT703" s="179"/>
      <c r="FU703" s="179"/>
      <c r="FV703" s="179"/>
      <c r="FW703" s="179"/>
      <c r="FX703" s="179"/>
      <c r="FY703" s="179"/>
      <c r="FZ703" s="179"/>
      <c r="GA703" s="179"/>
      <c r="GB703" s="179"/>
    </row>
    <row r="704" spans="1:184" s="659" customFormat="1">
      <c r="A704" s="12"/>
      <c r="D704" s="179"/>
      <c r="E704" s="179"/>
      <c r="F704" s="179"/>
      <c r="G704" s="179"/>
      <c r="H704" s="179"/>
      <c r="I704" s="179"/>
      <c r="J704" s="179"/>
      <c r="K704" s="179"/>
      <c r="L704" s="793"/>
      <c r="M704" s="794"/>
      <c r="N704" s="795"/>
      <c r="O704" s="179"/>
      <c r="P704" s="179"/>
      <c r="Q704" s="179"/>
      <c r="R704" s="179"/>
      <c r="S704" s="179"/>
      <c r="T704" s="179"/>
      <c r="U704" s="179"/>
      <c r="V704" s="179"/>
      <c r="W704" s="179"/>
      <c r="X704" s="179"/>
      <c r="Y704" s="179"/>
      <c r="Z704" s="179"/>
      <c r="AA704" s="179"/>
      <c r="AB704" s="179"/>
      <c r="AC704" s="179"/>
      <c r="AD704" s="179"/>
      <c r="AE704" s="179"/>
      <c r="AF704" s="179"/>
      <c r="AG704" s="179"/>
      <c r="AH704" s="179"/>
      <c r="AI704" s="179"/>
      <c r="AJ704" s="179"/>
      <c r="AK704" s="179"/>
      <c r="AL704" s="179"/>
      <c r="AM704" s="179"/>
      <c r="AN704" s="179"/>
      <c r="AO704" s="179"/>
      <c r="AP704" s="179"/>
      <c r="AQ704" s="179"/>
      <c r="AR704" s="179"/>
      <c r="AS704" s="179"/>
      <c r="AT704" s="179"/>
      <c r="AU704" s="179"/>
      <c r="AV704" s="179"/>
      <c r="AW704" s="179"/>
      <c r="AX704" s="179"/>
      <c r="AY704" s="179"/>
      <c r="AZ704" s="179"/>
      <c r="BA704" s="179"/>
      <c r="BB704" s="179"/>
      <c r="BC704" s="179"/>
      <c r="BD704" s="179"/>
      <c r="BE704" s="179"/>
      <c r="BF704" s="179"/>
      <c r="BG704" s="179"/>
      <c r="BH704" s="179"/>
      <c r="BI704" s="179"/>
      <c r="BJ704" s="179"/>
      <c r="BK704" s="179"/>
      <c r="BL704" s="179"/>
      <c r="BM704" s="179"/>
      <c r="BN704" s="179"/>
      <c r="BO704" s="179"/>
      <c r="BP704" s="179"/>
      <c r="BQ704" s="179"/>
      <c r="BR704" s="179"/>
      <c r="BS704" s="179"/>
      <c r="BT704" s="179"/>
      <c r="BU704" s="179"/>
      <c r="BV704" s="179"/>
      <c r="BW704" s="179"/>
      <c r="BX704" s="179"/>
      <c r="BY704" s="179"/>
      <c r="BZ704" s="179"/>
      <c r="CA704" s="179"/>
      <c r="CB704" s="179"/>
      <c r="CC704" s="179"/>
      <c r="CD704" s="179"/>
      <c r="CE704" s="179"/>
      <c r="CF704" s="179"/>
      <c r="CG704" s="179"/>
      <c r="CH704" s="179"/>
      <c r="CI704" s="179"/>
      <c r="CJ704" s="179"/>
      <c r="CK704" s="179"/>
      <c r="CL704" s="179"/>
      <c r="CM704" s="179"/>
      <c r="CN704" s="179"/>
      <c r="CO704" s="179"/>
      <c r="CP704" s="179"/>
      <c r="CQ704" s="179"/>
      <c r="CR704" s="179"/>
      <c r="CS704" s="179"/>
      <c r="CT704" s="179"/>
      <c r="CU704" s="179"/>
      <c r="CV704" s="179"/>
      <c r="CW704" s="179"/>
      <c r="CX704" s="179"/>
      <c r="CY704" s="179"/>
      <c r="CZ704" s="179"/>
      <c r="DA704" s="179"/>
      <c r="DB704" s="179"/>
      <c r="DC704" s="179"/>
      <c r="DD704" s="179"/>
      <c r="DE704" s="179"/>
      <c r="DF704" s="179"/>
      <c r="DG704" s="179"/>
      <c r="DH704" s="179"/>
      <c r="DI704" s="179"/>
      <c r="DJ704" s="179"/>
      <c r="DK704" s="179"/>
      <c r="DL704" s="179"/>
      <c r="DM704" s="179"/>
      <c r="DN704" s="179"/>
      <c r="DO704" s="179"/>
      <c r="DP704" s="179"/>
      <c r="DQ704" s="179"/>
      <c r="DR704" s="179"/>
      <c r="DS704" s="179"/>
      <c r="DT704" s="179"/>
      <c r="DU704" s="179"/>
      <c r="DV704" s="179"/>
      <c r="DW704" s="179"/>
      <c r="DX704" s="179"/>
      <c r="DY704" s="179"/>
      <c r="DZ704" s="179"/>
      <c r="EA704" s="179"/>
      <c r="EB704" s="179"/>
      <c r="EC704" s="179"/>
      <c r="ED704" s="179"/>
      <c r="EE704" s="179"/>
      <c r="EF704" s="179"/>
      <c r="EG704" s="179"/>
      <c r="EH704" s="179"/>
      <c r="EI704" s="179"/>
      <c r="EJ704" s="179"/>
      <c r="EK704" s="179"/>
      <c r="EL704" s="179"/>
      <c r="EM704" s="179"/>
      <c r="EN704" s="179"/>
      <c r="EO704" s="179"/>
      <c r="EP704" s="179"/>
      <c r="EQ704" s="179"/>
      <c r="ER704" s="179"/>
      <c r="ES704" s="179"/>
      <c r="ET704" s="179"/>
      <c r="EU704" s="179"/>
      <c r="EV704" s="179"/>
      <c r="EW704" s="179"/>
      <c r="EX704" s="179"/>
      <c r="EY704" s="179"/>
      <c r="EZ704" s="179"/>
      <c r="FA704" s="179"/>
      <c r="FB704" s="179"/>
      <c r="FC704" s="179"/>
      <c r="FD704" s="179"/>
      <c r="FE704" s="179"/>
      <c r="FF704" s="179"/>
      <c r="FG704" s="179"/>
      <c r="FH704" s="179"/>
      <c r="FI704" s="179"/>
      <c r="FJ704" s="179"/>
      <c r="FK704" s="179"/>
      <c r="FL704" s="179"/>
      <c r="FM704" s="179"/>
      <c r="FN704" s="179"/>
      <c r="FO704" s="179"/>
      <c r="FP704" s="179"/>
      <c r="FQ704" s="179"/>
      <c r="FR704" s="179"/>
      <c r="FS704" s="179"/>
      <c r="FT704" s="179"/>
      <c r="FU704" s="179"/>
      <c r="FV704" s="179"/>
      <c r="FW704" s="179"/>
      <c r="FX704" s="179"/>
      <c r="FY704" s="179"/>
      <c r="FZ704" s="179"/>
      <c r="GA704" s="179"/>
      <c r="GB704" s="179"/>
    </row>
    <row r="705" spans="1:184" s="659" customFormat="1">
      <c r="A705" s="12"/>
      <c r="D705" s="179"/>
      <c r="E705" s="179"/>
      <c r="F705" s="179"/>
      <c r="G705" s="179"/>
      <c r="H705" s="179"/>
      <c r="I705" s="179"/>
      <c r="J705" s="179"/>
      <c r="K705" s="179"/>
      <c r="L705" s="793"/>
      <c r="M705" s="794"/>
      <c r="N705" s="795"/>
      <c r="O705" s="179"/>
      <c r="P705" s="179"/>
      <c r="Q705" s="179"/>
      <c r="R705" s="179"/>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M705" s="179"/>
      <c r="CN705" s="179"/>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c r="DM705" s="179"/>
      <c r="DN705" s="179"/>
      <c r="DO705" s="179"/>
      <c r="DP705" s="179"/>
      <c r="DQ705" s="179"/>
      <c r="DR705" s="179"/>
      <c r="DS705" s="179"/>
      <c r="DT705" s="179"/>
      <c r="DU705" s="179"/>
      <c r="DV705" s="179"/>
      <c r="DW705" s="179"/>
      <c r="DX705" s="179"/>
      <c r="DY705" s="179"/>
      <c r="DZ705" s="179"/>
      <c r="EA705" s="179"/>
      <c r="EB705" s="179"/>
      <c r="EC705" s="179"/>
      <c r="ED705" s="179"/>
      <c r="EE705" s="179"/>
      <c r="EF705" s="179"/>
      <c r="EG705" s="179"/>
      <c r="EH705" s="179"/>
      <c r="EI705" s="179"/>
      <c r="EJ705" s="179"/>
      <c r="EK705" s="179"/>
      <c r="EL705" s="179"/>
      <c r="EM705" s="179"/>
      <c r="EN705" s="179"/>
      <c r="EO705" s="179"/>
      <c r="EP705" s="179"/>
      <c r="EQ705" s="179"/>
      <c r="ER705" s="179"/>
      <c r="ES705" s="179"/>
      <c r="ET705" s="179"/>
      <c r="EU705" s="179"/>
      <c r="EV705" s="179"/>
      <c r="EW705" s="179"/>
      <c r="EX705" s="179"/>
      <c r="EY705" s="179"/>
      <c r="EZ705" s="179"/>
      <c r="FA705" s="179"/>
      <c r="FB705" s="179"/>
      <c r="FC705" s="179"/>
      <c r="FD705" s="179"/>
      <c r="FE705" s="179"/>
      <c r="FF705" s="179"/>
      <c r="FG705" s="179"/>
      <c r="FH705" s="179"/>
      <c r="FI705" s="179"/>
      <c r="FJ705" s="179"/>
      <c r="FK705" s="179"/>
      <c r="FL705" s="179"/>
      <c r="FM705" s="179"/>
      <c r="FN705" s="179"/>
      <c r="FO705" s="179"/>
      <c r="FP705" s="179"/>
      <c r="FQ705" s="179"/>
      <c r="FR705" s="179"/>
      <c r="FS705" s="179"/>
      <c r="FT705" s="179"/>
      <c r="FU705" s="179"/>
      <c r="FV705" s="179"/>
      <c r="FW705" s="179"/>
      <c r="FX705" s="179"/>
      <c r="FY705" s="179"/>
      <c r="FZ705" s="179"/>
      <c r="GA705" s="179"/>
      <c r="GB705" s="179"/>
    </row>
    <row r="706" spans="1:184" s="659" customFormat="1">
      <c r="A706" s="12"/>
      <c r="D706" s="179"/>
      <c r="E706" s="179"/>
      <c r="F706" s="179"/>
      <c r="G706" s="179"/>
      <c r="H706" s="179"/>
      <c r="I706" s="179"/>
      <c r="J706" s="179"/>
      <c r="K706" s="179"/>
      <c r="L706" s="793"/>
      <c r="M706" s="794"/>
      <c r="N706" s="795"/>
      <c r="O706" s="179"/>
      <c r="P706" s="179"/>
      <c r="Q706" s="179"/>
      <c r="R706" s="179"/>
      <c r="S706" s="179"/>
      <c r="T706" s="179"/>
      <c r="U706" s="179"/>
      <c r="V706" s="179"/>
      <c r="W706" s="179"/>
      <c r="X706" s="179"/>
      <c r="Y706" s="179"/>
      <c r="Z706" s="179"/>
      <c r="AA706" s="179"/>
      <c r="AB706" s="179"/>
      <c r="AC706" s="179"/>
      <c r="AD706" s="179"/>
      <c r="AE706" s="179"/>
      <c r="AF706" s="179"/>
      <c r="AG706" s="179"/>
      <c r="AH706" s="179"/>
      <c r="AI706" s="179"/>
      <c r="AJ706" s="179"/>
      <c r="AK706" s="179"/>
      <c r="AL706" s="179"/>
      <c r="AM706" s="179"/>
      <c r="AN706" s="179"/>
      <c r="AO706" s="179"/>
      <c r="AP706" s="179"/>
      <c r="AQ706" s="179"/>
      <c r="AR706" s="179"/>
      <c r="AS706" s="179"/>
      <c r="AT706" s="179"/>
      <c r="AU706" s="179"/>
      <c r="AV706" s="179"/>
      <c r="AW706" s="179"/>
      <c r="AX706" s="179"/>
      <c r="AY706" s="179"/>
      <c r="AZ706" s="179"/>
      <c r="BA706" s="179"/>
      <c r="BB706" s="179"/>
      <c r="BC706" s="179"/>
      <c r="BD706" s="179"/>
      <c r="BE706" s="179"/>
      <c r="BF706" s="179"/>
      <c r="BG706" s="179"/>
      <c r="BH706" s="179"/>
      <c r="BI706" s="179"/>
      <c r="BJ706" s="179"/>
      <c r="BK706" s="179"/>
      <c r="BL706" s="179"/>
      <c r="BM706" s="179"/>
      <c r="BN706" s="179"/>
      <c r="BO706" s="179"/>
      <c r="BP706" s="179"/>
      <c r="BQ706" s="179"/>
      <c r="BR706" s="179"/>
      <c r="BS706" s="179"/>
      <c r="BT706" s="179"/>
      <c r="BU706" s="179"/>
      <c r="BV706" s="179"/>
      <c r="BW706" s="179"/>
      <c r="BX706" s="179"/>
      <c r="BY706" s="179"/>
      <c r="BZ706" s="179"/>
      <c r="CA706" s="179"/>
      <c r="CB706" s="179"/>
      <c r="CC706" s="179"/>
      <c r="CD706" s="179"/>
      <c r="CE706" s="179"/>
      <c r="CF706" s="179"/>
      <c r="CG706" s="179"/>
      <c r="CH706" s="179"/>
      <c r="CI706" s="179"/>
      <c r="CJ706" s="179"/>
      <c r="CK706" s="179"/>
      <c r="CL706" s="179"/>
      <c r="CM706" s="179"/>
      <c r="CN706" s="179"/>
      <c r="CO706" s="179"/>
      <c r="CP706" s="179"/>
      <c r="CQ706" s="179"/>
      <c r="CR706" s="179"/>
      <c r="CS706" s="179"/>
      <c r="CT706" s="179"/>
      <c r="CU706" s="179"/>
      <c r="CV706" s="179"/>
      <c r="CW706" s="179"/>
      <c r="CX706" s="179"/>
      <c r="CY706" s="179"/>
      <c r="CZ706" s="179"/>
      <c r="DA706" s="179"/>
      <c r="DB706" s="179"/>
      <c r="DC706" s="179"/>
      <c r="DD706" s="179"/>
      <c r="DE706" s="179"/>
      <c r="DF706" s="179"/>
      <c r="DG706" s="179"/>
      <c r="DH706" s="179"/>
      <c r="DI706" s="179"/>
      <c r="DJ706" s="179"/>
      <c r="DK706" s="179"/>
      <c r="DL706" s="179"/>
      <c r="DM706" s="179"/>
      <c r="DN706" s="179"/>
      <c r="DO706" s="179"/>
      <c r="DP706" s="179"/>
      <c r="DQ706" s="179"/>
      <c r="DR706" s="179"/>
      <c r="DS706" s="179"/>
      <c r="DT706" s="179"/>
      <c r="DU706" s="179"/>
      <c r="DV706" s="179"/>
      <c r="DW706" s="179"/>
      <c r="DX706" s="179"/>
      <c r="DY706" s="179"/>
      <c r="DZ706" s="179"/>
      <c r="EA706" s="179"/>
      <c r="EB706" s="179"/>
      <c r="EC706" s="179"/>
      <c r="ED706" s="179"/>
      <c r="EE706" s="179"/>
      <c r="EF706" s="179"/>
      <c r="EG706" s="179"/>
      <c r="EH706" s="179"/>
      <c r="EI706" s="179"/>
      <c r="EJ706" s="179"/>
      <c r="EK706" s="179"/>
      <c r="EL706" s="179"/>
      <c r="EM706" s="179"/>
      <c r="EN706" s="179"/>
      <c r="EO706" s="179"/>
      <c r="EP706" s="179"/>
      <c r="EQ706" s="179"/>
      <c r="ER706" s="179"/>
      <c r="ES706" s="179"/>
      <c r="ET706" s="179"/>
      <c r="EU706" s="179"/>
      <c r="EV706" s="179"/>
      <c r="EW706" s="179"/>
      <c r="EX706" s="179"/>
      <c r="EY706" s="179"/>
      <c r="EZ706" s="179"/>
      <c r="FA706" s="179"/>
      <c r="FB706" s="179"/>
      <c r="FC706" s="179"/>
      <c r="FD706" s="179"/>
      <c r="FE706" s="179"/>
      <c r="FF706" s="179"/>
      <c r="FG706" s="179"/>
      <c r="FH706" s="179"/>
      <c r="FI706" s="179"/>
      <c r="FJ706" s="179"/>
      <c r="FK706" s="179"/>
      <c r="FL706" s="179"/>
      <c r="FM706" s="179"/>
      <c r="FN706" s="179"/>
      <c r="FO706" s="179"/>
      <c r="FP706" s="179"/>
      <c r="FQ706" s="179"/>
      <c r="FR706" s="179"/>
      <c r="FS706" s="179"/>
      <c r="FT706" s="179"/>
      <c r="FU706" s="179"/>
      <c r="FV706" s="179"/>
      <c r="FW706" s="179"/>
      <c r="FX706" s="179"/>
      <c r="FY706" s="179"/>
      <c r="FZ706" s="179"/>
      <c r="GA706" s="179"/>
      <c r="GB706" s="179"/>
    </row>
    <row r="707" spans="1:184" s="659" customFormat="1">
      <c r="A707" s="12"/>
      <c r="D707" s="179"/>
      <c r="E707" s="179"/>
      <c r="F707" s="179"/>
      <c r="G707" s="179"/>
      <c r="H707" s="179"/>
      <c r="I707" s="179"/>
      <c r="J707" s="179"/>
      <c r="K707" s="179"/>
      <c r="L707" s="793"/>
      <c r="M707" s="794"/>
      <c r="N707" s="795"/>
      <c r="O707" s="179"/>
      <c r="P707" s="179"/>
      <c r="Q707" s="179"/>
      <c r="R707" s="179"/>
      <c r="S707" s="179"/>
      <c r="T707" s="179"/>
      <c r="U707" s="179"/>
      <c r="V707" s="179"/>
      <c r="W707" s="179"/>
      <c r="X707" s="179"/>
      <c r="Y707" s="179"/>
      <c r="Z707" s="179"/>
      <c r="AA707" s="179"/>
      <c r="AB707" s="179"/>
      <c r="AC707" s="179"/>
      <c r="AD707" s="179"/>
      <c r="AE707" s="179"/>
      <c r="AF707" s="179"/>
      <c r="AG707" s="179"/>
      <c r="AH707" s="179"/>
      <c r="AI707" s="179"/>
      <c r="AJ707" s="179"/>
      <c r="AK707" s="179"/>
      <c r="AL707" s="179"/>
      <c r="AM707" s="179"/>
      <c r="AN707" s="179"/>
      <c r="AO707" s="179"/>
      <c r="AP707" s="179"/>
      <c r="AQ707" s="179"/>
      <c r="AR707" s="179"/>
      <c r="AS707" s="179"/>
      <c r="AT707" s="179"/>
      <c r="AU707" s="179"/>
      <c r="AV707" s="179"/>
      <c r="AW707" s="179"/>
      <c r="AX707" s="179"/>
      <c r="AY707" s="179"/>
      <c r="AZ707" s="179"/>
      <c r="BA707" s="179"/>
      <c r="BB707" s="179"/>
      <c r="BC707" s="179"/>
      <c r="BD707" s="179"/>
      <c r="BE707" s="179"/>
      <c r="BF707" s="179"/>
      <c r="BG707" s="179"/>
      <c r="BH707" s="179"/>
      <c r="BI707" s="179"/>
      <c r="BJ707" s="179"/>
      <c r="BK707" s="179"/>
      <c r="BL707" s="179"/>
      <c r="BM707" s="179"/>
      <c r="BN707" s="179"/>
      <c r="BO707" s="179"/>
      <c r="BP707" s="179"/>
      <c r="BQ707" s="179"/>
      <c r="BR707" s="179"/>
      <c r="BS707" s="179"/>
      <c r="BT707" s="179"/>
      <c r="BU707" s="179"/>
      <c r="BV707" s="179"/>
      <c r="BW707" s="179"/>
      <c r="BX707" s="179"/>
      <c r="BY707" s="179"/>
      <c r="BZ707" s="179"/>
      <c r="CA707" s="179"/>
      <c r="CB707" s="179"/>
      <c r="CC707" s="179"/>
      <c r="CD707" s="179"/>
      <c r="CE707" s="179"/>
      <c r="CF707" s="179"/>
      <c r="CG707" s="179"/>
      <c r="CH707" s="179"/>
      <c r="CI707" s="179"/>
      <c r="CJ707" s="179"/>
      <c r="CK707" s="179"/>
      <c r="CL707" s="179"/>
      <c r="CM707" s="179"/>
      <c r="CN707" s="179"/>
      <c r="CO707" s="179"/>
      <c r="CP707" s="179"/>
      <c r="CQ707" s="179"/>
      <c r="CR707" s="179"/>
      <c r="CS707" s="179"/>
      <c r="CT707" s="179"/>
      <c r="CU707" s="179"/>
      <c r="CV707" s="179"/>
      <c r="CW707" s="179"/>
      <c r="CX707" s="179"/>
      <c r="CY707" s="179"/>
      <c r="CZ707" s="179"/>
      <c r="DA707" s="179"/>
      <c r="DB707" s="179"/>
      <c r="DC707" s="179"/>
      <c r="DD707" s="179"/>
      <c r="DE707" s="179"/>
      <c r="DF707" s="179"/>
      <c r="DG707" s="179"/>
      <c r="DH707" s="179"/>
      <c r="DI707" s="179"/>
      <c r="DJ707" s="179"/>
      <c r="DK707" s="179"/>
      <c r="DL707" s="179"/>
      <c r="DM707" s="179"/>
      <c r="DN707" s="179"/>
      <c r="DO707" s="179"/>
      <c r="DP707" s="179"/>
      <c r="DQ707" s="179"/>
      <c r="DR707" s="179"/>
      <c r="DS707" s="179"/>
      <c r="DT707" s="179"/>
      <c r="DU707" s="179"/>
      <c r="DV707" s="179"/>
      <c r="DW707" s="179"/>
      <c r="DX707" s="179"/>
      <c r="DY707" s="179"/>
      <c r="DZ707" s="179"/>
      <c r="EA707" s="179"/>
      <c r="EB707" s="179"/>
      <c r="EC707" s="179"/>
      <c r="ED707" s="179"/>
      <c r="EE707" s="179"/>
      <c r="EF707" s="179"/>
      <c r="EG707" s="179"/>
      <c r="EH707" s="179"/>
      <c r="EI707" s="179"/>
      <c r="EJ707" s="179"/>
      <c r="EK707" s="179"/>
      <c r="EL707" s="179"/>
      <c r="EM707" s="179"/>
      <c r="EN707" s="179"/>
      <c r="EO707" s="179"/>
      <c r="EP707" s="179"/>
      <c r="EQ707" s="179"/>
      <c r="ER707" s="179"/>
      <c r="ES707" s="179"/>
      <c r="ET707" s="179"/>
      <c r="EU707" s="179"/>
      <c r="EV707" s="179"/>
      <c r="EW707" s="179"/>
      <c r="EX707" s="179"/>
      <c r="EY707" s="179"/>
      <c r="EZ707" s="179"/>
      <c r="FA707" s="179"/>
      <c r="FB707" s="179"/>
      <c r="FC707" s="179"/>
      <c r="FD707" s="179"/>
      <c r="FE707" s="179"/>
      <c r="FF707" s="179"/>
      <c r="FG707" s="179"/>
      <c r="FH707" s="179"/>
      <c r="FI707" s="179"/>
      <c r="FJ707" s="179"/>
      <c r="FK707" s="179"/>
      <c r="FL707" s="179"/>
      <c r="FM707" s="179"/>
      <c r="FN707" s="179"/>
      <c r="FO707" s="179"/>
      <c r="FP707" s="179"/>
      <c r="FQ707" s="179"/>
      <c r="FR707" s="179"/>
      <c r="FS707" s="179"/>
      <c r="FT707" s="179"/>
      <c r="FU707" s="179"/>
      <c r="FV707" s="179"/>
      <c r="FW707" s="179"/>
      <c r="FX707" s="179"/>
      <c r="FY707" s="179"/>
      <c r="FZ707" s="179"/>
      <c r="GA707" s="179"/>
      <c r="GB707" s="179"/>
    </row>
    <row r="708" spans="1:184" s="659" customFormat="1">
      <c r="A708" s="12"/>
      <c r="D708" s="179"/>
      <c r="E708" s="179"/>
      <c r="F708" s="179"/>
      <c r="G708" s="179"/>
      <c r="H708" s="179"/>
      <c r="I708" s="179"/>
      <c r="J708" s="179"/>
      <c r="K708" s="179"/>
      <c r="L708" s="793"/>
      <c r="M708" s="794"/>
      <c r="N708" s="795"/>
      <c r="O708" s="179"/>
      <c r="P708" s="179"/>
      <c r="Q708" s="179"/>
      <c r="R708" s="179"/>
      <c r="S708" s="179"/>
      <c r="T708" s="179"/>
      <c r="U708" s="179"/>
      <c r="V708" s="179"/>
      <c r="W708" s="179"/>
      <c r="X708" s="179"/>
      <c r="Y708" s="179"/>
      <c r="Z708" s="179"/>
      <c r="AA708" s="179"/>
      <c r="AB708" s="179"/>
      <c r="AC708" s="179"/>
      <c r="AD708" s="179"/>
      <c r="AE708" s="179"/>
      <c r="AF708" s="179"/>
      <c r="AG708" s="179"/>
      <c r="AH708" s="179"/>
      <c r="AI708" s="179"/>
      <c r="AJ708" s="179"/>
      <c r="AK708" s="179"/>
      <c r="AL708" s="179"/>
      <c r="AM708" s="179"/>
      <c r="AN708" s="179"/>
      <c r="AO708" s="179"/>
      <c r="AP708" s="179"/>
      <c r="AQ708" s="179"/>
      <c r="AR708" s="179"/>
      <c r="AS708" s="179"/>
      <c r="AT708" s="179"/>
      <c r="AU708" s="179"/>
      <c r="AV708" s="179"/>
      <c r="AW708" s="179"/>
      <c r="AX708" s="179"/>
      <c r="AY708" s="179"/>
      <c r="AZ708" s="179"/>
      <c r="BA708" s="179"/>
      <c r="BB708" s="179"/>
      <c r="BC708" s="179"/>
      <c r="BD708" s="179"/>
      <c r="BE708" s="179"/>
      <c r="BF708" s="179"/>
      <c r="BG708" s="179"/>
      <c r="BH708" s="179"/>
      <c r="BI708" s="179"/>
      <c r="BJ708" s="179"/>
      <c r="BK708" s="179"/>
      <c r="BL708" s="179"/>
      <c r="BM708" s="179"/>
      <c r="BN708" s="179"/>
      <c r="BO708" s="179"/>
      <c r="BP708" s="179"/>
      <c r="BQ708" s="179"/>
      <c r="BR708" s="179"/>
      <c r="BS708" s="179"/>
      <c r="BT708" s="179"/>
      <c r="BU708" s="179"/>
      <c r="BV708" s="179"/>
      <c r="BW708" s="179"/>
      <c r="BX708" s="179"/>
      <c r="BY708" s="179"/>
      <c r="BZ708" s="179"/>
      <c r="CA708" s="179"/>
      <c r="CB708" s="179"/>
      <c r="CC708" s="179"/>
      <c r="CD708" s="179"/>
      <c r="CE708" s="179"/>
      <c r="CF708" s="179"/>
      <c r="CG708" s="179"/>
      <c r="CH708" s="179"/>
      <c r="CI708" s="179"/>
      <c r="CJ708" s="179"/>
      <c r="CK708" s="179"/>
      <c r="CL708" s="179"/>
      <c r="CM708" s="179"/>
      <c r="CN708" s="179"/>
      <c r="CO708" s="179"/>
      <c r="CP708" s="179"/>
      <c r="CQ708" s="179"/>
      <c r="CR708" s="179"/>
      <c r="CS708" s="179"/>
      <c r="CT708" s="179"/>
      <c r="CU708" s="179"/>
      <c r="CV708" s="179"/>
      <c r="CW708" s="179"/>
      <c r="CX708" s="179"/>
      <c r="CY708" s="179"/>
      <c r="CZ708" s="179"/>
      <c r="DA708" s="179"/>
      <c r="DB708" s="179"/>
      <c r="DC708" s="179"/>
      <c r="DD708" s="179"/>
      <c r="DE708" s="179"/>
      <c r="DF708" s="179"/>
      <c r="DG708" s="179"/>
      <c r="DH708" s="179"/>
      <c r="DI708" s="179"/>
      <c r="DJ708" s="179"/>
      <c r="DK708" s="179"/>
      <c r="DL708" s="179"/>
      <c r="DM708" s="179"/>
      <c r="DN708" s="179"/>
      <c r="DO708" s="179"/>
      <c r="DP708" s="179"/>
      <c r="DQ708" s="179"/>
      <c r="DR708" s="179"/>
      <c r="DS708" s="179"/>
      <c r="DT708" s="179"/>
      <c r="DU708" s="179"/>
      <c r="DV708" s="179"/>
      <c r="DW708" s="179"/>
      <c r="DX708" s="179"/>
      <c r="DY708" s="179"/>
      <c r="DZ708" s="179"/>
      <c r="EA708" s="179"/>
      <c r="EB708" s="179"/>
      <c r="EC708" s="179"/>
      <c r="ED708" s="179"/>
      <c r="EE708" s="179"/>
      <c r="EF708" s="179"/>
      <c r="EG708" s="179"/>
      <c r="EH708" s="179"/>
      <c r="EI708" s="179"/>
      <c r="EJ708" s="179"/>
      <c r="EK708" s="179"/>
      <c r="EL708" s="179"/>
      <c r="EM708" s="179"/>
      <c r="EN708" s="179"/>
      <c r="EO708" s="179"/>
      <c r="EP708" s="179"/>
      <c r="EQ708" s="179"/>
      <c r="ER708" s="179"/>
      <c r="ES708" s="179"/>
      <c r="ET708" s="179"/>
      <c r="EU708" s="179"/>
      <c r="EV708" s="179"/>
      <c r="EW708" s="179"/>
      <c r="EX708" s="179"/>
      <c r="EY708" s="179"/>
      <c r="EZ708" s="179"/>
      <c r="FA708" s="179"/>
      <c r="FB708" s="179"/>
      <c r="FC708" s="179"/>
      <c r="FD708" s="179"/>
      <c r="FE708" s="179"/>
      <c r="FF708" s="179"/>
      <c r="FG708" s="179"/>
      <c r="FH708" s="179"/>
      <c r="FI708" s="179"/>
      <c r="FJ708" s="179"/>
      <c r="FK708" s="179"/>
      <c r="FL708" s="179"/>
      <c r="FM708" s="179"/>
      <c r="FN708" s="179"/>
      <c r="FO708" s="179"/>
      <c r="FP708" s="179"/>
      <c r="FQ708" s="179"/>
      <c r="FR708" s="179"/>
      <c r="FS708" s="179"/>
      <c r="FT708" s="179"/>
      <c r="FU708" s="179"/>
      <c r="FV708" s="179"/>
      <c r="FW708" s="179"/>
      <c r="FX708" s="179"/>
      <c r="FY708" s="179"/>
      <c r="FZ708" s="179"/>
      <c r="GA708" s="179"/>
      <c r="GB708" s="179"/>
    </row>
    <row r="709" spans="1:184" s="659" customFormat="1">
      <c r="A709" s="12"/>
      <c r="D709" s="179"/>
      <c r="E709" s="179"/>
      <c r="F709" s="179"/>
      <c r="G709" s="179"/>
      <c r="H709" s="179"/>
      <c r="I709" s="179"/>
      <c r="J709" s="179"/>
      <c r="K709" s="179"/>
      <c r="L709" s="793"/>
      <c r="M709" s="794"/>
      <c r="N709" s="795"/>
      <c r="O709" s="179"/>
      <c r="P709" s="179"/>
      <c r="Q709" s="179"/>
      <c r="R709" s="179"/>
      <c r="S709" s="179"/>
      <c r="T709" s="179"/>
      <c r="U709" s="179"/>
      <c r="V709" s="179"/>
      <c r="W709" s="179"/>
      <c r="X709" s="179"/>
      <c r="Y709" s="179"/>
      <c r="Z709" s="179"/>
      <c r="AA709" s="179"/>
      <c r="AB709" s="179"/>
      <c r="AC709" s="179"/>
      <c r="AD709" s="179"/>
      <c r="AE709" s="179"/>
      <c r="AF709" s="179"/>
      <c r="AG709" s="179"/>
      <c r="AH709" s="179"/>
      <c r="AI709" s="179"/>
      <c r="AJ709" s="179"/>
      <c r="AK709" s="179"/>
      <c r="AL709" s="179"/>
      <c r="AM709" s="179"/>
      <c r="AN709" s="179"/>
      <c r="AO709" s="179"/>
      <c r="AP709" s="179"/>
      <c r="AQ709" s="179"/>
      <c r="AR709" s="179"/>
      <c r="AS709" s="179"/>
      <c r="AT709" s="179"/>
      <c r="AU709" s="179"/>
      <c r="AV709" s="179"/>
      <c r="AW709" s="179"/>
      <c r="AX709" s="179"/>
      <c r="AY709" s="179"/>
      <c r="AZ709" s="179"/>
      <c r="BA709" s="179"/>
      <c r="BB709" s="179"/>
      <c r="BC709" s="179"/>
      <c r="BD709" s="179"/>
      <c r="BE709" s="179"/>
      <c r="BF709" s="179"/>
      <c r="BG709" s="179"/>
      <c r="BH709" s="179"/>
      <c r="BI709" s="179"/>
      <c r="BJ709" s="179"/>
      <c r="BK709" s="179"/>
      <c r="BL709" s="179"/>
      <c r="BM709" s="179"/>
      <c r="BN709" s="179"/>
      <c r="BO709" s="179"/>
      <c r="BP709" s="179"/>
      <c r="BQ709" s="179"/>
      <c r="BR709" s="179"/>
      <c r="BS709" s="179"/>
      <c r="BT709" s="179"/>
      <c r="BU709" s="179"/>
      <c r="BV709" s="179"/>
      <c r="BW709" s="179"/>
      <c r="BX709" s="179"/>
      <c r="BY709" s="179"/>
      <c r="BZ709" s="179"/>
      <c r="CA709" s="179"/>
      <c r="CB709" s="179"/>
      <c r="CC709" s="179"/>
      <c r="CD709" s="179"/>
      <c r="CE709" s="179"/>
      <c r="CF709" s="179"/>
      <c r="CG709" s="179"/>
      <c r="CH709" s="179"/>
      <c r="CI709" s="179"/>
      <c r="CJ709" s="179"/>
      <c r="CK709" s="179"/>
      <c r="CL709" s="179"/>
      <c r="CM709" s="179"/>
      <c r="CN709" s="179"/>
      <c r="CO709" s="179"/>
      <c r="CP709" s="179"/>
      <c r="CQ709" s="179"/>
      <c r="CR709" s="179"/>
      <c r="CS709" s="179"/>
      <c r="CT709" s="179"/>
      <c r="CU709" s="179"/>
      <c r="CV709" s="179"/>
      <c r="CW709" s="179"/>
      <c r="CX709" s="179"/>
      <c r="CY709" s="179"/>
      <c r="CZ709" s="179"/>
      <c r="DA709" s="179"/>
      <c r="DB709" s="179"/>
      <c r="DC709" s="179"/>
      <c r="DD709" s="179"/>
      <c r="DE709" s="179"/>
      <c r="DF709" s="179"/>
      <c r="DG709" s="179"/>
      <c r="DH709" s="179"/>
      <c r="DI709" s="179"/>
      <c r="DJ709" s="179"/>
      <c r="DK709" s="179"/>
      <c r="DL709" s="179"/>
      <c r="DM709" s="179"/>
      <c r="DN709" s="179"/>
      <c r="DO709" s="179"/>
      <c r="DP709" s="179"/>
      <c r="DQ709" s="179"/>
      <c r="DR709" s="179"/>
      <c r="DS709" s="179"/>
      <c r="DT709" s="179"/>
      <c r="DU709" s="179"/>
      <c r="DV709" s="179"/>
      <c r="DW709" s="179"/>
      <c r="DX709" s="179"/>
      <c r="DY709" s="179"/>
      <c r="DZ709" s="179"/>
      <c r="EA709" s="179"/>
      <c r="EB709" s="179"/>
      <c r="EC709" s="179"/>
      <c r="ED709" s="179"/>
      <c r="EE709" s="179"/>
      <c r="EF709" s="179"/>
      <c r="EG709" s="179"/>
      <c r="EH709" s="179"/>
      <c r="EI709" s="179"/>
      <c r="EJ709" s="179"/>
      <c r="EK709" s="179"/>
      <c r="EL709" s="179"/>
      <c r="EM709" s="179"/>
      <c r="EN709" s="179"/>
      <c r="EO709" s="179"/>
      <c r="EP709" s="179"/>
      <c r="EQ709" s="179"/>
      <c r="ER709" s="179"/>
      <c r="ES709" s="179"/>
      <c r="ET709" s="179"/>
      <c r="EU709" s="179"/>
      <c r="EV709" s="179"/>
      <c r="EW709" s="179"/>
      <c r="EX709" s="179"/>
      <c r="EY709" s="179"/>
      <c r="EZ709" s="179"/>
      <c r="FA709" s="179"/>
      <c r="FB709" s="179"/>
      <c r="FC709" s="179"/>
      <c r="FD709" s="179"/>
      <c r="FE709" s="179"/>
      <c r="FF709" s="179"/>
      <c r="FG709" s="179"/>
      <c r="FH709" s="179"/>
      <c r="FI709" s="179"/>
      <c r="FJ709" s="179"/>
      <c r="FK709" s="179"/>
      <c r="FL709" s="179"/>
      <c r="FM709" s="179"/>
      <c r="FN709" s="179"/>
      <c r="FO709" s="179"/>
      <c r="FP709" s="179"/>
      <c r="FQ709" s="179"/>
      <c r="FR709" s="179"/>
      <c r="FS709" s="179"/>
      <c r="FT709" s="179"/>
      <c r="FU709" s="179"/>
      <c r="FV709" s="179"/>
      <c r="FW709" s="179"/>
      <c r="FX709" s="179"/>
      <c r="FY709" s="179"/>
      <c r="FZ709" s="179"/>
      <c r="GA709" s="179"/>
      <c r="GB709" s="179"/>
    </row>
    <row r="710" spans="1:184" s="659" customFormat="1">
      <c r="A710" s="12"/>
      <c r="D710" s="179"/>
      <c r="E710" s="179"/>
      <c r="F710" s="179"/>
      <c r="G710" s="179"/>
      <c r="H710" s="179"/>
      <c r="I710" s="179"/>
      <c r="J710" s="179"/>
      <c r="K710" s="179"/>
      <c r="L710" s="793"/>
      <c r="M710" s="794"/>
      <c r="N710" s="795"/>
      <c r="O710" s="179"/>
      <c r="P710" s="179"/>
      <c r="Q710" s="179"/>
      <c r="R710" s="179"/>
      <c r="S710" s="179"/>
      <c r="T710" s="179"/>
      <c r="U710" s="179"/>
      <c r="V710" s="179"/>
      <c r="W710" s="179"/>
      <c r="X710" s="179"/>
      <c r="Y710" s="179"/>
      <c r="Z710" s="179"/>
      <c r="AA710" s="179"/>
      <c r="AB710" s="179"/>
      <c r="AC710" s="179"/>
      <c r="AD710" s="179"/>
      <c r="AE710" s="179"/>
      <c r="AF710" s="179"/>
      <c r="AG710" s="179"/>
      <c r="AH710" s="179"/>
      <c r="AI710" s="179"/>
      <c r="AJ710" s="179"/>
      <c r="AK710" s="179"/>
      <c r="AL710" s="179"/>
      <c r="AM710" s="179"/>
      <c r="AN710" s="179"/>
      <c r="AO710" s="179"/>
      <c r="AP710" s="179"/>
      <c r="AQ710" s="179"/>
      <c r="AR710" s="179"/>
      <c r="AS710" s="179"/>
      <c r="AT710" s="179"/>
      <c r="AU710" s="179"/>
      <c r="AV710" s="179"/>
      <c r="AW710" s="179"/>
      <c r="AX710" s="179"/>
      <c r="AY710" s="179"/>
      <c r="AZ710" s="179"/>
      <c r="BA710" s="179"/>
      <c r="BB710" s="179"/>
      <c r="BC710" s="179"/>
      <c r="BD710" s="179"/>
      <c r="BE710" s="179"/>
      <c r="BF710" s="179"/>
      <c r="BG710" s="179"/>
      <c r="BH710" s="179"/>
      <c r="BI710" s="179"/>
      <c r="BJ710" s="179"/>
      <c r="BK710" s="179"/>
      <c r="BL710" s="179"/>
      <c r="BM710" s="179"/>
      <c r="BN710" s="179"/>
      <c r="BO710" s="179"/>
      <c r="BP710" s="179"/>
      <c r="BQ710" s="179"/>
      <c r="BR710" s="179"/>
      <c r="BS710" s="179"/>
      <c r="BT710" s="179"/>
      <c r="BU710" s="179"/>
      <c r="BV710" s="179"/>
      <c r="BW710" s="179"/>
      <c r="BX710" s="179"/>
      <c r="BY710" s="179"/>
      <c r="BZ710" s="179"/>
      <c r="CA710" s="179"/>
      <c r="CB710" s="179"/>
      <c r="CC710" s="179"/>
      <c r="CD710" s="179"/>
      <c r="CE710" s="179"/>
      <c r="CF710" s="179"/>
      <c r="CG710" s="179"/>
      <c r="CH710" s="179"/>
      <c r="CI710" s="179"/>
      <c r="CJ710" s="179"/>
      <c r="CK710" s="179"/>
      <c r="CL710" s="179"/>
      <c r="CM710" s="179"/>
      <c r="CN710" s="179"/>
      <c r="CO710" s="179"/>
      <c r="CP710" s="179"/>
      <c r="CQ710" s="179"/>
      <c r="CR710" s="179"/>
      <c r="CS710" s="179"/>
      <c r="CT710" s="179"/>
      <c r="CU710" s="179"/>
      <c r="CV710" s="179"/>
      <c r="CW710" s="179"/>
      <c r="CX710" s="179"/>
      <c r="CY710" s="179"/>
      <c r="CZ710" s="179"/>
      <c r="DA710" s="179"/>
      <c r="DB710" s="179"/>
      <c r="DC710" s="179"/>
      <c r="DD710" s="179"/>
      <c r="DE710" s="179"/>
      <c r="DF710" s="179"/>
      <c r="DG710" s="179"/>
      <c r="DH710" s="179"/>
      <c r="DI710" s="179"/>
      <c r="DJ710" s="179"/>
      <c r="DK710" s="179"/>
      <c r="DL710" s="179"/>
      <c r="DM710" s="179"/>
      <c r="DN710" s="179"/>
      <c r="DO710" s="179"/>
      <c r="DP710" s="179"/>
      <c r="DQ710" s="179"/>
      <c r="DR710" s="179"/>
      <c r="DS710" s="179"/>
      <c r="DT710" s="179"/>
      <c r="DU710" s="179"/>
      <c r="DV710" s="179"/>
      <c r="DW710" s="179"/>
      <c r="DX710" s="179"/>
      <c r="DY710" s="179"/>
      <c r="DZ710" s="179"/>
      <c r="EA710" s="179"/>
      <c r="EB710" s="179"/>
      <c r="EC710" s="179"/>
      <c r="ED710" s="179"/>
      <c r="EE710" s="179"/>
      <c r="EF710" s="179"/>
      <c r="EG710" s="179"/>
      <c r="EH710" s="179"/>
      <c r="EI710" s="179"/>
      <c r="EJ710" s="179"/>
      <c r="EK710" s="179"/>
      <c r="EL710" s="179"/>
      <c r="EM710" s="179"/>
      <c r="EN710" s="179"/>
      <c r="EO710" s="179"/>
      <c r="EP710" s="179"/>
      <c r="EQ710" s="179"/>
      <c r="ER710" s="179"/>
      <c r="ES710" s="179"/>
      <c r="ET710" s="179"/>
      <c r="EU710" s="179"/>
      <c r="EV710" s="179"/>
      <c r="EW710" s="179"/>
      <c r="EX710" s="179"/>
      <c r="EY710" s="179"/>
      <c r="EZ710" s="179"/>
      <c r="FA710" s="179"/>
      <c r="FB710" s="179"/>
      <c r="FC710" s="179"/>
      <c r="FD710" s="179"/>
      <c r="FE710" s="179"/>
      <c r="FF710" s="179"/>
      <c r="FG710" s="179"/>
      <c r="FH710" s="179"/>
      <c r="FI710" s="179"/>
      <c r="FJ710" s="179"/>
      <c r="FK710" s="179"/>
      <c r="FL710" s="179"/>
      <c r="FM710" s="179"/>
      <c r="FN710" s="179"/>
      <c r="FO710" s="179"/>
      <c r="FP710" s="179"/>
      <c r="FQ710" s="179"/>
      <c r="FR710" s="179"/>
      <c r="FS710" s="179"/>
      <c r="FT710" s="179"/>
      <c r="FU710" s="179"/>
      <c r="FV710" s="179"/>
      <c r="FW710" s="179"/>
      <c r="FX710" s="179"/>
      <c r="FY710" s="179"/>
      <c r="FZ710" s="179"/>
      <c r="GA710" s="179"/>
      <c r="GB710" s="179"/>
    </row>
    <row r="711" spans="1:184" s="659" customFormat="1">
      <c r="A711" s="12"/>
      <c r="D711" s="179"/>
      <c r="E711" s="179"/>
      <c r="F711" s="179"/>
      <c r="G711" s="179"/>
      <c r="H711" s="179"/>
      <c r="I711" s="179"/>
      <c r="J711" s="179"/>
      <c r="K711" s="179"/>
      <c r="L711" s="793"/>
      <c r="M711" s="794"/>
      <c r="N711" s="795"/>
      <c r="O711" s="179"/>
      <c r="P711" s="179"/>
      <c r="Q711" s="179"/>
      <c r="R711" s="179"/>
      <c r="S711" s="179"/>
      <c r="T711" s="179"/>
      <c r="U711" s="179"/>
      <c r="V711" s="179"/>
      <c r="W711" s="179"/>
      <c r="X711" s="179"/>
      <c r="Y711" s="179"/>
      <c r="Z711" s="179"/>
      <c r="AA711" s="179"/>
      <c r="AB711" s="179"/>
      <c r="AC711" s="179"/>
      <c r="AD711" s="179"/>
      <c r="AE711" s="179"/>
      <c r="AF711" s="179"/>
      <c r="AG711" s="179"/>
      <c r="AH711" s="179"/>
      <c r="AI711" s="179"/>
      <c r="AJ711" s="179"/>
      <c r="AK711" s="179"/>
      <c r="AL711" s="179"/>
      <c r="AM711" s="179"/>
      <c r="AN711" s="179"/>
      <c r="AO711" s="179"/>
      <c r="AP711" s="179"/>
      <c r="AQ711" s="179"/>
      <c r="AR711" s="179"/>
      <c r="AS711" s="179"/>
      <c r="AT711" s="179"/>
      <c r="AU711" s="179"/>
      <c r="AV711" s="179"/>
      <c r="AW711" s="179"/>
      <c r="AX711" s="179"/>
      <c r="AY711" s="179"/>
      <c r="AZ711" s="179"/>
      <c r="BA711" s="179"/>
      <c r="BB711" s="179"/>
      <c r="BC711" s="179"/>
      <c r="BD711" s="179"/>
      <c r="BE711" s="179"/>
      <c r="BF711" s="179"/>
      <c r="BG711" s="179"/>
      <c r="BH711" s="179"/>
      <c r="BI711" s="179"/>
      <c r="BJ711" s="179"/>
      <c r="BK711" s="179"/>
      <c r="BL711" s="179"/>
      <c r="BM711" s="179"/>
      <c r="BN711" s="179"/>
      <c r="BO711" s="179"/>
      <c r="BP711" s="179"/>
      <c r="BQ711" s="179"/>
      <c r="BR711" s="179"/>
      <c r="BS711" s="179"/>
      <c r="BT711" s="179"/>
      <c r="BU711" s="179"/>
      <c r="BV711" s="179"/>
      <c r="BW711" s="179"/>
      <c r="BX711" s="179"/>
      <c r="BY711" s="179"/>
      <c r="BZ711" s="179"/>
      <c r="CA711" s="179"/>
      <c r="CB711" s="179"/>
      <c r="CC711" s="179"/>
      <c r="CD711" s="179"/>
      <c r="CE711" s="179"/>
      <c r="CF711" s="179"/>
      <c r="CG711" s="179"/>
      <c r="CH711" s="179"/>
      <c r="CI711" s="179"/>
      <c r="CJ711" s="179"/>
      <c r="CK711" s="179"/>
      <c r="CL711" s="179"/>
      <c r="CM711" s="179"/>
      <c r="CN711" s="179"/>
      <c r="CO711" s="179"/>
      <c r="CP711" s="179"/>
      <c r="CQ711" s="179"/>
      <c r="CR711" s="179"/>
      <c r="CS711" s="179"/>
      <c r="CT711" s="179"/>
      <c r="CU711" s="179"/>
      <c r="CV711" s="179"/>
      <c r="CW711" s="179"/>
      <c r="CX711" s="179"/>
      <c r="CY711" s="179"/>
      <c r="CZ711" s="179"/>
      <c r="DA711" s="179"/>
      <c r="DB711" s="179"/>
      <c r="DC711" s="179"/>
      <c r="DD711" s="179"/>
      <c r="DE711" s="179"/>
      <c r="DF711" s="179"/>
      <c r="DG711" s="179"/>
      <c r="DH711" s="179"/>
      <c r="DI711" s="179"/>
      <c r="DJ711" s="179"/>
      <c r="DK711" s="179"/>
      <c r="DL711" s="179"/>
      <c r="DM711" s="179"/>
      <c r="DN711" s="179"/>
      <c r="DO711" s="179"/>
      <c r="DP711" s="179"/>
      <c r="DQ711" s="179"/>
      <c r="DR711" s="179"/>
      <c r="DS711" s="179"/>
      <c r="DT711" s="179"/>
      <c r="DU711" s="179"/>
      <c r="DV711" s="179"/>
      <c r="DW711" s="179"/>
      <c r="DX711" s="179"/>
      <c r="DY711" s="179"/>
      <c r="DZ711" s="179"/>
      <c r="EA711" s="179"/>
      <c r="EB711" s="179"/>
      <c r="EC711" s="179"/>
      <c r="ED711" s="179"/>
      <c r="EE711" s="179"/>
      <c r="EF711" s="179"/>
      <c r="EG711" s="179"/>
      <c r="EH711" s="179"/>
      <c r="EI711" s="179"/>
      <c r="EJ711" s="179"/>
      <c r="EK711" s="179"/>
      <c r="EL711" s="179"/>
      <c r="EM711" s="179"/>
      <c r="EN711" s="179"/>
      <c r="EO711" s="179"/>
      <c r="EP711" s="179"/>
      <c r="EQ711" s="179"/>
      <c r="ER711" s="179"/>
      <c r="ES711" s="179"/>
      <c r="ET711" s="179"/>
      <c r="EU711" s="179"/>
      <c r="EV711" s="179"/>
      <c r="EW711" s="179"/>
      <c r="EX711" s="179"/>
      <c r="EY711" s="179"/>
      <c r="EZ711" s="179"/>
      <c r="FA711" s="179"/>
      <c r="FB711" s="179"/>
      <c r="FC711" s="179"/>
      <c r="FD711" s="179"/>
      <c r="FE711" s="179"/>
      <c r="FF711" s="179"/>
      <c r="FG711" s="179"/>
      <c r="FH711" s="179"/>
      <c r="FI711" s="179"/>
      <c r="FJ711" s="179"/>
      <c r="FK711" s="179"/>
      <c r="FL711" s="179"/>
      <c r="FM711" s="179"/>
      <c r="FN711" s="179"/>
      <c r="FO711" s="179"/>
      <c r="FP711" s="179"/>
      <c r="FQ711" s="179"/>
      <c r="FR711" s="179"/>
      <c r="FS711" s="179"/>
      <c r="FT711" s="179"/>
      <c r="FU711" s="179"/>
      <c r="FV711" s="179"/>
      <c r="FW711" s="179"/>
      <c r="FX711" s="179"/>
      <c r="FY711" s="179"/>
      <c r="FZ711" s="179"/>
      <c r="GA711" s="179"/>
      <c r="GB711" s="179"/>
    </row>
    <row r="712" spans="1:184" s="659" customFormat="1">
      <c r="A712" s="12"/>
      <c r="D712" s="179"/>
      <c r="E712" s="179"/>
      <c r="F712" s="179"/>
      <c r="G712" s="179"/>
      <c r="H712" s="179"/>
      <c r="I712" s="179"/>
      <c r="J712" s="179"/>
      <c r="K712" s="179"/>
      <c r="L712" s="793"/>
      <c r="M712" s="794"/>
      <c r="N712" s="795"/>
      <c r="O712" s="179"/>
      <c r="P712" s="179"/>
      <c r="Q712" s="179"/>
      <c r="R712" s="179"/>
      <c r="S712" s="179"/>
      <c r="T712" s="179"/>
      <c r="U712" s="179"/>
      <c r="V712" s="179"/>
      <c r="W712" s="179"/>
      <c r="X712" s="179"/>
      <c r="Y712" s="179"/>
      <c r="Z712" s="179"/>
      <c r="AA712" s="179"/>
      <c r="AB712" s="179"/>
      <c r="AC712" s="179"/>
      <c r="AD712" s="179"/>
      <c r="AE712" s="179"/>
      <c r="AF712" s="179"/>
      <c r="AG712" s="179"/>
      <c r="AH712" s="179"/>
      <c r="AI712" s="179"/>
      <c r="AJ712" s="179"/>
      <c r="AK712" s="179"/>
      <c r="AL712" s="179"/>
      <c r="AM712" s="179"/>
      <c r="AN712" s="179"/>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c r="BK712" s="179"/>
      <c r="BL712" s="179"/>
      <c r="BM712" s="179"/>
      <c r="BN712" s="179"/>
      <c r="BO712" s="179"/>
      <c r="BP712" s="179"/>
      <c r="BQ712" s="179"/>
      <c r="BR712" s="179"/>
      <c r="BS712" s="179"/>
      <c r="BT712" s="179"/>
      <c r="BU712" s="179"/>
      <c r="BV712" s="179"/>
      <c r="BW712" s="179"/>
      <c r="BX712" s="179"/>
      <c r="BY712" s="179"/>
      <c r="BZ712" s="179"/>
      <c r="CA712" s="179"/>
      <c r="CB712" s="179"/>
      <c r="CC712" s="179"/>
      <c r="CD712" s="179"/>
      <c r="CE712" s="179"/>
      <c r="CF712" s="179"/>
      <c r="CG712" s="179"/>
      <c r="CH712" s="179"/>
      <c r="CI712" s="179"/>
      <c r="CJ712" s="179"/>
      <c r="CK712" s="179"/>
      <c r="CL712" s="179"/>
      <c r="CM712" s="179"/>
      <c r="CN712" s="179"/>
      <c r="CO712" s="179"/>
      <c r="CP712" s="179"/>
      <c r="CQ712" s="179"/>
      <c r="CR712" s="179"/>
      <c r="CS712" s="179"/>
      <c r="CT712" s="179"/>
      <c r="CU712" s="179"/>
      <c r="CV712" s="179"/>
      <c r="CW712" s="179"/>
      <c r="CX712" s="179"/>
      <c r="CY712" s="179"/>
      <c r="CZ712" s="179"/>
      <c r="DA712" s="179"/>
      <c r="DB712" s="179"/>
      <c r="DC712" s="179"/>
      <c r="DD712" s="179"/>
      <c r="DE712" s="179"/>
      <c r="DF712" s="179"/>
      <c r="DG712" s="179"/>
      <c r="DH712" s="179"/>
      <c r="DI712" s="179"/>
      <c r="DJ712" s="179"/>
      <c r="DK712" s="179"/>
      <c r="DL712" s="179"/>
      <c r="DM712" s="179"/>
      <c r="DN712" s="179"/>
      <c r="DO712" s="179"/>
      <c r="DP712" s="179"/>
      <c r="DQ712" s="179"/>
      <c r="DR712" s="179"/>
      <c r="DS712" s="179"/>
      <c r="DT712" s="179"/>
      <c r="DU712" s="179"/>
      <c r="DV712" s="179"/>
      <c r="DW712" s="179"/>
      <c r="DX712" s="179"/>
      <c r="DY712" s="179"/>
      <c r="DZ712" s="179"/>
      <c r="EA712" s="179"/>
      <c r="EB712" s="179"/>
      <c r="EC712" s="179"/>
      <c r="ED712" s="179"/>
      <c r="EE712" s="179"/>
      <c r="EF712" s="179"/>
      <c r="EG712" s="179"/>
      <c r="EH712" s="179"/>
      <c r="EI712" s="179"/>
      <c r="EJ712" s="179"/>
      <c r="EK712" s="179"/>
      <c r="EL712" s="179"/>
      <c r="EM712" s="179"/>
      <c r="EN712" s="179"/>
      <c r="EO712" s="179"/>
      <c r="EP712" s="179"/>
      <c r="EQ712" s="179"/>
      <c r="ER712" s="179"/>
      <c r="ES712" s="179"/>
      <c r="ET712" s="179"/>
      <c r="EU712" s="179"/>
      <c r="EV712" s="179"/>
      <c r="EW712" s="179"/>
      <c r="EX712" s="179"/>
      <c r="EY712" s="179"/>
      <c r="EZ712" s="179"/>
      <c r="FA712" s="179"/>
      <c r="FB712" s="179"/>
      <c r="FC712" s="179"/>
      <c r="FD712" s="179"/>
      <c r="FE712" s="179"/>
      <c r="FF712" s="179"/>
      <c r="FG712" s="179"/>
      <c r="FH712" s="179"/>
      <c r="FI712" s="179"/>
      <c r="FJ712" s="179"/>
      <c r="FK712" s="179"/>
      <c r="FL712" s="179"/>
      <c r="FM712" s="179"/>
      <c r="FN712" s="179"/>
      <c r="FO712" s="179"/>
      <c r="FP712" s="179"/>
      <c r="FQ712" s="179"/>
      <c r="FR712" s="179"/>
      <c r="FS712" s="179"/>
      <c r="FT712" s="179"/>
      <c r="FU712" s="179"/>
      <c r="FV712" s="179"/>
      <c r="FW712" s="179"/>
      <c r="FX712" s="179"/>
      <c r="FY712" s="179"/>
      <c r="FZ712" s="179"/>
      <c r="GA712" s="179"/>
      <c r="GB712" s="179"/>
    </row>
    <row r="713" spans="1:184" s="659" customFormat="1">
      <c r="A713" s="12"/>
      <c r="D713" s="179"/>
      <c r="E713" s="179"/>
      <c r="F713" s="179"/>
      <c r="G713" s="179"/>
      <c r="H713" s="179"/>
      <c r="I713" s="179"/>
      <c r="J713" s="179"/>
      <c r="K713" s="179"/>
      <c r="L713" s="793"/>
      <c r="M713" s="794"/>
      <c r="N713" s="795"/>
      <c r="O713" s="179"/>
      <c r="P713" s="179"/>
      <c r="Q713" s="179"/>
      <c r="R713" s="179"/>
      <c r="S713" s="179"/>
      <c r="T713" s="179"/>
      <c r="U713" s="179"/>
      <c r="V713" s="179"/>
      <c r="W713" s="179"/>
      <c r="X713" s="179"/>
      <c r="Y713" s="179"/>
      <c r="Z713" s="179"/>
      <c r="AA713" s="179"/>
      <c r="AB713" s="179"/>
      <c r="AC713" s="179"/>
      <c r="AD713" s="179"/>
      <c r="AE713" s="179"/>
      <c r="AF713" s="179"/>
      <c r="AG713" s="179"/>
      <c r="AH713" s="179"/>
      <c r="AI713" s="179"/>
      <c r="AJ713" s="179"/>
      <c r="AK713" s="179"/>
      <c r="AL713" s="179"/>
      <c r="AM713" s="179"/>
      <c r="AN713" s="179"/>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c r="BK713" s="179"/>
      <c r="BL713" s="179"/>
      <c r="BM713" s="179"/>
      <c r="BN713" s="179"/>
      <c r="BO713" s="179"/>
      <c r="BP713" s="179"/>
      <c r="BQ713" s="179"/>
      <c r="BR713" s="179"/>
      <c r="BS713" s="179"/>
      <c r="BT713" s="179"/>
      <c r="BU713" s="179"/>
      <c r="BV713" s="179"/>
      <c r="BW713" s="179"/>
      <c r="BX713" s="179"/>
      <c r="BY713" s="179"/>
      <c r="BZ713" s="179"/>
      <c r="CA713" s="179"/>
      <c r="CB713" s="179"/>
      <c r="CC713" s="179"/>
      <c r="CD713" s="179"/>
      <c r="CE713" s="179"/>
      <c r="CF713" s="179"/>
      <c r="CG713" s="179"/>
      <c r="CH713" s="179"/>
      <c r="CI713" s="179"/>
      <c r="CJ713" s="179"/>
      <c r="CK713" s="179"/>
      <c r="CL713" s="179"/>
      <c r="CM713" s="179"/>
      <c r="CN713" s="179"/>
      <c r="CO713" s="179"/>
      <c r="CP713" s="179"/>
      <c r="CQ713" s="179"/>
      <c r="CR713" s="179"/>
      <c r="CS713" s="179"/>
      <c r="CT713" s="179"/>
      <c r="CU713" s="179"/>
      <c r="CV713" s="179"/>
      <c r="CW713" s="179"/>
      <c r="CX713" s="179"/>
      <c r="CY713" s="179"/>
      <c r="CZ713" s="179"/>
      <c r="DA713" s="179"/>
      <c r="DB713" s="179"/>
      <c r="DC713" s="179"/>
      <c r="DD713" s="179"/>
      <c r="DE713" s="179"/>
      <c r="DF713" s="179"/>
      <c r="DG713" s="179"/>
      <c r="DH713" s="179"/>
      <c r="DI713" s="179"/>
      <c r="DJ713" s="179"/>
      <c r="DK713" s="179"/>
      <c r="DL713" s="179"/>
      <c r="DM713" s="179"/>
      <c r="DN713" s="179"/>
      <c r="DO713" s="179"/>
      <c r="DP713" s="179"/>
      <c r="DQ713" s="179"/>
      <c r="DR713" s="179"/>
      <c r="DS713" s="179"/>
      <c r="DT713" s="179"/>
      <c r="DU713" s="179"/>
      <c r="DV713" s="179"/>
      <c r="DW713" s="179"/>
      <c r="DX713" s="179"/>
      <c r="DY713" s="179"/>
      <c r="DZ713" s="179"/>
      <c r="EA713" s="179"/>
      <c r="EB713" s="179"/>
      <c r="EC713" s="179"/>
      <c r="ED713" s="179"/>
      <c r="EE713" s="179"/>
      <c r="EF713" s="179"/>
      <c r="EG713" s="179"/>
      <c r="EH713" s="179"/>
      <c r="EI713" s="179"/>
      <c r="EJ713" s="179"/>
      <c r="EK713" s="179"/>
      <c r="EL713" s="179"/>
      <c r="EM713" s="179"/>
      <c r="EN713" s="179"/>
      <c r="EO713" s="179"/>
      <c r="EP713" s="179"/>
      <c r="EQ713" s="179"/>
      <c r="ER713" s="179"/>
      <c r="ES713" s="179"/>
      <c r="ET713" s="179"/>
      <c r="EU713" s="179"/>
      <c r="EV713" s="179"/>
      <c r="EW713" s="179"/>
      <c r="EX713" s="179"/>
      <c r="EY713" s="179"/>
      <c r="EZ713" s="179"/>
      <c r="FA713" s="179"/>
      <c r="FB713" s="179"/>
      <c r="FC713" s="179"/>
      <c r="FD713" s="179"/>
      <c r="FE713" s="179"/>
      <c r="FF713" s="179"/>
      <c r="FG713" s="179"/>
      <c r="FH713" s="179"/>
      <c r="FI713" s="179"/>
      <c r="FJ713" s="179"/>
      <c r="FK713" s="179"/>
      <c r="FL713" s="179"/>
      <c r="FM713" s="179"/>
      <c r="FN713" s="179"/>
      <c r="FO713" s="179"/>
      <c r="FP713" s="179"/>
      <c r="FQ713" s="179"/>
      <c r="FR713" s="179"/>
      <c r="FS713" s="179"/>
      <c r="FT713" s="179"/>
      <c r="FU713" s="179"/>
      <c r="FV713" s="179"/>
      <c r="FW713" s="179"/>
      <c r="FX713" s="179"/>
      <c r="FY713" s="179"/>
      <c r="FZ713" s="179"/>
      <c r="GA713" s="179"/>
      <c r="GB713" s="179"/>
    </row>
    <row r="714" spans="1:184" s="659" customFormat="1">
      <c r="A714" s="12"/>
      <c r="D714" s="179"/>
      <c r="E714" s="179"/>
      <c r="F714" s="179"/>
      <c r="G714" s="179"/>
      <c r="H714" s="179"/>
      <c r="I714" s="179"/>
      <c r="J714" s="179"/>
      <c r="K714" s="179"/>
      <c r="L714" s="793"/>
      <c r="M714" s="794"/>
      <c r="N714" s="795"/>
      <c r="O714" s="179"/>
      <c r="P714" s="179"/>
      <c r="Q714" s="179"/>
      <c r="R714" s="179"/>
      <c r="S714" s="179"/>
      <c r="T714" s="179"/>
      <c r="U714" s="179"/>
      <c r="V714" s="179"/>
      <c r="W714" s="179"/>
      <c r="X714" s="179"/>
      <c r="Y714" s="179"/>
      <c r="Z714" s="179"/>
      <c r="AA714" s="179"/>
      <c r="AB714" s="179"/>
      <c r="AC714" s="179"/>
      <c r="AD714" s="179"/>
      <c r="AE714" s="179"/>
      <c r="AF714" s="179"/>
      <c r="AG714" s="179"/>
      <c r="AH714" s="179"/>
      <c r="AI714" s="179"/>
      <c r="AJ714" s="179"/>
      <c r="AK714" s="179"/>
      <c r="AL714" s="179"/>
      <c r="AM714" s="179"/>
      <c r="AN714" s="179"/>
      <c r="AO714" s="179"/>
      <c r="AP714" s="179"/>
      <c r="AQ714" s="179"/>
      <c r="AR714" s="179"/>
      <c r="AS714" s="179"/>
      <c r="AT714" s="179"/>
      <c r="AU714" s="179"/>
      <c r="AV714" s="179"/>
      <c r="AW714" s="179"/>
      <c r="AX714" s="179"/>
      <c r="AY714" s="179"/>
      <c r="AZ714" s="179"/>
      <c r="BA714" s="179"/>
      <c r="BB714" s="179"/>
      <c r="BC714" s="179"/>
      <c r="BD714" s="179"/>
      <c r="BE714" s="179"/>
      <c r="BF714" s="179"/>
      <c r="BG714" s="179"/>
      <c r="BH714" s="179"/>
      <c r="BI714" s="179"/>
      <c r="BJ714" s="179"/>
      <c r="BK714" s="179"/>
      <c r="BL714" s="179"/>
      <c r="BM714" s="179"/>
      <c r="BN714" s="179"/>
      <c r="BO714" s="179"/>
      <c r="BP714" s="179"/>
      <c r="BQ714" s="179"/>
      <c r="BR714" s="179"/>
      <c r="BS714" s="179"/>
      <c r="BT714" s="179"/>
      <c r="BU714" s="179"/>
      <c r="BV714" s="179"/>
      <c r="BW714" s="179"/>
      <c r="BX714" s="179"/>
      <c r="BY714" s="179"/>
      <c r="BZ714" s="179"/>
      <c r="CA714" s="179"/>
      <c r="CB714" s="179"/>
      <c r="CC714" s="179"/>
      <c r="CD714" s="179"/>
      <c r="CE714" s="179"/>
      <c r="CF714" s="179"/>
      <c r="CG714" s="179"/>
      <c r="CH714" s="179"/>
      <c r="CI714" s="179"/>
      <c r="CJ714" s="179"/>
      <c r="CK714" s="179"/>
      <c r="CL714" s="179"/>
      <c r="CM714" s="179"/>
      <c r="CN714" s="179"/>
      <c r="CO714" s="179"/>
      <c r="CP714" s="179"/>
      <c r="CQ714" s="179"/>
      <c r="CR714" s="179"/>
      <c r="CS714" s="179"/>
      <c r="CT714" s="179"/>
      <c r="CU714" s="179"/>
      <c r="CV714" s="179"/>
      <c r="CW714" s="179"/>
      <c r="CX714" s="179"/>
      <c r="CY714" s="179"/>
      <c r="CZ714" s="179"/>
      <c r="DA714" s="179"/>
      <c r="DB714" s="179"/>
      <c r="DC714" s="179"/>
      <c r="DD714" s="179"/>
      <c r="DE714" s="179"/>
      <c r="DF714" s="179"/>
      <c r="DG714" s="179"/>
      <c r="DH714" s="179"/>
      <c r="DI714" s="179"/>
      <c r="DJ714" s="179"/>
      <c r="DK714" s="179"/>
      <c r="DL714" s="179"/>
      <c r="DM714" s="179"/>
      <c r="DN714" s="179"/>
      <c r="DO714" s="179"/>
      <c r="DP714" s="179"/>
      <c r="DQ714" s="179"/>
      <c r="DR714" s="179"/>
      <c r="DS714" s="179"/>
      <c r="DT714" s="179"/>
      <c r="DU714" s="179"/>
      <c r="DV714" s="179"/>
      <c r="DW714" s="179"/>
      <c r="DX714" s="179"/>
      <c r="DY714" s="179"/>
      <c r="DZ714" s="179"/>
      <c r="EA714" s="179"/>
      <c r="EB714" s="179"/>
      <c r="EC714" s="179"/>
      <c r="ED714" s="179"/>
      <c r="EE714" s="179"/>
      <c r="EF714" s="179"/>
      <c r="EG714" s="179"/>
      <c r="EH714" s="179"/>
      <c r="EI714" s="179"/>
      <c r="EJ714" s="179"/>
      <c r="EK714" s="179"/>
      <c r="EL714" s="179"/>
      <c r="EM714" s="179"/>
      <c r="EN714" s="179"/>
      <c r="EO714" s="179"/>
      <c r="EP714" s="179"/>
      <c r="EQ714" s="179"/>
      <c r="ER714" s="179"/>
      <c r="ES714" s="179"/>
      <c r="ET714" s="179"/>
      <c r="EU714" s="179"/>
      <c r="EV714" s="179"/>
      <c r="EW714" s="179"/>
      <c r="EX714" s="179"/>
      <c r="EY714" s="179"/>
      <c r="EZ714" s="179"/>
      <c r="FA714" s="179"/>
      <c r="FB714" s="179"/>
      <c r="FC714" s="179"/>
      <c r="FD714" s="179"/>
      <c r="FE714" s="179"/>
      <c r="FF714" s="179"/>
      <c r="FG714" s="179"/>
      <c r="FH714" s="179"/>
      <c r="FI714" s="179"/>
      <c r="FJ714" s="179"/>
      <c r="FK714" s="179"/>
      <c r="FL714" s="179"/>
      <c r="FM714" s="179"/>
      <c r="FN714" s="179"/>
      <c r="FO714" s="179"/>
      <c r="FP714" s="179"/>
      <c r="FQ714" s="179"/>
      <c r="FR714" s="179"/>
      <c r="FS714" s="179"/>
      <c r="FT714" s="179"/>
      <c r="FU714" s="179"/>
      <c r="FV714" s="179"/>
      <c r="FW714" s="179"/>
      <c r="FX714" s="179"/>
      <c r="FY714" s="179"/>
      <c r="FZ714" s="179"/>
      <c r="GA714" s="179"/>
      <c r="GB714" s="179"/>
    </row>
    <row r="715" spans="1:184" s="659" customFormat="1">
      <c r="A715" s="12"/>
      <c r="D715" s="179"/>
      <c r="E715" s="179"/>
      <c r="F715" s="179"/>
      <c r="G715" s="179"/>
      <c r="H715" s="179"/>
      <c r="I715" s="179"/>
      <c r="J715" s="179"/>
      <c r="K715" s="179"/>
      <c r="L715" s="793"/>
      <c r="M715" s="794"/>
      <c r="N715" s="795"/>
      <c r="O715" s="179"/>
      <c r="P715" s="179"/>
      <c r="Q715" s="179"/>
      <c r="R715" s="179"/>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M715" s="179"/>
      <c r="CN715" s="179"/>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c r="DM715" s="179"/>
      <c r="DN715" s="179"/>
      <c r="DO715" s="179"/>
      <c r="DP715" s="179"/>
      <c r="DQ715" s="179"/>
      <c r="DR715" s="179"/>
      <c r="DS715" s="179"/>
      <c r="DT715" s="179"/>
      <c r="DU715" s="179"/>
      <c r="DV715" s="179"/>
      <c r="DW715" s="179"/>
      <c r="DX715" s="179"/>
      <c r="DY715" s="179"/>
      <c r="DZ715" s="179"/>
      <c r="EA715" s="179"/>
      <c r="EB715" s="179"/>
      <c r="EC715" s="179"/>
      <c r="ED715" s="179"/>
      <c r="EE715" s="179"/>
      <c r="EF715" s="179"/>
      <c r="EG715" s="179"/>
      <c r="EH715" s="179"/>
      <c r="EI715" s="179"/>
      <c r="EJ715" s="179"/>
      <c r="EK715" s="179"/>
      <c r="EL715" s="179"/>
      <c r="EM715" s="179"/>
      <c r="EN715" s="179"/>
      <c r="EO715" s="179"/>
      <c r="EP715" s="179"/>
      <c r="EQ715" s="179"/>
      <c r="ER715" s="179"/>
      <c r="ES715" s="179"/>
      <c r="ET715" s="179"/>
      <c r="EU715" s="179"/>
      <c r="EV715" s="179"/>
      <c r="EW715" s="179"/>
      <c r="EX715" s="179"/>
      <c r="EY715" s="179"/>
      <c r="EZ715" s="179"/>
      <c r="FA715" s="179"/>
      <c r="FB715" s="179"/>
      <c r="FC715" s="179"/>
      <c r="FD715" s="179"/>
      <c r="FE715" s="179"/>
      <c r="FF715" s="179"/>
      <c r="FG715" s="179"/>
      <c r="FH715" s="179"/>
      <c r="FI715" s="179"/>
      <c r="FJ715" s="179"/>
      <c r="FK715" s="179"/>
      <c r="FL715" s="179"/>
      <c r="FM715" s="179"/>
      <c r="FN715" s="179"/>
      <c r="FO715" s="179"/>
      <c r="FP715" s="179"/>
      <c r="FQ715" s="179"/>
      <c r="FR715" s="179"/>
      <c r="FS715" s="179"/>
      <c r="FT715" s="179"/>
      <c r="FU715" s="179"/>
      <c r="FV715" s="179"/>
      <c r="FW715" s="179"/>
      <c r="FX715" s="179"/>
      <c r="FY715" s="179"/>
      <c r="FZ715" s="179"/>
      <c r="GA715" s="179"/>
      <c r="GB715" s="179"/>
    </row>
    <row r="716" spans="1:184" s="659" customFormat="1">
      <c r="A716" s="12"/>
      <c r="D716" s="179"/>
      <c r="E716" s="179"/>
      <c r="F716" s="179"/>
      <c r="G716" s="179"/>
      <c r="H716" s="179"/>
      <c r="I716" s="179"/>
      <c r="J716" s="179"/>
      <c r="K716" s="179"/>
      <c r="L716" s="793"/>
      <c r="M716" s="794"/>
      <c r="N716" s="795"/>
      <c r="O716" s="179"/>
      <c r="P716" s="179"/>
      <c r="Q716" s="179"/>
      <c r="R716" s="179"/>
      <c r="S716" s="179"/>
      <c r="T716" s="179"/>
      <c r="U716" s="179"/>
      <c r="V716" s="179"/>
      <c r="W716" s="179"/>
      <c r="X716" s="179"/>
      <c r="Y716" s="179"/>
      <c r="Z716" s="179"/>
      <c r="AA716" s="179"/>
      <c r="AB716" s="179"/>
      <c r="AC716" s="179"/>
      <c r="AD716" s="179"/>
      <c r="AE716" s="179"/>
      <c r="AF716" s="179"/>
      <c r="AG716" s="179"/>
      <c r="AH716" s="179"/>
      <c r="AI716" s="179"/>
      <c r="AJ716" s="179"/>
      <c r="AK716" s="179"/>
      <c r="AL716" s="179"/>
      <c r="AM716" s="179"/>
      <c r="AN716" s="179"/>
      <c r="AO716" s="179"/>
      <c r="AP716" s="179"/>
      <c r="AQ716" s="179"/>
      <c r="AR716" s="179"/>
      <c r="AS716" s="179"/>
      <c r="AT716" s="179"/>
      <c r="AU716" s="179"/>
      <c r="AV716" s="179"/>
      <c r="AW716" s="179"/>
      <c r="AX716" s="179"/>
      <c r="AY716" s="179"/>
      <c r="AZ716" s="179"/>
      <c r="BA716" s="179"/>
      <c r="BB716" s="179"/>
      <c r="BC716" s="179"/>
      <c r="BD716" s="179"/>
      <c r="BE716" s="179"/>
      <c r="BF716" s="179"/>
      <c r="BG716" s="179"/>
      <c r="BH716" s="179"/>
      <c r="BI716" s="179"/>
      <c r="BJ716" s="179"/>
      <c r="BK716" s="179"/>
      <c r="BL716" s="179"/>
      <c r="BM716" s="179"/>
      <c r="BN716" s="179"/>
      <c r="BO716" s="179"/>
      <c r="BP716" s="179"/>
      <c r="BQ716" s="179"/>
      <c r="BR716" s="179"/>
      <c r="BS716" s="179"/>
      <c r="BT716" s="179"/>
      <c r="BU716" s="179"/>
      <c r="BV716" s="179"/>
      <c r="BW716" s="179"/>
      <c r="BX716" s="179"/>
      <c r="BY716" s="179"/>
      <c r="BZ716" s="179"/>
      <c r="CA716" s="179"/>
      <c r="CB716" s="179"/>
      <c r="CC716" s="179"/>
      <c r="CD716" s="179"/>
      <c r="CE716" s="179"/>
      <c r="CF716" s="179"/>
      <c r="CG716" s="179"/>
      <c r="CH716" s="179"/>
      <c r="CI716" s="179"/>
      <c r="CJ716" s="179"/>
      <c r="CK716" s="179"/>
      <c r="CL716" s="179"/>
      <c r="CM716" s="179"/>
      <c r="CN716" s="179"/>
      <c r="CO716" s="179"/>
      <c r="CP716" s="179"/>
      <c r="CQ716" s="179"/>
      <c r="CR716" s="179"/>
      <c r="CS716" s="179"/>
      <c r="CT716" s="179"/>
      <c r="CU716" s="179"/>
      <c r="CV716" s="179"/>
      <c r="CW716" s="179"/>
      <c r="CX716" s="179"/>
      <c r="CY716" s="179"/>
      <c r="CZ716" s="179"/>
      <c r="DA716" s="179"/>
      <c r="DB716" s="179"/>
      <c r="DC716" s="179"/>
      <c r="DD716" s="179"/>
      <c r="DE716" s="179"/>
      <c r="DF716" s="179"/>
      <c r="DG716" s="179"/>
      <c r="DH716" s="179"/>
      <c r="DI716" s="179"/>
      <c r="DJ716" s="179"/>
      <c r="DK716" s="179"/>
      <c r="DL716" s="179"/>
      <c r="DM716" s="179"/>
      <c r="DN716" s="179"/>
      <c r="DO716" s="179"/>
      <c r="DP716" s="179"/>
      <c r="DQ716" s="179"/>
      <c r="DR716" s="179"/>
      <c r="DS716" s="179"/>
      <c r="DT716" s="179"/>
      <c r="DU716" s="179"/>
      <c r="DV716" s="179"/>
      <c r="DW716" s="179"/>
      <c r="DX716" s="179"/>
      <c r="DY716" s="179"/>
      <c r="DZ716" s="179"/>
      <c r="EA716" s="179"/>
      <c r="EB716" s="179"/>
      <c r="EC716" s="179"/>
      <c r="ED716" s="179"/>
      <c r="EE716" s="179"/>
      <c r="EF716" s="179"/>
      <c r="EG716" s="179"/>
      <c r="EH716" s="179"/>
      <c r="EI716" s="179"/>
      <c r="EJ716" s="179"/>
      <c r="EK716" s="179"/>
      <c r="EL716" s="179"/>
      <c r="EM716" s="179"/>
      <c r="EN716" s="179"/>
      <c r="EO716" s="179"/>
      <c r="EP716" s="179"/>
      <c r="EQ716" s="179"/>
      <c r="ER716" s="179"/>
      <c r="ES716" s="179"/>
      <c r="ET716" s="179"/>
      <c r="EU716" s="179"/>
      <c r="EV716" s="179"/>
      <c r="EW716" s="179"/>
      <c r="EX716" s="179"/>
      <c r="EY716" s="179"/>
      <c r="EZ716" s="179"/>
      <c r="FA716" s="179"/>
      <c r="FB716" s="179"/>
      <c r="FC716" s="179"/>
      <c r="FD716" s="179"/>
      <c r="FE716" s="179"/>
      <c r="FF716" s="179"/>
      <c r="FG716" s="179"/>
      <c r="FH716" s="179"/>
      <c r="FI716" s="179"/>
      <c r="FJ716" s="179"/>
      <c r="FK716" s="179"/>
      <c r="FL716" s="179"/>
      <c r="FM716" s="179"/>
      <c r="FN716" s="179"/>
      <c r="FO716" s="179"/>
      <c r="FP716" s="179"/>
      <c r="FQ716" s="179"/>
      <c r="FR716" s="179"/>
      <c r="FS716" s="179"/>
      <c r="FT716" s="179"/>
      <c r="FU716" s="179"/>
      <c r="FV716" s="179"/>
      <c r="FW716" s="179"/>
      <c r="FX716" s="179"/>
      <c r="FY716" s="179"/>
      <c r="FZ716" s="179"/>
      <c r="GA716" s="179"/>
      <c r="GB716" s="179"/>
    </row>
    <row r="717" spans="1:184" s="659" customFormat="1">
      <c r="A717" s="12"/>
      <c r="D717" s="179"/>
      <c r="E717" s="179"/>
      <c r="F717" s="179"/>
      <c r="G717" s="179"/>
      <c r="H717" s="179"/>
      <c r="I717" s="179"/>
      <c r="J717" s="179"/>
      <c r="K717" s="179"/>
      <c r="L717" s="793"/>
      <c r="M717" s="794"/>
      <c r="N717" s="795"/>
      <c r="O717" s="179"/>
      <c r="P717" s="179"/>
      <c r="Q717" s="179"/>
      <c r="R717" s="179"/>
      <c r="S717" s="179"/>
      <c r="T717" s="179"/>
      <c r="U717" s="179"/>
      <c r="V717" s="179"/>
      <c r="W717" s="179"/>
      <c r="X717" s="179"/>
      <c r="Y717" s="179"/>
      <c r="Z717" s="179"/>
      <c r="AA717" s="179"/>
      <c r="AB717" s="179"/>
      <c r="AC717" s="179"/>
      <c r="AD717" s="179"/>
      <c r="AE717" s="179"/>
      <c r="AF717" s="179"/>
      <c r="AG717" s="179"/>
      <c r="AH717" s="179"/>
      <c r="AI717" s="179"/>
      <c r="AJ717" s="179"/>
      <c r="AK717" s="179"/>
      <c r="AL717" s="179"/>
      <c r="AM717" s="179"/>
      <c r="AN717" s="179"/>
      <c r="AO717" s="179"/>
      <c r="AP717" s="179"/>
      <c r="AQ717" s="179"/>
      <c r="AR717" s="179"/>
      <c r="AS717" s="179"/>
      <c r="AT717" s="179"/>
      <c r="AU717" s="179"/>
      <c r="AV717" s="179"/>
      <c r="AW717" s="179"/>
      <c r="AX717" s="179"/>
      <c r="AY717" s="179"/>
      <c r="AZ717" s="179"/>
      <c r="BA717" s="179"/>
      <c r="BB717" s="179"/>
      <c r="BC717" s="179"/>
      <c r="BD717" s="179"/>
      <c r="BE717" s="179"/>
      <c r="BF717" s="179"/>
      <c r="BG717" s="179"/>
      <c r="BH717" s="179"/>
      <c r="BI717" s="179"/>
      <c r="BJ717" s="179"/>
      <c r="BK717" s="179"/>
      <c r="BL717" s="179"/>
      <c r="BM717" s="179"/>
      <c r="BN717" s="179"/>
      <c r="BO717" s="179"/>
      <c r="BP717" s="179"/>
      <c r="BQ717" s="179"/>
      <c r="BR717" s="179"/>
      <c r="BS717" s="179"/>
      <c r="BT717" s="179"/>
      <c r="BU717" s="179"/>
      <c r="BV717" s="179"/>
      <c r="BW717" s="179"/>
      <c r="BX717" s="179"/>
      <c r="BY717" s="179"/>
      <c r="BZ717" s="179"/>
      <c r="CA717" s="179"/>
      <c r="CB717" s="179"/>
      <c r="CC717" s="179"/>
      <c r="CD717" s="179"/>
      <c r="CE717" s="179"/>
      <c r="CF717" s="179"/>
      <c r="CG717" s="179"/>
      <c r="CH717" s="179"/>
      <c r="CI717" s="179"/>
      <c r="CJ717" s="179"/>
      <c r="CK717" s="179"/>
      <c r="CL717" s="179"/>
      <c r="CM717" s="179"/>
      <c r="CN717" s="179"/>
      <c r="CO717" s="179"/>
      <c r="CP717" s="179"/>
      <c r="CQ717" s="179"/>
      <c r="CR717" s="179"/>
      <c r="CS717" s="179"/>
      <c r="CT717" s="179"/>
      <c r="CU717" s="179"/>
      <c r="CV717" s="179"/>
      <c r="CW717" s="179"/>
      <c r="CX717" s="179"/>
      <c r="CY717" s="179"/>
      <c r="CZ717" s="179"/>
      <c r="DA717" s="179"/>
      <c r="DB717" s="179"/>
      <c r="DC717" s="179"/>
      <c r="DD717" s="179"/>
      <c r="DE717" s="179"/>
      <c r="DF717" s="179"/>
      <c r="DG717" s="179"/>
      <c r="DH717" s="179"/>
      <c r="DI717" s="179"/>
      <c r="DJ717" s="179"/>
      <c r="DK717" s="179"/>
      <c r="DL717" s="179"/>
      <c r="DM717" s="179"/>
      <c r="DN717" s="179"/>
      <c r="DO717" s="179"/>
      <c r="DP717" s="179"/>
      <c r="DQ717" s="179"/>
      <c r="DR717" s="179"/>
      <c r="DS717" s="179"/>
      <c r="DT717" s="179"/>
      <c r="DU717" s="179"/>
      <c r="DV717" s="179"/>
      <c r="DW717" s="179"/>
      <c r="DX717" s="179"/>
      <c r="DY717" s="179"/>
      <c r="DZ717" s="179"/>
      <c r="EA717" s="179"/>
      <c r="EB717" s="179"/>
      <c r="EC717" s="179"/>
      <c r="ED717" s="179"/>
      <c r="EE717" s="179"/>
      <c r="EF717" s="179"/>
      <c r="EG717" s="179"/>
      <c r="EH717" s="179"/>
      <c r="EI717" s="179"/>
      <c r="EJ717" s="179"/>
      <c r="EK717" s="179"/>
      <c r="EL717" s="179"/>
      <c r="EM717" s="179"/>
      <c r="EN717" s="179"/>
      <c r="EO717" s="179"/>
      <c r="EP717" s="179"/>
      <c r="EQ717" s="179"/>
      <c r="ER717" s="179"/>
      <c r="ES717" s="179"/>
      <c r="ET717" s="179"/>
      <c r="EU717" s="179"/>
      <c r="EV717" s="179"/>
      <c r="EW717" s="179"/>
      <c r="EX717" s="179"/>
      <c r="EY717" s="179"/>
      <c r="EZ717" s="179"/>
      <c r="FA717" s="179"/>
      <c r="FB717" s="179"/>
      <c r="FC717" s="179"/>
      <c r="FD717" s="179"/>
      <c r="FE717" s="179"/>
      <c r="FF717" s="179"/>
      <c r="FG717" s="179"/>
      <c r="FH717" s="179"/>
      <c r="FI717" s="179"/>
      <c r="FJ717" s="179"/>
      <c r="FK717" s="179"/>
      <c r="FL717" s="179"/>
      <c r="FM717" s="179"/>
      <c r="FN717" s="179"/>
      <c r="FO717" s="179"/>
      <c r="FP717" s="179"/>
      <c r="FQ717" s="179"/>
      <c r="FR717" s="179"/>
      <c r="FS717" s="179"/>
      <c r="FT717" s="179"/>
      <c r="FU717" s="179"/>
      <c r="FV717" s="179"/>
      <c r="FW717" s="179"/>
      <c r="FX717" s="179"/>
      <c r="FY717" s="179"/>
      <c r="FZ717" s="179"/>
      <c r="GA717" s="179"/>
      <c r="GB717" s="179"/>
    </row>
    <row r="718" spans="1:184" s="659" customFormat="1">
      <c r="A718" s="12"/>
      <c r="D718" s="179"/>
      <c r="E718" s="179"/>
      <c r="F718" s="179"/>
      <c r="G718" s="179"/>
      <c r="H718" s="179"/>
      <c r="I718" s="179"/>
      <c r="J718" s="179"/>
      <c r="K718" s="179"/>
      <c r="L718" s="793"/>
      <c r="M718" s="794"/>
      <c r="N718" s="795"/>
      <c r="O718" s="179"/>
      <c r="P718" s="179"/>
      <c r="Q718" s="179"/>
      <c r="R718" s="179"/>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M718" s="179"/>
      <c r="CN718" s="179"/>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c r="DM718" s="179"/>
      <c r="DN718" s="179"/>
      <c r="DO718" s="179"/>
      <c r="DP718" s="179"/>
      <c r="DQ718" s="179"/>
      <c r="DR718" s="179"/>
      <c r="DS718" s="179"/>
      <c r="DT718" s="179"/>
      <c r="DU718" s="179"/>
      <c r="DV718" s="179"/>
      <c r="DW718" s="179"/>
      <c r="DX718" s="179"/>
      <c r="DY718" s="179"/>
      <c r="DZ718" s="179"/>
      <c r="EA718" s="179"/>
      <c r="EB718" s="179"/>
      <c r="EC718" s="179"/>
      <c r="ED718" s="179"/>
      <c r="EE718" s="179"/>
      <c r="EF718" s="179"/>
      <c r="EG718" s="179"/>
      <c r="EH718" s="179"/>
      <c r="EI718" s="179"/>
      <c r="EJ718" s="179"/>
      <c r="EK718" s="179"/>
      <c r="EL718" s="179"/>
      <c r="EM718" s="179"/>
      <c r="EN718" s="179"/>
      <c r="EO718" s="179"/>
      <c r="EP718" s="179"/>
      <c r="EQ718" s="179"/>
      <c r="ER718" s="179"/>
      <c r="ES718" s="179"/>
      <c r="ET718" s="179"/>
      <c r="EU718" s="179"/>
      <c r="EV718" s="179"/>
      <c r="EW718" s="179"/>
      <c r="EX718" s="179"/>
      <c r="EY718" s="179"/>
      <c r="EZ718" s="179"/>
      <c r="FA718" s="179"/>
      <c r="FB718" s="179"/>
      <c r="FC718" s="179"/>
      <c r="FD718" s="179"/>
      <c r="FE718" s="179"/>
      <c r="FF718" s="179"/>
      <c r="FG718" s="179"/>
      <c r="FH718" s="179"/>
      <c r="FI718" s="179"/>
      <c r="FJ718" s="179"/>
      <c r="FK718" s="179"/>
      <c r="FL718" s="179"/>
      <c r="FM718" s="179"/>
      <c r="FN718" s="179"/>
      <c r="FO718" s="179"/>
      <c r="FP718" s="179"/>
      <c r="FQ718" s="179"/>
      <c r="FR718" s="179"/>
      <c r="FS718" s="179"/>
      <c r="FT718" s="179"/>
      <c r="FU718" s="179"/>
      <c r="FV718" s="179"/>
      <c r="FW718" s="179"/>
      <c r="FX718" s="179"/>
      <c r="FY718" s="179"/>
      <c r="FZ718" s="179"/>
      <c r="GA718" s="179"/>
      <c r="GB718" s="179"/>
    </row>
    <row r="719" spans="1:184" s="659" customFormat="1">
      <c r="A719" s="12"/>
      <c r="D719" s="179"/>
      <c r="E719" s="179"/>
      <c r="F719" s="179"/>
      <c r="G719" s="179"/>
      <c r="H719" s="179"/>
      <c r="I719" s="179"/>
      <c r="J719" s="179"/>
      <c r="K719" s="179"/>
      <c r="L719" s="793"/>
      <c r="M719" s="794"/>
      <c r="N719" s="795"/>
      <c r="O719" s="179"/>
      <c r="P719" s="179"/>
      <c r="Q719" s="179"/>
      <c r="R719" s="179"/>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M719" s="179"/>
      <c r="CN719" s="179"/>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c r="DM719" s="179"/>
      <c r="DN719" s="179"/>
      <c r="DO719" s="179"/>
      <c r="DP719" s="179"/>
      <c r="DQ719" s="179"/>
      <c r="DR719" s="179"/>
      <c r="DS719" s="179"/>
      <c r="DT719" s="179"/>
      <c r="DU719" s="179"/>
      <c r="DV719" s="179"/>
      <c r="DW719" s="179"/>
      <c r="DX719" s="179"/>
      <c r="DY719" s="179"/>
      <c r="DZ719" s="179"/>
      <c r="EA719" s="179"/>
      <c r="EB719" s="179"/>
      <c r="EC719" s="179"/>
      <c r="ED719" s="179"/>
      <c r="EE719" s="179"/>
      <c r="EF719" s="179"/>
      <c r="EG719" s="179"/>
      <c r="EH719" s="179"/>
      <c r="EI719" s="179"/>
      <c r="EJ719" s="179"/>
      <c r="EK719" s="179"/>
      <c r="EL719" s="179"/>
      <c r="EM719" s="179"/>
      <c r="EN719" s="179"/>
      <c r="EO719" s="179"/>
      <c r="EP719" s="179"/>
      <c r="EQ719" s="179"/>
      <c r="ER719" s="179"/>
      <c r="ES719" s="179"/>
      <c r="ET719" s="179"/>
      <c r="EU719" s="179"/>
      <c r="EV719" s="179"/>
      <c r="EW719" s="179"/>
      <c r="EX719" s="179"/>
      <c r="EY719" s="179"/>
      <c r="EZ719" s="179"/>
      <c r="FA719" s="179"/>
      <c r="FB719" s="179"/>
      <c r="FC719" s="179"/>
      <c r="FD719" s="179"/>
      <c r="FE719" s="179"/>
      <c r="FF719" s="179"/>
      <c r="FG719" s="179"/>
      <c r="FH719" s="179"/>
      <c r="FI719" s="179"/>
      <c r="FJ719" s="179"/>
      <c r="FK719" s="179"/>
      <c r="FL719" s="179"/>
      <c r="FM719" s="179"/>
      <c r="FN719" s="179"/>
      <c r="FO719" s="179"/>
      <c r="FP719" s="179"/>
      <c r="FQ719" s="179"/>
      <c r="FR719" s="179"/>
      <c r="FS719" s="179"/>
      <c r="FT719" s="179"/>
      <c r="FU719" s="179"/>
      <c r="FV719" s="179"/>
      <c r="FW719" s="179"/>
      <c r="FX719" s="179"/>
      <c r="FY719" s="179"/>
      <c r="FZ719" s="179"/>
      <c r="GA719" s="179"/>
      <c r="GB719" s="179"/>
    </row>
    <row r="720" spans="1:184" s="659" customFormat="1">
      <c r="A720" s="12"/>
      <c r="D720" s="179"/>
      <c r="E720" s="179"/>
      <c r="F720" s="179"/>
      <c r="G720" s="179"/>
      <c r="H720" s="179"/>
      <c r="I720" s="179"/>
      <c r="J720" s="179"/>
      <c r="K720" s="179"/>
      <c r="L720" s="793"/>
      <c r="M720" s="794"/>
      <c r="N720" s="795"/>
      <c r="O720" s="179"/>
      <c r="P720" s="179"/>
      <c r="Q720" s="179"/>
      <c r="R720" s="179"/>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M720" s="179"/>
      <c r="CN720" s="179"/>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c r="DM720" s="179"/>
      <c r="DN720" s="179"/>
      <c r="DO720" s="179"/>
      <c r="DP720" s="179"/>
      <c r="DQ720" s="179"/>
      <c r="DR720" s="179"/>
      <c r="DS720" s="179"/>
      <c r="DT720" s="179"/>
      <c r="DU720" s="179"/>
      <c r="DV720" s="179"/>
      <c r="DW720" s="179"/>
      <c r="DX720" s="179"/>
      <c r="DY720" s="179"/>
      <c r="DZ720" s="179"/>
      <c r="EA720" s="179"/>
      <c r="EB720" s="179"/>
      <c r="EC720" s="179"/>
      <c r="ED720" s="179"/>
      <c r="EE720" s="179"/>
      <c r="EF720" s="179"/>
      <c r="EG720" s="179"/>
      <c r="EH720" s="179"/>
      <c r="EI720" s="179"/>
      <c r="EJ720" s="179"/>
      <c r="EK720" s="179"/>
      <c r="EL720" s="179"/>
      <c r="EM720" s="179"/>
      <c r="EN720" s="179"/>
      <c r="EO720" s="179"/>
      <c r="EP720" s="179"/>
      <c r="EQ720" s="179"/>
      <c r="ER720" s="179"/>
      <c r="ES720" s="179"/>
      <c r="ET720" s="179"/>
      <c r="EU720" s="179"/>
      <c r="EV720" s="179"/>
      <c r="EW720" s="179"/>
      <c r="EX720" s="179"/>
      <c r="EY720" s="179"/>
      <c r="EZ720" s="179"/>
      <c r="FA720" s="179"/>
      <c r="FB720" s="179"/>
      <c r="FC720" s="179"/>
      <c r="FD720" s="179"/>
      <c r="FE720" s="179"/>
      <c r="FF720" s="179"/>
      <c r="FG720" s="179"/>
      <c r="FH720" s="179"/>
      <c r="FI720" s="179"/>
      <c r="FJ720" s="179"/>
      <c r="FK720" s="179"/>
      <c r="FL720" s="179"/>
      <c r="FM720" s="179"/>
      <c r="FN720" s="179"/>
      <c r="FO720" s="179"/>
      <c r="FP720" s="179"/>
      <c r="FQ720" s="179"/>
      <c r="FR720" s="179"/>
      <c r="FS720" s="179"/>
      <c r="FT720" s="179"/>
      <c r="FU720" s="179"/>
      <c r="FV720" s="179"/>
      <c r="FW720" s="179"/>
      <c r="FX720" s="179"/>
      <c r="FY720" s="179"/>
      <c r="FZ720" s="179"/>
      <c r="GA720" s="179"/>
      <c r="GB720" s="179"/>
    </row>
    <row r="721" spans="1:184" s="659" customFormat="1">
      <c r="A721" s="12"/>
      <c r="D721" s="179"/>
      <c r="E721" s="179"/>
      <c r="F721" s="179"/>
      <c r="G721" s="179"/>
      <c r="H721" s="179"/>
      <c r="I721" s="179"/>
      <c r="J721" s="179"/>
      <c r="K721" s="179"/>
      <c r="L721" s="793"/>
      <c r="M721" s="794"/>
      <c r="N721" s="795"/>
      <c r="O721" s="179"/>
      <c r="P721" s="179"/>
      <c r="Q721" s="179"/>
      <c r="R721" s="179"/>
      <c r="S721" s="179"/>
      <c r="T721" s="179"/>
      <c r="U721" s="179"/>
      <c r="V721" s="179"/>
      <c r="W721" s="179"/>
      <c r="X721" s="179"/>
      <c r="Y721" s="179"/>
      <c r="Z721" s="179"/>
      <c r="AA721" s="179"/>
      <c r="AB721" s="179"/>
      <c r="AC721" s="179"/>
      <c r="AD721" s="179"/>
      <c r="AE721" s="179"/>
      <c r="AF721" s="179"/>
      <c r="AG721" s="179"/>
      <c r="AH721" s="179"/>
      <c r="AI721" s="179"/>
      <c r="AJ721" s="179"/>
      <c r="AK721" s="179"/>
      <c r="AL721" s="179"/>
      <c r="AM721" s="179"/>
      <c r="AN721" s="179"/>
      <c r="AO721" s="179"/>
      <c r="AP721" s="179"/>
      <c r="AQ721" s="179"/>
      <c r="AR721" s="179"/>
      <c r="AS721" s="179"/>
      <c r="AT721" s="179"/>
      <c r="AU721" s="179"/>
      <c r="AV721" s="179"/>
      <c r="AW721" s="179"/>
      <c r="AX721" s="179"/>
      <c r="AY721" s="179"/>
      <c r="AZ721" s="179"/>
      <c r="BA721" s="179"/>
      <c r="BB721" s="179"/>
      <c r="BC721" s="179"/>
      <c r="BD721" s="179"/>
      <c r="BE721" s="179"/>
      <c r="BF721" s="179"/>
      <c r="BG721" s="179"/>
      <c r="BH721" s="179"/>
      <c r="BI721" s="179"/>
      <c r="BJ721" s="179"/>
      <c r="BK721" s="179"/>
      <c r="BL721" s="179"/>
      <c r="BM721" s="179"/>
      <c r="BN721" s="179"/>
      <c r="BO721" s="179"/>
      <c r="BP721" s="179"/>
      <c r="BQ721" s="179"/>
      <c r="BR721" s="179"/>
      <c r="BS721" s="179"/>
      <c r="BT721" s="179"/>
      <c r="BU721" s="179"/>
      <c r="BV721" s="179"/>
      <c r="BW721" s="179"/>
      <c r="BX721" s="179"/>
      <c r="BY721" s="179"/>
      <c r="BZ721" s="179"/>
      <c r="CA721" s="179"/>
      <c r="CB721" s="179"/>
      <c r="CC721" s="179"/>
      <c r="CD721" s="179"/>
      <c r="CE721" s="179"/>
      <c r="CF721" s="179"/>
      <c r="CG721" s="179"/>
      <c r="CH721" s="179"/>
      <c r="CI721" s="179"/>
      <c r="CJ721" s="179"/>
      <c r="CK721" s="179"/>
      <c r="CL721" s="179"/>
      <c r="CM721" s="179"/>
      <c r="CN721" s="179"/>
      <c r="CO721" s="179"/>
      <c r="CP721" s="179"/>
      <c r="CQ721" s="179"/>
      <c r="CR721" s="179"/>
      <c r="CS721" s="179"/>
      <c r="CT721" s="179"/>
      <c r="CU721" s="179"/>
      <c r="CV721" s="179"/>
      <c r="CW721" s="179"/>
      <c r="CX721" s="179"/>
      <c r="CY721" s="179"/>
      <c r="CZ721" s="179"/>
      <c r="DA721" s="179"/>
      <c r="DB721" s="179"/>
      <c r="DC721" s="179"/>
      <c r="DD721" s="179"/>
      <c r="DE721" s="179"/>
      <c r="DF721" s="179"/>
      <c r="DG721" s="179"/>
      <c r="DH721" s="179"/>
      <c r="DI721" s="179"/>
      <c r="DJ721" s="179"/>
      <c r="DK721" s="179"/>
      <c r="DL721" s="179"/>
      <c r="DM721" s="179"/>
      <c r="DN721" s="179"/>
      <c r="DO721" s="179"/>
      <c r="DP721" s="179"/>
      <c r="DQ721" s="179"/>
      <c r="DR721" s="179"/>
      <c r="DS721" s="179"/>
      <c r="DT721" s="179"/>
      <c r="DU721" s="179"/>
      <c r="DV721" s="179"/>
      <c r="DW721" s="179"/>
      <c r="DX721" s="179"/>
      <c r="DY721" s="179"/>
      <c r="DZ721" s="179"/>
      <c r="EA721" s="179"/>
      <c r="EB721" s="179"/>
      <c r="EC721" s="179"/>
      <c r="ED721" s="179"/>
      <c r="EE721" s="179"/>
      <c r="EF721" s="179"/>
      <c r="EG721" s="179"/>
      <c r="EH721" s="179"/>
      <c r="EI721" s="179"/>
      <c r="EJ721" s="179"/>
      <c r="EK721" s="179"/>
      <c r="EL721" s="179"/>
      <c r="EM721" s="179"/>
      <c r="EN721" s="179"/>
      <c r="EO721" s="179"/>
      <c r="EP721" s="179"/>
      <c r="EQ721" s="179"/>
      <c r="ER721" s="179"/>
      <c r="ES721" s="179"/>
      <c r="ET721" s="179"/>
      <c r="EU721" s="179"/>
      <c r="EV721" s="179"/>
      <c r="EW721" s="179"/>
      <c r="EX721" s="179"/>
      <c r="EY721" s="179"/>
      <c r="EZ721" s="179"/>
      <c r="FA721" s="179"/>
      <c r="FB721" s="179"/>
      <c r="FC721" s="179"/>
      <c r="FD721" s="179"/>
      <c r="FE721" s="179"/>
      <c r="FF721" s="179"/>
      <c r="FG721" s="179"/>
      <c r="FH721" s="179"/>
      <c r="FI721" s="179"/>
      <c r="FJ721" s="179"/>
      <c r="FK721" s="179"/>
      <c r="FL721" s="179"/>
      <c r="FM721" s="179"/>
      <c r="FN721" s="179"/>
      <c r="FO721" s="179"/>
      <c r="FP721" s="179"/>
      <c r="FQ721" s="179"/>
      <c r="FR721" s="179"/>
      <c r="FS721" s="179"/>
      <c r="FT721" s="179"/>
      <c r="FU721" s="179"/>
      <c r="FV721" s="179"/>
      <c r="FW721" s="179"/>
      <c r="FX721" s="179"/>
      <c r="FY721" s="179"/>
      <c r="FZ721" s="179"/>
      <c r="GA721" s="179"/>
      <c r="GB721" s="179"/>
    </row>
    <row r="722" spans="1:184" s="659" customFormat="1">
      <c r="A722" s="12"/>
      <c r="D722" s="179"/>
      <c r="E722" s="179"/>
      <c r="F722" s="179"/>
      <c r="G722" s="179"/>
      <c r="H722" s="179"/>
      <c r="I722" s="179"/>
      <c r="J722" s="179"/>
      <c r="K722" s="179"/>
      <c r="L722" s="793"/>
      <c r="M722" s="794"/>
      <c r="N722" s="795"/>
      <c r="O722" s="179"/>
      <c r="P722" s="179"/>
      <c r="Q722" s="179"/>
      <c r="R722" s="179"/>
      <c r="S722" s="179"/>
      <c r="T722" s="179"/>
      <c r="U722" s="179"/>
      <c r="V722" s="179"/>
      <c r="W722" s="179"/>
      <c r="X722" s="179"/>
      <c r="Y722" s="179"/>
      <c r="Z722" s="179"/>
      <c r="AA722" s="179"/>
      <c r="AB722" s="179"/>
      <c r="AC722" s="179"/>
      <c r="AD722" s="179"/>
      <c r="AE722" s="179"/>
      <c r="AF722" s="179"/>
      <c r="AG722" s="179"/>
      <c r="AH722" s="179"/>
      <c r="AI722" s="179"/>
      <c r="AJ722" s="179"/>
      <c r="AK722" s="179"/>
      <c r="AL722" s="179"/>
      <c r="AM722" s="179"/>
      <c r="AN722" s="179"/>
      <c r="AO722" s="179"/>
      <c r="AP722" s="179"/>
      <c r="AQ722" s="179"/>
      <c r="AR722" s="179"/>
      <c r="AS722" s="179"/>
      <c r="AT722" s="179"/>
      <c r="AU722" s="179"/>
      <c r="AV722" s="179"/>
      <c r="AW722" s="179"/>
      <c r="AX722" s="179"/>
      <c r="AY722" s="179"/>
      <c r="AZ722" s="179"/>
      <c r="BA722" s="179"/>
      <c r="BB722" s="179"/>
      <c r="BC722" s="179"/>
      <c r="BD722" s="179"/>
      <c r="BE722" s="179"/>
      <c r="BF722" s="179"/>
      <c r="BG722" s="179"/>
      <c r="BH722" s="179"/>
      <c r="BI722" s="179"/>
      <c r="BJ722" s="179"/>
      <c r="BK722" s="179"/>
      <c r="BL722" s="179"/>
      <c r="BM722" s="179"/>
      <c r="BN722" s="179"/>
      <c r="BO722" s="179"/>
      <c r="BP722" s="179"/>
      <c r="BQ722" s="179"/>
      <c r="BR722" s="179"/>
      <c r="BS722" s="179"/>
      <c r="BT722" s="179"/>
      <c r="BU722" s="179"/>
      <c r="BV722" s="179"/>
      <c r="BW722" s="179"/>
      <c r="BX722" s="179"/>
      <c r="BY722" s="179"/>
      <c r="BZ722" s="179"/>
      <c r="CA722" s="179"/>
      <c r="CB722" s="179"/>
      <c r="CC722" s="179"/>
      <c r="CD722" s="179"/>
      <c r="CE722" s="179"/>
      <c r="CF722" s="179"/>
      <c r="CG722" s="179"/>
      <c r="CH722" s="179"/>
      <c r="CI722" s="179"/>
      <c r="CJ722" s="179"/>
      <c r="CK722" s="179"/>
      <c r="CL722" s="179"/>
      <c r="CM722" s="179"/>
      <c r="CN722" s="179"/>
      <c r="CO722" s="179"/>
      <c r="CP722" s="179"/>
      <c r="CQ722" s="179"/>
      <c r="CR722" s="179"/>
      <c r="CS722" s="179"/>
      <c r="CT722" s="179"/>
      <c r="CU722" s="179"/>
      <c r="CV722" s="179"/>
      <c r="CW722" s="179"/>
      <c r="CX722" s="179"/>
      <c r="CY722" s="179"/>
      <c r="CZ722" s="179"/>
      <c r="DA722" s="179"/>
      <c r="DB722" s="179"/>
      <c r="DC722" s="179"/>
      <c r="DD722" s="179"/>
      <c r="DE722" s="179"/>
      <c r="DF722" s="179"/>
      <c r="DG722" s="179"/>
      <c r="DH722" s="179"/>
      <c r="DI722" s="179"/>
      <c r="DJ722" s="179"/>
      <c r="DK722" s="179"/>
      <c r="DL722" s="179"/>
      <c r="DM722" s="179"/>
      <c r="DN722" s="179"/>
      <c r="DO722" s="179"/>
      <c r="DP722" s="179"/>
      <c r="DQ722" s="179"/>
      <c r="DR722" s="179"/>
      <c r="DS722" s="179"/>
      <c r="DT722" s="179"/>
      <c r="DU722" s="179"/>
      <c r="DV722" s="179"/>
      <c r="DW722" s="179"/>
      <c r="DX722" s="179"/>
      <c r="DY722" s="179"/>
      <c r="DZ722" s="179"/>
      <c r="EA722" s="179"/>
      <c r="EB722" s="179"/>
      <c r="EC722" s="179"/>
      <c r="ED722" s="179"/>
      <c r="EE722" s="179"/>
      <c r="EF722" s="179"/>
      <c r="EG722" s="179"/>
      <c r="EH722" s="179"/>
      <c r="EI722" s="179"/>
      <c r="EJ722" s="179"/>
      <c r="EK722" s="179"/>
      <c r="EL722" s="179"/>
      <c r="EM722" s="179"/>
      <c r="EN722" s="179"/>
      <c r="EO722" s="179"/>
      <c r="EP722" s="179"/>
      <c r="EQ722" s="179"/>
      <c r="ER722" s="179"/>
      <c r="ES722" s="179"/>
      <c r="ET722" s="179"/>
      <c r="EU722" s="179"/>
      <c r="EV722" s="179"/>
      <c r="EW722" s="179"/>
      <c r="EX722" s="179"/>
      <c r="EY722" s="179"/>
      <c r="EZ722" s="179"/>
      <c r="FA722" s="179"/>
      <c r="FB722" s="179"/>
      <c r="FC722" s="179"/>
      <c r="FD722" s="179"/>
      <c r="FE722" s="179"/>
      <c r="FF722" s="179"/>
      <c r="FG722" s="179"/>
      <c r="FH722" s="179"/>
      <c r="FI722" s="179"/>
      <c r="FJ722" s="179"/>
      <c r="FK722" s="179"/>
      <c r="FL722" s="179"/>
      <c r="FM722" s="179"/>
      <c r="FN722" s="179"/>
      <c r="FO722" s="179"/>
      <c r="FP722" s="179"/>
      <c r="FQ722" s="179"/>
      <c r="FR722" s="179"/>
      <c r="FS722" s="179"/>
      <c r="FT722" s="179"/>
      <c r="FU722" s="179"/>
      <c r="FV722" s="179"/>
      <c r="FW722" s="179"/>
      <c r="FX722" s="179"/>
      <c r="FY722" s="179"/>
      <c r="FZ722" s="179"/>
      <c r="GA722" s="179"/>
      <c r="GB722" s="179"/>
    </row>
    <row r="723" spans="1:184" s="659" customFormat="1">
      <c r="A723" s="12"/>
      <c r="D723" s="179"/>
      <c r="E723" s="179"/>
      <c r="F723" s="179"/>
      <c r="G723" s="179"/>
      <c r="H723" s="179"/>
      <c r="I723" s="179"/>
      <c r="J723" s="179"/>
      <c r="K723" s="179"/>
      <c r="L723" s="793"/>
      <c r="M723" s="794"/>
      <c r="N723" s="795"/>
      <c r="O723" s="179"/>
      <c r="P723" s="179"/>
      <c r="Q723" s="179"/>
      <c r="R723" s="179"/>
      <c r="S723" s="179"/>
      <c r="T723" s="179"/>
      <c r="U723" s="179"/>
      <c r="V723" s="179"/>
      <c r="W723" s="179"/>
      <c r="X723" s="179"/>
      <c r="Y723" s="179"/>
      <c r="Z723" s="179"/>
      <c r="AA723" s="179"/>
      <c r="AB723" s="179"/>
      <c r="AC723" s="179"/>
      <c r="AD723" s="179"/>
      <c r="AE723" s="179"/>
      <c r="AF723" s="179"/>
      <c r="AG723" s="179"/>
      <c r="AH723" s="179"/>
      <c r="AI723" s="179"/>
      <c r="AJ723" s="179"/>
      <c r="AK723" s="179"/>
      <c r="AL723" s="179"/>
      <c r="AM723" s="179"/>
      <c r="AN723" s="179"/>
      <c r="AO723" s="179"/>
      <c r="AP723" s="179"/>
      <c r="AQ723" s="179"/>
      <c r="AR723" s="179"/>
      <c r="AS723" s="179"/>
      <c r="AT723" s="179"/>
      <c r="AU723" s="179"/>
      <c r="AV723" s="179"/>
      <c r="AW723" s="179"/>
      <c r="AX723" s="179"/>
      <c r="AY723" s="179"/>
      <c r="AZ723" s="179"/>
      <c r="BA723" s="179"/>
      <c r="BB723" s="179"/>
      <c r="BC723" s="179"/>
      <c r="BD723" s="179"/>
      <c r="BE723" s="179"/>
      <c r="BF723" s="179"/>
      <c r="BG723" s="179"/>
      <c r="BH723" s="179"/>
      <c r="BI723" s="179"/>
      <c r="BJ723" s="179"/>
      <c r="BK723" s="179"/>
      <c r="BL723" s="179"/>
      <c r="BM723" s="179"/>
      <c r="BN723" s="179"/>
      <c r="BO723" s="179"/>
      <c r="BP723" s="179"/>
      <c r="BQ723" s="179"/>
      <c r="BR723" s="179"/>
      <c r="BS723" s="179"/>
      <c r="BT723" s="179"/>
      <c r="BU723" s="179"/>
      <c r="BV723" s="179"/>
      <c r="BW723" s="179"/>
      <c r="BX723" s="179"/>
      <c r="BY723" s="179"/>
      <c r="BZ723" s="179"/>
      <c r="CA723" s="179"/>
      <c r="CB723" s="179"/>
      <c r="CC723" s="179"/>
      <c r="CD723" s="179"/>
      <c r="CE723" s="179"/>
      <c r="CF723" s="179"/>
      <c r="CG723" s="179"/>
      <c r="CH723" s="179"/>
      <c r="CI723" s="179"/>
      <c r="CJ723" s="179"/>
      <c r="CK723" s="179"/>
      <c r="CL723" s="179"/>
      <c r="CM723" s="179"/>
      <c r="CN723" s="179"/>
      <c r="CO723" s="179"/>
      <c r="CP723" s="179"/>
      <c r="CQ723" s="179"/>
      <c r="CR723" s="179"/>
      <c r="CS723" s="179"/>
      <c r="CT723" s="179"/>
      <c r="CU723" s="179"/>
      <c r="CV723" s="179"/>
      <c r="CW723" s="179"/>
      <c r="CX723" s="179"/>
      <c r="CY723" s="179"/>
      <c r="CZ723" s="179"/>
      <c r="DA723" s="179"/>
      <c r="DB723" s="179"/>
      <c r="DC723" s="179"/>
      <c r="DD723" s="179"/>
      <c r="DE723" s="179"/>
      <c r="DF723" s="179"/>
      <c r="DG723" s="179"/>
      <c r="DH723" s="179"/>
      <c r="DI723" s="179"/>
      <c r="DJ723" s="179"/>
      <c r="DK723" s="179"/>
      <c r="DL723" s="179"/>
      <c r="DM723" s="179"/>
      <c r="DN723" s="179"/>
      <c r="DO723" s="179"/>
      <c r="DP723" s="179"/>
      <c r="DQ723" s="179"/>
      <c r="DR723" s="179"/>
      <c r="DS723" s="179"/>
      <c r="DT723" s="179"/>
      <c r="DU723" s="179"/>
      <c r="DV723" s="179"/>
      <c r="DW723" s="179"/>
      <c r="DX723" s="179"/>
      <c r="DY723" s="179"/>
      <c r="DZ723" s="179"/>
      <c r="EA723" s="179"/>
      <c r="EB723" s="179"/>
      <c r="EC723" s="179"/>
      <c r="ED723" s="179"/>
      <c r="EE723" s="179"/>
      <c r="EF723" s="179"/>
      <c r="EG723" s="179"/>
      <c r="EH723" s="179"/>
      <c r="EI723" s="179"/>
      <c r="EJ723" s="179"/>
      <c r="EK723" s="179"/>
      <c r="EL723" s="179"/>
      <c r="EM723" s="179"/>
      <c r="EN723" s="179"/>
      <c r="EO723" s="179"/>
      <c r="EP723" s="179"/>
      <c r="EQ723" s="179"/>
      <c r="ER723" s="179"/>
      <c r="ES723" s="179"/>
      <c r="ET723" s="179"/>
      <c r="EU723" s="179"/>
      <c r="EV723" s="179"/>
      <c r="EW723" s="179"/>
      <c r="EX723" s="179"/>
      <c r="EY723" s="179"/>
      <c r="EZ723" s="179"/>
      <c r="FA723" s="179"/>
      <c r="FB723" s="179"/>
      <c r="FC723" s="179"/>
      <c r="FD723" s="179"/>
      <c r="FE723" s="179"/>
      <c r="FF723" s="179"/>
      <c r="FG723" s="179"/>
      <c r="FH723" s="179"/>
      <c r="FI723" s="179"/>
      <c r="FJ723" s="179"/>
      <c r="FK723" s="179"/>
      <c r="FL723" s="179"/>
      <c r="FM723" s="179"/>
      <c r="FN723" s="179"/>
      <c r="FO723" s="179"/>
      <c r="FP723" s="179"/>
      <c r="FQ723" s="179"/>
      <c r="FR723" s="179"/>
      <c r="FS723" s="179"/>
      <c r="FT723" s="179"/>
      <c r="FU723" s="179"/>
      <c r="FV723" s="179"/>
      <c r="FW723" s="179"/>
      <c r="FX723" s="179"/>
      <c r="FY723" s="179"/>
      <c r="FZ723" s="179"/>
      <c r="GA723" s="179"/>
      <c r="GB723" s="179"/>
    </row>
    <row r="724" spans="1:184" s="659" customFormat="1">
      <c r="A724" s="12"/>
      <c r="D724" s="179"/>
      <c r="E724" s="179"/>
      <c r="F724" s="179"/>
      <c r="G724" s="179"/>
      <c r="H724" s="179"/>
      <c r="I724" s="179"/>
      <c r="J724" s="179"/>
      <c r="K724" s="179"/>
      <c r="L724" s="793"/>
      <c r="M724" s="794"/>
      <c r="N724" s="795"/>
      <c r="O724" s="179"/>
      <c r="P724" s="179"/>
      <c r="Q724" s="179"/>
      <c r="R724" s="179"/>
      <c r="S724" s="179"/>
      <c r="T724" s="179"/>
      <c r="U724" s="179"/>
      <c r="V724" s="179"/>
      <c r="W724" s="179"/>
      <c r="X724" s="179"/>
      <c r="Y724" s="179"/>
      <c r="Z724" s="179"/>
      <c r="AA724" s="179"/>
      <c r="AB724" s="179"/>
      <c r="AC724" s="179"/>
      <c r="AD724" s="179"/>
      <c r="AE724" s="179"/>
      <c r="AF724" s="179"/>
      <c r="AG724" s="179"/>
      <c r="AH724" s="179"/>
      <c r="AI724" s="179"/>
      <c r="AJ724" s="179"/>
      <c r="AK724" s="179"/>
      <c r="AL724" s="179"/>
      <c r="AM724" s="179"/>
      <c r="AN724" s="179"/>
      <c r="AO724" s="179"/>
      <c r="AP724" s="179"/>
      <c r="AQ724" s="179"/>
      <c r="AR724" s="179"/>
      <c r="AS724" s="179"/>
      <c r="AT724" s="179"/>
      <c r="AU724" s="179"/>
      <c r="AV724" s="179"/>
      <c r="AW724" s="179"/>
      <c r="AX724" s="179"/>
      <c r="AY724" s="179"/>
      <c r="AZ724" s="179"/>
      <c r="BA724" s="179"/>
      <c r="BB724" s="179"/>
      <c r="BC724" s="179"/>
      <c r="BD724" s="179"/>
      <c r="BE724" s="179"/>
      <c r="BF724" s="179"/>
      <c r="BG724" s="179"/>
      <c r="BH724" s="179"/>
      <c r="BI724" s="179"/>
      <c r="BJ724" s="179"/>
      <c r="BK724" s="179"/>
      <c r="BL724" s="179"/>
      <c r="BM724" s="179"/>
      <c r="BN724" s="179"/>
      <c r="BO724" s="179"/>
      <c r="BP724" s="179"/>
      <c r="BQ724" s="179"/>
      <c r="BR724" s="179"/>
      <c r="BS724" s="179"/>
      <c r="BT724" s="179"/>
      <c r="BU724" s="179"/>
      <c r="BV724" s="179"/>
      <c r="BW724" s="179"/>
      <c r="BX724" s="179"/>
      <c r="BY724" s="179"/>
      <c r="BZ724" s="179"/>
      <c r="CA724" s="179"/>
      <c r="CB724" s="179"/>
      <c r="CC724" s="179"/>
      <c r="CD724" s="179"/>
      <c r="CE724" s="179"/>
      <c r="CF724" s="179"/>
      <c r="CG724" s="179"/>
      <c r="CH724" s="179"/>
      <c r="CI724" s="179"/>
      <c r="CJ724" s="179"/>
      <c r="CK724" s="179"/>
      <c r="CL724" s="179"/>
      <c r="CM724" s="179"/>
      <c r="CN724" s="179"/>
      <c r="CO724" s="179"/>
      <c r="CP724" s="179"/>
      <c r="CQ724" s="179"/>
      <c r="CR724" s="179"/>
      <c r="CS724" s="179"/>
      <c r="CT724" s="179"/>
      <c r="CU724" s="179"/>
      <c r="CV724" s="179"/>
      <c r="CW724" s="179"/>
      <c r="CX724" s="179"/>
      <c r="CY724" s="179"/>
      <c r="CZ724" s="179"/>
      <c r="DA724" s="179"/>
      <c r="DB724" s="179"/>
      <c r="DC724" s="179"/>
      <c r="DD724" s="179"/>
      <c r="DE724" s="179"/>
      <c r="DF724" s="179"/>
      <c r="DG724" s="179"/>
      <c r="DH724" s="179"/>
      <c r="DI724" s="179"/>
      <c r="DJ724" s="179"/>
      <c r="DK724" s="179"/>
      <c r="DL724" s="179"/>
      <c r="DM724" s="179"/>
      <c r="DN724" s="179"/>
      <c r="DO724" s="179"/>
      <c r="DP724" s="179"/>
      <c r="DQ724" s="179"/>
      <c r="DR724" s="179"/>
      <c r="DS724" s="179"/>
      <c r="DT724" s="179"/>
      <c r="DU724" s="179"/>
      <c r="DV724" s="179"/>
      <c r="DW724" s="179"/>
      <c r="DX724" s="179"/>
      <c r="DY724" s="179"/>
      <c r="DZ724" s="179"/>
      <c r="EA724" s="179"/>
      <c r="EB724" s="179"/>
      <c r="EC724" s="179"/>
      <c r="ED724" s="179"/>
      <c r="EE724" s="179"/>
      <c r="EF724" s="179"/>
      <c r="EG724" s="179"/>
      <c r="EH724" s="179"/>
      <c r="EI724" s="179"/>
      <c r="EJ724" s="179"/>
      <c r="EK724" s="179"/>
      <c r="EL724" s="179"/>
      <c r="EM724" s="179"/>
      <c r="EN724" s="179"/>
      <c r="EO724" s="179"/>
      <c r="EP724" s="179"/>
      <c r="EQ724" s="179"/>
      <c r="ER724" s="179"/>
      <c r="ES724" s="179"/>
      <c r="ET724" s="179"/>
      <c r="EU724" s="179"/>
      <c r="EV724" s="179"/>
      <c r="EW724" s="179"/>
      <c r="EX724" s="179"/>
      <c r="EY724" s="179"/>
      <c r="EZ724" s="179"/>
      <c r="FA724" s="179"/>
      <c r="FB724" s="179"/>
      <c r="FC724" s="179"/>
      <c r="FD724" s="179"/>
      <c r="FE724" s="179"/>
      <c r="FF724" s="179"/>
      <c r="FG724" s="179"/>
      <c r="FH724" s="179"/>
      <c r="FI724" s="179"/>
      <c r="FJ724" s="179"/>
      <c r="FK724" s="179"/>
      <c r="FL724" s="179"/>
      <c r="FM724" s="179"/>
      <c r="FN724" s="179"/>
      <c r="FO724" s="179"/>
      <c r="FP724" s="179"/>
      <c r="FQ724" s="179"/>
      <c r="FR724" s="179"/>
      <c r="FS724" s="179"/>
      <c r="FT724" s="179"/>
      <c r="FU724" s="179"/>
      <c r="FV724" s="179"/>
      <c r="FW724" s="179"/>
      <c r="FX724" s="179"/>
      <c r="FY724" s="179"/>
      <c r="FZ724" s="179"/>
      <c r="GA724" s="179"/>
      <c r="GB724" s="179"/>
    </row>
    <row r="725" spans="1:184" s="659" customFormat="1">
      <c r="A725" s="12"/>
      <c r="D725" s="179"/>
      <c r="E725" s="179"/>
      <c r="F725" s="179"/>
      <c r="G725" s="179"/>
      <c r="H725" s="179"/>
      <c r="I725" s="179"/>
      <c r="J725" s="179"/>
      <c r="K725" s="179"/>
      <c r="L725" s="793"/>
      <c r="M725" s="794"/>
      <c r="N725" s="795"/>
      <c r="O725" s="179"/>
      <c r="P725" s="179"/>
      <c r="Q725" s="179"/>
      <c r="R725" s="179"/>
      <c r="S725" s="179"/>
      <c r="T725" s="179"/>
      <c r="U725" s="179"/>
      <c r="V725" s="179"/>
      <c r="W725" s="179"/>
      <c r="X725" s="179"/>
      <c r="Y725" s="179"/>
      <c r="Z725" s="179"/>
      <c r="AA725" s="179"/>
      <c r="AB725" s="179"/>
      <c r="AC725" s="179"/>
      <c r="AD725" s="179"/>
      <c r="AE725" s="179"/>
      <c r="AF725" s="179"/>
      <c r="AG725" s="179"/>
      <c r="AH725" s="179"/>
      <c r="AI725" s="179"/>
      <c r="AJ725" s="179"/>
      <c r="AK725" s="179"/>
      <c r="AL725" s="179"/>
      <c r="AM725" s="179"/>
      <c r="AN725" s="179"/>
      <c r="AO725" s="179"/>
      <c r="AP725" s="179"/>
      <c r="AQ725" s="179"/>
      <c r="AR725" s="179"/>
      <c r="AS725" s="179"/>
      <c r="AT725" s="179"/>
      <c r="AU725" s="179"/>
      <c r="AV725" s="179"/>
      <c r="AW725" s="179"/>
      <c r="AX725" s="179"/>
      <c r="AY725" s="179"/>
      <c r="AZ725" s="179"/>
      <c r="BA725" s="179"/>
      <c r="BB725" s="179"/>
      <c r="BC725" s="179"/>
      <c r="BD725" s="179"/>
      <c r="BE725" s="179"/>
      <c r="BF725" s="179"/>
      <c r="BG725" s="179"/>
      <c r="BH725" s="179"/>
      <c r="BI725" s="179"/>
      <c r="BJ725" s="179"/>
      <c r="BK725" s="179"/>
      <c r="BL725" s="179"/>
      <c r="BM725" s="179"/>
      <c r="BN725" s="179"/>
      <c r="BO725" s="179"/>
      <c r="BP725" s="179"/>
      <c r="BQ725" s="179"/>
      <c r="BR725" s="179"/>
      <c r="BS725" s="179"/>
      <c r="BT725" s="179"/>
      <c r="BU725" s="179"/>
      <c r="BV725" s="179"/>
      <c r="BW725" s="179"/>
      <c r="BX725" s="179"/>
      <c r="BY725" s="179"/>
      <c r="BZ725" s="179"/>
      <c r="CA725" s="179"/>
      <c r="CB725" s="179"/>
      <c r="CC725" s="179"/>
      <c r="CD725" s="179"/>
      <c r="CE725" s="179"/>
      <c r="CF725" s="179"/>
      <c r="CG725" s="179"/>
      <c r="CH725" s="179"/>
      <c r="CI725" s="179"/>
      <c r="CJ725" s="179"/>
      <c r="CK725" s="179"/>
      <c r="CL725" s="179"/>
      <c r="CM725" s="179"/>
      <c r="CN725" s="179"/>
      <c r="CO725" s="179"/>
      <c r="CP725" s="179"/>
      <c r="CQ725" s="179"/>
      <c r="CR725" s="179"/>
      <c r="CS725" s="179"/>
      <c r="CT725" s="179"/>
      <c r="CU725" s="179"/>
      <c r="CV725" s="179"/>
      <c r="CW725" s="179"/>
      <c r="CX725" s="179"/>
      <c r="CY725" s="179"/>
      <c r="CZ725" s="179"/>
      <c r="DA725" s="179"/>
      <c r="DB725" s="179"/>
      <c r="DC725" s="179"/>
      <c r="DD725" s="179"/>
      <c r="DE725" s="179"/>
      <c r="DF725" s="179"/>
      <c r="DG725" s="179"/>
      <c r="DH725" s="179"/>
      <c r="DI725" s="179"/>
      <c r="DJ725" s="179"/>
      <c r="DK725" s="179"/>
      <c r="DL725" s="179"/>
      <c r="DM725" s="179"/>
      <c r="DN725" s="179"/>
      <c r="DO725" s="179"/>
      <c r="DP725" s="179"/>
      <c r="DQ725" s="179"/>
      <c r="DR725" s="179"/>
      <c r="DS725" s="179"/>
      <c r="DT725" s="179"/>
      <c r="DU725" s="179"/>
      <c r="DV725" s="179"/>
      <c r="DW725" s="179"/>
      <c r="DX725" s="179"/>
      <c r="DY725" s="179"/>
      <c r="DZ725" s="179"/>
      <c r="EA725" s="179"/>
      <c r="EB725" s="179"/>
      <c r="EC725" s="179"/>
      <c r="ED725" s="179"/>
      <c r="EE725" s="179"/>
      <c r="EF725" s="179"/>
      <c r="EG725" s="179"/>
      <c r="EH725" s="179"/>
      <c r="EI725" s="179"/>
      <c r="EJ725" s="179"/>
      <c r="EK725" s="179"/>
      <c r="EL725" s="179"/>
      <c r="EM725" s="179"/>
      <c r="EN725" s="179"/>
      <c r="EO725" s="179"/>
      <c r="EP725" s="179"/>
      <c r="EQ725" s="179"/>
      <c r="ER725" s="179"/>
      <c r="ES725" s="179"/>
      <c r="ET725" s="179"/>
      <c r="EU725" s="179"/>
      <c r="EV725" s="179"/>
      <c r="EW725" s="179"/>
      <c r="EX725" s="179"/>
      <c r="EY725" s="179"/>
      <c r="EZ725" s="179"/>
      <c r="FA725" s="179"/>
      <c r="FB725" s="179"/>
      <c r="FC725" s="179"/>
      <c r="FD725" s="179"/>
      <c r="FE725" s="179"/>
      <c r="FF725" s="179"/>
      <c r="FG725" s="179"/>
      <c r="FH725" s="179"/>
      <c r="FI725" s="179"/>
      <c r="FJ725" s="179"/>
      <c r="FK725" s="179"/>
      <c r="FL725" s="179"/>
      <c r="FM725" s="179"/>
      <c r="FN725" s="179"/>
      <c r="FO725" s="179"/>
      <c r="FP725" s="179"/>
      <c r="FQ725" s="179"/>
      <c r="FR725" s="179"/>
      <c r="FS725" s="179"/>
      <c r="FT725" s="179"/>
      <c r="FU725" s="179"/>
      <c r="FV725" s="179"/>
      <c r="FW725" s="179"/>
      <c r="FX725" s="179"/>
      <c r="FY725" s="179"/>
      <c r="FZ725" s="179"/>
      <c r="GA725" s="179"/>
      <c r="GB725" s="179"/>
    </row>
    <row r="726" spans="1:184" s="659" customFormat="1">
      <c r="A726" s="12"/>
      <c r="D726" s="179"/>
      <c r="E726" s="179"/>
      <c r="F726" s="179"/>
      <c r="G726" s="179"/>
      <c r="H726" s="179"/>
      <c r="I726" s="179"/>
      <c r="J726" s="179"/>
      <c r="K726" s="179"/>
      <c r="L726" s="793"/>
      <c r="M726" s="794"/>
      <c r="N726" s="795"/>
      <c r="O726" s="179"/>
      <c r="P726" s="179"/>
      <c r="Q726" s="179"/>
      <c r="R726" s="179"/>
      <c r="S726" s="179"/>
      <c r="T726" s="179"/>
      <c r="U726" s="179"/>
      <c r="V726" s="179"/>
      <c r="W726" s="179"/>
      <c r="X726" s="179"/>
      <c r="Y726" s="179"/>
      <c r="Z726" s="179"/>
      <c r="AA726" s="179"/>
      <c r="AB726" s="179"/>
      <c r="AC726" s="179"/>
      <c r="AD726" s="179"/>
      <c r="AE726" s="179"/>
      <c r="AF726" s="179"/>
      <c r="AG726" s="179"/>
      <c r="AH726" s="179"/>
      <c r="AI726" s="179"/>
      <c r="AJ726" s="179"/>
      <c r="AK726" s="179"/>
      <c r="AL726" s="179"/>
      <c r="AM726" s="179"/>
      <c r="AN726" s="179"/>
      <c r="AO726" s="179"/>
      <c r="AP726" s="179"/>
      <c r="AQ726" s="179"/>
      <c r="AR726" s="179"/>
      <c r="AS726" s="179"/>
      <c r="AT726" s="179"/>
      <c r="AU726" s="179"/>
      <c r="AV726" s="179"/>
      <c r="AW726" s="179"/>
      <c r="AX726" s="179"/>
      <c r="AY726" s="179"/>
      <c r="AZ726" s="179"/>
      <c r="BA726" s="179"/>
      <c r="BB726" s="179"/>
      <c r="BC726" s="179"/>
      <c r="BD726" s="179"/>
      <c r="BE726" s="179"/>
      <c r="BF726" s="179"/>
      <c r="BG726" s="179"/>
      <c r="BH726" s="179"/>
      <c r="BI726" s="179"/>
      <c r="BJ726" s="179"/>
      <c r="BK726" s="179"/>
      <c r="BL726" s="179"/>
      <c r="BM726" s="179"/>
      <c r="BN726" s="179"/>
      <c r="BO726" s="179"/>
      <c r="BP726" s="179"/>
      <c r="BQ726" s="179"/>
      <c r="BR726" s="179"/>
      <c r="BS726" s="179"/>
      <c r="BT726" s="179"/>
      <c r="BU726" s="179"/>
      <c r="BV726" s="179"/>
      <c r="BW726" s="179"/>
      <c r="BX726" s="179"/>
      <c r="BY726" s="179"/>
      <c r="BZ726" s="179"/>
      <c r="CA726" s="179"/>
      <c r="CB726" s="179"/>
      <c r="CC726" s="179"/>
      <c r="CD726" s="179"/>
      <c r="CE726" s="179"/>
      <c r="CF726" s="179"/>
      <c r="CG726" s="179"/>
      <c r="CH726" s="179"/>
      <c r="CI726" s="179"/>
      <c r="CJ726" s="179"/>
      <c r="CK726" s="179"/>
      <c r="CL726" s="179"/>
      <c r="CM726" s="179"/>
      <c r="CN726" s="179"/>
      <c r="CO726" s="179"/>
      <c r="CP726" s="179"/>
      <c r="CQ726" s="179"/>
      <c r="CR726" s="179"/>
      <c r="CS726" s="179"/>
      <c r="CT726" s="179"/>
      <c r="CU726" s="179"/>
      <c r="CV726" s="179"/>
      <c r="CW726" s="179"/>
      <c r="CX726" s="179"/>
      <c r="CY726" s="179"/>
      <c r="CZ726" s="179"/>
      <c r="DA726" s="179"/>
      <c r="DB726" s="179"/>
      <c r="DC726" s="179"/>
      <c r="DD726" s="179"/>
      <c r="DE726" s="179"/>
      <c r="DF726" s="179"/>
      <c r="DG726" s="179"/>
      <c r="DH726" s="179"/>
      <c r="DI726" s="179"/>
      <c r="DJ726" s="179"/>
      <c r="DK726" s="179"/>
      <c r="DL726" s="179"/>
      <c r="DM726" s="179"/>
      <c r="DN726" s="179"/>
      <c r="DO726" s="179"/>
      <c r="DP726" s="179"/>
      <c r="DQ726" s="179"/>
      <c r="DR726" s="179"/>
      <c r="DS726" s="179"/>
      <c r="DT726" s="179"/>
      <c r="DU726" s="179"/>
      <c r="DV726" s="179"/>
      <c r="DW726" s="179"/>
      <c r="DX726" s="179"/>
      <c r="DY726" s="179"/>
      <c r="DZ726" s="179"/>
      <c r="EA726" s="179"/>
      <c r="EB726" s="179"/>
      <c r="EC726" s="179"/>
      <c r="ED726" s="179"/>
      <c r="EE726" s="179"/>
      <c r="EF726" s="179"/>
      <c r="EG726" s="179"/>
      <c r="EH726" s="179"/>
      <c r="EI726" s="179"/>
      <c r="EJ726" s="179"/>
      <c r="EK726" s="179"/>
      <c r="EL726" s="179"/>
      <c r="EM726" s="179"/>
      <c r="EN726" s="179"/>
      <c r="EO726" s="179"/>
      <c r="EP726" s="179"/>
      <c r="EQ726" s="179"/>
      <c r="ER726" s="179"/>
      <c r="ES726" s="179"/>
      <c r="ET726" s="179"/>
      <c r="EU726" s="179"/>
      <c r="EV726" s="179"/>
      <c r="EW726" s="179"/>
      <c r="EX726" s="179"/>
      <c r="EY726" s="179"/>
      <c r="EZ726" s="179"/>
      <c r="FA726" s="179"/>
      <c r="FB726" s="179"/>
      <c r="FC726" s="179"/>
      <c r="FD726" s="179"/>
      <c r="FE726" s="179"/>
      <c r="FF726" s="179"/>
      <c r="FG726" s="179"/>
      <c r="FH726" s="179"/>
      <c r="FI726" s="179"/>
      <c r="FJ726" s="179"/>
      <c r="FK726" s="179"/>
      <c r="FL726" s="179"/>
      <c r="FM726" s="179"/>
      <c r="FN726" s="179"/>
      <c r="FO726" s="179"/>
      <c r="FP726" s="179"/>
      <c r="FQ726" s="179"/>
      <c r="FR726" s="179"/>
      <c r="FS726" s="179"/>
      <c r="FT726" s="179"/>
      <c r="FU726" s="179"/>
      <c r="FV726" s="179"/>
      <c r="FW726" s="179"/>
      <c r="FX726" s="179"/>
      <c r="FY726" s="179"/>
      <c r="FZ726" s="179"/>
      <c r="GA726" s="179"/>
      <c r="GB726" s="179"/>
    </row>
    <row r="727" spans="1:184" s="659" customFormat="1">
      <c r="A727" s="12"/>
      <c r="D727" s="179"/>
      <c r="E727" s="179"/>
      <c r="F727" s="179"/>
      <c r="G727" s="179"/>
      <c r="H727" s="179"/>
      <c r="I727" s="179"/>
      <c r="J727" s="179"/>
      <c r="K727" s="179"/>
      <c r="L727" s="793"/>
      <c r="M727" s="794"/>
      <c r="N727" s="795"/>
      <c r="O727" s="179"/>
      <c r="P727" s="179"/>
      <c r="Q727" s="179"/>
      <c r="R727" s="179"/>
      <c r="S727" s="179"/>
      <c r="T727" s="179"/>
      <c r="U727" s="179"/>
      <c r="V727" s="179"/>
      <c r="W727" s="179"/>
      <c r="X727" s="179"/>
      <c r="Y727" s="179"/>
      <c r="Z727" s="179"/>
      <c r="AA727" s="179"/>
      <c r="AB727" s="179"/>
      <c r="AC727" s="179"/>
      <c r="AD727" s="179"/>
      <c r="AE727" s="179"/>
      <c r="AF727" s="179"/>
      <c r="AG727" s="179"/>
      <c r="AH727" s="179"/>
      <c r="AI727" s="179"/>
      <c r="AJ727" s="179"/>
      <c r="AK727" s="179"/>
      <c r="AL727" s="179"/>
      <c r="AM727" s="179"/>
      <c r="AN727" s="179"/>
      <c r="AO727" s="179"/>
      <c r="AP727" s="179"/>
      <c r="AQ727" s="179"/>
      <c r="AR727" s="179"/>
      <c r="AS727" s="179"/>
      <c r="AT727" s="179"/>
      <c r="AU727" s="179"/>
      <c r="AV727" s="179"/>
      <c r="AW727" s="179"/>
      <c r="AX727" s="179"/>
      <c r="AY727" s="179"/>
      <c r="AZ727" s="179"/>
      <c r="BA727" s="179"/>
      <c r="BB727" s="179"/>
      <c r="BC727" s="179"/>
      <c r="BD727" s="179"/>
      <c r="BE727" s="179"/>
      <c r="BF727" s="179"/>
      <c r="BG727" s="179"/>
      <c r="BH727" s="179"/>
      <c r="BI727" s="179"/>
      <c r="BJ727" s="179"/>
      <c r="BK727" s="179"/>
      <c r="BL727" s="179"/>
      <c r="BM727" s="179"/>
      <c r="BN727" s="179"/>
      <c r="BO727" s="179"/>
      <c r="BP727" s="179"/>
      <c r="BQ727" s="179"/>
      <c r="BR727" s="179"/>
      <c r="BS727" s="179"/>
      <c r="BT727" s="179"/>
      <c r="BU727" s="179"/>
      <c r="BV727" s="179"/>
      <c r="BW727" s="179"/>
      <c r="BX727" s="179"/>
      <c r="BY727" s="179"/>
      <c r="BZ727" s="179"/>
      <c r="CA727" s="179"/>
      <c r="CB727" s="179"/>
      <c r="CC727" s="179"/>
      <c r="CD727" s="179"/>
      <c r="CE727" s="179"/>
      <c r="CF727" s="179"/>
      <c r="CG727" s="179"/>
      <c r="CH727" s="179"/>
      <c r="CI727" s="179"/>
      <c r="CJ727" s="179"/>
      <c r="CK727" s="179"/>
      <c r="CL727" s="179"/>
      <c r="CM727" s="179"/>
      <c r="CN727" s="179"/>
      <c r="CO727" s="179"/>
      <c r="CP727" s="179"/>
      <c r="CQ727" s="179"/>
      <c r="CR727" s="179"/>
      <c r="CS727" s="179"/>
      <c r="CT727" s="179"/>
      <c r="CU727" s="179"/>
      <c r="CV727" s="179"/>
      <c r="CW727" s="179"/>
      <c r="CX727" s="179"/>
      <c r="CY727" s="179"/>
      <c r="CZ727" s="179"/>
      <c r="DA727" s="179"/>
      <c r="DB727" s="179"/>
      <c r="DC727" s="179"/>
      <c r="DD727" s="179"/>
      <c r="DE727" s="179"/>
      <c r="DF727" s="179"/>
      <c r="DG727" s="179"/>
      <c r="DH727" s="179"/>
      <c r="DI727" s="179"/>
      <c r="DJ727" s="179"/>
      <c r="DK727" s="179"/>
      <c r="DL727" s="179"/>
      <c r="DM727" s="179"/>
      <c r="DN727" s="179"/>
      <c r="DO727" s="179"/>
      <c r="DP727" s="179"/>
      <c r="DQ727" s="179"/>
      <c r="DR727" s="179"/>
      <c r="DS727" s="179"/>
      <c r="DT727" s="179"/>
      <c r="DU727" s="179"/>
      <c r="DV727" s="179"/>
      <c r="DW727" s="179"/>
      <c r="DX727" s="179"/>
      <c r="DY727" s="179"/>
      <c r="DZ727" s="179"/>
      <c r="EA727" s="179"/>
      <c r="EB727" s="179"/>
      <c r="EC727" s="179"/>
      <c r="ED727" s="179"/>
      <c r="EE727" s="179"/>
      <c r="EF727" s="179"/>
      <c r="EG727" s="179"/>
      <c r="EH727" s="179"/>
      <c r="EI727" s="179"/>
      <c r="EJ727" s="179"/>
      <c r="EK727" s="179"/>
      <c r="EL727" s="179"/>
      <c r="EM727" s="179"/>
      <c r="EN727" s="179"/>
      <c r="EO727" s="179"/>
      <c r="EP727" s="179"/>
      <c r="EQ727" s="179"/>
      <c r="ER727" s="179"/>
      <c r="ES727" s="179"/>
      <c r="ET727" s="179"/>
      <c r="EU727" s="179"/>
      <c r="EV727" s="179"/>
      <c r="EW727" s="179"/>
      <c r="EX727" s="179"/>
      <c r="EY727" s="179"/>
      <c r="EZ727" s="179"/>
      <c r="FA727" s="179"/>
      <c r="FB727" s="179"/>
      <c r="FC727" s="179"/>
      <c r="FD727" s="179"/>
      <c r="FE727" s="179"/>
      <c r="FF727" s="179"/>
      <c r="FG727" s="179"/>
      <c r="FH727" s="179"/>
      <c r="FI727" s="179"/>
      <c r="FJ727" s="179"/>
      <c r="FK727" s="179"/>
      <c r="FL727" s="179"/>
      <c r="FM727" s="179"/>
      <c r="FN727" s="179"/>
      <c r="FO727" s="179"/>
      <c r="FP727" s="179"/>
      <c r="FQ727" s="179"/>
      <c r="FR727" s="179"/>
      <c r="FS727" s="179"/>
      <c r="FT727" s="179"/>
      <c r="FU727" s="179"/>
      <c r="FV727" s="179"/>
      <c r="FW727" s="179"/>
      <c r="FX727" s="179"/>
      <c r="FY727" s="179"/>
      <c r="FZ727" s="179"/>
      <c r="GA727" s="179"/>
      <c r="GB727" s="179"/>
    </row>
    <row r="728" spans="1:184" s="659" customFormat="1">
      <c r="A728" s="12"/>
      <c r="D728" s="179"/>
      <c r="E728" s="179"/>
      <c r="F728" s="179"/>
      <c r="G728" s="179"/>
      <c r="H728" s="179"/>
      <c r="I728" s="179"/>
      <c r="J728" s="179"/>
      <c r="K728" s="179"/>
      <c r="L728" s="793"/>
      <c r="M728" s="794"/>
      <c r="N728" s="795"/>
      <c r="O728" s="179"/>
      <c r="P728" s="179"/>
      <c r="Q728" s="179"/>
      <c r="R728" s="179"/>
      <c r="S728" s="179"/>
      <c r="T728" s="179"/>
      <c r="U728" s="179"/>
      <c r="V728" s="179"/>
      <c r="W728" s="179"/>
      <c r="X728" s="179"/>
      <c r="Y728" s="179"/>
      <c r="Z728" s="179"/>
      <c r="AA728" s="179"/>
      <c r="AB728" s="179"/>
      <c r="AC728" s="179"/>
      <c r="AD728" s="179"/>
      <c r="AE728" s="179"/>
      <c r="AF728" s="179"/>
      <c r="AG728" s="179"/>
      <c r="AH728" s="179"/>
      <c r="AI728" s="179"/>
      <c r="AJ728" s="179"/>
      <c r="AK728" s="179"/>
      <c r="AL728" s="179"/>
      <c r="AM728" s="179"/>
      <c r="AN728" s="179"/>
      <c r="AO728" s="179"/>
      <c r="AP728" s="179"/>
      <c r="AQ728" s="179"/>
      <c r="AR728" s="179"/>
      <c r="AS728" s="179"/>
      <c r="AT728" s="179"/>
      <c r="AU728" s="179"/>
      <c r="AV728" s="179"/>
      <c r="AW728" s="179"/>
      <c r="AX728" s="179"/>
      <c r="AY728" s="179"/>
      <c r="AZ728" s="179"/>
      <c r="BA728" s="179"/>
      <c r="BB728" s="179"/>
      <c r="BC728" s="179"/>
      <c r="BD728" s="179"/>
      <c r="BE728" s="179"/>
      <c r="BF728" s="179"/>
      <c r="BG728" s="179"/>
      <c r="BH728" s="179"/>
      <c r="BI728" s="179"/>
      <c r="BJ728" s="179"/>
      <c r="BK728" s="179"/>
      <c r="BL728" s="179"/>
      <c r="BM728" s="179"/>
      <c r="BN728" s="179"/>
      <c r="BO728" s="179"/>
      <c r="BP728" s="179"/>
      <c r="BQ728" s="179"/>
      <c r="BR728" s="179"/>
      <c r="BS728" s="179"/>
      <c r="BT728" s="179"/>
      <c r="BU728" s="179"/>
      <c r="BV728" s="179"/>
      <c r="BW728" s="179"/>
      <c r="BX728" s="179"/>
      <c r="BY728" s="179"/>
      <c r="BZ728" s="179"/>
      <c r="CA728" s="179"/>
      <c r="CB728" s="179"/>
      <c r="CC728" s="179"/>
      <c r="CD728" s="179"/>
      <c r="CE728" s="179"/>
      <c r="CF728" s="179"/>
      <c r="CG728" s="179"/>
      <c r="CH728" s="179"/>
      <c r="CI728" s="179"/>
      <c r="CJ728" s="179"/>
      <c r="CK728" s="179"/>
      <c r="CL728" s="179"/>
      <c r="CM728" s="179"/>
      <c r="CN728" s="179"/>
      <c r="CO728" s="179"/>
      <c r="CP728" s="179"/>
      <c r="CQ728" s="179"/>
      <c r="CR728" s="179"/>
      <c r="CS728" s="179"/>
      <c r="CT728" s="179"/>
      <c r="CU728" s="179"/>
      <c r="CV728" s="179"/>
      <c r="CW728" s="179"/>
      <c r="CX728" s="179"/>
      <c r="CY728" s="179"/>
      <c r="CZ728" s="179"/>
      <c r="DA728" s="179"/>
      <c r="DB728" s="179"/>
      <c r="DC728" s="179"/>
      <c r="DD728" s="179"/>
      <c r="DE728" s="179"/>
      <c r="DF728" s="179"/>
      <c r="DG728" s="179"/>
      <c r="DH728" s="179"/>
      <c r="DI728" s="179"/>
      <c r="DJ728" s="179"/>
      <c r="DK728" s="179"/>
      <c r="DL728" s="179"/>
      <c r="DM728" s="179"/>
      <c r="DN728" s="179"/>
      <c r="DO728" s="179"/>
      <c r="DP728" s="179"/>
      <c r="DQ728" s="179"/>
      <c r="DR728" s="179"/>
      <c r="DS728" s="179"/>
      <c r="DT728" s="179"/>
      <c r="DU728" s="179"/>
      <c r="DV728" s="179"/>
      <c r="DW728" s="179"/>
      <c r="DX728" s="179"/>
      <c r="DY728" s="179"/>
      <c r="DZ728" s="179"/>
      <c r="EA728" s="179"/>
      <c r="EB728" s="179"/>
      <c r="EC728" s="179"/>
      <c r="ED728" s="179"/>
      <c r="EE728" s="179"/>
      <c r="EF728" s="179"/>
      <c r="EG728" s="179"/>
      <c r="EH728" s="179"/>
      <c r="EI728" s="179"/>
      <c r="EJ728" s="179"/>
      <c r="EK728" s="179"/>
      <c r="EL728" s="179"/>
      <c r="EM728" s="179"/>
      <c r="EN728" s="179"/>
      <c r="EO728" s="179"/>
      <c r="EP728" s="179"/>
      <c r="EQ728" s="179"/>
      <c r="ER728" s="179"/>
      <c r="ES728" s="179"/>
      <c r="ET728" s="179"/>
      <c r="EU728" s="179"/>
      <c r="EV728" s="179"/>
      <c r="EW728" s="179"/>
      <c r="EX728" s="179"/>
      <c r="EY728" s="179"/>
      <c r="EZ728" s="179"/>
      <c r="FA728" s="179"/>
      <c r="FB728" s="179"/>
      <c r="FC728" s="179"/>
      <c r="FD728" s="179"/>
      <c r="FE728" s="179"/>
      <c r="FF728" s="179"/>
      <c r="FG728" s="179"/>
      <c r="FH728" s="179"/>
      <c r="FI728" s="179"/>
      <c r="FJ728" s="179"/>
      <c r="FK728" s="179"/>
      <c r="FL728" s="179"/>
      <c r="FM728" s="179"/>
      <c r="FN728" s="179"/>
      <c r="FO728" s="179"/>
      <c r="FP728" s="179"/>
      <c r="FQ728" s="179"/>
      <c r="FR728" s="179"/>
      <c r="FS728" s="179"/>
      <c r="FT728" s="179"/>
      <c r="FU728" s="179"/>
      <c r="FV728" s="179"/>
      <c r="FW728" s="179"/>
      <c r="FX728" s="179"/>
      <c r="FY728" s="179"/>
      <c r="FZ728" s="179"/>
      <c r="GA728" s="179"/>
      <c r="GB728" s="179"/>
    </row>
    <row r="729" spans="1:184" s="659" customFormat="1">
      <c r="A729" s="12"/>
      <c r="D729" s="179"/>
      <c r="E729" s="179"/>
      <c r="F729" s="179"/>
      <c r="G729" s="179"/>
      <c r="H729" s="179"/>
      <c r="I729" s="179"/>
      <c r="J729" s="179"/>
      <c r="K729" s="179"/>
      <c r="L729" s="793"/>
      <c r="M729" s="794"/>
      <c r="N729" s="795"/>
      <c r="O729" s="179"/>
      <c r="P729" s="179"/>
      <c r="Q729" s="179"/>
      <c r="R729" s="179"/>
      <c r="S729" s="179"/>
      <c r="T729" s="179"/>
      <c r="U729" s="179"/>
      <c r="V729" s="179"/>
      <c r="W729" s="179"/>
      <c r="X729" s="179"/>
      <c r="Y729" s="179"/>
      <c r="Z729" s="179"/>
      <c r="AA729" s="179"/>
      <c r="AB729" s="179"/>
      <c r="AC729" s="179"/>
      <c r="AD729" s="179"/>
      <c r="AE729" s="179"/>
      <c r="AF729" s="179"/>
      <c r="AG729" s="179"/>
      <c r="AH729" s="179"/>
      <c r="AI729" s="179"/>
      <c r="AJ729" s="179"/>
      <c r="AK729" s="179"/>
      <c r="AL729" s="179"/>
      <c r="AM729" s="179"/>
      <c r="AN729" s="179"/>
      <c r="AO729" s="179"/>
      <c r="AP729" s="179"/>
      <c r="AQ729" s="179"/>
      <c r="AR729" s="179"/>
      <c r="AS729" s="179"/>
      <c r="AT729" s="179"/>
      <c r="AU729" s="179"/>
      <c r="AV729" s="179"/>
      <c r="AW729" s="179"/>
      <c r="AX729" s="179"/>
      <c r="AY729" s="179"/>
      <c r="AZ729" s="179"/>
      <c r="BA729" s="179"/>
      <c r="BB729" s="179"/>
      <c r="BC729" s="179"/>
      <c r="BD729" s="179"/>
      <c r="BE729" s="179"/>
      <c r="BF729" s="179"/>
      <c r="BG729" s="179"/>
      <c r="BH729" s="179"/>
      <c r="BI729" s="179"/>
      <c r="BJ729" s="179"/>
      <c r="BK729" s="179"/>
      <c r="BL729" s="179"/>
      <c r="BM729" s="179"/>
      <c r="BN729" s="179"/>
      <c r="BO729" s="179"/>
      <c r="BP729" s="179"/>
      <c r="BQ729" s="179"/>
      <c r="BR729" s="179"/>
      <c r="BS729" s="179"/>
      <c r="BT729" s="179"/>
      <c r="BU729" s="179"/>
      <c r="BV729" s="179"/>
      <c r="BW729" s="179"/>
      <c r="BX729" s="179"/>
      <c r="BY729" s="179"/>
      <c r="BZ729" s="179"/>
      <c r="CA729" s="179"/>
      <c r="CB729" s="179"/>
      <c r="CC729" s="179"/>
      <c r="CD729" s="179"/>
      <c r="CE729" s="179"/>
      <c r="CF729" s="179"/>
      <c r="CG729" s="179"/>
      <c r="CH729" s="179"/>
      <c r="CI729" s="179"/>
      <c r="CJ729" s="179"/>
      <c r="CK729" s="179"/>
      <c r="CL729" s="179"/>
      <c r="CM729" s="179"/>
      <c r="CN729" s="179"/>
      <c r="CO729" s="179"/>
      <c r="CP729" s="179"/>
      <c r="CQ729" s="179"/>
      <c r="CR729" s="179"/>
      <c r="CS729" s="179"/>
      <c r="CT729" s="179"/>
      <c r="CU729" s="179"/>
      <c r="CV729" s="179"/>
      <c r="CW729" s="179"/>
      <c r="CX729" s="179"/>
      <c r="CY729" s="179"/>
      <c r="CZ729" s="179"/>
      <c r="DA729" s="179"/>
      <c r="DB729" s="179"/>
      <c r="DC729" s="179"/>
      <c r="DD729" s="179"/>
      <c r="DE729" s="179"/>
      <c r="DF729" s="179"/>
      <c r="DG729" s="179"/>
      <c r="DH729" s="179"/>
      <c r="DI729" s="179"/>
      <c r="DJ729" s="179"/>
      <c r="DK729" s="179"/>
      <c r="DL729" s="179"/>
      <c r="DM729" s="179"/>
      <c r="DN729" s="179"/>
      <c r="DO729" s="179"/>
      <c r="DP729" s="179"/>
      <c r="DQ729" s="179"/>
      <c r="DR729" s="179"/>
      <c r="DS729" s="179"/>
      <c r="DT729" s="179"/>
      <c r="DU729" s="179"/>
      <c r="DV729" s="179"/>
      <c r="DW729" s="179"/>
      <c r="DX729" s="179"/>
      <c r="DY729" s="179"/>
      <c r="DZ729" s="179"/>
      <c r="EA729" s="179"/>
      <c r="EB729" s="179"/>
      <c r="EC729" s="179"/>
      <c r="ED729" s="179"/>
      <c r="EE729" s="179"/>
      <c r="EF729" s="179"/>
      <c r="EG729" s="179"/>
      <c r="EH729" s="179"/>
      <c r="EI729" s="179"/>
      <c r="EJ729" s="179"/>
      <c r="EK729" s="179"/>
      <c r="EL729" s="179"/>
      <c r="EM729" s="179"/>
      <c r="EN729" s="179"/>
      <c r="EO729" s="179"/>
      <c r="EP729" s="179"/>
      <c r="EQ729" s="179"/>
      <c r="ER729" s="179"/>
      <c r="ES729" s="179"/>
      <c r="ET729" s="179"/>
      <c r="EU729" s="179"/>
      <c r="EV729" s="179"/>
      <c r="EW729" s="179"/>
      <c r="EX729" s="179"/>
      <c r="EY729" s="179"/>
      <c r="EZ729" s="179"/>
      <c r="FA729" s="179"/>
      <c r="FB729" s="179"/>
      <c r="FC729" s="179"/>
      <c r="FD729" s="179"/>
      <c r="FE729" s="179"/>
      <c r="FF729" s="179"/>
      <c r="FG729" s="179"/>
      <c r="FH729" s="179"/>
      <c r="FI729" s="179"/>
      <c r="FJ729" s="179"/>
      <c r="FK729" s="179"/>
      <c r="FL729" s="179"/>
      <c r="FM729" s="179"/>
      <c r="FN729" s="179"/>
      <c r="FO729" s="179"/>
      <c r="FP729" s="179"/>
      <c r="FQ729" s="179"/>
      <c r="FR729" s="179"/>
      <c r="FS729" s="179"/>
      <c r="FT729" s="179"/>
      <c r="FU729" s="179"/>
      <c r="FV729" s="179"/>
      <c r="FW729" s="179"/>
      <c r="FX729" s="179"/>
      <c r="FY729" s="179"/>
      <c r="FZ729" s="179"/>
      <c r="GA729" s="179"/>
      <c r="GB729" s="179"/>
    </row>
    <row r="730" spans="1:184" s="659" customFormat="1">
      <c r="A730" s="12"/>
      <c r="D730" s="179"/>
      <c r="E730" s="179"/>
      <c r="F730" s="179"/>
      <c r="G730" s="179"/>
      <c r="H730" s="179"/>
      <c r="I730" s="179"/>
      <c r="J730" s="179"/>
      <c r="K730" s="179"/>
      <c r="L730" s="793"/>
      <c r="M730" s="794"/>
      <c r="N730" s="795"/>
      <c r="O730" s="179"/>
      <c r="P730" s="179"/>
      <c r="Q730" s="179"/>
      <c r="R730" s="179"/>
      <c r="S730" s="179"/>
      <c r="T730" s="179"/>
      <c r="U730" s="179"/>
      <c r="V730" s="179"/>
      <c r="W730" s="179"/>
      <c r="X730" s="179"/>
      <c r="Y730" s="179"/>
      <c r="Z730" s="179"/>
      <c r="AA730" s="179"/>
      <c r="AB730" s="179"/>
      <c r="AC730" s="179"/>
      <c r="AD730" s="179"/>
      <c r="AE730" s="179"/>
      <c r="AF730" s="179"/>
      <c r="AG730" s="179"/>
      <c r="AH730" s="179"/>
      <c r="AI730" s="179"/>
      <c r="AJ730" s="179"/>
      <c r="AK730" s="179"/>
      <c r="AL730" s="179"/>
      <c r="AM730" s="179"/>
      <c r="AN730" s="179"/>
      <c r="AO730" s="179"/>
      <c r="AP730" s="179"/>
      <c r="AQ730" s="179"/>
      <c r="AR730" s="179"/>
      <c r="AS730" s="179"/>
      <c r="AT730" s="179"/>
      <c r="AU730" s="179"/>
      <c r="AV730" s="179"/>
      <c r="AW730" s="179"/>
      <c r="AX730" s="179"/>
      <c r="AY730" s="179"/>
      <c r="AZ730" s="179"/>
      <c r="BA730" s="179"/>
      <c r="BB730" s="179"/>
      <c r="BC730" s="179"/>
      <c r="BD730" s="179"/>
      <c r="BE730" s="179"/>
      <c r="BF730" s="179"/>
      <c r="BG730" s="179"/>
      <c r="BH730" s="179"/>
      <c r="BI730" s="179"/>
      <c r="BJ730" s="179"/>
      <c r="BK730" s="179"/>
      <c r="BL730" s="179"/>
      <c r="BM730" s="179"/>
      <c r="BN730" s="179"/>
      <c r="BO730" s="179"/>
      <c r="BP730" s="179"/>
      <c r="BQ730" s="179"/>
      <c r="BR730" s="179"/>
      <c r="BS730" s="179"/>
      <c r="BT730" s="179"/>
      <c r="BU730" s="179"/>
      <c r="BV730" s="179"/>
      <c r="BW730" s="179"/>
      <c r="BX730" s="179"/>
      <c r="BY730" s="179"/>
      <c r="BZ730" s="179"/>
      <c r="CA730" s="179"/>
      <c r="CB730" s="179"/>
      <c r="CC730" s="179"/>
      <c r="CD730" s="179"/>
      <c r="CE730" s="179"/>
      <c r="CF730" s="179"/>
      <c r="CG730" s="179"/>
      <c r="CH730" s="179"/>
      <c r="CI730" s="179"/>
      <c r="CJ730" s="179"/>
      <c r="CK730" s="179"/>
      <c r="CL730" s="179"/>
      <c r="CM730" s="179"/>
      <c r="CN730" s="179"/>
      <c r="CO730" s="179"/>
      <c r="CP730" s="179"/>
      <c r="CQ730" s="179"/>
      <c r="CR730" s="179"/>
      <c r="CS730" s="179"/>
      <c r="CT730" s="179"/>
      <c r="CU730" s="179"/>
      <c r="CV730" s="179"/>
      <c r="CW730" s="179"/>
      <c r="CX730" s="179"/>
      <c r="CY730" s="179"/>
      <c r="CZ730" s="179"/>
      <c r="DA730" s="179"/>
      <c r="DB730" s="179"/>
      <c r="DC730" s="179"/>
      <c r="DD730" s="179"/>
      <c r="DE730" s="179"/>
      <c r="DF730" s="179"/>
      <c r="DG730" s="179"/>
      <c r="DH730" s="179"/>
      <c r="DI730" s="179"/>
      <c r="DJ730" s="179"/>
      <c r="DK730" s="179"/>
      <c r="DL730" s="179"/>
      <c r="DM730" s="179"/>
      <c r="DN730" s="179"/>
      <c r="DO730" s="179"/>
      <c r="DP730" s="179"/>
      <c r="DQ730" s="179"/>
      <c r="DR730" s="179"/>
      <c r="DS730" s="179"/>
      <c r="DT730" s="179"/>
      <c r="DU730" s="179"/>
      <c r="DV730" s="179"/>
      <c r="DW730" s="179"/>
      <c r="DX730" s="179"/>
      <c r="DY730" s="179"/>
      <c r="DZ730" s="179"/>
      <c r="EA730" s="179"/>
      <c r="EB730" s="179"/>
      <c r="EC730" s="179"/>
      <c r="ED730" s="179"/>
      <c r="EE730" s="179"/>
      <c r="EF730" s="179"/>
      <c r="EG730" s="179"/>
      <c r="EH730" s="179"/>
      <c r="EI730" s="179"/>
      <c r="EJ730" s="179"/>
      <c r="EK730" s="179"/>
      <c r="EL730" s="179"/>
      <c r="EM730" s="179"/>
      <c r="EN730" s="179"/>
      <c r="EO730" s="179"/>
      <c r="EP730" s="179"/>
      <c r="EQ730" s="179"/>
      <c r="ER730" s="179"/>
      <c r="ES730" s="179"/>
      <c r="ET730" s="179"/>
      <c r="EU730" s="179"/>
      <c r="EV730" s="179"/>
      <c r="EW730" s="179"/>
      <c r="EX730" s="179"/>
      <c r="EY730" s="179"/>
      <c r="EZ730" s="179"/>
      <c r="FA730" s="179"/>
      <c r="FB730" s="179"/>
      <c r="FC730" s="179"/>
      <c r="FD730" s="179"/>
      <c r="FE730" s="179"/>
      <c r="FF730" s="179"/>
      <c r="FG730" s="179"/>
      <c r="FH730" s="179"/>
      <c r="FI730" s="179"/>
      <c r="FJ730" s="179"/>
      <c r="FK730" s="179"/>
      <c r="FL730" s="179"/>
      <c r="FM730" s="179"/>
      <c r="FN730" s="179"/>
      <c r="FO730" s="179"/>
      <c r="FP730" s="179"/>
      <c r="FQ730" s="179"/>
      <c r="FR730" s="179"/>
      <c r="FS730" s="179"/>
      <c r="FT730" s="179"/>
      <c r="FU730" s="179"/>
      <c r="FV730" s="179"/>
      <c r="FW730" s="179"/>
      <c r="FX730" s="179"/>
      <c r="FY730" s="179"/>
      <c r="FZ730" s="179"/>
      <c r="GA730" s="179"/>
      <c r="GB730" s="179"/>
    </row>
    <row r="731" spans="1:184" s="659" customFormat="1">
      <c r="A731" s="12"/>
      <c r="D731" s="179"/>
      <c r="E731" s="179"/>
      <c r="F731" s="179"/>
      <c r="G731" s="179"/>
      <c r="H731" s="179"/>
      <c r="I731" s="179"/>
      <c r="J731" s="179"/>
      <c r="K731" s="179"/>
      <c r="L731" s="793"/>
      <c r="M731" s="794"/>
      <c r="N731" s="795"/>
      <c r="O731" s="179"/>
      <c r="P731" s="179"/>
      <c r="Q731" s="179"/>
      <c r="R731" s="179"/>
      <c r="S731" s="179"/>
      <c r="T731" s="179"/>
      <c r="U731" s="179"/>
      <c r="V731" s="179"/>
      <c r="W731" s="179"/>
      <c r="X731" s="179"/>
      <c r="Y731" s="179"/>
      <c r="Z731" s="179"/>
      <c r="AA731" s="179"/>
      <c r="AB731" s="179"/>
      <c r="AC731" s="179"/>
      <c r="AD731" s="179"/>
      <c r="AE731" s="179"/>
      <c r="AF731" s="179"/>
      <c r="AG731" s="179"/>
      <c r="AH731" s="179"/>
      <c r="AI731" s="179"/>
      <c r="AJ731" s="179"/>
      <c r="AK731" s="179"/>
      <c r="AL731" s="179"/>
      <c r="AM731" s="179"/>
      <c r="AN731" s="179"/>
      <c r="AO731" s="179"/>
      <c r="AP731" s="179"/>
      <c r="AQ731" s="179"/>
      <c r="AR731" s="179"/>
      <c r="AS731" s="179"/>
      <c r="AT731" s="179"/>
      <c r="AU731" s="179"/>
      <c r="AV731" s="179"/>
      <c r="AW731" s="179"/>
      <c r="AX731" s="179"/>
      <c r="AY731" s="179"/>
      <c r="AZ731" s="179"/>
      <c r="BA731" s="179"/>
      <c r="BB731" s="179"/>
      <c r="BC731" s="179"/>
      <c r="BD731" s="179"/>
      <c r="BE731" s="179"/>
      <c r="BF731" s="179"/>
      <c r="BG731" s="179"/>
      <c r="BH731" s="179"/>
      <c r="BI731" s="179"/>
      <c r="BJ731" s="179"/>
      <c r="BK731" s="179"/>
      <c r="BL731" s="179"/>
      <c r="BM731" s="179"/>
      <c r="BN731" s="179"/>
      <c r="BO731" s="179"/>
      <c r="BP731" s="179"/>
      <c r="BQ731" s="179"/>
      <c r="BR731" s="179"/>
      <c r="BS731" s="179"/>
      <c r="BT731" s="179"/>
      <c r="BU731" s="179"/>
      <c r="BV731" s="179"/>
      <c r="BW731" s="179"/>
      <c r="BX731" s="179"/>
      <c r="BY731" s="179"/>
      <c r="BZ731" s="179"/>
      <c r="CA731" s="179"/>
      <c r="CB731" s="179"/>
      <c r="CC731" s="179"/>
      <c r="CD731" s="179"/>
      <c r="CE731" s="179"/>
      <c r="CF731" s="179"/>
      <c r="CG731" s="179"/>
      <c r="CH731" s="179"/>
      <c r="CI731" s="179"/>
      <c r="CJ731" s="179"/>
      <c r="CK731" s="179"/>
      <c r="CL731" s="179"/>
      <c r="CM731" s="179"/>
      <c r="CN731" s="179"/>
      <c r="CO731" s="179"/>
      <c r="CP731" s="179"/>
      <c r="CQ731" s="179"/>
      <c r="CR731" s="179"/>
      <c r="CS731" s="179"/>
      <c r="CT731" s="179"/>
      <c r="CU731" s="179"/>
      <c r="CV731" s="179"/>
      <c r="CW731" s="179"/>
      <c r="CX731" s="179"/>
      <c r="CY731" s="179"/>
      <c r="CZ731" s="179"/>
      <c r="DA731" s="179"/>
      <c r="DB731" s="179"/>
      <c r="DC731" s="179"/>
      <c r="DD731" s="179"/>
      <c r="DE731" s="179"/>
      <c r="DF731" s="179"/>
      <c r="DG731" s="179"/>
      <c r="DH731" s="179"/>
      <c r="DI731" s="179"/>
      <c r="DJ731" s="179"/>
      <c r="DK731" s="179"/>
      <c r="DL731" s="179"/>
      <c r="DM731" s="179"/>
      <c r="DN731" s="179"/>
      <c r="DO731" s="179"/>
      <c r="DP731" s="179"/>
      <c r="DQ731" s="179"/>
      <c r="DR731" s="179"/>
      <c r="DS731" s="179"/>
      <c r="DT731" s="179"/>
      <c r="DU731" s="179"/>
      <c r="DV731" s="179"/>
      <c r="DW731" s="179"/>
      <c r="DX731" s="179"/>
      <c r="DY731" s="179"/>
      <c r="DZ731" s="179"/>
      <c r="EA731" s="179"/>
      <c r="EB731" s="179"/>
      <c r="EC731" s="179"/>
      <c r="ED731" s="179"/>
      <c r="EE731" s="179"/>
      <c r="EF731" s="179"/>
      <c r="EG731" s="179"/>
      <c r="EH731" s="179"/>
      <c r="EI731" s="179"/>
      <c r="EJ731" s="179"/>
      <c r="EK731" s="179"/>
      <c r="EL731" s="179"/>
      <c r="EM731" s="179"/>
      <c r="EN731" s="179"/>
      <c r="EO731" s="179"/>
      <c r="EP731" s="179"/>
      <c r="EQ731" s="179"/>
      <c r="ER731" s="179"/>
      <c r="ES731" s="179"/>
      <c r="ET731" s="179"/>
      <c r="EU731" s="179"/>
      <c r="EV731" s="179"/>
      <c r="EW731" s="179"/>
      <c r="EX731" s="179"/>
      <c r="EY731" s="179"/>
      <c r="EZ731" s="179"/>
      <c r="FA731" s="179"/>
      <c r="FB731" s="179"/>
      <c r="FC731" s="179"/>
      <c r="FD731" s="179"/>
      <c r="FE731" s="179"/>
      <c r="FF731" s="179"/>
      <c r="FG731" s="179"/>
      <c r="FH731" s="179"/>
      <c r="FI731" s="179"/>
      <c r="FJ731" s="179"/>
      <c r="FK731" s="179"/>
      <c r="FL731" s="179"/>
      <c r="FM731" s="179"/>
      <c r="FN731" s="179"/>
      <c r="FO731" s="179"/>
      <c r="FP731" s="179"/>
      <c r="FQ731" s="179"/>
      <c r="FR731" s="179"/>
      <c r="FS731" s="179"/>
      <c r="FT731" s="179"/>
      <c r="FU731" s="179"/>
      <c r="FV731" s="179"/>
      <c r="FW731" s="179"/>
      <c r="FX731" s="179"/>
      <c r="FY731" s="179"/>
      <c r="FZ731" s="179"/>
      <c r="GA731" s="179"/>
      <c r="GB731" s="179"/>
    </row>
    <row r="732" spans="1:184" s="659" customFormat="1">
      <c r="A732" s="12"/>
      <c r="D732" s="179"/>
      <c r="E732" s="179"/>
      <c r="F732" s="179"/>
      <c r="G732" s="179"/>
      <c r="H732" s="179"/>
      <c r="I732" s="179"/>
      <c r="J732" s="179"/>
      <c r="K732" s="179"/>
      <c r="L732" s="793"/>
      <c r="M732" s="794"/>
      <c r="N732" s="795"/>
      <c r="O732" s="179"/>
      <c r="P732" s="179"/>
      <c r="Q732" s="179"/>
      <c r="R732" s="179"/>
      <c r="S732" s="179"/>
      <c r="T732" s="179"/>
      <c r="U732" s="179"/>
      <c r="V732" s="179"/>
      <c r="W732" s="179"/>
      <c r="X732" s="179"/>
      <c r="Y732" s="179"/>
      <c r="Z732" s="179"/>
      <c r="AA732" s="179"/>
      <c r="AB732" s="179"/>
      <c r="AC732" s="179"/>
      <c r="AD732" s="179"/>
      <c r="AE732" s="179"/>
      <c r="AF732" s="179"/>
      <c r="AG732" s="179"/>
      <c r="AH732" s="179"/>
      <c r="AI732" s="179"/>
      <c r="AJ732" s="179"/>
      <c r="AK732" s="179"/>
      <c r="AL732" s="179"/>
      <c r="AM732" s="179"/>
      <c r="AN732" s="179"/>
      <c r="AO732" s="179"/>
      <c r="AP732" s="179"/>
      <c r="AQ732" s="179"/>
      <c r="AR732" s="179"/>
      <c r="AS732" s="179"/>
      <c r="AT732" s="179"/>
      <c r="AU732" s="179"/>
      <c r="AV732" s="179"/>
      <c r="AW732" s="179"/>
      <c r="AX732" s="179"/>
      <c r="AY732" s="179"/>
      <c r="AZ732" s="179"/>
      <c r="BA732" s="179"/>
      <c r="BB732" s="179"/>
      <c r="BC732" s="179"/>
      <c r="BD732" s="179"/>
      <c r="BE732" s="179"/>
      <c r="BF732" s="179"/>
      <c r="BG732" s="179"/>
      <c r="BH732" s="179"/>
      <c r="BI732" s="179"/>
      <c r="BJ732" s="179"/>
      <c r="BK732" s="179"/>
      <c r="BL732" s="179"/>
      <c r="BM732" s="179"/>
      <c r="BN732" s="179"/>
      <c r="BO732" s="179"/>
      <c r="BP732" s="179"/>
      <c r="BQ732" s="179"/>
      <c r="BR732" s="179"/>
      <c r="BS732" s="179"/>
      <c r="BT732" s="179"/>
      <c r="BU732" s="179"/>
      <c r="BV732" s="179"/>
      <c r="BW732" s="179"/>
      <c r="BX732" s="179"/>
      <c r="BY732" s="179"/>
      <c r="BZ732" s="179"/>
      <c r="CA732" s="179"/>
      <c r="CB732" s="179"/>
      <c r="CC732" s="179"/>
      <c r="CD732" s="179"/>
      <c r="CE732" s="179"/>
      <c r="CF732" s="179"/>
      <c r="CG732" s="179"/>
      <c r="CH732" s="179"/>
      <c r="CI732" s="179"/>
      <c r="CJ732" s="179"/>
      <c r="CK732" s="179"/>
      <c r="CL732" s="179"/>
      <c r="CM732" s="179"/>
      <c r="CN732" s="179"/>
      <c r="CO732" s="179"/>
      <c r="CP732" s="179"/>
      <c r="CQ732" s="179"/>
      <c r="CR732" s="179"/>
      <c r="CS732" s="179"/>
      <c r="CT732" s="179"/>
      <c r="CU732" s="179"/>
      <c r="CV732" s="179"/>
      <c r="CW732" s="179"/>
      <c r="CX732" s="179"/>
      <c r="CY732" s="179"/>
      <c r="CZ732" s="179"/>
      <c r="DA732" s="179"/>
      <c r="DB732" s="179"/>
      <c r="DC732" s="179"/>
      <c r="DD732" s="179"/>
      <c r="DE732" s="179"/>
      <c r="DF732" s="179"/>
      <c r="DG732" s="179"/>
      <c r="DH732" s="179"/>
      <c r="DI732" s="179"/>
      <c r="DJ732" s="179"/>
      <c r="DK732" s="179"/>
      <c r="DL732" s="179"/>
      <c r="DM732" s="179"/>
      <c r="DN732" s="179"/>
      <c r="DO732" s="179"/>
      <c r="DP732" s="179"/>
      <c r="DQ732" s="179"/>
      <c r="DR732" s="179"/>
      <c r="DS732" s="179"/>
      <c r="DT732" s="179"/>
      <c r="DU732" s="179"/>
      <c r="DV732" s="179"/>
      <c r="DW732" s="179"/>
      <c r="DX732" s="179"/>
      <c r="DY732" s="179"/>
      <c r="DZ732" s="179"/>
      <c r="EA732" s="179"/>
      <c r="EB732" s="179"/>
      <c r="EC732" s="179"/>
      <c r="ED732" s="179"/>
      <c r="EE732" s="179"/>
      <c r="EF732" s="179"/>
      <c r="EG732" s="179"/>
      <c r="EH732" s="179"/>
      <c r="EI732" s="179"/>
      <c r="EJ732" s="179"/>
      <c r="EK732" s="179"/>
      <c r="EL732" s="179"/>
      <c r="EM732" s="179"/>
      <c r="EN732" s="179"/>
      <c r="EO732" s="179"/>
      <c r="EP732" s="179"/>
      <c r="EQ732" s="179"/>
      <c r="ER732" s="179"/>
      <c r="ES732" s="179"/>
      <c r="ET732" s="179"/>
      <c r="EU732" s="179"/>
      <c r="EV732" s="179"/>
      <c r="EW732" s="179"/>
      <c r="EX732" s="179"/>
      <c r="EY732" s="179"/>
      <c r="EZ732" s="179"/>
      <c r="FA732" s="179"/>
      <c r="FB732" s="179"/>
      <c r="FC732" s="179"/>
      <c r="FD732" s="179"/>
      <c r="FE732" s="179"/>
      <c r="FF732" s="179"/>
      <c r="FG732" s="179"/>
      <c r="FH732" s="179"/>
      <c r="FI732" s="179"/>
      <c r="FJ732" s="179"/>
      <c r="FK732" s="179"/>
      <c r="FL732" s="179"/>
      <c r="FM732" s="179"/>
      <c r="FN732" s="179"/>
      <c r="FO732" s="179"/>
      <c r="FP732" s="179"/>
      <c r="FQ732" s="179"/>
      <c r="FR732" s="179"/>
      <c r="FS732" s="179"/>
      <c r="FT732" s="179"/>
      <c r="FU732" s="179"/>
      <c r="FV732" s="179"/>
      <c r="FW732" s="179"/>
      <c r="FX732" s="179"/>
      <c r="FY732" s="179"/>
      <c r="FZ732" s="179"/>
      <c r="GA732" s="179"/>
      <c r="GB732" s="179"/>
    </row>
    <row r="733" spans="1:184" s="659" customFormat="1">
      <c r="A733" s="12"/>
      <c r="D733" s="179"/>
      <c r="E733" s="179"/>
      <c r="F733" s="179"/>
      <c r="G733" s="179"/>
      <c r="H733" s="179"/>
      <c r="I733" s="179"/>
      <c r="J733" s="179"/>
      <c r="K733" s="179"/>
      <c r="L733" s="793"/>
      <c r="M733" s="794"/>
      <c r="N733" s="795"/>
      <c r="O733" s="179"/>
      <c r="P733" s="179"/>
      <c r="Q733" s="179"/>
      <c r="R733" s="179"/>
      <c r="S733" s="179"/>
      <c r="T733" s="179"/>
      <c r="U733" s="179"/>
      <c r="V733" s="179"/>
      <c r="W733" s="179"/>
      <c r="X733" s="179"/>
      <c r="Y733" s="179"/>
      <c r="Z733" s="179"/>
      <c r="AA733" s="179"/>
      <c r="AB733" s="179"/>
      <c r="AC733" s="179"/>
      <c r="AD733" s="179"/>
      <c r="AE733" s="179"/>
      <c r="AF733" s="179"/>
      <c r="AG733" s="179"/>
      <c r="AH733" s="179"/>
      <c r="AI733" s="179"/>
      <c r="AJ733" s="179"/>
      <c r="AK733" s="179"/>
      <c r="AL733" s="179"/>
      <c r="AM733" s="179"/>
      <c r="AN733" s="179"/>
      <c r="AO733" s="179"/>
      <c r="AP733" s="179"/>
      <c r="AQ733" s="179"/>
      <c r="AR733" s="179"/>
      <c r="AS733" s="179"/>
      <c r="AT733" s="179"/>
      <c r="AU733" s="179"/>
      <c r="AV733" s="179"/>
      <c r="AW733" s="179"/>
      <c r="AX733" s="179"/>
      <c r="AY733" s="179"/>
      <c r="AZ733" s="179"/>
      <c r="BA733" s="179"/>
      <c r="BB733" s="179"/>
      <c r="BC733" s="179"/>
      <c r="BD733" s="179"/>
      <c r="BE733" s="179"/>
      <c r="BF733" s="179"/>
      <c r="BG733" s="179"/>
      <c r="BH733" s="179"/>
      <c r="BI733" s="179"/>
      <c r="BJ733" s="179"/>
      <c r="BK733" s="179"/>
      <c r="BL733" s="179"/>
      <c r="BM733" s="179"/>
      <c r="BN733" s="179"/>
      <c r="BO733" s="179"/>
      <c r="BP733" s="179"/>
      <c r="BQ733" s="179"/>
      <c r="BR733" s="179"/>
      <c r="BS733" s="179"/>
      <c r="BT733" s="179"/>
      <c r="BU733" s="179"/>
      <c r="BV733" s="179"/>
      <c r="BW733" s="179"/>
      <c r="BX733" s="179"/>
      <c r="BY733" s="179"/>
      <c r="BZ733" s="179"/>
      <c r="CA733" s="179"/>
      <c r="CB733" s="179"/>
      <c r="CC733" s="179"/>
      <c r="CD733" s="179"/>
      <c r="CE733" s="179"/>
      <c r="CF733" s="179"/>
      <c r="CG733" s="179"/>
      <c r="CH733" s="179"/>
      <c r="CI733" s="179"/>
      <c r="CJ733" s="179"/>
      <c r="CK733" s="179"/>
      <c r="CL733" s="179"/>
      <c r="CM733" s="179"/>
      <c r="CN733" s="179"/>
      <c r="CO733" s="179"/>
      <c r="CP733" s="179"/>
      <c r="CQ733" s="179"/>
      <c r="CR733" s="179"/>
      <c r="CS733" s="179"/>
      <c r="CT733" s="179"/>
      <c r="CU733" s="179"/>
      <c r="CV733" s="179"/>
      <c r="CW733" s="179"/>
      <c r="CX733" s="179"/>
      <c r="CY733" s="179"/>
      <c r="CZ733" s="179"/>
      <c r="DA733" s="179"/>
      <c r="DB733" s="179"/>
      <c r="DC733" s="179"/>
      <c r="DD733" s="179"/>
      <c r="DE733" s="179"/>
      <c r="DF733" s="179"/>
      <c r="DG733" s="179"/>
      <c r="DH733" s="179"/>
      <c r="DI733" s="179"/>
      <c r="DJ733" s="179"/>
      <c r="DK733" s="179"/>
      <c r="DL733" s="179"/>
      <c r="DM733" s="179"/>
      <c r="DN733" s="179"/>
      <c r="DO733" s="179"/>
      <c r="DP733" s="179"/>
      <c r="DQ733" s="179"/>
      <c r="DR733" s="179"/>
      <c r="DS733" s="179"/>
      <c r="DT733" s="179"/>
      <c r="DU733" s="179"/>
      <c r="DV733" s="179"/>
      <c r="DW733" s="179"/>
      <c r="DX733" s="179"/>
      <c r="DY733" s="179"/>
      <c r="DZ733" s="179"/>
      <c r="EA733" s="179"/>
      <c r="EB733" s="179"/>
      <c r="EC733" s="179"/>
      <c r="ED733" s="179"/>
      <c r="EE733" s="179"/>
      <c r="EF733" s="179"/>
      <c r="EG733" s="179"/>
      <c r="EH733" s="179"/>
      <c r="EI733" s="179"/>
      <c r="EJ733" s="179"/>
      <c r="EK733" s="179"/>
      <c r="EL733" s="179"/>
      <c r="EM733" s="179"/>
      <c r="EN733" s="179"/>
      <c r="EO733" s="179"/>
      <c r="EP733" s="179"/>
      <c r="EQ733" s="179"/>
      <c r="ER733" s="179"/>
      <c r="ES733" s="179"/>
      <c r="ET733" s="179"/>
      <c r="EU733" s="179"/>
      <c r="EV733" s="179"/>
      <c r="EW733" s="179"/>
      <c r="EX733" s="179"/>
      <c r="EY733" s="179"/>
      <c r="EZ733" s="179"/>
      <c r="FA733" s="179"/>
      <c r="FB733" s="179"/>
      <c r="FC733" s="179"/>
      <c r="FD733" s="179"/>
      <c r="FE733" s="179"/>
      <c r="FF733" s="179"/>
      <c r="FG733" s="179"/>
      <c r="FH733" s="179"/>
      <c r="FI733" s="179"/>
      <c r="FJ733" s="179"/>
      <c r="FK733" s="179"/>
      <c r="FL733" s="179"/>
      <c r="FM733" s="179"/>
      <c r="FN733" s="179"/>
      <c r="FO733" s="179"/>
      <c r="FP733" s="179"/>
      <c r="FQ733" s="179"/>
      <c r="FR733" s="179"/>
      <c r="FS733" s="179"/>
      <c r="FT733" s="179"/>
      <c r="FU733" s="179"/>
      <c r="FV733" s="179"/>
      <c r="FW733" s="179"/>
      <c r="FX733" s="179"/>
      <c r="FY733" s="179"/>
      <c r="FZ733" s="179"/>
      <c r="GA733" s="179"/>
      <c r="GB733" s="179"/>
    </row>
    <row r="734" spans="1:184" s="659" customFormat="1">
      <c r="A734" s="12"/>
      <c r="D734" s="179"/>
      <c r="E734" s="179"/>
      <c r="F734" s="179"/>
      <c r="G734" s="179"/>
      <c r="H734" s="179"/>
      <c r="I734" s="179"/>
      <c r="J734" s="179"/>
      <c r="K734" s="179"/>
      <c r="L734" s="793"/>
      <c r="M734" s="794"/>
      <c r="N734" s="795"/>
      <c r="O734" s="179"/>
      <c r="P734" s="179"/>
      <c r="Q734" s="179"/>
      <c r="R734" s="179"/>
      <c r="S734" s="179"/>
      <c r="T734" s="179"/>
      <c r="U734" s="179"/>
      <c r="V734" s="179"/>
      <c r="W734" s="179"/>
      <c r="X734" s="179"/>
      <c r="Y734" s="179"/>
      <c r="Z734" s="179"/>
      <c r="AA734" s="179"/>
      <c r="AB734" s="179"/>
      <c r="AC734" s="179"/>
      <c r="AD734" s="179"/>
      <c r="AE734" s="179"/>
      <c r="AF734" s="179"/>
      <c r="AG734" s="179"/>
      <c r="AH734" s="179"/>
      <c r="AI734" s="179"/>
      <c r="AJ734" s="179"/>
      <c r="AK734" s="179"/>
      <c r="AL734" s="179"/>
      <c r="AM734" s="179"/>
      <c r="AN734" s="179"/>
      <c r="AO734" s="179"/>
      <c r="AP734" s="179"/>
      <c r="AQ734" s="179"/>
      <c r="AR734" s="179"/>
      <c r="AS734" s="179"/>
      <c r="AT734" s="179"/>
      <c r="AU734" s="179"/>
      <c r="AV734" s="179"/>
      <c r="AW734" s="179"/>
      <c r="AX734" s="179"/>
      <c r="AY734" s="179"/>
      <c r="AZ734" s="179"/>
      <c r="BA734" s="179"/>
      <c r="BB734" s="179"/>
      <c r="BC734" s="179"/>
      <c r="BD734" s="179"/>
      <c r="BE734" s="179"/>
      <c r="BF734" s="179"/>
      <c r="BG734" s="179"/>
      <c r="BH734" s="179"/>
      <c r="BI734" s="179"/>
      <c r="BJ734" s="179"/>
      <c r="BK734" s="179"/>
      <c r="BL734" s="179"/>
      <c r="BM734" s="179"/>
      <c r="BN734" s="179"/>
      <c r="BO734" s="179"/>
      <c r="BP734" s="179"/>
      <c r="BQ734" s="179"/>
      <c r="BR734" s="179"/>
      <c r="BS734" s="179"/>
      <c r="BT734" s="179"/>
      <c r="BU734" s="179"/>
      <c r="BV734" s="179"/>
      <c r="BW734" s="179"/>
      <c r="BX734" s="179"/>
      <c r="BY734" s="179"/>
      <c r="BZ734" s="179"/>
      <c r="CA734" s="179"/>
      <c r="CB734" s="179"/>
      <c r="CC734" s="179"/>
      <c r="CD734" s="179"/>
      <c r="CE734" s="179"/>
      <c r="CF734" s="179"/>
      <c r="CG734" s="179"/>
      <c r="CH734" s="179"/>
      <c r="CI734" s="179"/>
      <c r="CJ734" s="179"/>
      <c r="CK734" s="179"/>
      <c r="CL734" s="179"/>
      <c r="CM734" s="179"/>
      <c r="CN734" s="179"/>
      <c r="CO734" s="179"/>
      <c r="CP734" s="179"/>
      <c r="CQ734" s="179"/>
      <c r="CR734" s="179"/>
      <c r="CS734" s="179"/>
      <c r="CT734" s="179"/>
      <c r="CU734" s="179"/>
      <c r="CV734" s="179"/>
      <c r="CW734" s="179"/>
      <c r="CX734" s="179"/>
      <c r="CY734" s="179"/>
      <c r="CZ734" s="179"/>
      <c r="DA734" s="179"/>
      <c r="DB734" s="179"/>
      <c r="DC734" s="179"/>
      <c r="DD734" s="179"/>
      <c r="DE734" s="179"/>
      <c r="DF734" s="179"/>
      <c r="DG734" s="179"/>
      <c r="DH734" s="179"/>
      <c r="DI734" s="179"/>
      <c r="DJ734" s="179"/>
      <c r="DK734" s="179"/>
      <c r="DL734" s="179"/>
      <c r="DM734" s="179"/>
      <c r="DN734" s="179"/>
      <c r="DO734" s="179"/>
      <c r="DP734" s="179"/>
      <c r="DQ734" s="179"/>
      <c r="DR734" s="179"/>
      <c r="DS734" s="179"/>
      <c r="DT734" s="179"/>
      <c r="DU734" s="179"/>
      <c r="DV734" s="179"/>
      <c r="DW734" s="179"/>
      <c r="DX734" s="179"/>
      <c r="DY734" s="179"/>
      <c r="DZ734" s="179"/>
      <c r="EA734" s="179"/>
      <c r="EB734" s="179"/>
      <c r="EC734" s="179"/>
      <c r="ED734" s="179"/>
      <c r="EE734" s="179"/>
      <c r="EF734" s="179"/>
      <c r="EG734" s="179"/>
      <c r="EH734" s="179"/>
      <c r="EI734" s="179"/>
      <c r="EJ734" s="179"/>
      <c r="EK734" s="179"/>
      <c r="EL734" s="179"/>
      <c r="EM734" s="179"/>
      <c r="EN734" s="179"/>
      <c r="EO734" s="179"/>
      <c r="EP734" s="179"/>
      <c r="EQ734" s="179"/>
      <c r="ER734" s="179"/>
      <c r="ES734" s="179"/>
      <c r="ET734" s="179"/>
      <c r="EU734" s="179"/>
      <c r="EV734" s="179"/>
      <c r="EW734" s="179"/>
      <c r="EX734" s="179"/>
      <c r="EY734" s="179"/>
      <c r="EZ734" s="179"/>
      <c r="FA734" s="179"/>
      <c r="FB734" s="179"/>
      <c r="FC734" s="179"/>
      <c r="FD734" s="179"/>
      <c r="FE734" s="179"/>
      <c r="FF734" s="179"/>
      <c r="FG734" s="179"/>
      <c r="FH734" s="179"/>
      <c r="FI734" s="179"/>
      <c r="FJ734" s="179"/>
      <c r="FK734" s="179"/>
      <c r="FL734" s="179"/>
      <c r="FM734" s="179"/>
      <c r="FN734" s="179"/>
      <c r="FO734" s="179"/>
      <c r="FP734" s="179"/>
      <c r="FQ734" s="179"/>
      <c r="FR734" s="179"/>
      <c r="FS734" s="179"/>
      <c r="FT734" s="179"/>
      <c r="FU734" s="179"/>
      <c r="FV734" s="179"/>
      <c r="FW734" s="179"/>
      <c r="FX734" s="179"/>
      <c r="FY734" s="179"/>
      <c r="FZ734" s="179"/>
      <c r="GA734" s="179"/>
      <c r="GB734" s="179"/>
    </row>
    <row r="735" spans="1:184" s="659" customFormat="1">
      <c r="A735" s="12"/>
      <c r="D735" s="179"/>
      <c r="E735" s="179"/>
      <c r="F735" s="179"/>
      <c r="G735" s="179"/>
      <c r="H735" s="179"/>
      <c r="I735" s="179"/>
      <c r="J735" s="179"/>
      <c r="K735" s="179"/>
      <c r="L735" s="793"/>
      <c r="M735" s="794"/>
      <c r="N735" s="795"/>
      <c r="O735" s="179"/>
      <c r="P735" s="179"/>
      <c r="Q735" s="179"/>
      <c r="R735" s="179"/>
      <c r="S735" s="179"/>
      <c r="T735" s="179"/>
      <c r="U735" s="179"/>
      <c r="V735" s="179"/>
      <c r="W735" s="179"/>
      <c r="X735" s="179"/>
      <c r="Y735" s="179"/>
      <c r="Z735" s="179"/>
      <c r="AA735" s="179"/>
      <c r="AB735" s="179"/>
      <c r="AC735" s="179"/>
      <c r="AD735" s="179"/>
      <c r="AE735" s="179"/>
      <c r="AF735" s="179"/>
      <c r="AG735" s="179"/>
      <c r="AH735" s="179"/>
      <c r="AI735" s="179"/>
      <c r="AJ735" s="179"/>
      <c r="AK735" s="179"/>
      <c r="AL735" s="179"/>
      <c r="AM735" s="179"/>
      <c r="AN735" s="179"/>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c r="BK735" s="179"/>
      <c r="BL735" s="179"/>
      <c r="BM735" s="179"/>
      <c r="BN735" s="179"/>
      <c r="BO735" s="179"/>
      <c r="BP735" s="179"/>
      <c r="BQ735" s="179"/>
      <c r="BR735" s="179"/>
      <c r="BS735" s="179"/>
      <c r="BT735" s="179"/>
      <c r="BU735" s="179"/>
      <c r="BV735" s="179"/>
      <c r="BW735" s="179"/>
      <c r="BX735" s="179"/>
      <c r="BY735" s="179"/>
      <c r="BZ735" s="179"/>
      <c r="CA735" s="179"/>
      <c r="CB735" s="179"/>
      <c r="CC735" s="179"/>
      <c r="CD735" s="179"/>
      <c r="CE735" s="179"/>
      <c r="CF735" s="179"/>
      <c r="CG735" s="179"/>
      <c r="CH735" s="179"/>
      <c r="CI735" s="179"/>
      <c r="CJ735" s="179"/>
      <c r="CK735" s="179"/>
      <c r="CL735" s="179"/>
      <c r="CM735" s="179"/>
      <c r="CN735" s="179"/>
      <c r="CO735" s="179"/>
      <c r="CP735" s="179"/>
      <c r="CQ735" s="179"/>
      <c r="CR735" s="179"/>
      <c r="CS735" s="179"/>
      <c r="CT735" s="179"/>
      <c r="CU735" s="179"/>
      <c r="CV735" s="179"/>
      <c r="CW735" s="179"/>
      <c r="CX735" s="179"/>
      <c r="CY735" s="179"/>
      <c r="CZ735" s="179"/>
      <c r="DA735" s="179"/>
      <c r="DB735" s="179"/>
      <c r="DC735" s="179"/>
      <c r="DD735" s="179"/>
      <c r="DE735" s="179"/>
      <c r="DF735" s="179"/>
      <c r="DG735" s="179"/>
      <c r="DH735" s="179"/>
      <c r="DI735" s="179"/>
      <c r="DJ735" s="179"/>
      <c r="DK735" s="179"/>
      <c r="DL735" s="179"/>
      <c r="DM735" s="179"/>
      <c r="DN735" s="179"/>
      <c r="DO735" s="179"/>
      <c r="DP735" s="179"/>
      <c r="DQ735" s="179"/>
      <c r="DR735" s="179"/>
      <c r="DS735" s="179"/>
      <c r="DT735" s="179"/>
      <c r="DU735" s="179"/>
      <c r="DV735" s="179"/>
      <c r="DW735" s="179"/>
      <c r="DX735" s="179"/>
      <c r="DY735" s="179"/>
      <c r="DZ735" s="179"/>
      <c r="EA735" s="179"/>
      <c r="EB735" s="179"/>
      <c r="EC735" s="179"/>
      <c r="ED735" s="179"/>
      <c r="EE735" s="179"/>
      <c r="EF735" s="179"/>
      <c r="EG735" s="179"/>
      <c r="EH735" s="179"/>
      <c r="EI735" s="179"/>
      <c r="EJ735" s="179"/>
      <c r="EK735" s="179"/>
      <c r="EL735" s="179"/>
      <c r="EM735" s="179"/>
      <c r="EN735" s="179"/>
      <c r="EO735" s="179"/>
      <c r="EP735" s="179"/>
      <c r="EQ735" s="179"/>
      <c r="ER735" s="179"/>
      <c r="ES735" s="179"/>
      <c r="ET735" s="179"/>
      <c r="EU735" s="179"/>
      <c r="EV735" s="179"/>
      <c r="EW735" s="179"/>
      <c r="EX735" s="179"/>
      <c r="EY735" s="179"/>
      <c r="EZ735" s="179"/>
      <c r="FA735" s="179"/>
      <c r="FB735" s="179"/>
      <c r="FC735" s="179"/>
      <c r="FD735" s="179"/>
      <c r="FE735" s="179"/>
      <c r="FF735" s="179"/>
      <c r="FG735" s="179"/>
      <c r="FH735" s="179"/>
      <c r="FI735" s="179"/>
      <c r="FJ735" s="179"/>
      <c r="FK735" s="179"/>
      <c r="FL735" s="179"/>
      <c r="FM735" s="179"/>
      <c r="FN735" s="179"/>
      <c r="FO735" s="179"/>
      <c r="FP735" s="179"/>
      <c r="FQ735" s="179"/>
      <c r="FR735" s="179"/>
      <c r="FS735" s="179"/>
      <c r="FT735" s="179"/>
      <c r="FU735" s="179"/>
      <c r="FV735" s="179"/>
      <c r="FW735" s="179"/>
      <c r="FX735" s="179"/>
      <c r="FY735" s="179"/>
      <c r="FZ735" s="179"/>
      <c r="GA735" s="179"/>
      <c r="GB735" s="179"/>
    </row>
    <row r="736" spans="1:184" s="659" customFormat="1">
      <c r="A736" s="12"/>
      <c r="D736" s="179"/>
      <c r="E736" s="179"/>
      <c r="F736" s="179"/>
      <c r="G736" s="179"/>
      <c r="H736" s="179"/>
      <c r="I736" s="179"/>
      <c r="J736" s="179"/>
      <c r="K736" s="179"/>
      <c r="L736" s="793"/>
      <c r="M736" s="794"/>
      <c r="N736" s="795"/>
      <c r="O736" s="179"/>
      <c r="P736" s="179"/>
      <c r="Q736" s="179"/>
      <c r="R736" s="179"/>
      <c r="S736" s="179"/>
      <c r="T736" s="179"/>
      <c r="U736" s="179"/>
      <c r="V736" s="179"/>
      <c r="W736" s="179"/>
      <c r="X736" s="179"/>
      <c r="Y736" s="179"/>
      <c r="Z736" s="179"/>
      <c r="AA736" s="179"/>
      <c r="AB736" s="179"/>
      <c r="AC736" s="179"/>
      <c r="AD736" s="179"/>
      <c r="AE736" s="179"/>
      <c r="AF736" s="179"/>
      <c r="AG736" s="179"/>
      <c r="AH736" s="179"/>
      <c r="AI736" s="179"/>
      <c r="AJ736" s="179"/>
      <c r="AK736" s="179"/>
      <c r="AL736" s="179"/>
      <c r="AM736" s="179"/>
      <c r="AN736" s="179"/>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c r="BK736" s="179"/>
      <c r="BL736" s="179"/>
      <c r="BM736" s="179"/>
      <c r="BN736" s="179"/>
      <c r="BO736" s="179"/>
      <c r="BP736" s="179"/>
      <c r="BQ736" s="179"/>
      <c r="BR736" s="179"/>
      <c r="BS736" s="179"/>
      <c r="BT736" s="179"/>
      <c r="BU736" s="179"/>
      <c r="BV736" s="179"/>
      <c r="BW736" s="179"/>
      <c r="BX736" s="179"/>
      <c r="BY736" s="179"/>
      <c r="BZ736" s="179"/>
      <c r="CA736" s="179"/>
      <c r="CB736" s="179"/>
      <c r="CC736" s="179"/>
      <c r="CD736" s="179"/>
      <c r="CE736" s="179"/>
      <c r="CF736" s="179"/>
      <c r="CG736" s="179"/>
      <c r="CH736" s="179"/>
      <c r="CI736" s="179"/>
      <c r="CJ736" s="179"/>
      <c r="CK736" s="179"/>
      <c r="CL736" s="179"/>
      <c r="CM736" s="179"/>
      <c r="CN736" s="179"/>
      <c r="CO736" s="179"/>
      <c r="CP736" s="179"/>
      <c r="CQ736" s="179"/>
      <c r="CR736" s="179"/>
      <c r="CS736" s="179"/>
      <c r="CT736" s="179"/>
      <c r="CU736" s="179"/>
      <c r="CV736" s="179"/>
      <c r="CW736" s="179"/>
      <c r="CX736" s="179"/>
      <c r="CY736" s="179"/>
      <c r="CZ736" s="179"/>
      <c r="DA736" s="179"/>
      <c r="DB736" s="179"/>
      <c r="DC736" s="179"/>
      <c r="DD736" s="179"/>
      <c r="DE736" s="179"/>
      <c r="DF736" s="179"/>
      <c r="DG736" s="179"/>
      <c r="DH736" s="179"/>
      <c r="DI736" s="179"/>
      <c r="DJ736" s="179"/>
      <c r="DK736" s="179"/>
      <c r="DL736" s="179"/>
      <c r="DM736" s="179"/>
      <c r="DN736" s="179"/>
      <c r="DO736" s="179"/>
      <c r="DP736" s="179"/>
      <c r="DQ736" s="179"/>
      <c r="DR736" s="179"/>
      <c r="DS736" s="179"/>
      <c r="DT736" s="179"/>
      <c r="DU736" s="179"/>
      <c r="DV736" s="179"/>
      <c r="DW736" s="179"/>
      <c r="DX736" s="179"/>
      <c r="DY736" s="179"/>
      <c r="DZ736" s="179"/>
      <c r="EA736" s="179"/>
      <c r="EB736" s="179"/>
      <c r="EC736" s="179"/>
      <c r="ED736" s="179"/>
      <c r="EE736" s="179"/>
      <c r="EF736" s="179"/>
      <c r="EG736" s="179"/>
      <c r="EH736" s="179"/>
      <c r="EI736" s="179"/>
      <c r="EJ736" s="179"/>
      <c r="EK736" s="179"/>
      <c r="EL736" s="179"/>
      <c r="EM736" s="179"/>
      <c r="EN736" s="179"/>
      <c r="EO736" s="179"/>
      <c r="EP736" s="179"/>
      <c r="EQ736" s="179"/>
      <c r="ER736" s="179"/>
      <c r="ES736" s="179"/>
      <c r="ET736" s="179"/>
      <c r="EU736" s="179"/>
      <c r="EV736" s="179"/>
      <c r="EW736" s="179"/>
      <c r="EX736" s="179"/>
      <c r="EY736" s="179"/>
      <c r="EZ736" s="179"/>
      <c r="FA736" s="179"/>
      <c r="FB736" s="179"/>
      <c r="FC736" s="179"/>
      <c r="FD736" s="179"/>
      <c r="FE736" s="179"/>
      <c r="FF736" s="179"/>
      <c r="FG736" s="179"/>
      <c r="FH736" s="179"/>
      <c r="FI736" s="179"/>
      <c r="FJ736" s="179"/>
      <c r="FK736" s="179"/>
      <c r="FL736" s="179"/>
      <c r="FM736" s="179"/>
      <c r="FN736" s="179"/>
      <c r="FO736" s="179"/>
      <c r="FP736" s="179"/>
      <c r="FQ736" s="179"/>
      <c r="FR736" s="179"/>
      <c r="FS736" s="179"/>
      <c r="FT736" s="179"/>
      <c r="FU736" s="179"/>
      <c r="FV736" s="179"/>
      <c r="FW736" s="179"/>
      <c r="FX736" s="179"/>
      <c r="FY736" s="179"/>
      <c r="FZ736" s="179"/>
      <c r="GA736" s="179"/>
      <c r="GB736" s="179"/>
    </row>
    <row r="737" spans="1:184" s="659" customFormat="1">
      <c r="A737" s="12"/>
      <c r="D737" s="179"/>
      <c r="E737" s="179"/>
      <c r="F737" s="179"/>
      <c r="G737" s="179"/>
      <c r="H737" s="179"/>
      <c r="I737" s="179"/>
      <c r="J737" s="179"/>
      <c r="K737" s="179"/>
      <c r="L737" s="793"/>
      <c r="M737" s="794"/>
      <c r="N737" s="795"/>
      <c r="O737" s="179"/>
      <c r="P737" s="179"/>
      <c r="Q737" s="179"/>
      <c r="R737" s="179"/>
      <c r="S737" s="179"/>
      <c r="T737" s="179"/>
      <c r="U737" s="179"/>
      <c r="V737" s="179"/>
      <c r="W737" s="179"/>
      <c r="X737" s="179"/>
      <c r="Y737" s="179"/>
      <c r="Z737" s="179"/>
      <c r="AA737" s="179"/>
      <c r="AB737" s="179"/>
      <c r="AC737" s="179"/>
      <c r="AD737" s="179"/>
      <c r="AE737" s="179"/>
      <c r="AF737" s="179"/>
      <c r="AG737" s="179"/>
      <c r="AH737" s="179"/>
      <c r="AI737" s="179"/>
      <c r="AJ737" s="179"/>
      <c r="AK737" s="179"/>
      <c r="AL737" s="179"/>
      <c r="AM737" s="179"/>
      <c r="AN737" s="179"/>
      <c r="AO737" s="179"/>
      <c r="AP737" s="179"/>
      <c r="AQ737" s="179"/>
      <c r="AR737" s="179"/>
      <c r="AS737" s="179"/>
      <c r="AT737" s="179"/>
      <c r="AU737" s="179"/>
      <c r="AV737" s="179"/>
      <c r="AW737" s="179"/>
      <c r="AX737" s="179"/>
      <c r="AY737" s="179"/>
      <c r="AZ737" s="179"/>
      <c r="BA737" s="179"/>
      <c r="BB737" s="179"/>
      <c r="BC737" s="179"/>
      <c r="BD737" s="179"/>
      <c r="BE737" s="179"/>
      <c r="BF737" s="179"/>
      <c r="BG737" s="179"/>
      <c r="BH737" s="179"/>
      <c r="BI737" s="179"/>
      <c r="BJ737" s="179"/>
      <c r="BK737" s="179"/>
      <c r="BL737" s="179"/>
      <c r="BM737" s="179"/>
      <c r="BN737" s="179"/>
      <c r="BO737" s="179"/>
      <c r="BP737" s="179"/>
      <c r="BQ737" s="179"/>
      <c r="BR737" s="179"/>
      <c r="BS737" s="179"/>
      <c r="BT737" s="179"/>
      <c r="BU737" s="179"/>
      <c r="BV737" s="179"/>
      <c r="BW737" s="179"/>
      <c r="BX737" s="179"/>
      <c r="BY737" s="179"/>
      <c r="BZ737" s="179"/>
      <c r="CA737" s="179"/>
      <c r="CB737" s="179"/>
      <c r="CC737" s="179"/>
      <c r="CD737" s="179"/>
      <c r="CE737" s="179"/>
      <c r="CF737" s="179"/>
      <c r="CG737" s="179"/>
      <c r="CH737" s="179"/>
      <c r="CI737" s="179"/>
      <c r="CJ737" s="179"/>
      <c r="CK737" s="179"/>
      <c r="CL737" s="179"/>
      <c r="CM737" s="179"/>
      <c r="CN737" s="179"/>
      <c r="CO737" s="179"/>
      <c r="CP737" s="179"/>
      <c r="CQ737" s="179"/>
      <c r="CR737" s="179"/>
      <c r="CS737" s="179"/>
      <c r="CT737" s="179"/>
      <c r="CU737" s="179"/>
      <c r="CV737" s="179"/>
      <c r="CW737" s="179"/>
      <c r="CX737" s="179"/>
      <c r="CY737" s="179"/>
      <c r="CZ737" s="179"/>
      <c r="DA737" s="179"/>
      <c r="DB737" s="179"/>
      <c r="DC737" s="179"/>
      <c r="DD737" s="179"/>
      <c r="DE737" s="179"/>
      <c r="DF737" s="179"/>
      <c r="DG737" s="179"/>
      <c r="DH737" s="179"/>
      <c r="DI737" s="179"/>
      <c r="DJ737" s="179"/>
      <c r="DK737" s="179"/>
      <c r="DL737" s="179"/>
      <c r="DM737" s="179"/>
      <c r="DN737" s="179"/>
      <c r="DO737" s="179"/>
      <c r="DP737" s="179"/>
      <c r="DQ737" s="179"/>
      <c r="DR737" s="179"/>
      <c r="DS737" s="179"/>
      <c r="DT737" s="179"/>
      <c r="DU737" s="179"/>
      <c r="DV737" s="179"/>
      <c r="DW737" s="179"/>
      <c r="DX737" s="179"/>
      <c r="DY737" s="179"/>
      <c r="DZ737" s="179"/>
      <c r="EA737" s="179"/>
      <c r="EB737" s="179"/>
      <c r="EC737" s="179"/>
      <c r="ED737" s="179"/>
      <c r="EE737" s="179"/>
      <c r="EF737" s="179"/>
      <c r="EG737" s="179"/>
      <c r="EH737" s="179"/>
      <c r="EI737" s="179"/>
      <c r="EJ737" s="179"/>
      <c r="EK737" s="179"/>
      <c r="EL737" s="179"/>
      <c r="EM737" s="179"/>
      <c r="EN737" s="179"/>
      <c r="EO737" s="179"/>
      <c r="EP737" s="179"/>
      <c r="EQ737" s="179"/>
      <c r="ER737" s="179"/>
      <c r="ES737" s="179"/>
      <c r="ET737" s="179"/>
      <c r="EU737" s="179"/>
      <c r="EV737" s="179"/>
      <c r="EW737" s="179"/>
      <c r="EX737" s="179"/>
      <c r="EY737" s="179"/>
      <c r="EZ737" s="179"/>
      <c r="FA737" s="179"/>
      <c r="FB737" s="179"/>
      <c r="FC737" s="179"/>
      <c r="FD737" s="179"/>
      <c r="FE737" s="179"/>
      <c r="FF737" s="179"/>
      <c r="FG737" s="179"/>
      <c r="FH737" s="179"/>
      <c r="FI737" s="179"/>
      <c r="FJ737" s="179"/>
      <c r="FK737" s="179"/>
      <c r="FL737" s="179"/>
      <c r="FM737" s="179"/>
      <c r="FN737" s="179"/>
      <c r="FO737" s="179"/>
      <c r="FP737" s="179"/>
      <c r="FQ737" s="179"/>
      <c r="FR737" s="179"/>
      <c r="FS737" s="179"/>
      <c r="FT737" s="179"/>
      <c r="FU737" s="179"/>
      <c r="FV737" s="179"/>
      <c r="FW737" s="179"/>
      <c r="FX737" s="179"/>
      <c r="FY737" s="179"/>
      <c r="FZ737" s="179"/>
      <c r="GA737" s="179"/>
      <c r="GB737" s="179"/>
    </row>
    <row r="738" spans="1:184" s="659" customFormat="1">
      <c r="A738" s="12"/>
      <c r="D738" s="179"/>
      <c r="E738" s="179"/>
      <c r="F738" s="179"/>
      <c r="G738" s="179"/>
      <c r="H738" s="179"/>
      <c r="I738" s="179"/>
      <c r="J738" s="179"/>
      <c r="K738" s="179"/>
      <c r="L738" s="793"/>
      <c r="M738" s="794"/>
      <c r="N738" s="795"/>
      <c r="O738" s="179"/>
      <c r="P738" s="179"/>
      <c r="Q738" s="179"/>
      <c r="R738" s="179"/>
      <c r="S738" s="179"/>
      <c r="T738" s="179"/>
      <c r="U738" s="179"/>
      <c r="V738" s="179"/>
      <c r="W738" s="179"/>
      <c r="X738" s="179"/>
      <c r="Y738" s="179"/>
      <c r="Z738" s="179"/>
      <c r="AA738" s="179"/>
      <c r="AB738" s="179"/>
      <c r="AC738" s="179"/>
      <c r="AD738" s="179"/>
      <c r="AE738" s="179"/>
      <c r="AF738" s="179"/>
      <c r="AG738" s="179"/>
      <c r="AH738" s="179"/>
      <c r="AI738" s="179"/>
      <c r="AJ738" s="179"/>
      <c r="AK738" s="179"/>
      <c r="AL738" s="179"/>
      <c r="AM738" s="179"/>
      <c r="AN738" s="179"/>
      <c r="AO738" s="179"/>
      <c r="AP738" s="179"/>
      <c r="AQ738" s="179"/>
      <c r="AR738" s="179"/>
      <c r="AS738" s="179"/>
      <c r="AT738" s="179"/>
      <c r="AU738" s="179"/>
      <c r="AV738" s="179"/>
      <c r="AW738" s="179"/>
      <c r="AX738" s="179"/>
      <c r="AY738" s="179"/>
      <c r="AZ738" s="179"/>
      <c r="BA738" s="179"/>
      <c r="BB738" s="179"/>
      <c r="BC738" s="179"/>
      <c r="BD738" s="179"/>
      <c r="BE738" s="179"/>
      <c r="BF738" s="179"/>
      <c r="BG738" s="179"/>
      <c r="BH738" s="179"/>
      <c r="BI738" s="179"/>
      <c r="BJ738" s="179"/>
      <c r="BK738" s="179"/>
      <c r="BL738" s="179"/>
      <c r="BM738" s="179"/>
      <c r="BN738" s="179"/>
      <c r="BO738" s="179"/>
      <c r="BP738" s="179"/>
      <c r="BQ738" s="179"/>
      <c r="BR738" s="179"/>
      <c r="BS738" s="179"/>
      <c r="BT738" s="179"/>
      <c r="BU738" s="179"/>
      <c r="BV738" s="179"/>
      <c r="BW738" s="179"/>
      <c r="BX738" s="179"/>
      <c r="BY738" s="179"/>
      <c r="BZ738" s="179"/>
      <c r="CA738" s="179"/>
      <c r="CB738" s="179"/>
      <c r="CC738" s="179"/>
      <c r="CD738" s="179"/>
      <c r="CE738" s="179"/>
      <c r="CF738" s="179"/>
      <c r="CG738" s="179"/>
      <c r="CH738" s="179"/>
      <c r="CI738" s="179"/>
      <c r="CJ738" s="179"/>
      <c r="CK738" s="179"/>
      <c r="CL738" s="179"/>
      <c r="CM738" s="179"/>
      <c r="CN738" s="179"/>
      <c r="CO738" s="179"/>
      <c r="CP738" s="179"/>
      <c r="CQ738" s="179"/>
      <c r="CR738" s="179"/>
      <c r="CS738" s="179"/>
      <c r="CT738" s="179"/>
      <c r="CU738" s="179"/>
      <c r="CV738" s="179"/>
      <c r="CW738" s="179"/>
      <c r="CX738" s="179"/>
      <c r="CY738" s="179"/>
      <c r="CZ738" s="179"/>
      <c r="DA738" s="179"/>
      <c r="DB738" s="179"/>
      <c r="DC738" s="179"/>
      <c r="DD738" s="179"/>
      <c r="DE738" s="179"/>
      <c r="DF738" s="179"/>
      <c r="DG738" s="179"/>
      <c r="DH738" s="179"/>
      <c r="DI738" s="179"/>
      <c r="DJ738" s="179"/>
      <c r="DK738" s="179"/>
      <c r="DL738" s="179"/>
      <c r="DM738" s="179"/>
      <c r="DN738" s="179"/>
      <c r="DO738" s="179"/>
      <c r="DP738" s="179"/>
      <c r="DQ738" s="179"/>
      <c r="DR738" s="179"/>
      <c r="DS738" s="179"/>
      <c r="DT738" s="179"/>
      <c r="DU738" s="179"/>
      <c r="DV738" s="179"/>
      <c r="DW738" s="179"/>
      <c r="DX738" s="179"/>
      <c r="DY738" s="179"/>
      <c r="DZ738" s="179"/>
      <c r="EA738" s="179"/>
      <c r="EB738" s="179"/>
      <c r="EC738" s="179"/>
      <c r="ED738" s="179"/>
      <c r="EE738" s="179"/>
      <c r="EF738" s="179"/>
      <c r="EG738" s="179"/>
      <c r="EH738" s="179"/>
      <c r="EI738" s="179"/>
      <c r="EJ738" s="179"/>
      <c r="EK738" s="179"/>
      <c r="EL738" s="179"/>
      <c r="EM738" s="179"/>
      <c r="EN738" s="179"/>
      <c r="EO738" s="179"/>
      <c r="EP738" s="179"/>
      <c r="EQ738" s="179"/>
      <c r="ER738" s="179"/>
      <c r="ES738" s="179"/>
      <c r="ET738" s="179"/>
      <c r="EU738" s="179"/>
      <c r="EV738" s="179"/>
      <c r="EW738" s="179"/>
      <c r="EX738" s="179"/>
      <c r="EY738" s="179"/>
      <c r="EZ738" s="179"/>
      <c r="FA738" s="179"/>
      <c r="FB738" s="179"/>
      <c r="FC738" s="179"/>
      <c r="FD738" s="179"/>
      <c r="FE738" s="179"/>
      <c r="FF738" s="179"/>
      <c r="FG738" s="179"/>
      <c r="FH738" s="179"/>
      <c r="FI738" s="179"/>
      <c r="FJ738" s="179"/>
      <c r="FK738" s="179"/>
      <c r="FL738" s="179"/>
      <c r="FM738" s="179"/>
      <c r="FN738" s="179"/>
      <c r="FO738" s="179"/>
      <c r="FP738" s="179"/>
      <c r="FQ738" s="179"/>
      <c r="FR738" s="179"/>
      <c r="FS738" s="179"/>
      <c r="FT738" s="179"/>
      <c r="FU738" s="179"/>
      <c r="FV738" s="179"/>
      <c r="FW738" s="179"/>
      <c r="FX738" s="179"/>
      <c r="FY738" s="179"/>
      <c r="FZ738" s="179"/>
      <c r="GA738" s="179"/>
      <c r="GB738" s="179"/>
    </row>
    <row r="739" spans="1:184" s="659" customFormat="1">
      <c r="A739" s="12"/>
      <c r="D739" s="179"/>
      <c r="E739" s="179"/>
      <c r="F739" s="179"/>
      <c r="G739" s="179"/>
      <c r="H739" s="179"/>
      <c r="I739" s="179"/>
      <c r="J739" s="179"/>
      <c r="K739" s="179"/>
      <c r="L739" s="793"/>
      <c r="M739" s="794"/>
      <c r="N739" s="795"/>
      <c r="O739" s="179"/>
      <c r="P739" s="179"/>
      <c r="Q739" s="179"/>
      <c r="R739" s="179"/>
      <c r="S739" s="179"/>
      <c r="T739" s="179"/>
      <c r="U739" s="179"/>
      <c r="V739" s="179"/>
      <c r="W739" s="179"/>
      <c r="X739" s="179"/>
      <c r="Y739" s="179"/>
      <c r="Z739" s="179"/>
      <c r="AA739" s="179"/>
      <c r="AB739" s="179"/>
      <c r="AC739" s="179"/>
      <c r="AD739" s="179"/>
      <c r="AE739" s="179"/>
      <c r="AF739" s="179"/>
      <c r="AG739" s="179"/>
      <c r="AH739" s="179"/>
      <c r="AI739" s="179"/>
      <c r="AJ739" s="179"/>
      <c r="AK739" s="179"/>
      <c r="AL739" s="179"/>
      <c r="AM739" s="179"/>
      <c r="AN739" s="179"/>
      <c r="AO739" s="179"/>
      <c r="AP739" s="179"/>
      <c r="AQ739" s="179"/>
      <c r="AR739" s="179"/>
      <c r="AS739" s="179"/>
      <c r="AT739" s="179"/>
      <c r="AU739" s="179"/>
      <c r="AV739" s="179"/>
      <c r="AW739" s="179"/>
      <c r="AX739" s="179"/>
      <c r="AY739" s="179"/>
      <c r="AZ739" s="179"/>
      <c r="BA739" s="179"/>
      <c r="BB739" s="179"/>
      <c r="BC739" s="179"/>
      <c r="BD739" s="179"/>
      <c r="BE739" s="179"/>
      <c r="BF739" s="179"/>
      <c r="BG739" s="179"/>
      <c r="BH739" s="179"/>
      <c r="BI739" s="179"/>
      <c r="BJ739" s="179"/>
      <c r="BK739" s="179"/>
      <c r="BL739" s="179"/>
      <c r="BM739" s="179"/>
      <c r="BN739" s="179"/>
      <c r="BO739" s="179"/>
      <c r="BP739" s="179"/>
      <c r="BQ739" s="179"/>
      <c r="BR739" s="179"/>
      <c r="BS739" s="179"/>
      <c r="BT739" s="179"/>
      <c r="BU739" s="179"/>
      <c r="BV739" s="179"/>
      <c r="BW739" s="179"/>
      <c r="BX739" s="179"/>
      <c r="BY739" s="179"/>
      <c r="BZ739" s="179"/>
      <c r="CA739" s="179"/>
      <c r="CB739" s="179"/>
      <c r="CC739" s="179"/>
      <c r="CD739" s="179"/>
      <c r="CE739" s="179"/>
      <c r="CF739" s="179"/>
      <c r="CG739" s="179"/>
      <c r="CH739" s="179"/>
      <c r="CI739" s="179"/>
      <c r="CJ739" s="179"/>
      <c r="CK739" s="179"/>
      <c r="CL739" s="179"/>
      <c r="CM739" s="179"/>
      <c r="CN739" s="179"/>
      <c r="CO739" s="179"/>
      <c r="CP739" s="179"/>
      <c r="CQ739" s="179"/>
      <c r="CR739" s="179"/>
      <c r="CS739" s="179"/>
      <c r="CT739" s="179"/>
      <c r="CU739" s="179"/>
      <c r="CV739" s="179"/>
      <c r="CW739" s="179"/>
      <c r="CX739" s="179"/>
      <c r="CY739" s="179"/>
      <c r="CZ739" s="179"/>
      <c r="DA739" s="179"/>
      <c r="DB739" s="179"/>
      <c r="DC739" s="179"/>
      <c r="DD739" s="179"/>
      <c r="DE739" s="179"/>
      <c r="DF739" s="179"/>
      <c r="DG739" s="179"/>
      <c r="DH739" s="179"/>
      <c r="DI739" s="179"/>
      <c r="DJ739" s="179"/>
      <c r="DK739" s="179"/>
      <c r="DL739" s="179"/>
      <c r="DM739" s="179"/>
      <c r="DN739" s="179"/>
      <c r="DO739" s="179"/>
      <c r="DP739" s="179"/>
      <c r="DQ739" s="179"/>
      <c r="DR739" s="179"/>
      <c r="DS739" s="179"/>
      <c r="DT739" s="179"/>
      <c r="DU739" s="179"/>
      <c r="DV739" s="179"/>
      <c r="DW739" s="179"/>
      <c r="DX739" s="179"/>
      <c r="DY739" s="179"/>
      <c r="DZ739" s="179"/>
      <c r="EA739" s="179"/>
      <c r="EB739" s="179"/>
      <c r="EC739" s="179"/>
      <c r="ED739" s="179"/>
      <c r="EE739" s="179"/>
      <c r="EF739" s="179"/>
      <c r="EG739" s="179"/>
      <c r="EH739" s="179"/>
      <c r="EI739" s="179"/>
      <c r="EJ739" s="179"/>
      <c r="EK739" s="179"/>
      <c r="EL739" s="179"/>
      <c r="EM739" s="179"/>
      <c r="EN739" s="179"/>
      <c r="EO739" s="179"/>
      <c r="EP739" s="179"/>
      <c r="EQ739" s="179"/>
      <c r="ER739" s="179"/>
      <c r="ES739" s="179"/>
      <c r="ET739" s="179"/>
      <c r="EU739" s="179"/>
      <c r="EV739" s="179"/>
      <c r="EW739" s="179"/>
      <c r="EX739" s="179"/>
      <c r="EY739" s="179"/>
      <c r="EZ739" s="179"/>
      <c r="FA739" s="179"/>
      <c r="FB739" s="179"/>
      <c r="FC739" s="179"/>
      <c r="FD739" s="179"/>
      <c r="FE739" s="179"/>
      <c r="FF739" s="179"/>
      <c r="FG739" s="179"/>
      <c r="FH739" s="179"/>
      <c r="FI739" s="179"/>
      <c r="FJ739" s="179"/>
      <c r="FK739" s="179"/>
      <c r="FL739" s="179"/>
      <c r="FM739" s="179"/>
      <c r="FN739" s="179"/>
      <c r="FO739" s="179"/>
      <c r="FP739" s="179"/>
      <c r="FQ739" s="179"/>
      <c r="FR739" s="179"/>
      <c r="FS739" s="179"/>
      <c r="FT739" s="179"/>
      <c r="FU739" s="179"/>
      <c r="FV739" s="179"/>
      <c r="FW739" s="179"/>
      <c r="FX739" s="179"/>
      <c r="FY739" s="179"/>
      <c r="FZ739" s="179"/>
      <c r="GA739" s="179"/>
      <c r="GB739" s="179"/>
    </row>
    <row r="740" spans="1:184" s="659" customFormat="1">
      <c r="A740" s="12"/>
      <c r="D740" s="179"/>
      <c r="E740" s="179"/>
      <c r="F740" s="179"/>
      <c r="G740" s="179"/>
      <c r="H740" s="179"/>
      <c r="I740" s="179"/>
      <c r="J740" s="179"/>
      <c r="K740" s="179"/>
      <c r="L740" s="793"/>
      <c r="M740" s="794"/>
      <c r="N740" s="795"/>
      <c r="O740" s="179"/>
      <c r="P740" s="179"/>
      <c r="Q740" s="179"/>
      <c r="R740" s="179"/>
      <c r="S740" s="179"/>
      <c r="T740" s="179"/>
      <c r="U740" s="179"/>
      <c r="V740" s="179"/>
      <c r="W740" s="179"/>
      <c r="X740" s="179"/>
      <c r="Y740" s="179"/>
      <c r="Z740" s="179"/>
      <c r="AA740" s="179"/>
      <c r="AB740" s="179"/>
      <c r="AC740" s="179"/>
      <c r="AD740" s="179"/>
      <c r="AE740" s="179"/>
      <c r="AF740" s="179"/>
      <c r="AG740" s="179"/>
      <c r="AH740" s="179"/>
      <c r="AI740" s="179"/>
      <c r="AJ740" s="179"/>
      <c r="AK740" s="179"/>
      <c r="AL740" s="179"/>
      <c r="AM740" s="179"/>
      <c r="AN740" s="179"/>
      <c r="AO740" s="179"/>
      <c r="AP740" s="179"/>
      <c r="AQ740" s="179"/>
      <c r="AR740" s="179"/>
      <c r="AS740" s="179"/>
      <c r="AT740" s="179"/>
      <c r="AU740" s="179"/>
      <c r="AV740" s="179"/>
      <c r="AW740" s="179"/>
      <c r="AX740" s="179"/>
      <c r="AY740" s="179"/>
      <c r="AZ740" s="179"/>
      <c r="BA740" s="179"/>
      <c r="BB740" s="179"/>
      <c r="BC740" s="179"/>
      <c r="BD740" s="179"/>
      <c r="BE740" s="179"/>
      <c r="BF740" s="179"/>
      <c r="BG740" s="179"/>
      <c r="BH740" s="179"/>
      <c r="BI740" s="179"/>
      <c r="BJ740" s="179"/>
      <c r="BK740" s="179"/>
      <c r="BL740" s="179"/>
      <c r="BM740" s="179"/>
      <c r="BN740" s="179"/>
      <c r="BO740" s="179"/>
      <c r="BP740" s="179"/>
      <c r="BQ740" s="179"/>
      <c r="BR740" s="179"/>
      <c r="BS740" s="179"/>
      <c r="BT740" s="179"/>
      <c r="BU740" s="179"/>
      <c r="BV740" s="179"/>
      <c r="BW740" s="179"/>
      <c r="BX740" s="179"/>
      <c r="BY740" s="179"/>
      <c r="BZ740" s="179"/>
      <c r="CA740" s="179"/>
      <c r="CB740" s="179"/>
      <c r="CC740" s="179"/>
      <c r="CD740" s="179"/>
      <c r="CE740" s="179"/>
      <c r="CF740" s="179"/>
      <c r="CG740" s="179"/>
      <c r="CH740" s="179"/>
      <c r="CI740" s="179"/>
      <c r="CJ740" s="179"/>
      <c r="CK740" s="179"/>
      <c r="CL740" s="179"/>
      <c r="CM740" s="179"/>
      <c r="CN740" s="179"/>
      <c r="CO740" s="179"/>
      <c r="CP740" s="179"/>
      <c r="CQ740" s="179"/>
      <c r="CR740" s="179"/>
      <c r="CS740" s="179"/>
      <c r="CT740" s="179"/>
      <c r="CU740" s="179"/>
      <c r="CV740" s="179"/>
      <c r="CW740" s="179"/>
      <c r="CX740" s="179"/>
      <c r="CY740" s="179"/>
      <c r="CZ740" s="179"/>
      <c r="DA740" s="179"/>
      <c r="DB740" s="179"/>
      <c r="DC740" s="179"/>
      <c r="DD740" s="179"/>
      <c r="DE740" s="179"/>
      <c r="DF740" s="179"/>
      <c r="DG740" s="179"/>
      <c r="DH740" s="179"/>
      <c r="DI740" s="179"/>
      <c r="DJ740" s="179"/>
      <c r="DK740" s="179"/>
      <c r="DL740" s="179"/>
      <c r="DM740" s="179"/>
      <c r="DN740" s="179"/>
      <c r="DO740" s="179"/>
      <c r="DP740" s="179"/>
      <c r="DQ740" s="179"/>
      <c r="DR740" s="179"/>
      <c r="DS740" s="179"/>
      <c r="DT740" s="179"/>
      <c r="DU740" s="179"/>
      <c r="DV740" s="179"/>
      <c r="DW740" s="179"/>
      <c r="DX740" s="179"/>
      <c r="DY740" s="179"/>
      <c r="DZ740" s="179"/>
      <c r="EA740" s="179"/>
      <c r="EB740" s="179"/>
      <c r="EC740" s="179"/>
      <c r="ED740" s="179"/>
      <c r="EE740" s="179"/>
      <c r="EF740" s="179"/>
      <c r="EG740" s="179"/>
      <c r="EH740" s="179"/>
      <c r="EI740" s="179"/>
      <c r="EJ740" s="179"/>
      <c r="EK740" s="179"/>
      <c r="EL740" s="179"/>
      <c r="EM740" s="179"/>
      <c r="EN740" s="179"/>
      <c r="EO740" s="179"/>
      <c r="EP740" s="179"/>
      <c r="EQ740" s="179"/>
      <c r="ER740" s="179"/>
      <c r="ES740" s="179"/>
      <c r="ET740" s="179"/>
      <c r="EU740" s="179"/>
      <c r="EV740" s="179"/>
      <c r="EW740" s="179"/>
      <c r="EX740" s="179"/>
      <c r="EY740" s="179"/>
      <c r="EZ740" s="179"/>
      <c r="FA740" s="179"/>
      <c r="FB740" s="179"/>
      <c r="FC740" s="179"/>
      <c r="FD740" s="179"/>
      <c r="FE740" s="179"/>
      <c r="FF740" s="179"/>
      <c r="FG740" s="179"/>
      <c r="FH740" s="179"/>
      <c r="FI740" s="179"/>
      <c r="FJ740" s="179"/>
      <c r="FK740" s="179"/>
      <c r="FL740" s="179"/>
      <c r="FM740" s="179"/>
      <c r="FN740" s="179"/>
      <c r="FO740" s="179"/>
      <c r="FP740" s="179"/>
      <c r="FQ740" s="179"/>
      <c r="FR740" s="179"/>
      <c r="FS740" s="179"/>
      <c r="FT740" s="179"/>
      <c r="FU740" s="179"/>
      <c r="FV740" s="179"/>
      <c r="FW740" s="179"/>
      <c r="FX740" s="179"/>
      <c r="FY740" s="179"/>
      <c r="FZ740" s="179"/>
      <c r="GA740" s="179"/>
      <c r="GB740" s="179"/>
    </row>
    <row r="741" spans="1:184" s="659" customFormat="1">
      <c r="A741" s="12"/>
      <c r="D741" s="179"/>
      <c r="E741" s="179"/>
      <c r="F741" s="179"/>
      <c r="G741" s="179"/>
      <c r="H741" s="179"/>
      <c r="I741" s="179"/>
      <c r="J741" s="179"/>
      <c r="K741" s="179"/>
      <c r="L741" s="793"/>
      <c r="M741" s="794"/>
      <c r="N741" s="795"/>
      <c r="O741" s="179"/>
      <c r="P741" s="179"/>
      <c r="Q741" s="179"/>
      <c r="R741" s="179"/>
      <c r="S741" s="179"/>
      <c r="T741" s="179"/>
      <c r="U741" s="179"/>
      <c r="V741" s="179"/>
      <c r="W741" s="179"/>
      <c r="X741" s="179"/>
      <c r="Y741" s="179"/>
      <c r="Z741" s="179"/>
      <c r="AA741" s="179"/>
      <c r="AB741" s="179"/>
      <c r="AC741" s="179"/>
      <c r="AD741" s="179"/>
      <c r="AE741" s="179"/>
      <c r="AF741" s="179"/>
      <c r="AG741" s="179"/>
      <c r="AH741" s="179"/>
      <c r="AI741" s="179"/>
      <c r="AJ741" s="179"/>
      <c r="AK741" s="179"/>
      <c r="AL741" s="179"/>
      <c r="AM741" s="179"/>
      <c r="AN741" s="179"/>
      <c r="AO741" s="179"/>
      <c r="AP741" s="179"/>
      <c r="AQ741" s="179"/>
      <c r="AR741" s="179"/>
      <c r="AS741" s="179"/>
      <c r="AT741" s="179"/>
      <c r="AU741" s="179"/>
      <c r="AV741" s="179"/>
      <c r="AW741" s="179"/>
      <c r="AX741" s="179"/>
      <c r="AY741" s="179"/>
      <c r="AZ741" s="179"/>
      <c r="BA741" s="179"/>
      <c r="BB741" s="179"/>
      <c r="BC741" s="179"/>
      <c r="BD741" s="179"/>
      <c r="BE741" s="179"/>
      <c r="BF741" s="179"/>
      <c r="BG741" s="179"/>
      <c r="BH741" s="179"/>
      <c r="BI741" s="179"/>
      <c r="BJ741" s="179"/>
      <c r="BK741" s="179"/>
      <c r="BL741" s="179"/>
      <c r="BM741" s="179"/>
      <c r="BN741" s="179"/>
      <c r="BO741" s="179"/>
      <c r="BP741" s="179"/>
      <c r="BQ741" s="179"/>
      <c r="BR741" s="179"/>
      <c r="BS741" s="179"/>
      <c r="BT741" s="179"/>
      <c r="BU741" s="179"/>
      <c r="BV741" s="179"/>
      <c r="BW741" s="179"/>
      <c r="BX741" s="179"/>
      <c r="BY741" s="179"/>
      <c r="BZ741" s="179"/>
      <c r="CA741" s="179"/>
      <c r="CB741" s="179"/>
      <c r="CC741" s="179"/>
      <c r="CD741" s="179"/>
      <c r="CE741" s="179"/>
      <c r="CF741" s="179"/>
      <c r="CG741" s="179"/>
      <c r="CH741" s="179"/>
      <c r="CI741" s="179"/>
      <c r="CJ741" s="179"/>
      <c r="CK741" s="179"/>
      <c r="CL741" s="179"/>
      <c r="CM741" s="179"/>
      <c r="CN741" s="179"/>
      <c r="CO741" s="179"/>
      <c r="CP741" s="179"/>
      <c r="CQ741" s="179"/>
      <c r="CR741" s="179"/>
      <c r="CS741" s="179"/>
      <c r="CT741" s="179"/>
      <c r="CU741" s="179"/>
      <c r="CV741" s="179"/>
      <c r="CW741" s="179"/>
      <c r="CX741" s="179"/>
      <c r="CY741" s="179"/>
      <c r="CZ741" s="179"/>
      <c r="DA741" s="179"/>
      <c r="DB741" s="179"/>
      <c r="DC741" s="179"/>
      <c r="DD741" s="179"/>
      <c r="DE741" s="179"/>
      <c r="DF741" s="179"/>
      <c r="DG741" s="179"/>
      <c r="DH741" s="179"/>
      <c r="DI741" s="179"/>
      <c r="DJ741" s="179"/>
      <c r="DK741" s="179"/>
      <c r="DL741" s="179"/>
      <c r="DM741" s="179"/>
      <c r="DN741" s="179"/>
      <c r="DO741" s="179"/>
      <c r="DP741" s="179"/>
      <c r="DQ741" s="179"/>
      <c r="DR741" s="179"/>
      <c r="DS741" s="179"/>
      <c r="DT741" s="179"/>
      <c r="DU741" s="179"/>
      <c r="DV741" s="179"/>
      <c r="DW741" s="179"/>
      <c r="DX741" s="179"/>
      <c r="DY741" s="179"/>
      <c r="DZ741" s="179"/>
      <c r="EA741" s="179"/>
      <c r="EB741" s="179"/>
      <c r="EC741" s="179"/>
      <c r="ED741" s="179"/>
      <c r="EE741" s="179"/>
      <c r="EF741" s="179"/>
      <c r="EG741" s="179"/>
      <c r="EH741" s="179"/>
      <c r="EI741" s="179"/>
      <c r="EJ741" s="179"/>
      <c r="EK741" s="179"/>
      <c r="EL741" s="179"/>
      <c r="EM741" s="179"/>
      <c r="EN741" s="179"/>
      <c r="EO741" s="179"/>
      <c r="EP741" s="179"/>
      <c r="EQ741" s="179"/>
      <c r="ER741" s="179"/>
      <c r="ES741" s="179"/>
      <c r="ET741" s="179"/>
      <c r="EU741" s="179"/>
      <c r="EV741" s="179"/>
      <c r="EW741" s="179"/>
      <c r="EX741" s="179"/>
      <c r="EY741" s="179"/>
      <c r="EZ741" s="179"/>
      <c r="FA741" s="179"/>
      <c r="FB741" s="179"/>
      <c r="FC741" s="179"/>
      <c r="FD741" s="179"/>
      <c r="FE741" s="179"/>
      <c r="FF741" s="179"/>
      <c r="FG741" s="179"/>
      <c r="FH741" s="179"/>
      <c r="FI741" s="179"/>
      <c r="FJ741" s="179"/>
      <c r="FK741" s="179"/>
      <c r="FL741" s="179"/>
      <c r="FM741" s="179"/>
      <c r="FN741" s="179"/>
      <c r="FO741" s="179"/>
      <c r="FP741" s="179"/>
      <c r="FQ741" s="179"/>
      <c r="FR741" s="179"/>
      <c r="FS741" s="179"/>
      <c r="FT741" s="179"/>
      <c r="FU741" s="179"/>
      <c r="FV741" s="179"/>
      <c r="FW741" s="179"/>
      <c r="FX741" s="179"/>
      <c r="FY741" s="179"/>
      <c r="FZ741" s="179"/>
      <c r="GA741" s="179"/>
      <c r="GB741" s="179"/>
    </row>
    <row r="742" spans="1:184" s="659" customFormat="1">
      <c r="A742" s="12"/>
      <c r="D742" s="179"/>
      <c r="E742" s="179"/>
      <c r="F742" s="179"/>
      <c r="G742" s="179"/>
      <c r="H742" s="179"/>
      <c r="I742" s="179"/>
      <c r="J742" s="179"/>
      <c r="K742" s="179"/>
      <c r="L742" s="793"/>
      <c r="M742" s="794"/>
      <c r="N742" s="795"/>
      <c r="O742" s="179"/>
      <c r="P742" s="179"/>
      <c r="Q742" s="179"/>
      <c r="R742" s="179"/>
      <c r="S742" s="179"/>
      <c r="T742" s="179"/>
      <c r="U742" s="179"/>
      <c r="V742" s="179"/>
      <c r="W742" s="179"/>
      <c r="X742" s="179"/>
      <c r="Y742" s="179"/>
      <c r="Z742" s="179"/>
      <c r="AA742" s="179"/>
      <c r="AB742" s="179"/>
      <c r="AC742" s="179"/>
      <c r="AD742" s="179"/>
      <c r="AE742" s="179"/>
      <c r="AF742" s="179"/>
      <c r="AG742" s="179"/>
      <c r="AH742" s="179"/>
      <c r="AI742" s="179"/>
      <c r="AJ742" s="179"/>
      <c r="AK742" s="179"/>
      <c r="AL742" s="179"/>
      <c r="AM742" s="179"/>
      <c r="AN742" s="179"/>
      <c r="AO742" s="179"/>
      <c r="AP742" s="179"/>
      <c r="AQ742" s="179"/>
      <c r="AR742" s="179"/>
      <c r="AS742" s="179"/>
      <c r="AT742" s="179"/>
      <c r="AU742" s="179"/>
      <c r="AV742" s="179"/>
      <c r="AW742" s="179"/>
      <c r="AX742" s="179"/>
      <c r="AY742" s="179"/>
      <c r="AZ742" s="179"/>
      <c r="BA742" s="179"/>
      <c r="BB742" s="179"/>
      <c r="BC742" s="179"/>
      <c r="BD742" s="179"/>
      <c r="BE742" s="179"/>
      <c r="BF742" s="179"/>
      <c r="BG742" s="179"/>
      <c r="BH742" s="179"/>
      <c r="BI742" s="179"/>
      <c r="BJ742" s="179"/>
      <c r="BK742" s="179"/>
      <c r="BL742" s="179"/>
      <c r="BM742" s="179"/>
      <c r="BN742" s="179"/>
      <c r="BO742" s="179"/>
      <c r="BP742" s="179"/>
      <c r="BQ742" s="179"/>
      <c r="BR742" s="179"/>
      <c r="BS742" s="179"/>
      <c r="BT742" s="179"/>
      <c r="BU742" s="179"/>
      <c r="BV742" s="179"/>
      <c r="BW742" s="179"/>
      <c r="BX742" s="179"/>
      <c r="BY742" s="179"/>
      <c r="BZ742" s="179"/>
      <c r="CA742" s="179"/>
      <c r="CB742" s="179"/>
      <c r="CC742" s="179"/>
      <c r="CD742" s="179"/>
      <c r="CE742" s="179"/>
      <c r="CF742" s="179"/>
      <c r="CG742" s="179"/>
      <c r="CH742" s="179"/>
      <c r="CI742" s="179"/>
      <c r="CJ742" s="179"/>
      <c r="CK742" s="179"/>
      <c r="CL742" s="179"/>
      <c r="CM742" s="179"/>
      <c r="CN742" s="179"/>
      <c r="CO742" s="179"/>
      <c r="CP742" s="179"/>
      <c r="CQ742" s="179"/>
      <c r="CR742" s="179"/>
      <c r="CS742" s="179"/>
      <c r="CT742" s="179"/>
      <c r="CU742" s="179"/>
      <c r="CV742" s="179"/>
      <c r="CW742" s="179"/>
      <c r="CX742" s="179"/>
      <c r="CY742" s="179"/>
      <c r="CZ742" s="179"/>
      <c r="DA742" s="179"/>
      <c r="DB742" s="179"/>
      <c r="DC742" s="179"/>
      <c r="DD742" s="179"/>
      <c r="DE742" s="179"/>
      <c r="DF742" s="179"/>
      <c r="DG742" s="179"/>
      <c r="DH742" s="179"/>
      <c r="DI742" s="179"/>
      <c r="DJ742" s="179"/>
      <c r="DK742" s="179"/>
      <c r="DL742" s="179"/>
      <c r="DM742" s="179"/>
      <c r="DN742" s="179"/>
      <c r="DO742" s="179"/>
      <c r="DP742" s="179"/>
      <c r="DQ742" s="179"/>
      <c r="DR742" s="179"/>
      <c r="DS742" s="179"/>
      <c r="DT742" s="179"/>
      <c r="DU742" s="179"/>
      <c r="DV742" s="179"/>
      <c r="DW742" s="179"/>
      <c r="DX742" s="179"/>
      <c r="DY742" s="179"/>
      <c r="DZ742" s="179"/>
      <c r="EA742" s="179"/>
      <c r="EB742" s="179"/>
      <c r="EC742" s="179"/>
      <c r="ED742" s="179"/>
      <c r="EE742" s="179"/>
      <c r="EF742" s="179"/>
      <c r="EG742" s="179"/>
      <c r="EH742" s="179"/>
      <c r="EI742" s="179"/>
      <c r="EJ742" s="179"/>
      <c r="EK742" s="179"/>
      <c r="EL742" s="179"/>
      <c r="EM742" s="179"/>
      <c r="EN742" s="179"/>
      <c r="EO742" s="179"/>
      <c r="EP742" s="179"/>
      <c r="EQ742" s="179"/>
      <c r="ER742" s="179"/>
      <c r="ES742" s="179"/>
      <c r="ET742" s="179"/>
      <c r="EU742" s="179"/>
      <c r="EV742" s="179"/>
      <c r="EW742" s="179"/>
      <c r="EX742" s="179"/>
      <c r="EY742" s="179"/>
      <c r="EZ742" s="179"/>
      <c r="FA742" s="179"/>
      <c r="FB742" s="179"/>
      <c r="FC742" s="179"/>
      <c r="FD742" s="179"/>
      <c r="FE742" s="179"/>
      <c r="FF742" s="179"/>
      <c r="FG742" s="179"/>
      <c r="FH742" s="179"/>
      <c r="FI742" s="179"/>
      <c r="FJ742" s="179"/>
      <c r="FK742" s="179"/>
      <c r="FL742" s="179"/>
      <c r="FM742" s="179"/>
      <c r="FN742" s="179"/>
      <c r="FO742" s="179"/>
      <c r="FP742" s="179"/>
      <c r="FQ742" s="179"/>
      <c r="FR742" s="179"/>
      <c r="FS742" s="179"/>
      <c r="FT742" s="179"/>
      <c r="FU742" s="179"/>
      <c r="FV742" s="179"/>
      <c r="FW742" s="179"/>
      <c r="FX742" s="179"/>
      <c r="FY742" s="179"/>
      <c r="FZ742" s="179"/>
      <c r="GA742" s="179"/>
      <c r="GB742" s="179"/>
    </row>
    <row r="743" spans="1:184" s="659" customFormat="1">
      <c r="A743" s="12"/>
      <c r="D743" s="179"/>
      <c r="E743" s="179"/>
      <c r="F743" s="179"/>
      <c r="G743" s="179"/>
      <c r="H743" s="179"/>
      <c r="I743" s="179"/>
      <c r="J743" s="179"/>
      <c r="K743" s="179"/>
      <c r="L743" s="793"/>
      <c r="M743" s="794"/>
      <c r="N743" s="795"/>
      <c r="O743" s="179"/>
      <c r="P743" s="179"/>
      <c r="Q743" s="179"/>
      <c r="R743" s="179"/>
      <c r="S743" s="179"/>
      <c r="T743" s="179"/>
      <c r="U743" s="179"/>
      <c r="V743" s="179"/>
      <c r="W743" s="179"/>
      <c r="X743" s="179"/>
      <c r="Y743" s="179"/>
      <c r="Z743" s="179"/>
      <c r="AA743" s="179"/>
      <c r="AB743" s="179"/>
      <c r="AC743" s="179"/>
      <c r="AD743" s="179"/>
      <c r="AE743" s="179"/>
      <c r="AF743" s="179"/>
      <c r="AG743" s="179"/>
      <c r="AH743" s="179"/>
      <c r="AI743" s="179"/>
      <c r="AJ743" s="179"/>
      <c r="AK743" s="179"/>
      <c r="AL743" s="179"/>
      <c r="AM743" s="179"/>
      <c r="AN743" s="179"/>
      <c r="AO743" s="179"/>
      <c r="AP743" s="179"/>
      <c r="AQ743" s="179"/>
      <c r="AR743" s="179"/>
      <c r="AS743" s="179"/>
      <c r="AT743" s="179"/>
      <c r="AU743" s="179"/>
      <c r="AV743" s="179"/>
      <c r="AW743" s="179"/>
      <c r="AX743" s="179"/>
      <c r="AY743" s="179"/>
      <c r="AZ743" s="179"/>
      <c r="BA743" s="179"/>
      <c r="BB743" s="179"/>
      <c r="BC743" s="179"/>
      <c r="BD743" s="179"/>
      <c r="BE743" s="179"/>
      <c r="BF743" s="179"/>
      <c r="BG743" s="179"/>
      <c r="BH743" s="179"/>
      <c r="BI743" s="179"/>
      <c r="BJ743" s="179"/>
      <c r="BK743" s="179"/>
      <c r="BL743" s="179"/>
      <c r="BM743" s="179"/>
      <c r="BN743" s="179"/>
      <c r="BO743" s="179"/>
      <c r="BP743" s="179"/>
      <c r="BQ743" s="179"/>
      <c r="BR743" s="179"/>
      <c r="BS743" s="179"/>
      <c r="BT743" s="179"/>
      <c r="BU743" s="179"/>
      <c r="BV743" s="179"/>
      <c r="BW743" s="179"/>
      <c r="BX743" s="179"/>
      <c r="BY743" s="179"/>
      <c r="BZ743" s="179"/>
      <c r="CA743" s="179"/>
      <c r="CB743" s="179"/>
      <c r="CC743" s="179"/>
      <c r="CD743" s="179"/>
      <c r="CE743" s="179"/>
      <c r="CF743" s="179"/>
      <c r="CG743" s="179"/>
      <c r="CH743" s="179"/>
      <c r="CI743" s="179"/>
      <c r="CJ743" s="179"/>
      <c r="CK743" s="179"/>
      <c r="CL743" s="179"/>
      <c r="CM743" s="179"/>
      <c r="CN743" s="179"/>
      <c r="CO743" s="179"/>
      <c r="CP743" s="179"/>
      <c r="CQ743" s="179"/>
      <c r="CR743" s="179"/>
      <c r="CS743" s="179"/>
      <c r="CT743" s="179"/>
      <c r="CU743" s="179"/>
      <c r="CV743" s="179"/>
      <c r="CW743" s="179"/>
      <c r="CX743" s="179"/>
      <c r="CY743" s="179"/>
      <c r="CZ743" s="179"/>
      <c r="DA743" s="179"/>
      <c r="DB743" s="179"/>
      <c r="DC743" s="179"/>
      <c r="DD743" s="179"/>
      <c r="DE743" s="179"/>
      <c r="DF743" s="179"/>
      <c r="DG743" s="179"/>
      <c r="DH743" s="179"/>
      <c r="DI743" s="179"/>
      <c r="DJ743" s="179"/>
      <c r="DK743" s="179"/>
      <c r="DL743" s="179"/>
      <c r="DM743" s="179"/>
      <c r="DN743" s="179"/>
      <c r="DO743" s="179"/>
      <c r="DP743" s="179"/>
      <c r="DQ743" s="179"/>
      <c r="DR743" s="179"/>
      <c r="DS743" s="179"/>
      <c r="DT743" s="179"/>
      <c r="DU743" s="179"/>
      <c r="DV743" s="179"/>
      <c r="DW743" s="179"/>
      <c r="DX743" s="179"/>
      <c r="DY743" s="179"/>
      <c r="DZ743" s="179"/>
      <c r="EA743" s="179"/>
      <c r="EB743" s="179"/>
      <c r="EC743" s="179"/>
      <c r="ED743" s="179"/>
      <c r="EE743" s="179"/>
      <c r="EF743" s="179"/>
      <c r="EG743" s="179"/>
      <c r="EH743" s="179"/>
      <c r="EI743" s="179"/>
      <c r="EJ743" s="179"/>
      <c r="EK743" s="179"/>
      <c r="EL743" s="179"/>
      <c r="EM743" s="179"/>
      <c r="EN743" s="179"/>
      <c r="EO743" s="179"/>
      <c r="EP743" s="179"/>
      <c r="EQ743" s="179"/>
      <c r="ER743" s="179"/>
      <c r="ES743" s="179"/>
      <c r="ET743" s="179"/>
      <c r="EU743" s="179"/>
      <c r="EV743" s="179"/>
      <c r="EW743" s="179"/>
      <c r="EX743" s="179"/>
      <c r="EY743" s="179"/>
      <c r="EZ743" s="179"/>
      <c r="FA743" s="179"/>
      <c r="FB743" s="179"/>
      <c r="FC743" s="179"/>
      <c r="FD743" s="179"/>
      <c r="FE743" s="179"/>
      <c r="FF743" s="179"/>
      <c r="FG743" s="179"/>
      <c r="FH743" s="179"/>
      <c r="FI743" s="179"/>
      <c r="FJ743" s="179"/>
      <c r="FK743" s="179"/>
      <c r="FL743" s="179"/>
      <c r="FM743" s="179"/>
      <c r="FN743" s="179"/>
      <c r="FO743" s="179"/>
      <c r="FP743" s="179"/>
      <c r="FQ743" s="179"/>
      <c r="FR743" s="179"/>
      <c r="FS743" s="179"/>
      <c r="FT743" s="179"/>
      <c r="FU743" s="179"/>
      <c r="FV743" s="179"/>
      <c r="FW743" s="179"/>
      <c r="FX743" s="179"/>
      <c r="FY743" s="179"/>
      <c r="FZ743" s="179"/>
      <c r="GA743" s="179"/>
      <c r="GB743" s="179"/>
    </row>
    <row r="744" spans="1:184" s="659" customFormat="1">
      <c r="A744" s="12"/>
      <c r="D744" s="179"/>
      <c r="E744" s="179"/>
      <c r="F744" s="179"/>
      <c r="G744" s="179"/>
      <c r="H744" s="179"/>
      <c r="I744" s="179"/>
      <c r="J744" s="179"/>
      <c r="K744" s="179"/>
      <c r="L744" s="793"/>
      <c r="M744" s="794"/>
      <c r="N744" s="795"/>
      <c r="O744" s="179"/>
      <c r="P744" s="179"/>
      <c r="Q744" s="179"/>
      <c r="R744" s="179"/>
      <c r="S744" s="179"/>
      <c r="T744" s="179"/>
      <c r="U744" s="179"/>
      <c r="V744" s="179"/>
      <c r="W744" s="179"/>
      <c r="X744" s="179"/>
      <c r="Y744" s="179"/>
      <c r="Z744" s="179"/>
      <c r="AA744" s="179"/>
      <c r="AB744" s="179"/>
      <c r="AC744" s="179"/>
      <c r="AD744" s="179"/>
      <c r="AE744" s="179"/>
      <c r="AF744" s="179"/>
      <c r="AG744" s="179"/>
      <c r="AH744" s="179"/>
      <c r="AI744" s="179"/>
      <c r="AJ744" s="179"/>
      <c r="AK744" s="179"/>
      <c r="AL744" s="179"/>
      <c r="AM744" s="179"/>
      <c r="AN744" s="179"/>
      <c r="AO744" s="179"/>
      <c r="AP744" s="179"/>
      <c r="AQ744" s="179"/>
      <c r="AR744" s="179"/>
      <c r="AS744" s="179"/>
      <c r="AT744" s="179"/>
      <c r="AU744" s="179"/>
      <c r="AV744" s="179"/>
      <c r="AW744" s="179"/>
      <c r="AX744" s="179"/>
      <c r="AY744" s="179"/>
      <c r="AZ744" s="179"/>
      <c r="BA744" s="179"/>
      <c r="BB744" s="179"/>
      <c r="BC744" s="179"/>
      <c r="BD744" s="179"/>
      <c r="BE744" s="179"/>
      <c r="BF744" s="179"/>
      <c r="BG744" s="179"/>
      <c r="BH744" s="179"/>
      <c r="BI744" s="179"/>
      <c r="BJ744" s="179"/>
      <c r="BK744" s="179"/>
      <c r="BL744" s="179"/>
      <c r="BM744" s="179"/>
      <c r="BN744" s="179"/>
      <c r="BO744" s="179"/>
      <c r="BP744" s="179"/>
      <c r="BQ744" s="179"/>
      <c r="BR744" s="179"/>
      <c r="BS744" s="179"/>
      <c r="BT744" s="179"/>
      <c r="BU744" s="179"/>
      <c r="BV744" s="179"/>
      <c r="BW744" s="179"/>
      <c r="BX744" s="179"/>
      <c r="BY744" s="179"/>
      <c r="BZ744" s="179"/>
      <c r="CA744" s="179"/>
      <c r="CB744" s="179"/>
      <c r="CC744" s="179"/>
      <c r="CD744" s="179"/>
      <c r="CE744" s="179"/>
      <c r="CF744" s="179"/>
      <c r="CG744" s="179"/>
      <c r="CH744" s="179"/>
      <c r="CI744" s="179"/>
      <c r="CJ744" s="179"/>
      <c r="CK744" s="179"/>
      <c r="CL744" s="179"/>
      <c r="CM744" s="179"/>
      <c r="CN744" s="179"/>
      <c r="CO744" s="179"/>
      <c r="CP744" s="179"/>
      <c r="CQ744" s="179"/>
      <c r="CR744" s="179"/>
      <c r="CS744" s="179"/>
      <c r="CT744" s="179"/>
      <c r="CU744" s="179"/>
      <c r="CV744" s="179"/>
      <c r="CW744" s="179"/>
      <c r="CX744" s="179"/>
      <c r="CY744" s="179"/>
      <c r="CZ744" s="179"/>
      <c r="DA744" s="179"/>
      <c r="DB744" s="179"/>
      <c r="DC744" s="179"/>
      <c r="DD744" s="179"/>
      <c r="DE744" s="179"/>
      <c r="DF744" s="179"/>
      <c r="DG744" s="179"/>
      <c r="DH744" s="179"/>
      <c r="DI744" s="179"/>
      <c r="DJ744" s="179"/>
      <c r="DK744" s="179"/>
      <c r="DL744" s="179"/>
      <c r="DM744" s="179"/>
      <c r="DN744" s="179"/>
      <c r="DO744" s="179"/>
      <c r="DP744" s="179"/>
      <c r="DQ744" s="179"/>
      <c r="DR744" s="179"/>
      <c r="DS744" s="179"/>
      <c r="DT744" s="179"/>
      <c r="DU744" s="179"/>
      <c r="DV744" s="179"/>
      <c r="DW744" s="179"/>
      <c r="DX744" s="179"/>
      <c r="DY744" s="179"/>
      <c r="DZ744" s="179"/>
      <c r="EA744" s="179"/>
      <c r="EB744" s="179"/>
      <c r="EC744" s="179"/>
      <c r="ED744" s="179"/>
      <c r="EE744" s="179"/>
      <c r="EF744" s="179"/>
      <c r="EG744" s="179"/>
      <c r="EH744" s="179"/>
      <c r="EI744" s="179"/>
      <c r="EJ744" s="179"/>
      <c r="EK744" s="179"/>
      <c r="EL744" s="179"/>
      <c r="EM744" s="179"/>
      <c r="EN744" s="179"/>
      <c r="EO744" s="179"/>
      <c r="EP744" s="179"/>
      <c r="EQ744" s="179"/>
      <c r="ER744" s="179"/>
      <c r="ES744" s="179"/>
      <c r="ET744" s="179"/>
      <c r="EU744" s="179"/>
      <c r="EV744" s="179"/>
      <c r="EW744" s="179"/>
      <c r="EX744" s="179"/>
      <c r="EY744" s="179"/>
      <c r="EZ744" s="179"/>
      <c r="FA744" s="179"/>
      <c r="FB744" s="179"/>
      <c r="FC744" s="179"/>
      <c r="FD744" s="179"/>
      <c r="FE744" s="179"/>
      <c r="FF744" s="179"/>
      <c r="FG744" s="179"/>
      <c r="FH744" s="179"/>
      <c r="FI744" s="179"/>
      <c r="FJ744" s="179"/>
      <c r="FK744" s="179"/>
      <c r="FL744" s="179"/>
      <c r="FM744" s="179"/>
      <c r="FN744" s="179"/>
      <c r="FO744" s="179"/>
      <c r="FP744" s="179"/>
      <c r="FQ744" s="179"/>
      <c r="FR744" s="179"/>
      <c r="FS744" s="179"/>
      <c r="FT744" s="179"/>
      <c r="FU744" s="179"/>
      <c r="FV744" s="179"/>
      <c r="FW744" s="179"/>
      <c r="FX744" s="179"/>
      <c r="FY744" s="179"/>
      <c r="FZ744" s="179"/>
      <c r="GA744" s="179"/>
      <c r="GB744" s="179"/>
    </row>
    <row r="745" spans="1:184" s="659" customFormat="1">
      <c r="A745" s="12"/>
      <c r="D745" s="179"/>
      <c r="E745" s="179"/>
      <c r="F745" s="179"/>
      <c r="G745" s="179"/>
      <c r="H745" s="179"/>
      <c r="I745" s="179"/>
      <c r="J745" s="179"/>
      <c r="K745" s="179"/>
      <c r="L745" s="793"/>
      <c r="M745" s="794"/>
      <c r="N745" s="795"/>
      <c r="O745" s="179"/>
      <c r="P745" s="179"/>
      <c r="Q745" s="179"/>
      <c r="R745" s="179"/>
      <c r="S745" s="179"/>
      <c r="T745" s="179"/>
      <c r="U745" s="179"/>
      <c r="V745" s="179"/>
      <c r="W745" s="179"/>
      <c r="X745" s="179"/>
      <c r="Y745" s="179"/>
      <c r="Z745" s="179"/>
      <c r="AA745" s="179"/>
      <c r="AB745" s="179"/>
      <c r="AC745" s="179"/>
      <c r="AD745" s="179"/>
      <c r="AE745" s="179"/>
      <c r="AF745" s="179"/>
      <c r="AG745" s="179"/>
      <c r="AH745" s="179"/>
      <c r="AI745" s="179"/>
      <c r="AJ745" s="179"/>
      <c r="AK745" s="179"/>
      <c r="AL745" s="179"/>
      <c r="AM745" s="179"/>
      <c r="AN745" s="179"/>
      <c r="AO745" s="179"/>
      <c r="AP745" s="179"/>
      <c r="AQ745" s="179"/>
      <c r="AR745" s="179"/>
      <c r="AS745" s="179"/>
      <c r="AT745" s="179"/>
      <c r="AU745" s="179"/>
      <c r="AV745" s="179"/>
      <c r="AW745" s="179"/>
      <c r="AX745" s="179"/>
      <c r="AY745" s="179"/>
      <c r="AZ745" s="179"/>
      <c r="BA745" s="179"/>
      <c r="BB745" s="179"/>
      <c r="BC745" s="179"/>
      <c r="BD745" s="179"/>
      <c r="BE745" s="179"/>
      <c r="BF745" s="179"/>
      <c r="BG745" s="179"/>
      <c r="BH745" s="179"/>
      <c r="BI745" s="179"/>
      <c r="BJ745" s="179"/>
      <c r="BK745" s="179"/>
      <c r="BL745" s="179"/>
      <c r="BM745" s="179"/>
      <c r="BN745" s="179"/>
      <c r="BO745" s="179"/>
      <c r="BP745" s="179"/>
      <c r="BQ745" s="179"/>
      <c r="BR745" s="179"/>
      <c r="BS745" s="179"/>
      <c r="BT745" s="179"/>
      <c r="BU745" s="179"/>
      <c r="BV745" s="179"/>
      <c r="BW745" s="179"/>
      <c r="BX745" s="179"/>
      <c r="BY745" s="179"/>
      <c r="BZ745" s="179"/>
      <c r="CA745" s="179"/>
      <c r="CB745" s="179"/>
      <c r="CC745" s="179"/>
      <c r="CD745" s="179"/>
      <c r="CE745" s="179"/>
      <c r="CF745" s="179"/>
      <c r="CG745" s="179"/>
      <c r="CH745" s="179"/>
      <c r="CI745" s="179"/>
      <c r="CJ745" s="179"/>
      <c r="CK745" s="179"/>
      <c r="CL745" s="179"/>
      <c r="CM745" s="179"/>
      <c r="CN745" s="179"/>
      <c r="CO745" s="179"/>
      <c r="CP745" s="179"/>
      <c r="CQ745" s="179"/>
      <c r="CR745" s="179"/>
      <c r="CS745" s="179"/>
      <c r="CT745" s="179"/>
      <c r="CU745" s="179"/>
      <c r="CV745" s="179"/>
      <c r="CW745" s="179"/>
      <c r="CX745" s="179"/>
      <c r="CY745" s="179"/>
      <c r="CZ745" s="179"/>
      <c r="DA745" s="179"/>
      <c r="DB745" s="179"/>
      <c r="DC745" s="179"/>
      <c r="DD745" s="179"/>
      <c r="DE745" s="179"/>
      <c r="DF745" s="179"/>
      <c r="DG745" s="179"/>
      <c r="DH745" s="179"/>
      <c r="DI745" s="179"/>
      <c r="DJ745" s="179"/>
      <c r="DK745" s="179"/>
      <c r="DL745" s="179"/>
      <c r="DM745" s="179"/>
      <c r="DN745" s="179"/>
      <c r="DO745" s="179"/>
      <c r="DP745" s="179"/>
      <c r="DQ745" s="179"/>
      <c r="DR745" s="179"/>
      <c r="DS745" s="179"/>
      <c r="DT745" s="179"/>
      <c r="DU745" s="179"/>
      <c r="DV745" s="179"/>
      <c r="DW745" s="179"/>
      <c r="DX745" s="179"/>
      <c r="DY745" s="179"/>
      <c r="DZ745" s="179"/>
      <c r="EA745" s="179"/>
      <c r="EB745" s="179"/>
      <c r="EC745" s="179"/>
      <c r="ED745" s="179"/>
      <c r="EE745" s="179"/>
      <c r="EF745" s="179"/>
      <c r="EG745" s="179"/>
      <c r="EH745" s="179"/>
      <c r="EI745" s="179"/>
      <c r="EJ745" s="179"/>
      <c r="EK745" s="179"/>
      <c r="EL745" s="179"/>
      <c r="EM745" s="179"/>
      <c r="EN745" s="179"/>
      <c r="EO745" s="179"/>
      <c r="EP745" s="179"/>
      <c r="EQ745" s="179"/>
      <c r="ER745" s="179"/>
      <c r="ES745" s="179"/>
      <c r="ET745" s="179"/>
      <c r="EU745" s="179"/>
      <c r="EV745" s="179"/>
      <c r="EW745" s="179"/>
      <c r="EX745" s="179"/>
      <c r="EY745" s="179"/>
      <c r="EZ745" s="179"/>
      <c r="FA745" s="179"/>
      <c r="FB745" s="179"/>
      <c r="FC745" s="179"/>
      <c r="FD745" s="179"/>
      <c r="FE745" s="179"/>
      <c r="FF745" s="179"/>
      <c r="FG745" s="179"/>
      <c r="FH745" s="179"/>
      <c r="FI745" s="179"/>
      <c r="FJ745" s="179"/>
      <c r="FK745" s="179"/>
      <c r="FL745" s="179"/>
      <c r="FM745" s="179"/>
      <c r="FN745" s="179"/>
      <c r="FO745" s="179"/>
      <c r="FP745" s="179"/>
      <c r="FQ745" s="179"/>
      <c r="FR745" s="179"/>
      <c r="FS745" s="179"/>
      <c r="FT745" s="179"/>
      <c r="FU745" s="179"/>
      <c r="FV745" s="179"/>
      <c r="FW745" s="179"/>
      <c r="FX745" s="179"/>
      <c r="FY745" s="179"/>
      <c r="FZ745" s="179"/>
      <c r="GA745" s="179"/>
      <c r="GB745" s="179"/>
    </row>
    <row r="746" spans="1:184" s="659" customFormat="1">
      <c r="A746" s="12"/>
      <c r="D746" s="179"/>
      <c r="E746" s="179"/>
      <c r="F746" s="179"/>
      <c r="G746" s="179"/>
      <c r="H746" s="179"/>
      <c r="I746" s="179"/>
      <c r="J746" s="179"/>
      <c r="K746" s="179"/>
      <c r="L746" s="793"/>
      <c r="M746" s="794"/>
      <c r="N746" s="795"/>
      <c r="O746" s="179"/>
      <c r="P746" s="179"/>
      <c r="Q746" s="179"/>
      <c r="R746" s="179"/>
      <c r="S746" s="179"/>
      <c r="T746" s="179"/>
      <c r="U746" s="179"/>
      <c r="V746" s="179"/>
      <c r="W746" s="179"/>
      <c r="X746" s="179"/>
      <c r="Y746" s="179"/>
      <c r="Z746" s="179"/>
      <c r="AA746" s="179"/>
      <c r="AB746" s="179"/>
      <c r="AC746" s="179"/>
      <c r="AD746" s="179"/>
      <c r="AE746" s="179"/>
      <c r="AF746" s="179"/>
      <c r="AG746" s="179"/>
      <c r="AH746" s="179"/>
      <c r="AI746" s="179"/>
      <c r="AJ746" s="179"/>
      <c r="AK746" s="179"/>
      <c r="AL746" s="179"/>
      <c r="AM746" s="179"/>
      <c r="AN746" s="179"/>
      <c r="AO746" s="179"/>
      <c r="AP746" s="179"/>
      <c r="AQ746" s="179"/>
      <c r="AR746" s="179"/>
      <c r="AS746" s="179"/>
      <c r="AT746" s="179"/>
      <c r="AU746" s="179"/>
      <c r="AV746" s="179"/>
      <c r="AW746" s="179"/>
      <c r="AX746" s="179"/>
      <c r="AY746" s="179"/>
      <c r="AZ746" s="179"/>
      <c r="BA746" s="179"/>
      <c r="BB746" s="179"/>
      <c r="BC746" s="179"/>
      <c r="BD746" s="179"/>
      <c r="BE746" s="179"/>
      <c r="BF746" s="179"/>
      <c r="BG746" s="179"/>
      <c r="BH746" s="179"/>
      <c r="BI746" s="179"/>
      <c r="BJ746" s="179"/>
      <c r="BK746" s="179"/>
      <c r="BL746" s="179"/>
      <c r="BM746" s="179"/>
      <c r="BN746" s="179"/>
      <c r="BO746" s="179"/>
      <c r="BP746" s="179"/>
      <c r="BQ746" s="179"/>
      <c r="BR746" s="179"/>
      <c r="BS746" s="179"/>
      <c r="BT746" s="179"/>
      <c r="BU746" s="179"/>
      <c r="BV746" s="179"/>
      <c r="BW746" s="179"/>
      <c r="BX746" s="179"/>
      <c r="BY746" s="179"/>
      <c r="BZ746" s="179"/>
      <c r="CA746" s="179"/>
      <c r="CB746" s="179"/>
      <c r="CC746" s="179"/>
      <c r="CD746" s="179"/>
      <c r="CE746" s="179"/>
      <c r="CF746" s="179"/>
      <c r="CG746" s="179"/>
      <c r="CH746" s="179"/>
      <c r="CI746" s="179"/>
      <c r="CJ746" s="179"/>
      <c r="CK746" s="179"/>
      <c r="CL746" s="179"/>
      <c r="CM746" s="179"/>
      <c r="CN746" s="179"/>
      <c r="CO746" s="179"/>
      <c r="CP746" s="179"/>
      <c r="CQ746" s="179"/>
      <c r="CR746" s="179"/>
      <c r="CS746" s="179"/>
      <c r="CT746" s="179"/>
      <c r="CU746" s="179"/>
      <c r="CV746" s="179"/>
      <c r="CW746" s="179"/>
      <c r="CX746" s="179"/>
      <c r="CY746" s="179"/>
      <c r="CZ746" s="179"/>
      <c r="DA746" s="179"/>
      <c r="DB746" s="179"/>
      <c r="DC746" s="179"/>
      <c r="DD746" s="179"/>
      <c r="DE746" s="179"/>
      <c r="DF746" s="179"/>
      <c r="DG746" s="179"/>
      <c r="DH746" s="179"/>
      <c r="DI746" s="179"/>
      <c r="DJ746" s="179"/>
      <c r="DK746" s="179"/>
      <c r="DL746" s="179"/>
      <c r="DM746" s="179"/>
      <c r="DN746" s="179"/>
      <c r="DO746" s="179"/>
      <c r="DP746" s="179"/>
      <c r="DQ746" s="179"/>
      <c r="DR746" s="179"/>
      <c r="DS746" s="179"/>
      <c r="DT746" s="179"/>
      <c r="DU746" s="179"/>
      <c r="DV746" s="179"/>
      <c r="DW746" s="179"/>
      <c r="DX746" s="179"/>
      <c r="DY746" s="179"/>
      <c r="DZ746" s="179"/>
      <c r="EA746" s="179"/>
      <c r="EB746" s="179"/>
      <c r="EC746" s="179"/>
      <c r="ED746" s="179"/>
      <c r="EE746" s="179"/>
      <c r="EF746" s="179"/>
      <c r="EG746" s="179"/>
      <c r="EH746" s="179"/>
      <c r="EI746" s="179"/>
      <c r="EJ746" s="179"/>
      <c r="EK746" s="179"/>
      <c r="EL746" s="179"/>
      <c r="EM746" s="179"/>
      <c r="EN746" s="179"/>
      <c r="EO746" s="179"/>
      <c r="EP746" s="179"/>
      <c r="EQ746" s="179"/>
      <c r="ER746" s="179"/>
      <c r="ES746" s="179"/>
      <c r="ET746" s="179"/>
      <c r="EU746" s="179"/>
      <c r="EV746" s="179"/>
      <c r="EW746" s="179"/>
      <c r="EX746" s="179"/>
      <c r="EY746" s="179"/>
      <c r="EZ746" s="179"/>
      <c r="FA746" s="179"/>
      <c r="FB746" s="179"/>
      <c r="FC746" s="179"/>
      <c r="FD746" s="179"/>
      <c r="FE746" s="179"/>
      <c r="FF746" s="179"/>
      <c r="FG746" s="179"/>
      <c r="FH746" s="179"/>
      <c r="FI746" s="179"/>
      <c r="FJ746" s="179"/>
      <c r="FK746" s="179"/>
      <c r="FL746" s="179"/>
      <c r="FM746" s="179"/>
      <c r="FN746" s="179"/>
      <c r="FO746" s="179"/>
      <c r="FP746" s="179"/>
      <c r="FQ746" s="179"/>
      <c r="FR746" s="179"/>
      <c r="FS746" s="179"/>
      <c r="FT746" s="179"/>
      <c r="FU746" s="179"/>
      <c r="FV746" s="179"/>
      <c r="FW746" s="179"/>
      <c r="FX746" s="179"/>
      <c r="FY746" s="179"/>
      <c r="FZ746" s="179"/>
      <c r="GA746" s="179"/>
      <c r="GB746" s="179"/>
    </row>
    <row r="747" spans="1:184" s="659" customFormat="1">
      <c r="A747" s="12"/>
      <c r="D747" s="179"/>
      <c r="E747" s="179"/>
      <c r="F747" s="179"/>
      <c r="G747" s="179"/>
      <c r="H747" s="179"/>
      <c r="I747" s="179"/>
      <c r="J747" s="179"/>
      <c r="K747" s="179"/>
      <c r="L747" s="793"/>
      <c r="M747" s="794"/>
      <c r="N747" s="795"/>
      <c r="O747" s="179"/>
      <c r="P747" s="179"/>
      <c r="Q747" s="179"/>
      <c r="R747" s="179"/>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M747" s="179"/>
      <c r="CN747" s="179"/>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c r="DM747" s="179"/>
      <c r="DN747" s="179"/>
      <c r="DO747" s="179"/>
      <c r="DP747" s="179"/>
      <c r="DQ747" s="179"/>
      <c r="DR747" s="179"/>
      <c r="DS747" s="179"/>
      <c r="DT747" s="179"/>
      <c r="DU747" s="179"/>
      <c r="DV747" s="179"/>
      <c r="DW747" s="179"/>
      <c r="DX747" s="179"/>
      <c r="DY747" s="179"/>
      <c r="DZ747" s="179"/>
      <c r="EA747" s="179"/>
      <c r="EB747" s="179"/>
      <c r="EC747" s="179"/>
      <c r="ED747" s="179"/>
      <c r="EE747" s="179"/>
      <c r="EF747" s="179"/>
      <c r="EG747" s="179"/>
      <c r="EH747" s="179"/>
      <c r="EI747" s="179"/>
      <c r="EJ747" s="179"/>
      <c r="EK747" s="179"/>
      <c r="EL747" s="179"/>
      <c r="EM747" s="179"/>
      <c r="EN747" s="179"/>
      <c r="EO747" s="179"/>
      <c r="EP747" s="179"/>
      <c r="EQ747" s="179"/>
      <c r="ER747" s="179"/>
      <c r="ES747" s="179"/>
      <c r="ET747" s="179"/>
      <c r="EU747" s="179"/>
      <c r="EV747" s="179"/>
      <c r="EW747" s="179"/>
      <c r="EX747" s="179"/>
      <c r="EY747" s="179"/>
      <c r="EZ747" s="179"/>
      <c r="FA747" s="179"/>
      <c r="FB747" s="179"/>
      <c r="FC747" s="179"/>
      <c r="FD747" s="179"/>
      <c r="FE747" s="179"/>
      <c r="FF747" s="179"/>
      <c r="FG747" s="179"/>
      <c r="FH747" s="179"/>
      <c r="FI747" s="179"/>
      <c r="FJ747" s="179"/>
      <c r="FK747" s="179"/>
      <c r="FL747" s="179"/>
      <c r="FM747" s="179"/>
      <c r="FN747" s="179"/>
      <c r="FO747" s="179"/>
      <c r="FP747" s="179"/>
      <c r="FQ747" s="179"/>
      <c r="FR747" s="179"/>
      <c r="FS747" s="179"/>
      <c r="FT747" s="179"/>
      <c r="FU747" s="179"/>
      <c r="FV747" s="179"/>
      <c r="FW747" s="179"/>
      <c r="FX747" s="179"/>
      <c r="FY747" s="179"/>
      <c r="FZ747" s="179"/>
      <c r="GA747" s="179"/>
      <c r="GB747" s="179"/>
    </row>
    <row r="748" spans="1:184" s="659" customFormat="1">
      <c r="A748" s="12"/>
      <c r="D748" s="179"/>
      <c r="E748" s="179"/>
      <c r="F748" s="179"/>
      <c r="G748" s="179"/>
      <c r="H748" s="179"/>
      <c r="I748" s="179"/>
      <c r="J748" s="179"/>
      <c r="K748" s="179"/>
      <c r="L748" s="793"/>
      <c r="M748" s="794"/>
      <c r="N748" s="795"/>
      <c r="O748" s="179"/>
      <c r="P748" s="179"/>
      <c r="Q748" s="179"/>
      <c r="R748" s="179"/>
      <c r="S748" s="179"/>
      <c r="T748" s="179"/>
      <c r="U748" s="179"/>
      <c r="V748" s="179"/>
      <c r="W748" s="179"/>
      <c r="X748" s="179"/>
      <c r="Y748" s="179"/>
      <c r="Z748" s="179"/>
      <c r="AA748" s="179"/>
      <c r="AB748" s="179"/>
      <c r="AC748" s="179"/>
      <c r="AD748" s="179"/>
      <c r="AE748" s="179"/>
      <c r="AF748" s="179"/>
      <c r="AG748" s="179"/>
      <c r="AH748" s="179"/>
      <c r="AI748" s="179"/>
      <c r="AJ748" s="179"/>
      <c r="AK748" s="179"/>
      <c r="AL748" s="179"/>
      <c r="AM748" s="179"/>
      <c r="AN748" s="179"/>
      <c r="AO748" s="179"/>
      <c r="AP748" s="179"/>
      <c r="AQ748" s="179"/>
      <c r="AR748" s="179"/>
      <c r="AS748" s="179"/>
      <c r="AT748" s="179"/>
      <c r="AU748" s="179"/>
      <c r="AV748" s="179"/>
      <c r="AW748" s="179"/>
      <c r="AX748" s="179"/>
      <c r="AY748" s="179"/>
      <c r="AZ748" s="179"/>
      <c r="BA748" s="179"/>
      <c r="BB748" s="179"/>
      <c r="BC748" s="179"/>
      <c r="BD748" s="179"/>
      <c r="BE748" s="179"/>
      <c r="BF748" s="179"/>
      <c r="BG748" s="179"/>
      <c r="BH748" s="179"/>
      <c r="BI748" s="179"/>
      <c r="BJ748" s="179"/>
      <c r="BK748" s="179"/>
      <c r="BL748" s="179"/>
      <c r="BM748" s="179"/>
      <c r="BN748" s="179"/>
      <c r="BO748" s="179"/>
      <c r="BP748" s="179"/>
      <c r="BQ748" s="179"/>
      <c r="BR748" s="179"/>
      <c r="BS748" s="179"/>
      <c r="BT748" s="179"/>
      <c r="BU748" s="179"/>
      <c r="BV748" s="179"/>
      <c r="BW748" s="179"/>
      <c r="BX748" s="179"/>
      <c r="BY748" s="179"/>
      <c r="BZ748" s="179"/>
      <c r="CA748" s="179"/>
      <c r="CB748" s="179"/>
      <c r="CC748" s="179"/>
      <c r="CD748" s="179"/>
      <c r="CE748" s="179"/>
      <c r="CF748" s="179"/>
      <c r="CG748" s="179"/>
      <c r="CH748" s="179"/>
      <c r="CI748" s="179"/>
      <c r="CJ748" s="179"/>
      <c r="CK748" s="179"/>
      <c r="CL748" s="179"/>
      <c r="CM748" s="179"/>
      <c r="CN748" s="179"/>
      <c r="CO748" s="179"/>
      <c r="CP748" s="179"/>
      <c r="CQ748" s="179"/>
      <c r="CR748" s="179"/>
      <c r="CS748" s="179"/>
      <c r="CT748" s="179"/>
      <c r="CU748" s="179"/>
      <c r="CV748" s="179"/>
      <c r="CW748" s="179"/>
      <c r="CX748" s="179"/>
      <c r="CY748" s="179"/>
      <c r="CZ748" s="179"/>
      <c r="DA748" s="179"/>
      <c r="DB748" s="179"/>
      <c r="DC748" s="179"/>
      <c r="DD748" s="179"/>
      <c r="DE748" s="179"/>
      <c r="DF748" s="179"/>
      <c r="DG748" s="179"/>
      <c r="DH748" s="179"/>
      <c r="DI748" s="179"/>
      <c r="DJ748" s="179"/>
      <c r="DK748" s="179"/>
      <c r="DL748" s="179"/>
      <c r="DM748" s="179"/>
      <c r="DN748" s="179"/>
      <c r="DO748" s="179"/>
      <c r="DP748" s="179"/>
      <c r="DQ748" s="179"/>
      <c r="DR748" s="179"/>
      <c r="DS748" s="179"/>
      <c r="DT748" s="179"/>
      <c r="DU748" s="179"/>
      <c r="DV748" s="179"/>
      <c r="DW748" s="179"/>
      <c r="DX748" s="179"/>
      <c r="DY748" s="179"/>
      <c r="DZ748" s="179"/>
      <c r="EA748" s="179"/>
      <c r="EB748" s="179"/>
      <c r="EC748" s="179"/>
      <c r="ED748" s="179"/>
      <c r="EE748" s="179"/>
      <c r="EF748" s="179"/>
      <c r="EG748" s="179"/>
      <c r="EH748" s="179"/>
      <c r="EI748" s="179"/>
      <c r="EJ748" s="179"/>
      <c r="EK748" s="179"/>
      <c r="EL748" s="179"/>
      <c r="EM748" s="179"/>
      <c r="EN748" s="179"/>
      <c r="EO748" s="179"/>
      <c r="EP748" s="179"/>
      <c r="EQ748" s="179"/>
      <c r="ER748" s="179"/>
      <c r="ES748" s="179"/>
      <c r="ET748" s="179"/>
      <c r="EU748" s="179"/>
      <c r="EV748" s="179"/>
      <c r="EW748" s="179"/>
      <c r="EX748" s="179"/>
      <c r="EY748" s="179"/>
      <c r="EZ748" s="179"/>
      <c r="FA748" s="179"/>
      <c r="FB748" s="179"/>
      <c r="FC748" s="179"/>
      <c r="FD748" s="179"/>
      <c r="FE748" s="179"/>
      <c r="FF748" s="179"/>
      <c r="FG748" s="179"/>
      <c r="FH748" s="179"/>
      <c r="FI748" s="179"/>
      <c r="FJ748" s="179"/>
      <c r="FK748" s="179"/>
      <c r="FL748" s="179"/>
      <c r="FM748" s="179"/>
      <c r="FN748" s="179"/>
      <c r="FO748" s="179"/>
      <c r="FP748" s="179"/>
      <c r="FQ748" s="179"/>
      <c r="FR748" s="179"/>
      <c r="FS748" s="179"/>
      <c r="FT748" s="179"/>
      <c r="FU748" s="179"/>
      <c r="FV748" s="179"/>
      <c r="FW748" s="179"/>
      <c r="FX748" s="179"/>
      <c r="FY748" s="179"/>
      <c r="FZ748" s="179"/>
      <c r="GA748" s="179"/>
      <c r="GB748" s="179"/>
    </row>
    <row r="749" spans="1:184" s="659" customFormat="1">
      <c r="A749" s="12"/>
      <c r="D749" s="179"/>
      <c r="E749" s="179"/>
      <c r="F749" s="179"/>
      <c r="G749" s="179"/>
      <c r="H749" s="179"/>
      <c r="I749" s="179"/>
      <c r="J749" s="179"/>
      <c r="K749" s="179"/>
      <c r="L749" s="793"/>
      <c r="M749" s="794"/>
      <c r="N749" s="795"/>
      <c r="O749" s="179"/>
      <c r="P749" s="179"/>
      <c r="Q749" s="179"/>
      <c r="R749" s="179"/>
      <c r="S749" s="179"/>
      <c r="T749" s="179"/>
      <c r="U749" s="179"/>
      <c r="V749" s="179"/>
      <c r="W749" s="179"/>
      <c r="X749" s="179"/>
      <c r="Y749" s="179"/>
      <c r="Z749" s="179"/>
      <c r="AA749" s="179"/>
      <c r="AB749" s="179"/>
      <c r="AC749" s="179"/>
      <c r="AD749" s="179"/>
      <c r="AE749" s="179"/>
      <c r="AF749" s="179"/>
      <c r="AG749" s="179"/>
      <c r="AH749" s="179"/>
      <c r="AI749" s="179"/>
      <c r="AJ749" s="179"/>
      <c r="AK749" s="179"/>
      <c r="AL749" s="179"/>
      <c r="AM749" s="179"/>
      <c r="AN749" s="179"/>
      <c r="AO749" s="179"/>
      <c r="AP749" s="179"/>
      <c r="AQ749" s="179"/>
      <c r="AR749" s="179"/>
      <c r="AS749" s="179"/>
      <c r="AT749" s="179"/>
      <c r="AU749" s="179"/>
      <c r="AV749" s="179"/>
      <c r="AW749" s="179"/>
      <c r="AX749" s="179"/>
      <c r="AY749" s="179"/>
      <c r="AZ749" s="179"/>
      <c r="BA749" s="179"/>
      <c r="BB749" s="179"/>
      <c r="BC749" s="179"/>
      <c r="BD749" s="179"/>
      <c r="BE749" s="179"/>
      <c r="BF749" s="179"/>
      <c r="BG749" s="179"/>
      <c r="BH749" s="179"/>
      <c r="BI749" s="179"/>
      <c r="BJ749" s="179"/>
      <c r="BK749" s="179"/>
      <c r="BL749" s="179"/>
      <c r="BM749" s="179"/>
      <c r="BN749" s="179"/>
      <c r="BO749" s="179"/>
      <c r="BP749" s="179"/>
      <c r="BQ749" s="179"/>
      <c r="BR749" s="179"/>
      <c r="BS749" s="179"/>
      <c r="BT749" s="179"/>
      <c r="BU749" s="179"/>
      <c r="BV749" s="179"/>
      <c r="BW749" s="179"/>
      <c r="BX749" s="179"/>
      <c r="BY749" s="179"/>
      <c r="BZ749" s="179"/>
      <c r="CA749" s="179"/>
      <c r="CB749" s="179"/>
      <c r="CC749" s="179"/>
      <c r="CD749" s="179"/>
      <c r="CE749" s="179"/>
      <c r="CF749" s="179"/>
      <c r="CG749" s="179"/>
      <c r="CH749" s="179"/>
      <c r="CI749" s="179"/>
      <c r="CJ749" s="179"/>
      <c r="CK749" s="179"/>
      <c r="CL749" s="179"/>
      <c r="CM749" s="179"/>
      <c r="CN749" s="179"/>
      <c r="CO749" s="179"/>
      <c r="CP749" s="179"/>
      <c r="CQ749" s="179"/>
      <c r="CR749" s="179"/>
      <c r="CS749" s="179"/>
      <c r="CT749" s="179"/>
      <c r="CU749" s="179"/>
      <c r="CV749" s="179"/>
      <c r="CW749" s="179"/>
      <c r="CX749" s="179"/>
      <c r="CY749" s="179"/>
      <c r="CZ749" s="179"/>
      <c r="DA749" s="179"/>
      <c r="DB749" s="179"/>
      <c r="DC749" s="179"/>
      <c r="DD749" s="179"/>
      <c r="DE749" s="179"/>
      <c r="DF749" s="179"/>
      <c r="DG749" s="179"/>
      <c r="DH749" s="179"/>
      <c r="DI749" s="179"/>
      <c r="DJ749" s="179"/>
      <c r="DK749" s="179"/>
      <c r="DL749" s="179"/>
      <c r="DM749" s="179"/>
      <c r="DN749" s="179"/>
      <c r="DO749" s="179"/>
      <c r="DP749" s="179"/>
      <c r="DQ749" s="179"/>
      <c r="DR749" s="179"/>
      <c r="DS749" s="179"/>
      <c r="DT749" s="179"/>
      <c r="DU749" s="179"/>
      <c r="DV749" s="179"/>
      <c r="DW749" s="179"/>
      <c r="DX749" s="179"/>
      <c r="DY749" s="179"/>
      <c r="DZ749" s="179"/>
      <c r="EA749" s="179"/>
      <c r="EB749" s="179"/>
      <c r="EC749" s="179"/>
      <c r="ED749" s="179"/>
      <c r="EE749" s="179"/>
      <c r="EF749" s="179"/>
      <c r="EG749" s="179"/>
      <c r="EH749" s="179"/>
      <c r="EI749" s="179"/>
      <c r="EJ749" s="179"/>
      <c r="EK749" s="179"/>
      <c r="EL749" s="179"/>
      <c r="EM749" s="179"/>
      <c r="EN749" s="179"/>
      <c r="EO749" s="179"/>
      <c r="EP749" s="179"/>
      <c r="EQ749" s="179"/>
      <c r="ER749" s="179"/>
      <c r="ES749" s="179"/>
      <c r="ET749" s="179"/>
      <c r="EU749" s="179"/>
      <c r="EV749" s="179"/>
      <c r="EW749" s="179"/>
      <c r="EX749" s="179"/>
      <c r="EY749" s="179"/>
      <c r="EZ749" s="179"/>
      <c r="FA749" s="179"/>
      <c r="FB749" s="179"/>
      <c r="FC749" s="179"/>
      <c r="FD749" s="179"/>
      <c r="FE749" s="179"/>
      <c r="FF749" s="179"/>
      <c r="FG749" s="179"/>
      <c r="FH749" s="179"/>
      <c r="FI749" s="179"/>
      <c r="FJ749" s="179"/>
      <c r="FK749" s="179"/>
      <c r="FL749" s="179"/>
      <c r="FM749" s="179"/>
      <c r="FN749" s="179"/>
      <c r="FO749" s="179"/>
      <c r="FP749" s="179"/>
      <c r="FQ749" s="179"/>
      <c r="FR749" s="179"/>
      <c r="FS749" s="179"/>
      <c r="FT749" s="179"/>
      <c r="FU749" s="179"/>
      <c r="FV749" s="179"/>
      <c r="FW749" s="179"/>
      <c r="FX749" s="179"/>
      <c r="FY749" s="179"/>
      <c r="FZ749" s="179"/>
      <c r="GA749" s="179"/>
      <c r="GB749" s="179"/>
    </row>
    <row r="750" spans="1:184" s="659" customFormat="1">
      <c r="A750" s="12"/>
      <c r="D750" s="179"/>
      <c r="E750" s="179"/>
      <c r="F750" s="179"/>
      <c r="G750" s="179"/>
      <c r="H750" s="179"/>
      <c r="I750" s="179"/>
      <c r="J750" s="179"/>
      <c r="K750" s="179"/>
      <c r="L750" s="793"/>
      <c r="M750" s="794"/>
      <c r="N750" s="795"/>
      <c r="O750" s="179"/>
      <c r="P750" s="179"/>
      <c r="Q750" s="179"/>
      <c r="R750" s="179"/>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c r="DM750" s="179"/>
      <c r="DN750" s="179"/>
      <c r="DO750" s="179"/>
      <c r="DP750" s="179"/>
      <c r="DQ750" s="179"/>
      <c r="DR750" s="179"/>
      <c r="DS750" s="179"/>
      <c r="DT750" s="179"/>
      <c r="DU750" s="179"/>
      <c r="DV750" s="179"/>
      <c r="DW750" s="179"/>
      <c r="DX750" s="179"/>
      <c r="DY750" s="179"/>
      <c r="DZ750" s="179"/>
      <c r="EA750" s="179"/>
      <c r="EB750" s="179"/>
      <c r="EC750" s="179"/>
      <c r="ED750" s="179"/>
      <c r="EE750" s="179"/>
      <c r="EF750" s="179"/>
      <c r="EG750" s="179"/>
      <c r="EH750" s="179"/>
      <c r="EI750" s="179"/>
      <c r="EJ750" s="179"/>
      <c r="EK750" s="179"/>
      <c r="EL750" s="179"/>
      <c r="EM750" s="179"/>
      <c r="EN750" s="179"/>
      <c r="EO750" s="179"/>
      <c r="EP750" s="179"/>
      <c r="EQ750" s="179"/>
      <c r="ER750" s="179"/>
      <c r="ES750" s="179"/>
      <c r="ET750" s="179"/>
      <c r="EU750" s="179"/>
      <c r="EV750" s="179"/>
      <c r="EW750" s="179"/>
      <c r="EX750" s="179"/>
      <c r="EY750" s="179"/>
      <c r="EZ750" s="179"/>
      <c r="FA750" s="179"/>
      <c r="FB750" s="179"/>
      <c r="FC750" s="179"/>
      <c r="FD750" s="179"/>
      <c r="FE750" s="179"/>
      <c r="FF750" s="179"/>
      <c r="FG750" s="179"/>
      <c r="FH750" s="179"/>
      <c r="FI750" s="179"/>
      <c r="FJ750" s="179"/>
      <c r="FK750" s="179"/>
      <c r="FL750" s="179"/>
      <c r="FM750" s="179"/>
      <c r="FN750" s="179"/>
      <c r="FO750" s="179"/>
      <c r="FP750" s="179"/>
      <c r="FQ750" s="179"/>
      <c r="FR750" s="179"/>
      <c r="FS750" s="179"/>
      <c r="FT750" s="179"/>
      <c r="FU750" s="179"/>
      <c r="FV750" s="179"/>
      <c r="FW750" s="179"/>
      <c r="FX750" s="179"/>
      <c r="FY750" s="179"/>
      <c r="FZ750" s="179"/>
      <c r="GA750" s="179"/>
      <c r="GB750" s="179"/>
    </row>
    <row r="751" spans="1:184" s="659" customFormat="1">
      <c r="A751" s="12"/>
      <c r="D751" s="179"/>
      <c r="E751" s="179"/>
      <c r="F751" s="179"/>
      <c r="G751" s="179"/>
      <c r="H751" s="179"/>
      <c r="I751" s="179"/>
      <c r="J751" s="179"/>
      <c r="K751" s="179"/>
      <c r="L751" s="793"/>
      <c r="M751" s="794"/>
      <c r="N751" s="795"/>
      <c r="O751" s="179"/>
      <c r="P751" s="179"/>
      <c r="Q751" s="179"/>
      <c r="R751" s="179"/>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c r="DM751" s="179"/>
      <c r="DN751" s="179"/>
      <c r="DO751" s="179"/>
      <c r="DP751" s="179"/>
      <c r="DQ751" s="179"/>
      <c r="DR751" s="179"/>
      <c r="DS751" s="179"/>
      <c r="DT751" s="179"/>
      <c r="DU751" s="179"/>
      <c r="DV751" s="179"/>
      <c r="DW751" s="179"/>
      <c r="DX751" s="179"/>
      <c r="DY751" s="179"/>
      <c r="DZ751" s="179"/>
      <c r="EA751" s="179"/>
      <c r="EB751" s="179"/>
      <c r="EC751" s="179"/>
      <c r="ED751" s="179"/>
      <c r="EE751" s="179"/>
      <c r="EF751" s="179"/>
      <c r="EG751" s="179"/>
      <c r="EH751" s="179"/>
      <c r="EI751" s="179"/>
      <c r="EJ751" s="179"/>
      <c r="EK751" s="179"/>
      <c r="EL751" s="179"/>
      <c r="EM751" s="179"/>
      <c r="EN751" s="179"/>
      <c r="EO751" s="179"/>
      <c r="EP751" s="179"/>
      <c r="EQ751" s="179"/>
      <c r="ER751" s="179"/>
      <c r="ES751" s="179"/>
      <c r="ET751" s="179"/>
      <c r="EU751" s="179"/>
      <c r="EV751" s="179"/>
      <c r="EW751" s="179"/>
      <c r="EX751" s="179"/>
      <c r="EY751" s="179"/>
      <c r="EZ751" s="179"/>
      <c r="FA751" s="179"/>
      <c r="FB751" s="179"/>
      <c r="FC751" s="179"/>
      <c r="FD751" s="179"/>
      <c r="FE751" s="179"/>
      <c r="FF751" s="179"/>
      <c r="FG751" s="179"/>
      <c r="FH751" s="179"/>
      <c r="FI751" s="179"/>
      <c r="FJ751" s="179"/>
      <c r="FK751" s="179"/>
      <c r="FL751" s="179"/>
      <c r="FM751" s="179"/>
      <c r="FN751" s="179"/>
      <c r="FO751" s="179"/>
      <c r="FP751" s="179"/>
      <c r="FQ751" s="179"/>
      <c r="FR751" s="179"/>
      <c r="FS751" s="179"/>
      <c r="FT751" s="179"/>
      <c r="FU751" s="179"/>
      <c r="FV751" s="179"/>
      <c r="FW751" s="179"/>
      <c r="FX751" s="179"/>
      <c r="FY751" s="179"/>
      <c r="FZ751" s="179"/>
      <c r="GA751" s="179"/>
      <c r="GB751" s="179"/>
    </row>
    <row r="752" spans="1:184" s="659" customFormat="1">
      <c r="A752" s="12"/>
      <c r="D752" s="179"/>
      <c r="E752" s="179"/>
      <c r="F752" s="179"/>
      <c r="G752" s="179"/>
      <c r="H752" s="179"/>
      <c r="I752" s="179"/>
      <c r="J752" s="179"/>
      <c r="K752" s="179"/>
      <c r="L752" s="793"/>
      <c r="M752" s="794"/>
      <c r="N752" s="795"/>
      <c r="O752" s="179"/>
      <c r="P752" s="179"/>
      <c r="Q752" s="179"/>
      <c r="R752" s="179"/>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c r="DM752" s="179"/>
      <c r="DN752" s="179"/>
      <c r="DO752" s="179"/>
      <c r="DP752" s="179"/>
      <c r="DQ752" s="179"/>
      <c r="DR752" s="179"/>
      <c r="DS752" s="179"/>
      <c r="DT752" s="179"/>
      <c r="DU752" s="179"/>
      <c r="DV752" s="179"/>
      <c r="DW752" s="179"/>
      <c r="DX752" s="179"/>
      <c r="DY752" s="179"/>
      <c r="DZ752" s="179"/>
      <c r="EA752" s="179"/>
      <c r="EB752" s="179"/>
      <c r="EC752" s="179"/>
      <c r="ED752" s="179"/>
      <c r="EE752" s="179"/>
      <c r="EF752" s="179"/>
      <c r="EG752" s="179"/>
      <c r="EH752" s="179"/>
      <c r="EI752" s="179"/>
      <c r="EJ752" s="179"/>
      <c r="EK752" s="179"/>
      <c r="EL752" s="179"/>
      <c r="EM752" s="179"/>
      <c r="EN752" s="179"/>
      <c r="EO752" s="179"/>
      <c r="EP752" s="179"/>
      <c r="EQ752" s="179"/>
      <c r="ER752" s="179"/>
      <c r="ES752" s="179"/>
      <c r="ET752" s="179"/>
      <c r="EU752" s="179"/>
      <c r="EV752" s="179"/>
      <c r="EW752" s="179"/>
      <c r="EX752" s="179"/>
      <c r="EY752" s="179"/>
      <c r="EZ752" s="179"/>
      <c r="FA752" s="179"/>
      <c r="FB752" s="179"/>
      <c r="FC752" s="179"/>
      <c r="FD752" s="179"/>
      <c r="FE752" s="179"/>
      <c r="FF752" s="179"/>
      <c r="FG752" s="179"/>
      <c r="FH752" s="179"/>
      <c r="FI752" s="179"/>
      <c r="FJ752" s="179"/>
      <c r="FK752" s="179"/>
      <c r="FL752" s="179"/>
      <c r="FM752" s="179"/>
      <c r="FN752" s="179"/>
      <c r="FO752" s="179"/>
      <c r="FP752" s="179"/>
      <c r="FQ752" s="179"/>
      <c r="FR752" s="179"/>
      <c r="FS752" s="179"/>
      <c r="FT752" s="179"/>
      <c r="FU752" s="179"/>
      <c r="FV752" s="179"/>
      <c r="FW752" s="179"/>
      <c r="FX752" s="179"/>
      <c r="FY752" s="179"/>
      <c r="FZ752" s="179"/>
      <c r="GA752" s="179"/>
      <c r="GB752" s="179"/>
    </row>
    <row r="753" spans="1:184" s="659" customFormat="1">
      <c r="A753" s="12"/>
      <c r="D753" s="179"/>
      <c r="E753" s="179"/>
      <c r="F753" s="179"/>
      <c r="G753" s="179"/>
      <c r="H753" s="179"/>
      <c r="I753" s="179"/>
      <c r="J753" s="179"/>
      <c r="K753" s="179"/>
      <c r="L753" s="793"/>
      <c r="M753" s="794"/>
      <c r="N753" s="795"/>
      <c r="O753" s="179"/>
      <c r="P753" s="179"/>
      <c r="Q753" s="179"/>
      <c r="R753" s="179"/>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c r="DM753" s="179"/>
      <c r="DN753" s="179"/>
      <c r="DO753" s="179"/>
      <c r="DP753" s="179"/>
      <c r="DQ753" s="179"/>
      <c r="DR753" s="179"/>
      <c r="DS753" s="179"/>
      <c r="DT753" s="179"/>
      <c r="DU753" s="179"/>
      <c r="DV753" s="179"/>
      <c r="DW753" s="179"/>
      <c r="DX753" s="179"/>
      <c r="DY753" s="179"/>
      <c r="DZ753" s="179"/>
      <c r="EA753" s="179"/>
      <c r="EB753" s="179"/>
      <c r="EC753" s="179"/>
      <c r="ED753" s="179"/>
      <c r="EE753" s="179"/>
      <c r="EF753" s="179"/>
      <c r="EG753" s="179"/>
      <c r="EH753" s="179"/>
      <c r="EI753" s="179"/>
      <c r="EJ753" s="179"/>
      <c r="EK753" s="179"/>
      <c r="EL753" s="179"/>
      <c r="EM753" s="179"/>
      <c r="EN753" s="179"/>
      <c r="EO753" s="179"/>
      <c r="EP753" s="179"/>
      <c r="EQ753" s="179"/>
      <c r="ER753" s="179"/>
      <c r="ES753" s="179"/>
      <c r="ET753" s="179"/>
      <c r="EU753" s="179"/>
      <c r="EV753" s="179"/>
      <c r="EW753" s="179"/>
      <c r="EX753" s="179"/>
      <c r="EY753" s="179"/>
      <c r="EZ753" s="179"/>
      <c r="FA753" s="179"/>
      <c r="FB753" s="179"/>
      <c r="FC753" s="179"/>
      <c r="FD753" s="179"/>
      <c r="FE753" s="179"/>
      <c r="FF753" s="179"/>
      <c r="FG753" s="179"/>
      <c r="FH753" s="179"/>
      <c r="FI753" s="179"/>
      <c r="FJ753" s="179"/>
      <c r="FK753" s="179"/>
      <c r="FL753" s="179"/>
      <c r="FM753" s="179"/>
      <c r="FN753" s="179"/>
      <c r="FO753" s="179"/>
      <c r="FP753" s="179"/>
      <c r="FQ753" s="179"/>
      <c r="FR753" s="179"/>
      <c r="FS753" s="179"/>
      <c r="FT753" s="179"/>
      <c r="FU753" s="179"/>
      <c r="FV753" s="179"/>
      <c r="FW753" s="179"/>
      <c r="FX753" s="179"/>
      <c r="FY753" s="179"/>
      <c r="FZ753" s="179"/>
      <c r="GA753" s="179"/>
      <c r="GB753" s="179"/>
    </row>
    <row r="754" spans="1:184" s="659" customFormat="1">
      <c r="A754" s="12"/>
      <c r="D754" s="179"/>
      <c r="E754" s="179"/>
      <c r="F754" s="179"/>
      <c r="G754" s="179"/>
      <c r="H754" s="179"/>
      <c r="I754" s="179"/>
      <c r="J754" s="179"/>
      <c r="K754" s="179"/>
      <c r="L754" s="793"/>
      <c r="M754" s="794"/>
      <c r="N754" s="795"/>
      <c r="O754" s="179"/>
      <c r="P754" s="179"/>
      <c r="Q754" s="179"/>
      <c r="R754" s="179"/>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c r="DM754" s="179"/>
      <c r="DN754" s="179"/>
      <c r="DO754" s="179"/>
      <c r="DP754" s="179"/>
      <c r="DQ754" s="179"/>
      <c r="DR754" s="179"/>
      <c r="DS754" s="179"/>
      <c r="DT754" s="179"/>
      <c r="DU754" s="179"/>
      <c r="DV754" s="179"/>
      <c r="DW754" s="179"/>
      <c r="DX754" s="179"/>
      <c r="DY754" s="179"/>
      <c r="DZ754" s="179"/>
      <c r="EA754" s="179"/>
      <c r="EB754" s="179"/>
      <c r="EC754" s="179"/>
      <c r="ED754" s="179"/>
      <c r="EE754" s="179"/>
      <c r="EF754" s="179"/>
      <c r="EG754" s="179"/>
      <c r="EH754" s="179"/>
      <c r="EI754" s="179"/>
      <c r="EJ754" s="179"/>
      <c r="EK754" s="179"/>
      <c r="EL754" s="179"/>
      <c r="EM754" s="179"/>
      <c r="EN754" s="179"/>
      <c r="EO754" s="179"/>
      <c r="EP754" s="179"/>
      <c r="EQ754" s="179"/>
      <c r="ER754" s="179"/>
      <c r="ES754" s="179"/>
      <c r="ET754" s="179"/>
      <c r="EU754" s="179"/>
      <c r="EV754" s="179"/>
      <c r="EW754" s="179"/>
      <c r="EX754" s="179"/>
      <c r="EY754" s="179"/>
      <c r="EZ754" s="179"/>
      <c r="FA754" s="179"/>
      <c r="FB754" s="179"/>
      <c r="FC754" s="179"/>
      <c r="FD754" s="179"/>
      <c r="FE754" s="179"/>
      <c r="FF754" s="179"/>
      <c r="FG754" s="179"/>
      <c r="FH754" s="179"/>
      <c r="FI754" s="179"/>
      <c r="FJ754" s="179"/>
      <c r="FK754" s="179"/>
      <c r="FL754" s="179"/>
      <c r="FM754" s="179"/>
      <c r="FN754" s="179"/>
      <c r="FO754" s="179"/>
      <c r="FP754" s="179"/>
      <c r="FQ754" s="179"/>
      <c r="FR754" s="179"/>
      <c r="FS754" s="179"/>
      <c r="FT754" s="179"/>
      <c r="FU754" s="179"/>
      <c r="FV754" s="179"/>
      <c r="FW754" s="179"/>
      <c r="FX754" s="179"/>
      <c r="FY754" s="179"/>
      <c r="FZ754" s="179"/>
      <c r="GA754" s="179"/>
      <c r="GB754" s="179"/>
    </row>
    <row r="755" spans="1:184" s="659" customFormat="1">
      <c r="A755" s="12"/>
      <c r="D755" s="179"/>
      <c r="E755" s="179"/>
      <c r="F755" s="179"/>
      <c r="G755" s="179"/>
      <c r="H755" s="179"/>
      <c r="I755" s="179"/>
      <c r="J755" s="179"/>
      <c r="K755" s="179"/>
      <c r="L755" s="793"/>
      <c r="M755" s="794"/>
      <c r="N755" s="795"/>
      <c r="O755" s="179"/>
      <c r="P755" s="179"/>
      <c r="Q755" s="179"/>
      <c r="R755" s="179"/>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c r="DM755" s="179"/>
      <c r="DN755" s="179"/>
      <c r="DO755" s="179"/>
      <c r="DP755" s="179"/>
      <c r="DQ755" s="179"/>
      <c r="DR755" s="179"/>
      <c r="DS755" s="179"/>
      <c r="DT755" s="179"/>
      <c r="DU755" s="179"/>
      <c r="DV755" s="179"/>
      <c r="DW755" s="179"/>
      <c r="DX755" s="179"/>
      <c r="DY755" s="179"/>
      <c r="DZ755" s="179"/>
      <c r="EA755" s="179"/>
      <c r="EB755" s="179"/>
      <c r="EC755" s="179"/>
      <c r="ED755" s="179"/>
      <c r="EE755" s="179"/>
      <c r="EF755" s="179"/>
      <c r="EG755" s="179"/>
      <c r="EH755" s="179"/>
      <c r="EI755" s="179"/>
      <c r="EJ755" s="179"/>
      <c r="EK755" s="179"/>
      <c r="EL755" s="179"/>
      <c r="EM755" s="179"/>
      <c r="EN755" s="179"/>
      <c r="EO755" s="179"/>
      <c r="EP755" s="179"/>
      <c r="EQ755" s="179"/>
      <c r="ER755" s="179"/>
      <c r="ES755" s="179"/>
      <c r="ET755" s="179"/>
      <c r="EU755" s="179"/>
      <c r="EV755" s="179"/>
      <c r="EW755" s="179"/>
      <c r="EX755" s="179"/>
      <c r="EY755" s="179"/>
      <c r="EZ755" s="179"/>
      <c r="FA755" s="179"/>
      <c r="FB755" s="179"/>
      <c r="FC755" s="179"/>
      <c r="FD755" s="179"/>
      <c r="FE755" s="179"/>
      <c r="FF755" s="179"/>
      <c r="FG755" s="179"/>
      <c r="FH755" s="179"/>
      <c r="FI755" s="179"/>
      <c r="FJ755" s="179"/>
      <c r="FK755" s="179"/>
      <c r="FL755" s="179"/>
      <c r="FM755" s="179"/>
      <c r="FN755" s="179"/>
      <c r="FO755" s="179"/>
      <c r="FP755" s="179"/>
      <c r="FQ755" s="179"/>
      <c r="FR755" s="179"/>
      <c r="FS755" s="179"/>
      <c r="FT755" s="179"/>
      <c r="FU755" s="179"/>
      <c r="FV755" s="179"/>
      <c r="FW755" s="179"/>
      <c r="FX755" s="179"/>
      <c r="FY755" s="179"/>
      <c r="FZ755" s="179"/>
      <c r="GA755" s="179"/>
      <c r="GB755" s="179"/>
    </row>
    <row r="756" spans="1:184" s="659" customFormat="1">
      <c r="A756" s="12"/>
      <c r="D756" s="179"/>
      <c r="E756" s="179"/>
      <c r="F756" s="179"/>
      <c r="G756" s="179"/>
      <c r="H756" s="179"/>
      <c r="I756" s="179"/>
      <c r="J756" s="179"/>
      <c r="K756" s="179"/>
      <c r="L756" s="793"/>
      <c r="M756" s="794"/>
      <c r="N756" s="795"/>
      <c r="O756" s="179"/>
      <c r="P756" s="179"/>
      <c r="Q756" s="179"/>
      <c r="R756" s="179"/>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c r="DM756" s="179"/>
      <c r="DN756" s="179"/>
      <c r="DO756" s="179"/>
      <c r="DP756" s="179"/>
      <c r="DQ756" s="179"/>
      <c r="DR756" s="179"/>
      <c r="DS756" s="179"/>
      <c r="DT756" s="179"/>
      <c r="DU756" s="179"/>
      <c r="DV756" s="179"/>
      <c r="DW756" s="179"/>
      <c r="DX756" s="179"/>
      <c r="DY756" s="179"/>
      <c r="DZ756" s="179"/>
      <c r="EA756" s="179"/>
      <c r="EB756" s="179"/>
      <c r="EC756" s="179"/>
      <c r="ED756" s="179"/>
      <c r="EE756" s="179"/>
      <c r="EF756" s="179"/>
      <c r="EG756" s="179"/>
      <c r="EH756" s="179"/>
      <c r="EI756" s="179"/>
      <c r="EJ756" s="179"/>
      <c r="EK756" s="179"/>
      <c r="EL756" s="179"/>
      <c r="EM756" s="179"/>
      <c r="EN756" s="179"/>
      <c r="EO756" s="179"/>
      <c r="EP756" s="179"/>
      <c r="EQ756" s="179"/>
      <c r="ER756" s="179"/>
      <c r="ES756" s="179"/>
      <c r="ET756" s="179"/>
      <c r="EU756" s="179"/>
      <c r="EV756" s="179"/>
      <c r="EW756" s="179"/>
      <c r="EX756" s="179"/>
      <c r="EY756" s="179"/>
      <c r="EZ756" s="179"/>
      <c r="FA756" s="179"/>
      <c r="FB756" s="179"/>
      <c r="FC756" s="179"/>
      <c r="FD756" s="179"/>
      <c r="FE756" s="179"/>
      <c r="FF756" s="179"/>
      <c r="FG756" s="179"/>
      <c r="FH756" s="179"/>
      <c r="FI756" s="179"/>
      <c r="FJ756" s="179"/>
      <c r="FK756" s="179"/>
      <c r="FL756" s="179"/>
      <c r="FM756" s="179"/>
      <c r="FN756" s="179"/>
      <c r="FO756" s="179"/>
      <c r="FP756" s="179"/>
      <c r="FQ756" s="179"/>
      <c r="FR756" s="179"/>
      <c r="FS756" s="179"/>
      <c r="FT756" s="179"/>
      <c r="FU756" s="179"/>
      <c r="FV756" s="179"/>
      <c r="FW756" s="179"/>
      <c r="FX756" s="179"/>
      <c r="FY756" s="179"/>
      <c r="FZ756" s="179"/>
      <c r="GA756" s="179"/>
      <c r="GB756" s="179"/>
    </row>
    <row r="757" spans="1:184" s="659" customFormat="1">
      <c r="A757" s="12"/>
      <c r="D757" s="179"/>
      <c r="E757" s="179"/>
      <c r="F757" s="179"/>
      <c r="G757" s="179"/>
      <c r="H757" s="179"/>
      <c r="I757" s="179"/>
      <c r="J757" s="179"/>
      <c r="K757" s="179"/>
      <c r="L757" s="793"/>
      <c r="M757" s="794"/>
      <c r="N757" s="795"/>
      <c r="O757" s="179"/>
      <c r="P757" s="179"/>
      <c r="Q757" s="179"/>
      <c r="R757" s="179"/>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c r="DM757" s="179"/>
      <c r="DN757" s="179"/>
      <c r="DO757" s="179"/>
      <c r="DP757" s="179"/>
      <c r="DQ757" s="179"/>
      <c r="DR757" s="179"/>
      <c r="DS757" s="179"/>
      <c r="DT757" s="179"/>
      <c r="DU757" s="179"/>
      <c r="DV757" s="179"/>
      <c r="DW757" s="179"/>
      <c r="DX757" s="179"/>
      <c r="DY757" s="179"/>
      <c r="DZ757" s="179"/>
      <c r="EA757" s="179"/>
      <c r="EB757" s="179"/>
      <c r="EC757" s="179"/>
      <c r="ED757" s="179"/>
      <c r="EE757" s="179"/>
      <c r="EF757" s="179"/>
      <c r="EG757" s="179"/>
      <c r="EH757" s="179"/>
      <c r="EI757" s="179"/>
      <c r="EJ757" s="179"/>
      <c r="EK757" s="179"/>
      <c r="EL757" s="179"/>
      <c r="EM757" s="179"/>
      <c r="EN757" s="179"/>
      <c r="EO757" s="179"/>
      <c r="EP757" s="179"/>
      <c r="EQ757" s="179"/>
      <c r="ER757" s="179"/>
      <c r="ES757" s="179"/>
      <c r="ET757" s="179"/>
      <c r="EU757" s="179"/>
      <c r="EV757" s="179"/>
      <c r="EW757" s="179"/>
      <c r="EX757" s="179"/>
      <c r="EY757" s="179"/>
      <c r="EZ757" s="179"/>
      <c r="FA757" s="179"/>
      <c r="FB757" s="179"/>
      <c r="FC757" s="179"/>
      <c r="FD757" s="179"/>
      <c r="FE757" s="179"/>
      <c r="FF757" s="179"/>
      <c r="FG757" s="179"/>
      <c r="FH757" s="179"/>
      <c r="FI757" s="179"/>
      <c r="FJ757" s="179"/>
      <c r="FK757" s="179"/>
      <c r="FL757" s="179"/>
      <c r="FM757" s="179"/>
      <c r="FN757" s="179"/>
      <c r="FO757" s="179"/>
      <c r="FP757" s="179"/>
      <c r="FQ757" s="179"/>
      <c r="FR757" s="179"/>
      <c r="FS757" s="179"/>
      <c r="FT757" s="179"/>
      <c r="FU757" s="179"/>
      <c r="FV757" s="179"/>
      <c r="FW757" s="179"/>
      <c r="FX757" s="179"/>
      <c r="FY757" s="179"/>
      <c r="FZ757" s="179"/>
      <c r="GA757" s="179"/>
      <c r="GB757" s="179"/>
    </row>
    <row r="758" spans="1:184" s="659" customFormat="1">
      <c r="A758" s="12"/>
      <c r="D758" s="179"/>
      <c r="E758" s="179"/>
      <c r="F758" s="179"/>
      <c r="G758" s="179"/>
      <c r="H758" s="179"/>
      <c r="I758" s="179"/>
      <c r="J758" s="179"/>
      <c r="K758" s="179"/>
      <c r="L758" s="793"/>
      <c r="M758" s="794"/>
      <c r="N758" s="795"/>
      <c r="O758" s="179"/>
      <c r="P758" s="179"/>
      <c r="Q758" s="179"/>
      <c r="R758" s="179"/>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c r="DM758" s="179"/>
      <c r="DN758" s="179"/>
      <c r="DO758" s="179"/>
      <c r="DP758" s="179"/>
      <c r="DQ758" s="179"/>
      <c r="DR758" s="179"/>
      <c r="DS758" s="179"/>
      <c r="DT758" s="179"/>
      <c r="DU758" s="179"/>
      <c r="DV758" s="179"/>
      <c r="DW758" s="179"/>
      <c r="DX758" s="179"/>
      <c r="DY758" s="179"/>
      <c r="DZ758" s="179"/>
      <c r="EA758" s="179"/>
      <c r="EB758" s="179"/>
      <c r="EC758" s="179"/>
      <c r="ED758" s="179"/>
      <c r="EE758" s="179"/>
      <c r="EF758" s="179"/>
      <c r="EG758" s="179"/>
      <c r="EH758" s="179"/>
      <c r="EI758" s="179"/>
      <c r="EJ758" s="179"/>
      <c r="EK758" s="179"/>
      <c r="EL758" s="179"/>
      <c r="EM758" s="179"/>
      <c r="EN758" s="179"/>
      <c r="EO758" s="179"/>
      <c r="EP758" s="179"/>
      <c r="EQ758" s="179"/>
      <c r="ER758" s="179"/>
      <c r="ES758" s="179"/>
      <c r="ET758" s="179"/>
      <c r="EU758" s="179"/>
      <c r="EV758" s="179"/>
      <c r="EW758" s="179"/>
      <c r="EX758" s="179"/>
      <c r="EY758" s="179"/>
      <c r="EZ758" s="179"/>
      <c r="FA758" s="179"/>
      <c r="FB758" s="179"/>
      <c r="FC758" s="179"/>
      <c r="FD758" s="179"/>
      <c r="FE758" s="179"/>
      <c r="FF758" s="179"/>
      <c r="FG758" s="179"/>
      <c r="FH758" s="179"/>
      <c r="FI758" s="179"/>
      <c r="FJ758" s="179"/>
      <c r="FK758" s="179"/>
      <c r="FL758" s="179"/>
      <c r="FM758" s="179"/>
      <c r="FN758" s="179"/>
      <c r="FO758" s="179"/>
      <c r="FP758" s="179"/>
      <c r="FQ758" s="179"/>
      <c r="FR758" s="179"/>
      <c r="FS758" s="179"/>
      <c r="FT758" s="179"/>
      <c r="FU758" s="179"/>
      <c r="FV758" s="179"/>
      <c r="FW758" s="179"/>
      <c r="FX758" s="179"/>
      <c r="FY758" s="179"/>
      <c r="FZ758" s="179"/>
      <c r="GA758" s="179"/>
      <c r="GB758" s="179"/>
    </row>
    <row r="759" spans="1:184" s="659" customFormat="1">
      <c r="A759" s="12"/>
      <c r="D759" s="179"/>
      <c r="E759" s="179"/>
      <c r="F759" s="179"/>
      <c r="G759" s="179"/>
      <c r="H759" s="179"/>
      <c r="I759" s="179"/>
      <c r="J759" s="179"/>
      <c r="K759" s="179"/>
      <c r="L759" s="793"/>
      <c r="M759" s="794"/>
      <c r="N759" s="795"/>
      <c r="O759" s="179"/>
      <c r="P759" s="179"/>
      <c r="Q759" s="179"/>
      <c r="R759" s="179"/>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c r="DM759" s="179"/>
      <c r="DN759" s="179"/>
      <c r="DO759" s="179"/>
      <c r="DP759" s="179"/>
      <c r="DQ759" s="179"/>
      <c r="DR759" s="179"/>
      <c r="DS759" s="179"/>
      <c r="DT759" s="179"/>
      <c r="DU759" s="179"/>
      <c r="DV759" s="179"/>
      <c r="DW759" s="179"/>
      <c r="DX759" s="179"/>
      <c r="DY759" s="179"/>
      <c r="DZ759" s="179"/>
      <c r="EA759" s="179"/>
      <c r="EB759" s="179"/>
      <c r="EC759" s="179"/>
      <c r="ED759" s="179"/>
      <c r="EE759" s="179"/>
      <c r="EF759" s="179"/>
      <c r="EG759" s="179"/>
      <c r="EH759" s="179"/>
      <c r="EI759" s="179"/>
      <c r="EJ759" s="179"/>
      <c r="EK759" s="179"/>
      <c r="EL759" s="179"/>
      <c r="EM759" s="179"/>
      <c r="EN759" s="179"/>
      <c r="EO759" s="179"/>
      <c r="EP759" s="179"/>
      <c r="EQ759" s="179"/>
      <c r="ER759" s="179"/>
      <c r="ES759" s="179"/>
      <c r="ET759" s="179"/>
      <c r="EU759" s="179"/>
      <c r="EV759" s="179"/>
      <c r="EW759" s="179"/>
      <c r="EX759" s="179"/>
      <c r="EY759" s="179"/>
      <c r="EZ759" s="179"/>
      <c r="FA759" s="179"/>
      <c r="FB759" s="179"/>
      <c r="FC759" s="179"/>
      <c r="FD759" s="179"/>
      <c r="FE759" s="179"/>
      <c r="FF759" s="179"/>
      <c r="FG759" s="179"/>
      <c r="FH759" s="179"/>
      <c r="FI759" s="179"/>
      <c r="FJ759" s="179"/>
      <c r="FK759" s="179"/>
      <c r="FL759" s="179"/>
      <c r="FM759" s="179"/>
      <c r="FN759" s="179"/>
      <c r="FO759" s="179"/>
      <c r="FP759" s="179"/>
      <c r="FQ759" s="179"/>
      <c r="FR759" s="179"/>
      <c r="FS759" s="179"/>
      <c r="FT759" s="179"/>
      <c r="FU759" s="179"/>
      <c r="FV759" s="179"/>
      <c r="FW759" s="179"/>
      <c r="FX759" s="179"/>
      <c r="FY759" s="179"/>
      <c r="FZ759" s="179"/>
      <c r="GA759" s="179"/>
      <c r="GB759" s="179"/>
    </row>
    <row r="760" spans="1:184" s="659" customFormat="1">
      <c r="A760" s="12"/>
      <c r="D760" s="179"/>
      <c r="E760" s="179"/>
      <c r="F760" s="179"/>
      <c r="G760" s="179"/>
      <c r="H760" s="179"/>
      <c r="I760" s="179"/>
      <c r="J760" s="179"/>
      <c r="K760" s="179"/>
      <c r="L760" s="793"/>
      <c r="M760" s="794"/>
      <c r="N760" s="795"/>
      <c r="O760" s="179"/>
      <c r="P760" s="179"/>
      <c r="Q760" s="179"/>
      <c r="R760" s="179"/>
      <c r="S760" s="179"/>
      <c r="T760" s="179"/>
      <c r="U760" s="179"/>
      <c r="V760" s="179"/>
      <c r="W760" s="179"/>
      <c r="X760" s="179"/>
      <c r="Y760" s="179"/>
      <c r="Z760" s="179"/>
      <c r="AA760" s="179"/>
      <c r="AB760" s="179"/>
      <c r="AC760" s="179"/>
      <c r="AD760" s="179"/>
      <c r="AE760" s="179"/>
      <c r="AF760" s="179"/>
      <c r="AG760" s="179"/>
      <c r="AH760" s="179"/>
      <c r="AI760" s="179"/>
      <c r="AJ760" s="179"/>
      <c r="AK760" s="179"/>
      <c r="AL760" s="179"/>
      <c r="AM760" s="179"/>
      <c r="AN760" s="179"/>
      <c r="AO760" s="179"/>
      <c r="AP760" s="179"/>
      <c r="AQ760" s="179"/>
      <c r="AR760" s="179"/>
      <c r="AS760" s="179"/>
      <c r="AT760" s="179"/>
      <c r="AU760" s="179"/>
      <c r="AV760" s="179"/>
      <c r="AW760" s="179"/>
      <c r="AX760" s="179"/>
      <c r="AY760" s="179"/>
      <c r="AZ760" s="179"/>
      <c r="BA760" s="179"/>
      <c r="BB760" s="179"/>
      <c r="BC760" s="179"/>
      <c r="BD760" s="179"/>
      <c r="BE760" s="179"/>
      <c r="BF760" s="179"/>
      <c r="BG760" s="179"/>
      <c r="BH760" s="179"/>
      <c r="BI760" s="179"/>
      <c r="BJ760" s="179"/>
      <c r="BK760" s="179"/>
      <c r="BL760" s="179"/>
      <c r="BM760" s="179"/>
      <c r="BN760" s="179"/>
      <c r="BO760" s="179"/>
      <c r="BP760" s="179"/>
      <c r="BQ760" s="179"/>
      <c r="BR760" s="179"/>
      <c r="BS760" s="179"/>
      <c r="BT760" s="179"/>
      <c r="BU760" s="179"/>
      <c r="BV760" s="179"/>
      <c r="BW760" s="179"/>
      <c r="BX760" s="179"/>
      <c r="BY760" s="179"/>
      <c r="BZ760" s="179"/>
      <c r="CA760" s="179"/>
      <c r="CB760" s="179"/>
      <c r="CC760" s="179"/>
      <c r="CD760" s="179"/>
      <c r="CE760" s="179"/>
      <c r="CF760" s="179"/>
      <c r="CG760" s="179"/>
      <c r="CH760" s="179"/>
      <c r="CI760" s="179"/>
      <c r="CJ760" s="179"/>
      <c r="CK760" s="179"/>
      <c r="CL760" s="179"/>
      <c r="CM760" s="179"/>
      <c r="CN760" s="179"/>
      <c r="CO760" s="179"/>
      <c r="CP760" s="179"/>
      <c r="CQ760" s="179"/>
      <c r="CR760" s="179"/>
      <c r="CS760" s="179"/>
      <c r="CT760" s="179"/>
      <c r="CU760" s="179"/>
      <c r="CV760" s="179"/>
      <c r="CW760" s="179"/>
      <c r="CX760" s="179"/>
      <c r="CY760" s="179"/>
      <c r="CZ760" s="179"/>
      <c r="DA760" s="179"/>
      <c r="DB760" s="179"/>
      <c r="DC760" s="179"/>
      <c r="DD760" s="179"/>
      <c r="DE760" s="179"/>
      <c r="DF760" s="179"/>
      <c r="DG760" s="179"/>
      <c r="DH760" s="179"/>
      <c r="DI760" s="179"/>
      <c r="DJ760" s="179"/>
      <c r="DK760" s="179"/>
      <c r="DL760" s="179"/>
      <c r="DM760" s="179"/>
      <c r="DN760" s="179"/>
      <c r="DO760" s="179"/>
      <c r="DP760" s="179"/>
      <c r="DQ760" s="179"/>
      <c r="DR760" s="179"/>
      <c r="DS760" s="179"/>
      <c r="DT760" s="179"/>
      <c r="DU760" s="179"/>
      <c r="DV760" s="179"/>
      <c r="DW760" s="179"/>
      <c r="DX760" s="179"/>
      <c r="DY760" s="179"/>
      <c r="DZ760" s="179"/>
      <c r="EA760" s="179"/>
      <c r="EB760" s="179"/>
      <c r="EC760" s="179"/>
      <c r="ED760" s="179"/>
      <c r="EE760" s="179"/>
      <c r="EF760" s="179"/>
      <c r="EG760" s="179"/>
      <c r="EH760" s="179"/>
      <c r="EI760" s="179"/>
      <c r="EJ760" s="179"/>
      <c r="EK760" s="179"/>
      <c r="EL760" s="179"/>
      <c r="EM760" s="179"/>
      <c r="EN760" s="179"/>
      <c r="EO760" s="179"/>
      <c r="EP760" s="179"/>
      <c r="EQ760" s="179"/>
      <c r="ER760" s="179"/>
      <c r="ES760" s="179"/>
      <c r="ET760" s="179"/>
      <c r="EU760" s="179"/>
      <c r="EV760" s="179"/>
      <c r="EW760" s="179"/>
      <c r="EX760" s="179"/>
      <c r="EY760" s="179"/>
      <c r="EZ760" s="179"/>
      <c r="FA760" s="179"/>
      <c r="FB760" s="179"/>
      <c r="FC760" s="179"/>
      <c r="FD760" s="179"/>
      <c r="FE760" s="179"/>
      <c r="FF760" s="179"/>
      <c r="FG760" s="179"/>
      <c r="FH760" s="179"/>
      <c r="FI760" s="179"/>
      <c r="FJ760" s="179"/>
      <c r="FK760" s="179"/>
      <c r="FL760" s="179"/>
      <c r="FM760" s="179"/>
      <c r="FN760" s="179"/>
      <c r="FO760" s="179"/>
      <c r="FP760" s="179"/>
      <c r="FQ760" s="179"/>
      <c r="FR760" s="179"/>
      <c r="FS760" s="179"/>
      <c r="FT760" s="179"/>
      <c r="FU760" s="179"/>
      <c r="FV760" s="179"/>
      <c r="FW760" s="179"/>
      <c r="FX760" s="179"/>
      <c r="FY760" s="179"/>
      <c r="FZ760" s="179"/>
      <c r="GA760" s="179"/>
      <c r="GB760" s="179"/>
    </row>
    <row r="761" spans="1:184" s="659" customFormat="1">
      <c r="A761" s="12"/>
      <c r="D761" s="179"/>
      <c r="E761" s="179"/>
      <c r="F761" s="179"/>
      <c r="G761" s="179"/>
      <c r="H761" s="179"/>
      <c r="I761" s="179"/>
      <c r="J761" s="179"/>
      <c r="K761" s="179"/>
      <c r="L761" s="793"/>
      <c r="M761" s="794"/>
      <c r="N761" s="795"/>
      <c r="O761" s="179"/>
      <c r="P761" s="179"/>
      <c r="Q761" s="179"/>
      <c r="R761" s="179"/>
      <c r="S761" s="179"/>
      <c r="T761" s="179"/>
      <c r="U761" s="179"/>
      <c r="V761" s="179"/>
      <c r="W761" s="179"/>
      <c r="X761" s="179"/>
      <c r="Y761" s="179"/>
      <c r="Z761" s="179"/>
      <c r="AA761" s="179"/>
      <c r="AB761" s="179"/>
      <c r="AC761" s="179"/>
      <c r="AD761" s="179"/>
      <c r="AE761" s="179"/>
      <c r="AF761" s="179"/>
      <c r="AG761" s="179"/>
      <c r="AH761" s="179"/>
      <c r="AI761" s="179"/>
      <c r="AJ761" s="179"/>
      <c r="AK761" s="179"/>
      <c r="AL761" s="179"/>
      <c r="AM761" s="179"/>
      <c r="AN761" s="179"/>
      <c r="AO761" s="179"/>
      <c r="AP761" s="179"/>
      <c r="AQ761" s="179"/>
      <c r="AR761" s="179"/>
      <c r="AS761" s="179"/>
      <c r="AT761" s="179"/>
      <c r="AU761" s="179"/>
      <c r="AV761" s="179"/>
      <c r="AW761" s="179"/>
      <c r="AX761" s="179"/>
      <c r="AY761" s="179"/>
      <c r="AZ761" s="179"/>
      <c r="BA761" s="179"/>
      <c r="BB761" s="179"/>
      <c r="BC761" s="179"/>
      <c r="BD761" s="179"/>
      <c r="BE761" s="179"/>
      <c r="BF761" s="179"/>
      <c r="BG761" s="179"/>
      <c r="BH761" s="179"/>
      <c r="BI761" s="179"/>
      <c r="BJ761" s="179"/>
      <c r="BK761" s="179"/>
      <c r="BL761" s="179"/>
      <c r="BM761" s="179"/>
      <c r="BN761" s="179"/>
      <c r="BO761" s="179"/>
      <c r="BP761" s="179"/>
      <c r="BQ761" s="179"/>
      <c r="BR761" s="179"/>
      <c r="BS761" s="179"/>
      <c r="BT761" s="179"/>
      <c r="BU761" s="179"/>
      <c r="BV761" s="179"/>
      <c r="BW761" s="179"/>
      <c r="BX761" s="179"/>
      <c r="BY761" s="179"/>
      <c r="BZ761" s="179"/>
      <c r="CA761" s="179"/>
      <c r="CB761" s="179"/>
      <c r="CC761" s="179"/>
      <c r="CD761" s="179"/>
      <c r="CE761" s="179"/>
      <c r="CF761" s="179"/>
      <c r="CG761" s="179"/>
      <c r="CH761" s="179"/>
      <c r="CI761" s="179"/>
      <c r="CJ761" s="179"/>
      <c r="CK761" s="179"/>
      <c r="CL761" s="179"/>
      <c r="CM761" s="179"/>
      <c r="CN761" s="179"/>
      <c r="CO761" s="179"/>
      <c r="CP761" s="179"/>
      <c r="CQ761" s="179"/>
      <c r="CR761" s="179"/>
      <c r="CS761" s="179"/>
      <c r="CT761" s="179"/>
      <c r="CU761" s="179"/>
      <c r="CV761" s="179"/>
      <c r="CW761" s="179"/>
      <c r="CX761" s="179"/>
      <c r="CY761" s="179"/>
      <c r="CZ761" s="179"/>
      <c r="DA761" s="179"/>
      <c r="DB761" s="179"/>
      <c r="DC761" s="179"/>
      <c r="DD761" s="179"/>
      <c r="DE761" s="179"/>
      <c r="DF761" s="179"/>
      <c r="DG761" s="179"/>
      <c r="DH761" s="179"/>
      <c r="DI761" s="179"/>
      <c r="DJ761" s="179"/>
      <c r="DK761" s="179"/>
      <c r="DL761" s="179"/>
      <c r="DM761" s="179"/>
      <c r="DN761" s="179"/>
      <c r="DO761" s="179"/>
      <c r="DP761" s="179"/>
      <c r="DQ761" s="179"/>
      <c r="DR761" s="179"/>
      <c r="DS761" s="179"/>
      <c r="DT761" s="179"/>
      <c r="DU761" s="179"/>
      <c r="DV761" s="179"/>
      <c r="DW761" s="179"/>
      <c r="DX761" s="179"/>
      <c r="DY761" s="179"/>
      <c r="DZ761" s="179"/>
      <c r="EA761" s="179"/>
      <c r="EB761" s="179"/>
      <c r="EC761" s="179"/>
      <c r="ED761" s="179"/>
      <c r="EE761" s="179"/>
      <c r="EF761" s="179"/>
      <c r="EG761" s="179"/>
      <c r="EH761" s="179"/>
      <c r="EI761" s="179"/>
      <c r="EJ761" s="179"/>
      <c r="EK761" s="179"/>
      <c r="EL761" s="179"/>
      <c r="EM761" s="179"/>
      <c r="EN761" s="179"/>
      <c r="EO761" s="179"/>
      <c r="EP761" s="179"/>
      <c r="EQ761" s="179"/>
      <c r="ER761" s="179"/>
      <c r="ES761" s="179"/>
      <c r="ET761" s="179"/>
      <c r="EU761" s="179"/>
      <c r="EV761" s="179"/>
      <c r="EW761" s="179"/>
      <c r="EX761" s="179"/>
      <c r="EY761" s="179"/>
      <c r="EZ761" s="179"/>
      <c r="FA761" s="179"/>
      <c r="FB761" s="179"/>
      <c r="FC761" s="179"/>
      <c r="FD761" s="179"/>
      <c r="FE761" s="179"/>
      <c r="FF761" s="179"/>
      <c r="FG761" s="179"/>
      <c r="FH761" s="179"/>
      <c r="FI761" s="179"/>
      <c r="FJ761" s="179"/>
      <c r="FK761" s="179"/>
      <c r="FL761" s="179"/>
      <c r="FM761" s="179"/>
      <c r="FN761" s="179"/>
      <c r="FO761" s="179"/>
      <c r="FP761" s="179"/>
      <c r="FQ761" s="179"/>
      <c r="FR761" s="179"/>
      <c r="FS761" s="179"/>
      <c r="FT761" s="179"/>
      <c r="FU761" s="179"/>
      <c r="FV761" s="179"/>
      <c r="FW761" s="179"/>
      <c r="FX761" s="179"/>
      <c r="FY761" s="179"/>
      <c r="FZ761" s="179"/>
      <c r="GA761" s="179"/>
      <c r="GB761" s="179"/>
    </row>
    <row r="762" spans="1:184" s="659" customFormat="1">
      <c r="A762" s="12"/>
      <c r="D762" s="179"/>
      <c r="E762" s="179"/>
      <c r="F762" s="179"/>
      <c r="G762" s="179"/>
      <c r="H762" s="179"/>
      <c r="I762" s="179"/>
      <c r="J762" s="179"/>
      <c r="K762" s="179"/>
      <c r="L762" s="793"/>
      <c r="M762" s="794"/>
      <c r="N762" s="795"/>
      <c r="O762" s="179"/>
      <c r="P762" s="179"/>
      <c r="Q762" s="179"/>
      <c r="R762" s="179"/>
      <c r="S762" s="179"/>
      <c r="T762" s="179"/>
      <c r="U762" s="179"/>
      <c r="V762" s="179"/>
      <c r="W762" s="179"/>
      <c r="X762" s="179"/>
      <c r="Y762" s="179"/>
      <c r="Z762" s="179"/>
      <c r="AA762" s="179"/>
      <c r="AB762" s="179"/>
      <c r="AC762" s="179"/>
      <c r="AD762" s="179"/>
      <c r="AE762" s="179"/>
      <c r="AF762" s="179"/>
      <c r="AG762" s="179"/>
      <c r="AH762" s="179"/>
      <c r="AI762" s="179"/>
      <c r="AJ762" s="179"/>
      <c r="AK762" s="179"/>
      <c r="AL762" s="179"/>
      <c r="AM762" s="179"/>
      <c r="AN762" s="179"/>
      <c r="AO762" s="179"/>
      <c r="AP762" s="179"/>
      <c r="AQ762" s="179"/>
      <c r="AR762" s="179"/>
      <c r="AS762" s="179"/>
      <c r="AT762" s="179"/>
      <c r="AU762" s="179"/>
      <c r="AV762" s="179"/>
      <c r="AW762" s="179"/>
      <c r="AX762" s="179"/>
      <c r="AY762" s="179"/>
      <c r="AZ762" s="179"/>
      <c r="BA762" s="179"/>
      <c r="BB762" s="179"/>
      <c r="BC762" s="179"/>
      <c r="BD762" s="179"/>
      <c r="BE762" s="179"/>
      <c r="BF762" s="179"/>
      <c r="BG762" s="179"/>
      <c r="BH762" s="179"/>
      <c r="BI762" s="179"/>
      <c r="BJ762" s="179"/>
      <c r="BK762" s="179"/>
      <c r="BL762" s="179"/>
      <c r="BM762" s="179"/>
      <c r="BN762" s="179"/>
      <c r="BO762" s="179"/>
      <c r="BP762" s="179"/>
      <c r="BQ762" s="179"/>
      <c r="BR762" s="179"/>
      <c r="BS762" s="179"/>
      <c r="BT762" s="179"/>
      <c r="BU762" s="179"/>
      <c r="BV762" s="179"/>
      <c r="BW762" s="179"/>
      <c r="BX762" s="179"/>
      <c r="BY762" s="179"/>
      <c r="BZ762" s="179"/>
      <c r="CA762" s="179"/>
      <c r="CB762" s="179"/>
      <c r="CC762" s="179"/>
      <c r="CD762" s="179"/>
      <c r="CE762" s="179"/>
      <c r="CF762" s="179"/>
      <c r="CG762" s="179"/>
      <c r="CH762" s="179"/>
      <c r="CI762" s="179"/>
      <c r="CJ762" s="179"/>
      <c r="CK762" s="179"/>
      <c r="CL762" s="179"/>
      <c r="CM762" s="179"/>
      <c r="CN762" s="179"/>
      <c r="CO762" s="179"/>
      <c r="CP762" s="179"/>
      <c r="CQ762" s="179"/>
      <c r="CR762" s="179"/>
      <c r="CS762" s="179"/>
      <c r="CT762" s="179"/>
      <c r="CU762" s="179"/>
      <c r="CV762" s="179"/>
      <c r="CW762" s="179"/>
      <c r="CX762" s="179"/>
      <c r="CY762" s="179"/>
      <c r="CZ762" s="179"/>
      <c r="DA762" s="179"/>
      <c r="DB762" s="179"/>
      <c r="DC762" s="179"/>
      <c r="DD762" s="179"/>
      <c r="DE762" s="179"/>
      <c r="DF762" s="179"/>
      <c r="DG762" s="179"/>
      <c r="DH762" s="179"/>
      <c r="DI762" s="179"/>
      <c r="DJ762" s="179"/>
      <c r="DK762" s="179"/>
      <c r="DL762" s="179"/>
      <c r="DM762" s="179"/>
      <c r="DN762" s="179"/>
      <c r="DO762" s="179"/>
      <c r="DP762" s="179"/>
      <c r="DQ762" s="179"/>
      <c r="DR762" s="179"/>
      <c r="DS762" s="179"/>
      <c r="DT762" s="179"/>
      <c r="DU762" s="179"/>
      <c r="DV762" s="179"/>
      <c r="DW762" s="179"/>
      <c r="DX762" s="179"/>
      <c r="DY762" s="179"/>
      <c r="DZ762" s="179"/>
      <c r="EA762" s="179"/>
      <c r="EB762" s="179"/>
      <c r="EC762" s="179"/>
      <c r="ED762" s="179"/>
      <c r="EE762" s="179"/>
      <c r="EF762" s="179"/>
      <c r="EG762" s="179"/>
      <c r="EH762" s="179"/>
      <c r="EI762" s="179"/>
      <c r="EJ762" s="179"/>
      <c r="EK762" s="179"/>
      <c r="EL762" s="179"/>
      <c r="EM762" s="179"/>
      <c r="EN762" s="179"/>
      <c r="EO762" s="179"/>
      <c r="EP762" s="179"/>
      <c r="EQ762" s="179"/>
      <c r="ER762" s="179"/>
      <c r="ES762" s="179"/>
      <c r="ET762" s="179"/>
      <c r="EU762" s="179"/>
      <c r="EV762" s="179"/>
      <c r="EW762" s="179"/>
      <c r="EX762" s="179"/>
      <c r="EY762" s="179"/>
      <c r="EZ762" s="179"/>
      <c r="FA762" s="179"/>
      <c r="FB762" s="179"/>
      <c r="FC762" s="179"/>
      <c r="FD762" s="179"/>
      <c r="FE762" s="179"/>
      <c r="FF762" s="179"/>
      <c r="FG762" s="179"/>
      <c r="FH762" s="179"/>
      <c r="FI762" s="179"/>
      <c r="FJ762" s="179"/>
      <c r="FK762" s="179"/>
      <c r="FL762" s="179"/>
      <c r="FM762" s="179"/>
      <c r="FN762" s="179"/>
      <c r="FO762" s="179"/>
      <c r="FP762" s="179"/>
      <c r="FQ762" s="179"/>
      <c r="FR762" s="179"/>
      <c r="FS762" s="179"/>
      <c r="FT762" s="179"/>
      <c r="FU762" s="179"/>
      <c r="FV762" s="179"/>
      <c r="FW762" s="179"/>
      <c r="FX762" s="179"/>
      <c r="FY762" s="179"/>
      <c r="FZ762" s="179"/>
      <c r="GA762" s="179"/>
      <c r="GB762" s="179"/>
    </row>
    <row r="763" spans="1:184" s="659" customFormat="1">
      <c r="A763" s="12"/>
      <c r="D763" s="179"/>
      <c r="E763" s="179"/>
      <c r="F763" s="179"/>
      <c r="G763" s="179"/>
      <c r="H763" s="179"/>
      <c r="I763" s="179"/>
      <c r="J763" s="179"/>
      <c r="K763" s="179"/>
      <c r="L763" s="793"/>
      <c r="M763" s="794"/>
      <c r="N763" s="795"/>
      <c r="O763" s="179"/>
      <c r="P763" s="179"/>
      <c r="Q763" s="179"/>
      <c r="R763" s="179"/>
      <c r="S763" s="179"/>
      <c r="T763" s="179"/>
      <c r="U763" s="179"/>
      <c r="V763" s="179"/>
      <c r="W763" s="179"/>
      <c r="X763" s="179"/>
      <c r="Y763" s="179"/>
      <c r="Z763" s="179"/>
      <c r="AA763" s="179"/>
      <c r="AB763" s="179"/>
      <c r="AC763" s="179"/>
      <c r="AD763" s="179"/>
      <c r="AE763" s="179"/>
      <c r="AF763" s="179"/>
      <c r="AG763" s="179"/>
      <c r="AH763" s="179"/>
      <c r="AI763" s="179"/>
      <c r="AJ763" s="179"/>
      <c r="AK763" s="179"/>
      <c r="AL763" s="179"/>
      <c r="AM763" s="179"/>
      <c r="AN763" s="179"/>
      <c r="AO763" s="179"/>
      <c r="AP763" s="179"/>
      <c r="AQ763" s="179"/>
      <c r="AR763" s="179"/>
      <c r="AS763" s="179"/>
      <c r="AT763" s="179"/>
      <c r="AU763" s="179"/>
      <c r="AV763" s="179"/>
      <c r="AW763" s="179"/>
      <c r="AX763" s="179"/>
      <c r="AY763" s="179"/>
      <c r="AZ763" s="179"/>
      <c r="BA763" s="179"/>
      <c r="BB763" s="179"/>
      <c r="BC763" s="179"/>
      <c r="BD763" s="179"/>
      <c r="BE763" s="179"/>
      <c r="BF763" s="179"/>
      <c r="BG763" s="179"/>
      <c r="BH763" s="179"/>
      <c r="BI763" s="179"/>
      <c r="BJ763" s="179"/>
      <c r="BK763" s="179"/>
      <c r="BL763" s="179"/>
      <c r="BM763" s="179"/>
      <c r="BN763" s="179"/>
      <c r="BO763" s="179"/>
      <c r="BP763" s="179"/>
      <c r="BQ763" s="179"/>
      <c r="BR763" s="179"/>
      <c r="BS763" s="179"/>
      <c r="BT763" s="179"/>
      <c r="BU763" s="179"/>
      <c r="BV763" s="179"/>
      <c r="BW763" s="179"/>
      <c r="BX763" s="179"/>
      <c r="BY763" s="179"/>
      <c r="BZ763" s="179"/>
      <c r="CA763" s="179"/>
      <c r="CB763" s="179"/>
      <c r="CC763" s="179"/>
      <c r="CD763" s="179"/>
      <c r="CE763" s="179"/>
      <c r="CF763" s="179"/>
      <c r="CG763" s="179"/>
      <c r="CH763" s="179"/>
      <c r="CI763" s="179"/>
      <c r="CJ763" s="179"/>
      <c r="CK763" s="179"/>
      <c r="CL763" s="179"/>
      <c r="CM763" s="179"/>
      <c r="CN763" s="179"/>
      <c r="CO763" s="179"/>
      <c r="CP763" s="179"/>
      <c r="CQ763" s="179"/>
      <c r="CR763" s="179"/>
      <c r="CS763" s="179"/>
      <c r="CT763" s="179"/>
      <c r="CU763" s="179"/>
      <c r="CV763" s="179"/>
      <c r="CW763" s="179"/>
      <c r="CX763" s="179"/>
      <c r="CY763" s="179"/>
      <c r="CZ763" s="179"/>
      <c r="DA763" s="179"/>
      <c r="DB763" s="179"/>
      <c r="DC763" s="179"/>
      <c r="DD763" s="179"/>
      <c r="DE763" s="179"/>
      <c r="DF763" s="179"/>
      <c r="DG763" s="179"/>
      <c r="DH763" s="179"/>
      <c r="DI763" s="179"/>
      <c r="DJ763" s="179"/>
      <c r="DK763" s="179"/>
      <c r="DL763" s="179"/>
      <c r="DM763" s="179"/>
      <c r="DN763" s="179"/>
      <c r="DO763" s="179"/>
      <c r="DP763" s="179"/>
      <c r="DQ763" s="179"/>
      <c r="DR763" s="179"/>
      <c r="DS763" s="179"/>
      <c r="DT763" s="179"/>
      <c r="DU763" s="179"/>
      <c r="DV763" s="179"/>
      <c r="DW763" s="179"/>
      <c r="DX763" s="179"/>
      <c r="DY763" s="179"/>
      <c r="DZ763" s="179"/>
      <c r="EA763" s="179"/>
      <c r="EB763" s="179"/>
      <c r="EC763" s="179"/>
      <c r="ED763" s="179"/>
      <c r="EE763" s="179"/>
      <c r="EF763" s="179"/>
      <c r="EG763" s="179"/>
      <c r="EH763" s="179"/>
      <c r="EI763" s="179"/>
      <c r="EJ763" s="179"/>
      <c r="EK763" s="179"/>
      <c r="EL763" s="179"/>
      <c r="EM763" s="179"/>
      <c r="EN763" s="179"/>
      <c r="EO763" s="179"/>
      <c r="EP763" s="179"/>
      <c r="EQ763" s="179"/>
      <c r="ER763" s="179"/>
      <c r="ES763" s="179"/>
      <c r="ET763" s="179"/>
      <c r="EU763" s="179"/>
      <c r="EV763" s="179"/>
      <c r="EW763" s="179"/>
      <c r="EX763" s="179"/>
      <c r="EY763" s="179"/>
      <c r="EZ763" s="179"/>
      <c r="FA763" s="179"/>
      <c r="FB763" s="179"/>
      <c r="FC763" s="179"/>
      <c r="FD763" s="179"/>
      <c r="FE763" s="179"/>
      <c r="FF763" s="179"/>
      <c r="FG763" s="179"/>
      <c r="FH763" s="179"/>
      <c r="FI763" s="179"/>
      <c r="FJ763" s="179"/>
      <c r="FK763" s="179"/>
      <c r="FL763" s="179"/>
      <c r="FM763" s="179"/>
      <c r="FN763" s="179"/>
      <c r="FO763" s="179"/>
      <c r="FP763" s="179"/>
      <c r="FQ763" s="179"/>
      <c r="FR763" s="179"/>
      <c r="FS763" s="179"/>
      <c r="FT763" s="179"/>
      <c r="FU763" s="179"/>
      <c r="FV763" s="179"/>
      <c r="FW763" s="179"/>
      <c r="FX763" s="179"/>
      <c r="FY763" s="179"/>
      <c r="FZ763" s="179"/>
      <c r="GA763" s="179"/>
      <c r="GB763" s="179"/>
    </row>
    <row r="764" spans="1:184" s="659" customFormat="1">
      <c r="A764" s="12"/>
      <c r="D764" s="179"/>
      <c r="E764" s="179"/>
      <c r="F764" s="179"/>
      <c r="G764" s="179"/>
      <c r="H764" s="179"/>
      <c r="I764" s="179"/>
      <c r="J764" s="179"/>
      <c r="K764" s="179"/>
      <c r="L764" s="793"/>
      <c r="M764" s="794"/>
      <c r="N764" s="795"/>
      <c r="O764" s="179"/>
      <c r="P764" s="179"/>
      <c r="Q764" s="179"/>
      <c r="R764" s="179"/>
      <c r="S764" s="179"/>
      <c r="T764" s="179"/>
      <c r="U764" s="179"/>
      <c r="V764" s="179"/>
      <c r="W764" s="179"/>
      <c r="X764" s="179"/>
      <c r="Y764" s="179"/>
      <c r="Z764" s="179"/>
      <c r="AA764" s="179"/>
      <c r="AB764" s="179"/>
      <c r="AC764" s="179"/>
      <c r="AD764" s="179"/>
      <c r="AE764" s="179"/>
      <c r="AF764" s="179"/>
      <c r="AG764" s="179"/>
      <c r="AH764" s="179"/>
      <c r="AI764" s="179"/>
      <c r="AJ764" s="179"/>
      <c r="AK764" s="179"/>
      <c r="AL764" s="179"/>
      <c r="AM764" s="179"/>
      <c r="AN764" s="179"/>
      <c r="AO764" s="179"/>
      <c r="AP764" s="179"/>
      <c r="AQ764" s="179"/>
      <c r="AR764" s="179"/>
      <c r="AS764" s="179"/>
      <c r="AT764" s="179"/>
      <c r="AU764" s="179"/>
      <c r="AV764" s="179"/>
      <c r="AW764" s="179"/>
      <c r="AX764" s="179"/>
      <c r="AY764" s="179"/>
      <c r="AZ764" s="179"/>
      <c r="BA764" s="179"/>
      <c r="BB764" s="179"/>
      <c r="BC764" s="179"/>
      <c r="BD764" s="179"/>
      <c r="BE764" s="179"/>
      <c r="BF764" s="179"/>
      <c r="BG764" s="179"/>
      <c r="BH764" s="179"/>
      <c r="BI764" s="179"/>
      <c r="BJ764" s="179"/>
      <c r="BK764" s="179"/>
      <c r="BL764" s="179"/>
      <c r="BM764" s="179"/>
      <c r="BN764" s="179"/>
      <c r="BO764" s="179"/>
      <c r="BP764" s="179"/>
      <c r="BQ764" s="179"/>
      <c r="BR764" s="179"/>
      <c r="BS764" s="179"/>
      <c r="BT764" s="179"/>
      <c r="BU764" s="179"/>
      <c r="BV764" s="179"/>
      <c r="BW764" s="179"/>
      <c r="BX764" s="179"/>
      <c r="BY764" s="179"/>
      <c r="BZ764" s="179"/>
      <c r="CA764" s="179"/>
      <c r="CB764" s="179"/>
      <c r="CC764" s="179"/>
      <c r="CD764" s="179"/>
      <c r="CE764" s="179"/>
      <c r="CF764" s="179"/>
      <c r="CG764" s="179"/>
      <c r="CH764" s="179"/>
      <c r="CI764" s="179"/>
      <c r="CJ764" s="179"/>
      <c r="CK764" s="179"/>
      <c r="CL764" s="179"/>
      <c r="CM764" s="179"/>
      <c r="CN764" s="179"/>
      <c r="CO764" s="179"/>
      <c r="CP764" s="179"/>
      <c r="CQ764" s="179"/>
      <c r="CR764" s="179"/>
      <c r="CS764" s="179"/>
      <c r="CT764" s="179"/>
      <c r="CU764" s="179"/>
      <c r="CV764" s="179"/>
      <c r="CW764" s="179"/>
      <c r="CX764" s="179"/>
      <c r="CY764" s="179"/>
      <c r="CZ764" s="179"/>
      <c r="DA764" s="179"/>
      <c r="DB764" s="179"/>
      <c r="DC764" s="179"/>
      <c r="DD764" s="179"/>
      <c r="DE764" s="179"/>
      <c r="DF764" s="179"/>
      <c r="DG764" s="179"/>
      <c r="DH764" s="179"/>
      <c r="DI764" s="179"/>
      <c r="DJ764" s="179"/>
      <c r="DK764" s="179"/>
      <c r="DL764" s="179"/>
      <c r="DM764" s="179"/>
      <c r="DN764" s="179"/>
      <c r="DO764" s="179"/>
      <c r="DP764" s="179"/>
      <c r="DQ764" s="179"/>
      <c r="DR764" s="179"/>
      <c r="DS764" s="179"/>
      <c r="DT764" s="179"/>
      <c r="DU764" s="179"/>
      <c r="DV764" s="179"/>
      <c r="DW764" s="179"/>
      <c r="DX764" s="179"/>
      <c r="DY764" s="179"/>
      <c r="DZ764" s="179"/>
      <c r="EA764" s="179"/>
      <c r="EB764" s="179"/>
      <c r="EC764" s="179"/>
      <c r="ED764" s="179"/>
      <c r="EE764" s="179"/>
      <c r="EF764" s="179"/>
      <c r="EG764" s="179"/>
      <c r="EH764" s="179"/>
      <c r="EI764" s="179"/>
      <c r="EJ764" s="179"/>
      <c r="EK764" s="179"/>
      <c r="EL764" s="179"/>
      <c r="EM764" s="179"/>
      <c r="EN764" s="179"/>
      <c r="EO764" s="179"/>
      <c r="EP764" s="179"/>
      <c r="EQ764" s="179"/>
      <c r="ER764" s="179"/>
      <c r="ES764" s="179"/>
      <c r="ET764" s="179"/>
      <c r="EU764" s="179"/>
      <c r="EV764" s="179"/>
      <c r="EW764" s="179"/>
      <c r="EX764" s="179"/>
      <c r="EY764" s="179"/>
      <c r="EZ764" s="179"/>
      <c r="FA764" s="179"/>
      <c r="FB764" s="179"/>
      <c r="FC764" s="179"/>
      <c r="FD764" s="179"/>
      <c r="FE764" s="179"/>
      <c r="FF764" s="179"/>
      <c r="FG764" s="179"/>
      <c r="FH764" s="179"/>
      <c r="FI764" s="179"/>
      <c r="FJ764" s="179"/>
      <c r="FK764" s="179"/>
      <c r="FL764" s="179"/>
      <c r="FM764" s="179"/>
      <c r="FN764" s="179"/>
      <c r="FO764" s="179"/>
      <c r="FP764" s="179"/>
      <c r="FQ764" s="179"/>
      <c r="FR764" s="179"/>
      <c r="FS764" s="179"/>
      <c r="FT764" s="179"/>
      <c r="FU764" s="179"/>
      <c r="FV764" s="179"/>
      <c r="FW764" s="179"/>
      <c r="FX764" s="179"/>
      <c r="FY764" s="179"/>
      <c r="FZ764" s="179"/>
      <c r="GA764" s="179"/>
      <c r="GB764" s="179"/>
    </row>
    <row r="765" spans="1:184" s="659" customFormat="1">
      <c r="A765" s="12"/>
      <c r="D765" s="179"/>
      <c r="E765" s="179"/>
      <c r="F765" s="179"/>
      <c r="G765" s="179"/>
      <c r="H765" s="179"/>
      <c r="I765" s="179"/>
      <c r="J765" s="179"/>
      <c r="K765" s="179"/>
      <c r="L765" s="793"/>
      <c r="M765" s="794"/>
      <c r="N765" s="795"/>
      <c r="O765" s="179"/>
      <c r="P765" s="179"/>
      <c r="Q765" s="179"/>
      <c r="R765" s="179"/>
      <c r="S765" s="179"/>
      <c r="T765" s="179"/>
      <c r="U765" s="179"/>
      <c r="V765" s="179"/>
      <c r="W765" s="179"/>
      <c r="X765" s="179"/>
      <c r="Y765" s="179"/>
      <c r="Z765" s="179"/>
      <c r="AA765" s="179"/>
      <c r="AB765" s="179"/>
      <c r="AC765" s="179"/>
      <c r="AD765" s="179"/>
      <c r="AE765" s="179"/>
      <c r="AF765" s="179"/>
      <c r="AG765" s="179"/>
      <c r="AH765" s="179"/>
      <c r="AI765" s="179"/>
      <c r="AJ765" s="179"/>
      <c r="AK765" s="179"/>
      <c r="AL765" s="179"/>
      <c r="AM765" s="179"/>
      <c r="AN765" s="179"/>
      <c r="AO765" s="179"/>
      <c r="AP765" s="179"/>
      <c r="AQ765" s="179"/>
      <c r="AR765" s="179"/>
      <c r="AS765" s="179"/>
      <c r="AT765" s="179"/>
      <c r="AU765" s="179"/>
      <c r="AV765" s="179"/>
      <c r="AW765" s="179"/>
      <c r="AX765" s="179"/>
      <c r="AY765" s="179"/>
      <c r="AZ765" s="179"/>
      <c r="BA765" s="179"/>
      <c r="BB765" s="179"/>
      <c r="BC765" s="179"/>
      <c r="BD765" s="179"/>
      <c r="BE765" s="179"/>
      <c r="BF765" s="179"/>
      <c r="BG765" s="179"/>
      <c r="BH765" s="179"/>
      <c r="BI765" s="179"/>
      <c r="BJ765" s="179"/>
      <c r="BK765" s="179"/>
      <c r="BL765" s="179"/>
      <c r="BM765" s="179"/>
      <c r="BN765" s="179"/>
      <c r="BO765" s="179"/>
      <c r="BP765" s="179"/>
      <c r="BQ765" s="179"/>
      <c r="BR765" s="179"/>
      <c r="BS765" s="179"/>
      <c r="BT765" s="179"/>
      <c r="BU765" s="179"/>
      <c r="BV765" s="179"/>
      <c r="BW765" s="179"/>
      <c r="BX765" s="179"/>
      <c r="BY765" s="179"/>
      <c r="BZ765" s="179"/>
      <c r="CA765" s="179"/>
      <c r="CB765" s="179"/>
      <c r="CC765" s="179"/>
      <c r="CD765" s="179"/>
      <c r="CE765" s="179"/>
      <c r="CF765" s="179"/>
      <c r="CG765" s="179"/>
      <c r="CH765" s="179"/>
      <c r="CI765" s="179"/>
      <c r="CJ765" s="179"/>
      <c r="CK765" s="179"/>
      <c r="CL765" s="179"/>
      <c r="CM765" s="179"/>
      <c r="CN765" s="179"/>
      <c r="CO765" s="179"/>
      <c r="CP765" s="179"/>
      <c r="CQ765" s="179"/>
      <c r="CR765" s="179"/>
      <c r="CS765" s="179"/>
      <c r="CT765" s="179"/>
      <c r="CU765" s="179"/>
      <c r="CV765" s="179"/>
      <c r="CW765" s="179"/>
      <c r="CX765" s="179"/>
      <c r="CY765" s="179"/>
      <c r="CZ765" s="179"/>
      <c r="DA765" s="179"/>
      <c r="DB765" s="179"/>
      <c r="DC765" s="179"/>
      <c r="DD765" s="179"/>
      <c r="DE765" s="179"/>
      <c r="DF765" s="179"/>
      <c r="DG765" s="179"/>
      <c r="DH765" s="179"/>
      <c r="DI765" s="179"/>
      <c r="DJ765" s="179"/>
      <c r="DK765" s="179"/>
      <c r="DL765" s="179"/>
      <c r="DM765" s="179"/>
      <c r="DN765" s="179"/>
      <c r="DO765" s="179"/>
      <c r="DP765" s="179"/>
      <c r="DQ765" s="179"/>
      <c r="DR765" s="179"/>
      <c r="DS765" s="179"/>
      <c r="DT765" s="179"/>
      <c r="DU765" s="179"/>
      <c r="DV765" s="179"/>
      <c r="DW765" s="179"/>
      <c r="DX765" s="179"/>
      <c r="DY765" s="179"/>
      <c r="DZ765" s="179"/>
      <c r="EA765" s="179"/>
      <c r="EB765" s="179"/>
      <c r="EC765" s="179"/>
      <c r="ED765" s="179"/>
      <c r="EE765" s="179"/>
      <c r="EF765" s="179"/>
      <c r="EG765" s="179"/>
      <c r="EH765" s="179"/>
      <c r="EI765" s="179"/>
      <c r="EJ765" s="179"/>
      <c r="EK765" s="179"/>
      <c r="EL765" s="179"/>
      <c r="EM765" s="179"/>
      <c r="EN765" s="179"/>
      <c r="EO765" s="179"/>
      <c r="EP765" s="179"/>
      <c r="EQ765" s="179"/>
      <c r="ER765" s="179"/>
      <c r="ES765" s="179"/>
      <c r="ET765" s="179"/>
      <c r="EU765" s="179"/>
      <c r="EV765" s="179"/>
      <c r="EW765" s="179"/>
      <c r="EX765" s="179"/>
      <c r="EY765" s="179"/>
      <c r="EZ765" s="179"/>
      <c r="FA765" s="179"/>
      <c r="FB765" s="179"/>
      <c r="FC765" s="179"/>
      <c r="FD765" s="179"/>
      <c r="FE765" s="179"/>
      <c r="FF765" s="179"/>
      <c r="FG765" s="179"/>
      <c r="FH765" s="179"/>
      <c r="FI765" s="179"/>
      <c r="FJ765" s="179"/>
      <c r="FK765" s="179"/>
      <c r="FL765" s="179"/>
      <c r="FM765" s="179"/>
      <c r="FN765" s="179"/>
      <c r="FO765" s="179"/>
      <c r="FP765" s="179"/>
      <c r="FQ765" s="179"/>
      <c r="FR765" s="179"/>
      <c r="FS765" s="179"/>
      <c r="FT765" s="179"/>
      <c r="FU765" s="179"/>
      <c r="FV765" s="179"/>
      <c r="FW765" s="179"/>
      <c r="FX765" s="179"/>
      <c r="FY765" s="179"/>
      <c r="FZ765" s="179"/>
      <c r="GA765" s="179"/>
      <c r="GB765" s="179"/>
    </row>
    <row r="766" spans="1:184" s="659" customFormat="1">
      <c r="A766" s="12"/>
      <c r="D766" s="179"/>
      <c r="E766" s="179"/>
      <c r="F766" s="179"/>
      <c r="G766" s="179"/>
      <c r="H766" s="179"/>
      <c r="I766" s="179"/>
      <c r="J766" s="179"/>
      <c r="K766" s="179"/>
      <c r="L766" s="793"/>
      <c r="M766" s="794"/>
      <c r="N766" s="795"/>
      <c r="O766" s="179"/>
      <c r="P766" s="179"/>
      <c r="Q766" s="179"/>
      <c r="R766" s="179"/>
      <c r="S766" s="179"/>
      <c r="T766" s="179"/>
      <c r="U766" s="179"/>
      <c r="V766" s="179"/>
      <c r="W766" s="179"/>
      <c r="X766" s="179"/>
      <c r="Y766" s="179"/>
      <c r="Z766" s="179"/>
      <c r="AA766" s="179"/>
      <c r="AB766" s="179"/>
      <c r="AC766" s="179"/>
      <c r="AD766" s="179"/>
      <c r="AE766" s="179"/>
      <c r="AF766" s="179"/>
      <c r="AG766" s="179"/>
      <c r="AH766" s="179"/>
      <c r="AI766" s="179"/>
      <c r="AJ766" s="179"/>
      <c r="AK766" s="179"/>
      <c r="AL766" s="179"/>
      <c r="AM766" s="179"/>
      <c r="AN766" s="179"/>
      <c r="AO766" s="179"/>
      <c r="AP766" s="179"/>
      <c r="AQ766" s="179"/>
      <c r="AR766" s="179"/>
      <c r="AS766" s="179"/>
      <c r="AT766" s="179"/>
      <c r="AU766" s="179"/>
      <c r="AV766" s="179"/>
      <c r="AW766" s="179"/>
      <c r="AX766" s="179"/>
      <c r="AY766" s="179"/>
      <c r="AZ766" s="179"/>
      <c r="BA766" s="179"/>
      <c r="BB766" s="179"/>
      <c r="BC766" s="179"/>
      <c r="BD766" s="179"/>
      <c r="BE766" s="179"/>
      <c r="BF766" s="179"/>
      <c r="BG766" s="179"/>
      <c r="BH766" s="179"/>
      <c r="BI766" s="179"/>
      <c r="BJ766" s="179"/>
      <c r="BK766" s="179"/>
      <c r="BL766" s="179"/>
      <c r="BM766" s="179"/>
      <c r="BN766" s="179"/>
      <c r="BO766" s="179"/>
      <c r="BP766" s="179"/>
      <c r="BQ766" s="179"/>
      <c r="BR766" s="179"/>
      <c r="BS766" s="179"/>
      <c r="BT766" s="179"/>
      <c r="BU766" s="179"/>
      <c r="BV766" s="179"/>
      <c r="BW766" s="179"/>
      <c r="BX766" s="179"/>
      <c r="BY766" s="179"/>
      <c r="BZ766" s="179"/>
      <c r="CA766" s="179"/>
      <c r="CB766" s="179"/>
      <c r="CC766" s="179"/>
      <c r="CD766" s="179"/>
      <c r="CE766" s="179"/>
      <c r="CF766" s="179"/>
      <c r="CG766" s="179"/>
      <c r="CH766" s="179"/>
      <c r="CI766" s="179"/>
      <c r="CJ766" s="179"/>
      <c r="CK766" s="179"/>
      <c r="CL766" s="179"/>
      <c r="CM766" s="179"/>
      <c r="CN766" s="179"/>
      <c r="CO766" s="179"/>
      <c r="CP766" s="179"/>
      <c r="CQ766" s="179"/>
      <c r="CR766" s="179"/>
      <c r="CS766" s="179"/>
      <c r="CT766" s="179"/>
      <c r="CU766" s="179"/>
      <c r="CV766" s="179"/>
      <c r="CW766" s="179"/>
      <c r="CX766" s="179"/>
      <c r="CY766" s="179"/>
      <c r="CZ766" s="179"/>
      <c r="DA766" s="179"/>
      <c r="DB766" s="179"/>
      <c r="DC766" s="179"/>
      <c r="DD766" s="179"/>
      <c r="DE766" s="179"/>
      <c r="DF766" s="179"/>
      <c r="DG766" s="179"/>
      <c r="DH766" s="179"/>
      <c r="DI766" s="179"/>
      <c r="DJ766" s="179"/>
      <c r="DK766" s="179"/>
      <c r="DL766" s="179"/>
      <c r="DM766" s="179"/>
      <c r="DN766" s="179"/>
      <c r="DO766" s="179"/>
      <c r="DP766" s="179"/>
      <c r="DQ766" s="179"/>
      <c r="DR766" s="179"/>
      <c r="DS766" s="179"/>
      <c r="DT766" s="179"/>
      <c r="DU766" s="179"/>
      <c r="DV766" s="179"/>
      <c r="DW766" s="179"/>
      <c r="DX766" s="179"/>
      <c r="DY766" s="179"/>
      <c r="DZ766" s="179"/>
      <c r="EA766" s="179"/>
      <c r="EB766" s="179"/>
      <c r="EC766" s="179"/>
      <c r="ED766" s="179"/>
      <c r="EE766" s="179"/>
      <c r="EF766" s="179"/>
      <c r="EG766" s="179"/>
      <c r="EH766" s="179"/>
      <c r="EI766" s="179"/>
      <c r="EJ766" s="179"/>
      <c r="EK766" s="179"/>
      <c r="EL766" s="179"/>
      <c r="EM766" s="179"/>
      <c r="EN766" s="179"/>
      <c r="EO766" s="179"/>
      <c r="EP766" s="179"/>
      <c r="EQ766" s="179"/>
      <c r="ER766" s="179"/>
      <c r="ES766" s="179"/>
      <c r="ET766" s="179"/>
      <c r="EU766" s="179"/>
      <c r="EV766" s="179"/>
      <c r="EW766" s="179"/>
      <c r="EX766" s="179"/>
      <c r="EY766" s="179"/>
      <c r="EZ766" s="179"/>
      <c r="FA766" s="179"/>
      <c r="FB766" s="179"/>
      <c r="FC766" s="179"/>
      <c r="FD766" s="179"/>
      <c r="FE766" s="179"/>
      <c r="FF766" s="179"/>
      <c r="FG766" s="179"/>
      <c r="FH766" s="179"/>
      <c r="FI766" s="179"/>
      <c r="FJ766" s="179"/>
      <c r="FK766" s="179"/>
      <c r="FL766" s="179"/>
      <c r="FM766" s="179"/>
      <c r="FN766" s="179"/>
      <c r="FO766" s="179"/>
      <c r="FP766" s="179"/>
      <c r="FQ766" s="179"/>
      <c r="FR766" s="179"/>
      <c r="FS766" s="179"/>
      <c r="FT766" s="179"/>
      <c r="FU766" s="179"/>
      <c r="FV766" s="179"/>
      <c r="FW766" s="179"/>
      <c r="FX766" s="179"/>
      <c r="FY766" s="179"/>
      <c r="FZ766" s="179"/>
      <c r="GA766" s="179"/>
      <c r="GB766" s="179"/>
    </row>
    <row r="767" spans="1:184" s="659" customFormat="1">
      <c r="A767" s="12"/>
      <c r="D767" s="179"/>
      <c r="E767" s="179"/>
      <c r="F767" s="179"/>
      <c r="G767" s="179"/>
      <c r="H767" s="179"/>
      <c r="I767" s="179"/>
      <c r="J767" s="179"/>
      <c r="K767" s="179"/>
      <c r="L767" s="793"/>
      <c r="M767" s="794"/>
      <c r="N767" s="795"/>
      <c r="O767" s="179"/>
      <c r="P767" s="179"/>
      <c r="Q767" s="179"/>
      <c r="R767" s="179"/>
      <c r="S767" s="179"/>
      <c r="T767" s="179"/>
      <c r="U767" s="179"/>
      <c r="V767" s="179"/>
      <c r="W767" s="179"/>
      <c r="X767" s="179"/>
      <c r="Y767" s="179"/>
      <c r="Z767" s="179"/>
      <c r="AA767" s="179"/>
      <c r="AB767" s="179"/>
      <c r="AC767" s="179"/>
      <c r="AD767" s="179"/>
      <c r="AE767" s="179"/>
      <c r="AF767" s="179"/>
      <c r="AG767" s="179"/>
      <c r="AH767" s="179"/>
      <c r="AI767" s="179"/>
      <c r="AJ767" s="179"/>
      <c r="AK767" s="179"/>
      <c r="AL767" s="179"/>
      <c r="AM767" s="179"/>
      <c r="AN767" s="179"/>
      <c r="AO767" s="179"/>
      <c r="AP767" s="179"/>
      <c r="AQ767" s="179"/>
      <c r="AR767" s="179"/>
      <c r="AS767" s="179"/>
      <c r="AT767" s="179"/>
      <c r="AU767" s="179"/>
      <c r="AV767" s="179"/>
      <c r="AW767" s="179"/>
      <c r="AX767" s="179"/>
      <c r="AY767" s="179"/>
      <c r="AZ767" s="179"/>
      <c r="BA767" s="179"/>
      <c r="BB767" s="179"/>
      <c r="BC767" s="179"/>
      <c r="BD767" s="179"/>
      <c r="BE767" s="179"/>
      <c r="BF767" s="179"/>
      <c r="BG767" s="179"/>
      <c r="BH767" s="179"/>
      <c r="BI767" s="179"/>
      <c r="BJ767" s="179"/>
      <c r="BK767" s="179"/>
      <c r="BL767" s="179"/>
      <c r="BM767" s="179"/>
      <c r="BN767" s="179"/>
      <c r="BO767" s="179"/>
      <c r="BP767" s="179"/>
      <c r="BQ767" s="179"/>
      <c r="BR767" s="179"/>
      <c r="BS767" s="179"/>
      <c r="BT767" s="179"/>
      <c r="BU767" s="179"/>
      <c r="BV767" s="179"/>
      <c r="BW767" s="179"/>
      <c r="BX767" s="179"/>
      <c r="BY767" s="179"/>
      <c r="BZ767" s="179"/>
      <c r="CA767" s="179"/>
      <c r="CB767" s="179"/>
      <c r="CC767" s="179"/>
      <c r="CD767" s="179"/>
      <c r="CE767" s="179"/>
      <c r="CF767" s="179"/>
      <c r="CG767" s="179"/>
      <c r="CH767" s="179"/>
      <c r="CI767" s="179"/>
      <c r="CJ767" s="179"/>
      <c r="CK767" s="179"/>
      <c r="CL767" s="179"/>
      <c r="CM767" s="179"/>
      <c r="CN767" s="179"/>
      <c r="CO767" s="179"/>
      <c r="CP767" s="179"/>
      <c r="CQ767" s="179"/>
      <c r="CR767" s="179"/>
      <c r="CS767" s="179"/>
      <c r="CT767" s="179"/>
      <c r="CU767" s="179"/>
      <c r="CV767" s="179"/>
      <c r="CW767" s="179"/>
      <c r="CX767" s="179"/>
      <c r="CY767" s="179"/>
      <c r="CZ767" s="179"/>
      <c r="DA767" s="179"/>
      <c r="DB767" s="179"/>
      <c r="DC767" s="179"/>
      <c r="DD767" s="179"/>
      <c r="DE767" s="179"/>
      <c r="DF767" s="179"/>
      <c r="DG767" s="179"/>
      <c r="DH767" s="179"/>
      <c r="DI767" s="179"/>
      <c r="DJ767" s="179"/>
      <c r="DK767" s="179"/>
      <c r="DL767" s="179"/>
      <c r="DM767" s="179"/>
      <c r="DN767" s="179"/>
      <c r="DO767" s="179"/>
      <c r="DP767" s="179"/>
      <c r="DQ767" s="179"/>
      <c r="DR767" s="179"/>
      <c r="DS767" s="179"/>
      <c r="DT767" s="179"/>
      <c r="DU767" s="179"/>
      <c r="DV767" s="179"/>
      <c r="DW767" s="179"/>
      <c r="DX767" s="179"/>
      <c r="DY767" s="179"/>
      <c r="DZ767" s="179"/>
      <c r="EA767" s="179"/>
      <c r="EB767" s="179"/>
      <c r="EC767" s="179"/>
      <c r="ED767" s="179"/>
      <c r="EE767" s="179"/>
      <c r="EF767" s="179"/>
      <c r="EG767" s="179"/>
      <c r="EH767" s="179"/>
      <c r="EI767" s="179"/>
      <c r="EJ767" s="179"/>
      <c r="EK767" s="179"/>
      <c r="EL767" s="179"/>
      <c r="EM767" s="179"/>
      <c r="EN767" s="179"/>
      <c r="EO767" s="179"/>
      <c r="EP767" s="179"/>
      <c r="EQ767" s="179"/>
      <c r="ER767" s="179"/>
      <c r="ES767" s="179"/>
      <c r="ET767" s="179"/>
      <c r="EU767" s="179"/>
      <c r="EV767" s="179"/>
      <c r="EW767" s="179"/>
      <c r="EX767" s="179"/>
      <c r="EY767" s="179"/>
      <c r="EZ767" s="179"/>
      <c r="FA767" s="179"/>
      <c r="FB767" s="179"/>
      <c r="FC767" s="179"/>
      <c r="FD767" s="179"/>
      <c r="FE767" s="179"/>
      <c r="FF767" s="179"/>
      <c r="FG767" s="179"/>
      <c r="FH767" s="179"/>
      <c r="FI767" s="179"/>
      <c r="FJ767" s="179"/>
      <c r="FK767" s="179"/>
      <c r="FL767" s="179"/>
      <c r="FM767" s="179"/>
      <c r="FN767" s="179"/>
      <c r="FO767" s="179"/>
      <c r="FP767" s="179"/>
      <c r="FQ767" s="179"/>
      <c r="FR767" s="179"/>
      <c r="FS767" s="179"/>
      <c r="FT767" s="179"/>
      <c r="FU767" s="179"/>
      <c r="FV767" s="179"/>
      <c r="FW767" s="179"/>
      <c r="FX767" s="179"/>
      <c r="FY767" s="179"/>
      <c r="FZ767" s="179"/>
      <c r="GA767" s="179"/>
      <c r="GB767" s="179"/>
    </row>
    <row r="768" spans="1:184" s="659" customFormat="1">
      <c r="A768" s="12"/>
      <c r="D768" s="179"/>
      <c r="E768" s="179"/>
      <c r="F768" s="179"/>
      <c r="G768" s="179"/>
      <c r="H768" s="179"/>
      <c r="I768" s="179"/>
      <c r="J768" s="179"/>
      <c r="K768" s="179"/>
      <c r="L768" s="793"/>
      <c r="M768" s="794"/>
      <c r="N768" s="795"/>
      <c r="O768" s="179"/>
      <c r="P768" s="179"/>
      <c r="Q768" s="179"/>
      <c r="R768" s="179"/>
      <c r="S768" s="179"/>
      <c r="T768" s="179"/>
      <c r="U768" s="179"/>
      <c r="V768" s="179"/>
      <c r="W768" s="179"/>
      <c r="X768" s="179"/>
      <c r="Y768" s="179"/>
      <c r="Z768" s="179"/>
      <c r="AA768" s="179"/>
      <c r="AB768" s="179"/>
      <c r="AC768" s="179"/>
      <c r="AD768" s="179"/>
      <c r="AE768" s="179"/>
      <c r="AF768" s="179"/>
      <c r="AG768" s="179"/>
      <c r="AH768" s="179"/>
      <c r="AI768" s="179"/>
      <c r="AJ768" s="179"/>
      <c r="AK768" s="179"/>
      <c r="AL768" s="179"/>
      <c r="AM768" s="179"/>
      <c r="AN768" s="179"/>
      <c r="AO768" s="179"/>
      <c r="AP768" s="179"/>
      <c r="AQ768" s="179"/>
      <c r="AR768" s="179"/>
      <c r="AS768" s="179"/>
      <c r="AT768" s="179"/>
      <c r="AU768" s="179"/>
      <c r="AV768" s="179"/>
      <c r="AW768" s="179"/>
      <c r="AX768" s="179"/>
      <c r="AY768" s="179"/>
      <c r="AZ768" s="179"/>
      <c r="BA768" s="179"/>
      <c r="BB768" s="179"/>
      <c r="BC768" s="179"/>
      <c r="BD768" s="179"/>
      <c r="BE768" s="179"/>
      <c r="BF768" s="179"/>
      <c r="BG768" s="179"/>
      <c r="BH768" s="179"/>
      <c r="BI768" s="179"/>
      <c r="BJ768" s="179"/>
      <c r="BK768" s="179"/>
      <c r="BL768" s="179"/>
      <c r="BM768" s="179"/>
      <c r="BN768" s="179"/>
      <c r="BO768" s="179"/>
      <c r="BP768" s="179"/>
      <c r="BQ768" s="179"/>
      <c r="BR768" s="179"/>
      <c r="BS768" s="179"/>
      <c r="BT768" s="179"/>
      <c r="BU768" s="179"/>
      <c r="BV768" s="179"/>
      <c r="BW768" s="179"/>
      <c r="BX768" s="179"/>
      <c r="BY768" s="179"/>
      <c r="BZ768" s="179"/>
      <c r="CA768" s="179"/>
      <c r="CB768" s="179"/>
      <c r="CC768" s="179"/>
      <c r="CD768" s="179"/>
      <c r="CE768" s="179"/>
      <c r="CF768" s="179"/>
      <c r="CG768" s="179"/>
      <c r="CH768" s="179"/>
      <c r="CI768" s="179"/>
      <c r="CJ768" s="179"/>
      <c r="CK768" s="179"/>
      <c r="CL768" s="179"/>
      <c r="CM768" s="179"/>
      <c r="CN768" s="179"/>
      <c r="CO768" s="179"/>
      <c r="CP768" s="179"/>
      <c r="CQ768" s="179"/>
      <c r="CR768" s="179"/>
      <c r="CS768" s="179"/>
      <c r="CT768" s="179"/>
      <c r="CU768" s="179"/>
      <c r="CV768" s="179"/>
      <c r="CW768" s="179"/>
      <c r="CX768" s="179"/>
      <c r="CY768" s="179"/>
      <c r="CZ768" s="179"/>
      <c r="DA768" s="179"/>
      <c r="DB768" s="179"/>
      <c r="DC768" s="179"/>
      <c r="DD768" s="179"/>
      <c r="DE768" s="179"/>
      <c r="DF768" s="179"/>
      <c r="DG768" s="179"/>
      <c r="DH768" s="179"/>
      <c r="DI768" s="179"/>
      <c r="DJ768" s="179"/>
      <c r="DK768" s="179"/>
      <c r="DL768" s="179"/>
      <c r="DM768" s="179"/>
      <c r="DN768" s="179"/>
      <c r="DO768" s="179"/>
      <c r="DP768" s="179"/>
      <c r="DQ768" s="179"/>
      <c r="DR768" s="179"/>
      <c r="DS768" s="179"/>
      <c r="DT768" s="179"/>
      <c r="DU768" s="179"/>
      <c r="DV768" s="179"/>
      <c r="DW768" s="179"/>
      <c r="DX768" s="179"/>
      <c r="DY768" s="179"/>
      <c r="DZ768" s="179"/>
      <c r="EA768" s="179"/>
      <c r="EB768" s="179"/>
      <c r="EC768" s="179"/>
      <c r="ED768" s="179"/>
      <c r="EE768" s="179"/>
      <c r="EF768" s="179"/>
      <c r="EG768" s="179"/>
      <c r="EH768" s="179"/>
      <c r="EI768" s="179"/>
      <c r="EJ768" s="179"/>
      <c r="EK768" s="179"/>
      <c r="EL768" s="179"/>
      <c r="EM768" s="179"/>
      <c r="EN768" s="179"/>
      <c r="EO768" s="179"/>
      <c r="EP768" s="179"/>
      <c r="EQ768" s="179"/>
      <c r="ER768" s="179"/>
      <c r="ES768" s="179"/>
      <c r="ET768" s="179"/>
      <c r="EU768" s="179"/>
      <c r="EV768" s="179"/>
      <c r="EW768" s="179"/>
      <c r="EX768" s="179"/>
      <c r="EY768" s="179"/>
      <c r="EZ768" s="179"/>
      <c r="FA768" s="179"/>
      <c r="FB768" s="179"/>
      <c r="FC768" s="179"/>
      <c r="FD768" s="179"/>
      <c r="FE768" s="179"/>
      <c r="FF768" s="179"/>
      <c r="FG768" s="179"/>
      <c r="FH768" s="179"/>
      <c r="FI768" s="179"/>
      <c r="FJ768" s="179"/>
      <c r="FK768" s="179"/>
      <c r="FL768" s="179"/>
      <c r="FM768" s="179"/>
      <c r="FN768" s="179"/>
      <c r="FO768" s="179"/>
      <c r="FP768" s="179"/>
      <c r="FQ768" s="179"/>
      <c r="FR768" s="179"/>
      <c r="FS768" s="179"/>
      <c r="FT768" s="179"/>
      <c r="FU768" s="179"/>
      <c r="FV768" s="179"/>
      <c r="FW768" s="179"/>
      <c r="FX768" s="179"/>
      <c r="FY768" s="179"/>
      <c r="FZ768" s="179"/>
      <c r="GA768" s="179"/>
      <c r="GB768" s="179"/>
    </row>
    <row r="769" spans="1:184" s="659" customFormat="1">
      <c r="A769" s="12"/>
      <c r="D769" s="179"/>
      <c r="E769" s="179"/>
      <c r="F769" s="179"/>
      <c r="G769" s="179"/>
      <c r="H769" s="179"/>
      <c r="I769" s="179"/>
      <c r="J769" s="179"/>
      <c r="K769" s="179"/>
      <c r="L769" s="793"/>
      <c r="M769" s="794"/>
      <c r="N769" s="795"/>
      <c r="O769" s="179"/>
      <c r="P769" s="179"/>
      <c r="Q769" s="179"/>
      <c r="R769" s="179"/>
      <c r="S769" s="179"/>
      <c r="T769" s="179"/>
      <c r="U769" s="179"/>
      <c r="V769" s="179"/>
      <c r="W769" s="179"/>
      <c r="X769" s="179"/>
      <c r="Y769" s="179"/>
      <c r="Z769" s="179"/>
      <c r="AA769" s="179"/>
      <c r="AB769" s="179"/>
      <c r="AC769" s="179"/>
      <c r="AD769" s="179"/>
      <c r="AE769" s="179"/>
      <c r="AF769" s="179"/>
      <c r="AG769" s="179"/>
      <c r="AH769" s="179"/>
      <c r="AI769" s="179"/>
      <c r="AJ769" s="179"/>
      <c r="AK769" s="179"/>
      <c r="AL769" s="179"/>
      <c r="AM769" s="179"/>
      <c r="AN769" s="179"/>
      <c r="AO769" s="179"/>
      <c r="AP769" s="179"/>
      <c r="AQ769" s="179"/>
      <c r="AR769" s="179"/>
      <c r="AS769" s="179"/>
      <c r="AT769" s="179"/>
      <c r="AU769" s="179"/>
      <c r="AV769" s="179"/>
      <c r="AW769" s="179"/>
      <c r="AX769" s="179"/>
      <c r="AY769" s="179"/>
      <c r="AZ769" s="179"/>
      <c r="BA769" s="179"/>
      <c r="BB769" s="179"/>
      <c r="BC769" s="179"/>
      <c r="BD769" s="179"/>
      <c r="BE769" s="179"/>
      <c r="BF769" s="179"/>
      <c r="BG769" s="179"/>
      <c r="BH769" s="179"/>
      <c r="BI769" s="179"/>
      <c r="BJ769" s="179"/>
      <c r="BK769" s="179"/>
      <c r="BL769" s="179"/>
      <c r="BM769" s="179"/>
      <c r="BN769" s="179"/>
      <c r="BO769" s="179"/>
      <c r="BP769" s="179"/>
      <c r="BQ769" s="179"/>
      <c r="BR769" s="179"/>
      <c r="BS769" s="179"/>
      <c r="BT769" s="179"/>
      <c r="BU769" s="179"/>
      <c r="BV769" s="179"/>
      <c r="BW769" s="179"/>
      <c r="BX769" s="179"/>
      <c r="BY769" s="179"/>
      <c r="BZ769" s="179"/>
      <c r="CA769" s="179"/>
      <c r="CB769" s="179"/>
      <c r="CC769" s="179"/>
      <c r="CD769" s="179"/>
      <c r="CE769" s="179"/>
      <c r="CF769" s="179"/>
      <c r="CG769" s="179"/>
      <c r="CH769" s="179"/>
      <c r="CI769" s="179"/>
      <c r="CJ769" s="179"/>
      <c r="CK769" s="179"/>
      <c r="CL769" s="179"/>
      <c r="CM769" s="179"/>
      <c r="CN769" s="179"/>
      <c r="CO769" s="179"/>
      <c r="CP769" s="179"/>
      <c r="CQ769" s="179"/>
      <c r="CR769" s="179"/>
      <c r="CS769" s="179"/>
      <c r="CT769" s="179"/>
      <c r="CU769" s="179"/>
      <c r="CV769" s="179"/>
      <c r="CW769" s="179"/>
      <c r="CX769" s="179"/>
      <c r="CY769" s="179"/>
      <c r="CZ769" s="179"/>
      <c r="DA769" s="179"/>
      <c r="DB769" s="179"/>
      <c r="DC769" s="179"/>
      <c r="DD769" s="179"/>
      <c r="DE769" s="179"/>
      <c r="DF769" s="179"/>
      <c r="DG769" s="179"/>
      <c r="DH769" s="179"/>
      <c r="DI769" s="179"/>
      <c r="DJ769" s="179"/>
      <c r="DK769" s="179"/>
      <c r="DL769" s="179"/>
      <c r="DM769" s="179"/>
      <c r="DN769" s="179"/>
      <c r="DO769" s="179"/>
      <c r="DP769" s="179"/>
      <c r="DQ769" s="179"/>
      <c r="DR769" s="179"/>
      <c r="DS769" s="179"/>
      <c r="DT769" s="179"/>
      <c r="DU769" s="179"/>
      <c r="DV769" s="179"/>
      <c r="DW769" s="179"/>
      <c r="DX769" s="179"/>
      <c r="DY769" s="179"/>
      <c r="DZ769" s="179"/>
      <c r="EA769" s="179"/>
      <c r="EB769" s="179"/>
      <c r="EC769" s="179"/>
      <c r="ED769" s="179"/>
      <c r="EE769" s="179"/>
      <c r="EF769" s="179"/>
      <c r="EG769" s="179"/>
      <c r="EH769" s="179"/>
      <c r="EI769" s="179"/>
      <c r="EJ769" s="179"/>
      <c r="EK769" s="179"/>
      <c r="EL769" s="179"/>
      <c r="EM769" s="179"/>
      <c r="EN769" s="179"/>
      <c r="EO769" s="179"/>
      <c r="EP769" s="179"/>
      <c r="EQ769" s="179"/>
      <c r="ER769" s="179"/>
      <c r="ES769" s="179"/>
      <c r="ET769" s="179"/>
      <c r="EU769" s="179"/>
      <c r="EV769" s="179"/>
      <c r="EW769" s="179"/>
      <c r="EX769" s="179"/>
      <c r="EY769" s="179"/>
      <c r="EZ769" s="179"/>
      <c r="FA769" s="179"/>
      <c r="FB769" s="179"/>
      <c r="FC769" s="179"/>
      <c r="FD769" s="179"/>
      <c r="FE769" s="179"/>
      <c r="FF769" s="179"/>
      <c r="FG769" s="179"/>
      <c r="FH769" s="179"/>
      <c r="FI769" s="179"/>
      <c r="FJ769" s="179"/>
      <c r="FK769" s="179"/>
      <c r="FL769" s="179"/>
      <c r="FM769" s="179"/>
      <c r="FN769" s="179"/>
      <c r="FO769" s="179"/>
      <c r="FP769" s="179"/>
      <c r="FQ769" s="179"/>
      <c r="FR769" s="179"/>
      <c r="FS769" s="179"/>
      <c r="FT769" s="179"/>
      <c r="FU769" s="179"/>
      <c r="FV769" s="179"/>
      <c r="FW769" s="179"/>
      <c r="FX769" s="179"/>
      <c r="FY769" s="179"/>
      <c r="FZ769" s="179"/>
      <c r="GA769" s="179"/>
      <c r="GB769" s="179"/>
    </row>
    <row r="770" spans="1:184" s="659" customFormat="1">
      <c r="A770" s="12"/>
      <c r="D770" s="179"/>
      <c r="E770" s="179"/>
      <c r="F770" s="179"/>
      <c r="G770" s="179"/>
      <c r="H770" s="179"/>
      <c r="I770" s="179"/>
      <c r="J770" s="179"/>
      <c r="K770" s="179"/>
      <c r="L770" s="793"/>
      <c r="M770" s="794"/>
      <c r="N770" s="795"/>
      <c r="O770" s="179"/>
      <c r="P770" s="179"/>
      <c r="Q770" s="179"/>
      <c r="R770" s="179"/>
      <c r="S770" s="179"/>
      <c r="T770" s="179"/>
      <c r="U770" s="179"/>
      <c r="V770" s="179"/>
      <c r="W770" s="179"/>
      <c r="X770" s="179"/>
      <c r="Y770" s="179"/>
      <c r="Z770" s="179"/>
      <c r="AA770" s="179"/>
      <c r="AB770" s="179"/>
      <c r="AC770" s="179"/>
      <c r="AD770" s="179"/>
      <c r="AE770" s="179"/>
      <c r="AF770" s="179"/>
      <c r="AG770" s="179"/>
      <c r="AH770" s="179"/>
      <c r="AI770" s="179"/>
      <c r="AJ770" s="179"/>
      <c r="AK770" s="179"/>
      <c r="AL770" s="179"/>
      <c r="AM770" s="179"/>
      <c r="AN770" s="179"/>
      <c r="AO770" s="179"/>
      <c r="AP770" s="179"/>
      <c r="AQ770" s="179"/>
      <c r="AR770" s="179"/>
      <c r="AS770" s="179"/>
      <c r="AT770" s="179"/>
      <c r="AU770" s="179"/>
      <c r="AV770" s="179"/>
      <c r="AW770" s="179"/>
      <c r="AX770" s="179"/>
      <c r="AY770" s="179"/>
      <c r="AZ770" s="179"/>
      <c r="BA770" s="179"/>
      <c r="BB770" s="179"/>
      <c r="BC770" s="179"/>
      <c r="BD770" s="179"/>
      <c r="BE770" s="179"/>
      <c r="BF770" s="179"/>
      <c r="BG770" s="179"/>
      <c r="BH770" s="179"/>
      <c r="BI770" s="179"/>
      <c r="BJ770" s="179"/>
      <c r="BK770" s="179"/>
      <c r="BL770" s="179"/>
      <c r="BM770" s="179"/>
      <c r="BN770" s="179"/>
      <c r="BO770" s="179"/>
      <c r="BP770" s="179"/>
      <c r="BQ770" s="179"/>
      <c r="BR770" s="179"/>
      <c r="BS770" s="179"/>
      <c r="BT770" s="179"/>
      <c r="BU770" s="179"/>
      <c r="BV770" s="179"/>
      <c r="BW770" s="179"/>
      <c r="BX770" s="179"/>
      <c r="BY770" s="179"/>
      <c r="BZ770" s="179"/>
      <c r="CA770" s="179"/>
      <c r="CB770" s="179"/>
      <c r="CC770" s="179"/>
      <c r="CD770" s="179"/>
      <c r="CE770" s="179"/>
      <c r="CF770" s="179"/>
      <c r="CG770" s="179"/>
      <c r="CH770" s="179"/>
      <c r="CI770" s="179"/>
      <c r="CJ770" s="179"/>
      <c r="CK770" s="179"/>
      <c r="CL770" s="179"/>
      <c r="CM770" s="179"/>
      <c r="CN770" s="179"/>
      <c r="CO770" s="179"/>
      <c r="CP770" s="179"/>
      <c r="CQ770" s="179"/>
      <c r="CR770" s="179"/>
      <c r="CS770" s="179"/>
      <c r="CT770" s="179"/>
      <c r="CU770" s="179"/>
      <c r="CV770" s="179"/>
      <c r="CW770" s="179"/>
      <c r="CX770" s="179"/>
      <c r="CY770" s="179"/>
      <c r="CZ770" s="179"/>
      <c r="DA770" s="179"/>
      <c r="DB770" s="179"/>
      <c r="DC770" s="179"/>
      <c r="DD770" s="179"/>
      <c r="DE770" s="179"/>
      <c r="DF770" s="179"/>
      <c r="DG770" s="179"/>
      <c r="DH770" s="179"/>
      <c r="DI770" s="179"/>
      <c r="DJ770" s="179"/>
      <c r="DK770" s="179"/>
      <c r="DL770" s="179"/>
      <c r="DM770" s="179"/>
      <c r="DN770" s="179"/>
      <c r="DO770" s="179"/>
      <c r="DP770" s="179"/>
      <c r="DQ770" s="179"/>
      <c r="DR770" s="179"/>
      <c r="DS770" s="179"/>
      <c r="DT770" s="179"/>
      <c r="DU770" s="179"/>
      <c r="DV770" s="179"/>
      <c r="DW770" s="179"/>
      <c r="DX770" s="179"/>
      <c r="DY770" s="179"/>
      <c r="DZ770" s="179"/>
      <c r="EA770" s="179"/>
      <c r="EB770" s="179"/>
      <c r="EC770" s="179"/>
      <c r="ED770" s="179"/>
      <c r="EE770" s="179"/>
      <c r="EF770" s="179"/>
      <c r="EG770" s="179"/>
      <c r="EH770" s="179"/>
      <c r="EI770" s="179"/>
      <c r="EJ770" s="179"/>
      <c r="EK770" s="179"/>
      <c r="EL770" s="179"/>
      <c r="EM770" s="179"/>
      <c r="EN770" s="179"/>
      <c r="EO770" s="179"/>
      <c r="EP770" s="179"/>
      <c r="EQ770" s="179"/>
      <c r="ER770" s="179"/>
      <c r="ES770" s="179"/>
      <c r="ET770" s="179"/>
      <c r="EU770" s="179"/>
      <c r="EV770" s="179"/>
      <c r="EW770" s="179"/>
      <c r="EX770" s="179"/>
      <c r="EY770" s="179"/>
      <c r="EZ770" s="179"/>
      <c r="FA770" s="179"/>
      <c r="FB770" s="179"/>
      <c r="FC770" s="179"/>
      <c r="FD770" s="179"/>
      <c r="FE770" s="179"/>
      <c r="FF770" s="179"/>
      <c r="FG770" s="179"/>
      <c r="FH770" s="179"/>
      <c r="FI770" s="179"/>
      <c r="FJ770" s="179"/>
      <c r="FK770" s="179"/>
      <c r="FL770" s="179"/>
      <c r="FM770" s="179"/>
      <c r="FN770" s="179"/>
      <c r="FO770" s="179"/>
      <c r="FP770" s="179"/>
      <c r="FQ770" s="179"/>
      <c r="FR770" s="179"/>
      <c r="FS770" s="179"/>
      <c r="FT770" s="179"/>
      <c r="FU770" s="179"/>
      <c r="FV770" s="179"/>
      <c r="FW770" s="179"/>
      <c r="FX770" s="179"/>
      <c r="FY770" s="179"/>
      <c r="FZ770" s="179"/>
      <c r="GA770" s="179"/>
      <c r="GB770" s="179"/>
    </row>
    <row r="771" spans="1:184" s="659" customFormat="1">
      <c r="A771" s="12"/>
      <c r="D771" s="179"/>
      <c r="E771" s="179"/>
      <c r="F771" s="179"/>
      <c r="G771" s="179"/>
      <c r="H771" s="179"/>
      <c r="I771" s="179"/>
      <c r="J771" s="179"/>
      <c r="K771" s="179"/>
      <c r="L771" s="793"/>
      <c r="M771" s="794"/>
      <c r="N771" s="795"/>
      <c r="O771" s="179"/>
      <c r="P771" s="179"/>
      <c r="Q771" s="179"/>
      <c r="R771" s="179"/>
      <c r="S771" s="179"/>
      <c r="T771" s="179"/>
      <c r="U771" s="179"/>
      <c r="V771" s="179"/>
      <c r="W771" s="179"/>
      <c r="X771" s="179"/>
      <c r="Y771" s="179"/>
      <c r="Z771" s="179"/>
      <c r="AA771" s="179"/>
      <c r="AB771" s="179"/>
      <c r="AC771" s="179"/>
      <c r="AD771" s="179"/>
      <c r="AE771" s="179"/>
      <c r="AF771" s="179"/>
      <c r="AG771" s="179"/>
      <c r="AH771" s="179"/>
      <c r="AI771" s="179"/>
      <c r="AJ771" s="179"/>
      <c r="AK771" s="179"/>
      <c r="AL771" s="179"/>
      <c r="AM771" s="179"/>
      <c r="AN771" s="179"/>
      <c r="AO771" s="179"/>
      <c r="AP771" s="179"/>
      <c r="AQ771" s="179"/>
      <c r="AR771" s="179"/>
      <c r="AS771" s="179"/>
      <c r="AT771" s="179"/>
      <c r="AU771" s="179"/>
      <c r="AV771" s="179"/>
      <c r="AW771" s="179"/>
      <c r="AX771" s="179"/>
      <c r="AY771" s="179"/>
      <c r="AZ771" s="179"/>
      <c r="BA771" s="179"/>
      <c r="BB771" s="179"/>
      <c r="BC771" s="179"/>
      <c r="BD771" s="179"/>
      <c r="BE771" s="179"/>
      <c r="BF771" s="179"/>
      <c r="BG771" s="179"/>
      <c r="BH771" s="179"/>
      <c r="BI771" s="179"/>
      <c r="BJ771" s="179"/>
      <c r="BK771" s="179"/>
      <c r="BL771" s="179"/>
      <c r="BM771" s="179"/>
      <c r="BN771" s="179"/>
      <c r="BO771" s="179"/>
      <c r="BP771" s="179"/>
      <c r="BQ771" s="179"/>
      <c r="BR771" s="179"/>
      <c r="BS771" s="179"/>
      <c r="BT771" s="179"/>
      <c r="BU771" s="179"/>
      <c r="BV771" s="179"/>
      <c r="BW771" s="179"/>
      <c r="BX771" s="179"/>
      <c r="BY771" s="179"/>
      <c r="BZ771" s="179"/>
      <c r="CA771" s="179"/>
      <c r="CB771" s="179"/>
      <c r="CC771" s="179"/>
      <c r="CD771" s="179"/>
      <c r="CE771" s="179"/>
      <c r="CF771" s="179"/>
      <c r="CG771" s="179"/>
      <c r="CH771" s="179"/>
      <c r="CI771" s="179"/>
      <c r="CJ771" s="179"/>
      <c r="CK771" s="179"/>
      <c r="CL771" s="179"/>
      <c r="CM771" s="179"/>
      <c r="CN771" s="179"/>
      <c r="CO771" s="179"/>
      <c r="CP771" s="179"/>
      <c r="CQ771" s="179"/>
      <c r="CR771" s="179"/>
      <c r="CS771" s="179"/>
      <c r="CT771" s="179"/>
      <c r="CU771" s="179"/>
      <c r="CV771" s="179"/>
      <c r="CW771" s="179"/>
      <c r="CX771" s="179"/>
      <c r="CY771" s="179"/>
      <c r="CZ771" s="179"/>
      <c r="DA771" s="179"/>
      <c r="DB771" s="179"/>
      <c r="DC771" s="179"/>
      <c r="DD771" s="179"/>
      <c r="DE771" s="179"/>
      <c r="DF771" s="179"/>
      <c r="DG771" s="179"/>
      <c r="DH771" s="179"/>
      <c r="DI771" s="179"/>
      <c r="DJ771" s="179"/>
      <c r="DK771" s="179"/>
      <c r="DL771" s="179"/>
      <c r="DM771" s="179"/>
      <c r="DN771" s="179"/>
      <c r="DO771" s="179"/>
      <c r="DP771" s="179"/>
      <c r="DQ771" s="179"/>
      <c r="DR771" s="179"/>
      <c r="DS771" s="179"/>
      <c r="DT771" s="179"/>
      <c r="DU771" s="179"/>
      <c r="DV771" s="179"/>
      <c r="DW771" s="179"/>
      <c r="DX771" s="179"/>
      <c r="DY771" s="179"/>
      <c r="DZ771" s="179"/>
      <c r="EA771" s="179"/>
      <c r="EB771" s="179"/>
      <c r="EC771" s="179"/>
      <c r="ED771" s="179"/>
      <c r="EE771" s="179"/>
      <c r="EF771" s="179"/>
      <c r="EG771" s="179"/>
      <c r="EH771" s="179"/>
      <c r="EI771" s="179"/>
      <c r="EJ771" s="179"/>
      <c r="EK771" s="179"/>
      <c r="EL771" s="179"/>
      <c r="EM771" s="179"/>
      <c r="EN771" s="179"/>
      <c r="EO771" s="179"/>
      <c r="EP771" s="179"/>
      <c r="EQ771" s="179"/>
      <c r="ER771" s="179"/>
      <c r="ES771" s="179"/>
      <c r="ET771" s="179"/>
      <c r="EU771" s="179"/>
      <c r="EV771" s="179"/>
      <c r="EW771" s="179"/>
      <c r="EX771" s="179"/>
      <c r="EY771" s="179"/>
      <c r="EZ771" s="179"/>
      <c r="FA771" s="179"/>
      <c r="FB771" s="179"/>
      <c r="FC771" s="179"/>
      <c r="FD771" s="179"/>
      <c r="FE771" s="179"/>
      <c r="FF771" s="179"/>
      <c r="FG771" s="179"/>
      <c r="FH771" s="179"/>
      <c r="FI771" s="179"/>
      <c r="FJ771" s="179"/>
      <c r="FK771" s="179"/>
      <c r="FL771" s="179"/>
      <c r="FM771" s="179"/>
      <c r="FN771" s="179"/>
      <c r="FO771" s="179"/>
      <c r="FP771" s="179"/>
      <c r="FQ771" s="179"/>
      <c r="FR771" s="179"/>
      <c r="FS771" s="179"/>
      <c r="FT771" s="179"/>
      <c r="FU771" s="179"/>
      <c r="FV771" s="179"/>
      <c r="FW771" s="179"/>
      <c r="FX771" s="179"/>
      <c r="FY771" s="179"/>
      <c r="FZ771" s="179"/>
      <c r="GA771" s="179"/>
      <c r="GB771" s="179"/>
    </row>
    <row r="772" spans="1:184" s="659" customFormat="1">
      <c r="A772" s="12"/>
      <c r="D772" s="179"/>
      <c r="E772" s="179"/>
      <c r="F772" s="179"/>
      <c r="G772" s="179"/>
      <c r="H772" s="179"/>
      <c r="I772" s="179"/>
      <c r="J772" s="179"/>
      <c r="K772" s="179"/>
      <c r="L772" s="793"/>
      <c r="M772" s="794"/>
      <c r="N772" s="795"/>
      <c r="O772" s="179"/>
      <c r="P772" s="179"/>
      <c r="Q772" s="179"/>
      <c r="R772" s="179"/>
      <c r="S772" s="179"/>
      <c r="T772" s="179"/>
      <c r="U772" s="179"/>
      <c r="V772" s="179"/>
      <c r="W772" s="179"/>
      <c r="X772" s="179"/>
      <c r="Y772" s="179"/>
      <c r="Z772" s="179"/>
      <c r="AA772" s="179"/>
      <c r="AB772" s="179"/>
      <c r="AC772" s="179"/>
      <c r="AD772" s="179"/>
      <c r="AE772" s="179"/>
      <c r="AF772" s="179"/>
      <c r="AG772" s="179"/>
      <c r="AH772" s="179"/>
      <c r="AI772" s="179"/>
      <c r="AJ772" s="179"/>
      <c r="AK772" s="179"/>
      <c r="AL772" s="179"/>
      <c r="AM772" s="179"/>
      <c r="AN772" s="179"/>
      <c r="AO772" s="179"/>
      <c r="AP772" s="179"/>
      <c r="AQ772" s="179"/>
      <c r="AR772" s="179"/>
      <c r="AS772" s="179"/>
      <c r="AT772" s="179"/>
      <c r="AU772" s="179"/>
      <c r="AV772" s="179"/>
      <c r="AW772" s="179"/>
      <c r="AX772" s="179"/>
      <c r="AY772" s="179"/>
      <c r="AZ772" s="179"/>
      <c r="BA772" s="179"/>
      <c r="BB772" s="179"/>
      <c r="BC772" s="179"/>
      <c r="BD772" s="179"/>
      <c r="BE772" s="179"/>
      <c r="BF772" s="179"/>
      <c r="BG772" s="179"/>
      <c r="BH772" s="179"/>
      <c r="BI772" s="179"/>
      <c r="BJ772" s="179"/>
      <c r="BK772" s="179"/>
      <c r="BL772" s="179"/>
      <c r="BM772" s="179"/>
      <c r="BN772" s="179"/>
      <c r="BO772" s="179"/>
      <c r="BP772" s="179"/>
      <c r="BQ772" s="179"/>
      <c r="BR772" s="179"/>
      <c r="BS772" s="179"/>
      <c r="BT772" s="179"/>
      <c r="BU772" s="179"/>
      <c r="BV772" s="179"/>
      <c r="BW772" s="179"/>
      <c r="BX772" s="179"/>
      <c r="BY772" s="179"/>
      <c r="BZ772" s="179"/>
      <c r="CA772" s="179"/>
      <c r="CB772" s="179"/>
      <c r="CC772" s="179"/>
      <c r="CD772" s="179"/>
      <c r="CE772" s="179"/>
      <c r="CF772" s="179"/>
      <c r="CG772" s="179"/>
      <c r="CH772" s="179"/>
      <c r="CI772" s="179"/>
      <c r="CJ772" s="179"/>
      <c r="CK772" s="179"/>
      <c r="CL772" s="179"/>
      <c r="CM772" s="179"/>
      <c r="CN772" s="179"/>
      <c r="CO772" s="179"/>
      <c r="CP772" s="179"/>
      <c r="CQ772" s="179"/>
      <c r="CR772" s="179"/>
      <c r="CS772" s="179"/>
      <c r="CT772" s="179"/>
      <c r="CU772" s="179"/>
      <c r="CV772" s="179"/>
      <c r="CW772" s="179"/>
      <c r="CX772" s="179"/>
      <c r="CY772" s="179"/>
      <c r="CZ772" s="179"/>
      <c r="DA772" s="179"/>
      <c r="DB772" s="179"/>
      <c r="DC772" s="179"/>
      <c r="DD772" s="179"/>
      <c r="DE772" s="179"/>
      <c r="DF772" s="179"/>
      <c r="DG772" s="179"/>
      <c r="DH772" s="179"/>
      <c r="DI772" s="179"/>
      <c r="DJ772" s="179"/>
      <c r="DK772" s="179"/>
      <c r="DL772" s="179"/>
      <c r="DM772" s="179"/>
      <c r="DN772" s="179"/>
      <c r="DO772" s="179"/>
      <c r="DP772" s="179"/>
      <c r="DQ772" s="179"/>
      <c r="DR772" s="179"/>
      <c r="DS772" s="179"/>
      <c r="DT772" s="179"/>
      <c r="DU772" s="179"/>
      <c r="DV772" s="179"/>
      <c r="DW772" s="179"/>
      <c r="DX772" s="179"/>
      <c r="DY772" s="179"/>
      <c r="DZ772" s="179"/>
      <c r="EA772" s="179"/>
      <c r="EB772" s="179"/>
      <c r="EC772" s="179"/>
      <c r="ED772" s="179"/>
      <c r="EE772" s="179"/>
      <c r="EF772" s="179"/>
      <c r="EG772" s="179"/>
      <c r="EH772" s="179"/>
      <c r="EI772" s="179"/>
      <c r="EJ772" s="179"/>
      <c r="EK772" s="179"/>
      <c r="EL772" s="179"/>
      <c r="EM772" s="179"/>
      <c r="EN772" s="179"/>
      <c r="EO772" s="179"/>
      <c r="EP772" s="179"/>
      <c r="EQ772" s="179"/>
      <c r="ER772" s="179"/>
      <c r="ES772" s="179"/>
      <c r="ET772" s="179"/>
      <c r="EU772" s="179"/>
      <c r="EV772" s="179"/>
      <c r="EW772" s="179"/>
      <c r="EX772" s="179"/>
      <c r="EY772" s="179"/>
      <c r="EZ772" s="179"/>
      <c r="FA772" s="179"/>
      <c r="FB772" s="179"/>
      <c r="FC772" s="179"/>
      <c r="FD772" s="179"/>
      <c r="FE772" s="179"/>
      <c r="FF772" s="179"/>
      <c r="FG772" s="179"/>
      <c r="FH772" s="179"/>
      <c r="FI772" s="179"/>
      <c r="FJ772" s="179"/>
      <c r="FK772" s="179"/>
      <c r="FL772" s="179"/>
      <c r="FM772" s="179"/>
      <c r="FN772" s="179"/>
      <c r="FO772" s="179"/>
      <c r="FP772" s="179"/>
      <c r="FQ772" s="179"/>
      <c r="FR772" s="179"/>
      <c r="FS772" s="179"/>
      <c r="FT772" s="179"/>
      <c r="FU772" s="179"/>
      <c r="FV772" s="179"/>
      <c r="FW772" s="179"/>
      <c r="FX772" s="179"/>
      <c r="FY772" s="179"/>
      <c r="FZ772" s="179"/>
      <c r="GA772" s="179"/>
      <c r="GB772" s="179"/>
    </row>
    <row r="773" spans="1:184" s="659" customFormat="1">
      <c r="A773" s="12"/>
      <c r="D773" s="179"/>
      <c r="E773" s="179"/>
      <c r="F773" s="179"/>
      <c r="G773" s="179"/>
      <c r="H773" s="179"/>
      <c r="I773" s="179"/>
      <c r="J773" s="179"/>
      <c r="K773" s="179"/>
      <c r="L773" s="793"/>
      <c r="M773" s="794"/>
      <c r="N773" s="795"/>
      <c r="O773" s="179"/>
      <c r="P773" s="179"/>
      <c r="Q773" s="179"/>
      <c r="R773" s="179"/>
      <c r="S773" s="179"/>
      <c r="T773" s="179"/>
      <c r="U773" s="179"/>
      <c r="V773" s="179"/>
      <c r="W773" s="179"/>
      <c r="X773" s="179"/>
      <c r="Y773" s="179"/>
      <c r="Z773" s="179"/>
      <c r="AA773" s="179"/>
      <c r="AB773" s="179"/>
      <c r="AC773" s="179"/>
      <c r="AD773" s="179"/>
      <c r="AE773" s="179"/>
      <c r="AF773" s="179"/>
      <c r="AG773" s="179"/>
      <c r="AH773" s="179"/>
      <c r="AI773" s="179"/>
      <c r="AJ773" s="179"/>
      <c r="AK773" s="179"/>
      <c r="AL773" s="179"/>
      <c r="AM773" s="179"/>
      <c r="AN773" s="179"/>
      <c r="AO773" s="179"/>
      <c r="AP773" s="179"/>
      <c r="AQ773" s="179"/>
      <c r="AR773" s="179"/>
      <c r="AS773" s="179"/>
      <c r="AT773" s="179"/>
      <c r="AU773" s="179"/>
      <c r="AV773" s="179"/>
      <c r="AW773" s="179"/>
      <c r="AX773" s="179"/>
      <c r="AY773" s="179"/>
      <c r="AZ773" s="179"/>
      <c r="BA773" s="179"/>
      <c r="BB773" s="179"/>
      <c r="BC773" s="179"/>
      <c r="BD773" s="179"/>
      <c r="BE773" s="179"/>
      <c r="BF773" s="179"/>
      <c r="BG773" s="179"/>
      <c r="BH773" s="179"/>
      <c r="BI773" s="179"/>
      <c r="BJ773" s="179"/>
      <c r="BK773" s="179"/>
      <c r="BL773" s="179"/>
      <c r="BM773" s="179"/>
      <c r="BN773" s="179"/>
      <c r="BO773" s="179"/>
      <c r="BP773" s="179"/>
      <c r="BQ773" s="179"/>
      <c r="BR773" s="179"/>
      <c r="BS773" s="179"/>
      <c r="BT773" s="179"/>
      <c r="BU773" s="179"/>
      <c r="BV773" s="179"/>
      <c r="BW773" s="179"/>
      <c r="BX773" s="179"/>
      <c r="BY773" s="179"/>
      <c r="BZ773" s="179"/>
      <c r="CA773" s="179"/>
      <c r="CB773" s="179"/>
      <c r="CC773" s="179"/>
      <c r="CD773" s="179"/>
      <c r="CE773" s="179"/>
      <c r="CF773" s="179"/>
      <c r="CG773" s="179"/>
      <c r="CH773" s="179"/>
      <c r="CI773" s="179"/>
      <c r="CJ773" s="179"/>
      <c r="CK773" s="179"/>
      <c r="CL773" s="179"/>
      <c r="CM773" s="179"/>
      <c r="CN773" s="179"/>
      <c r="CO773" s="179"/>
      <c r="CP773" s="179"/>
      <c r="CQ773" s="179"/>
      <c r="CR773" s="179"/>
      <c r="CS773" s="179"/>
      <c r="CT773" s="179"/>
      <c r="CU773" s="179"/>
      <c r="CV773" s="179"/>
      <c r="CW773" s="179"/>
      <c r="CX773" s="179"/>
      <c r="CY773" s="179"/>
      <c r="CZ773" s="179"/>
      <c r="DA773" s="179"/>
      <c r="DB773" s="179"/>
      <c r="DC773" s="179"/>
      <c r="DD773" s="179"/>
      <c r="DE773" s="179"/>
      <c r="DF773" s="179"/>
      <c r="DG773" s="179"/>
      <c r="DH773" s="179"/>
      <c r="DI773" s="179"/>
      <c r="DJ773" s="179"/>
      <c r="DK773" s="179"/>
      <c r="DL773" s="179"/>
      <c r="DM773" s="179"/>
      <c r="DN773" s="179"/>
      <c r="DO773" s="179"/>
      <c r="DP773" s="179"/>
      <c r="DQ773" s="179"/>
      <c r="DR773" s="179"/>
      <c r="DS773" s="179"/>
      <c r="DT773" s="179"/>
      <c r="DU773" s="179"/>
      <c r="DV773" s="179"/>
      <c r="DW773" s="179"/>
      <c r="DX773" s="179"/>
      <c r="DY773" s="179"/>
      <c r="DZ773" s="179"/>
      <c r="EA773" s="179"/>
      <c r="EB773" s="179"/>
      <c r="EC773" s="179"/>
      <c r="ED773" s="179"/>
      <c r="EE773" s="179"/>
      <c r="EF773" s="179"/>
      <c r="EG773" s="179"/>
      <c r="EH773" s="179"/>
      <c r="EI773" s="179"/>
      <c r="EJ773" s="179"/>
      <c r="EK773" s="179"/>
      <c r="EL773" s="179"/>
      <c r="EM773" s="179"/>
      <c r="EN773" s="179"/>
      <c r="EO773" s="179"/>
      <c r="EP773" s="179"/>
      <c r="EQ773" s="179"/>
      <c r="ER773" s="179"/>
      <c r="ES773" s="179"/>
      <c r="ET773" s="179"/>
      <c r="EU773" s="179"/>
      <c r="EV773" s="179"/>
      <c r="EW773" s="179"/>
      <c r="EX773" s="179"/>
      <c r="EY773" s="179"/>
      <c r="EZ773" s="179"/>
      <c r="FA773" s="179"/>
      <c r="FB773" s="179"/>
      <c r="FC773" s="179"/>
      <c r="FD773" s="179"/>
      <c r="FE773" s="179"/>
      <c r="FF773" s="179"/>
      <c r="FG773" s="179"/>
      <c r="FH773" s="179"/>
      <c r="FI773" s="179"/>
      <c r="FJ773" s="179"/>
      <c r="FK773" s="179"/>
      <c r="FL773" s="179"/>
      <c r="FM773" s="179"/>
      <c r="FN773" s="179"/>
      <c r="FO773" s="179"/>
      <c r="FP773" s="179"/>
      <c r="FQ773" s="179"/>
      <c r="FR773" s="179"/>
      <c r="FS773" s="179"/>
      <c r="FT773" s="179"/>
      <c r="FU773" s="179"/>
      <c r="FV773" s="179"/>
      <c r="FW773" s="179"/>
      <c r="FX773" s="179"/>
      <c r="FY773" s="179"/>
      <c r="FZ773" s="179"/>
      <c r="GA773" s="179"/>
      <c r="GB773" s="179"/>
    </row>
    <row r="774" spans="1:184" s="659" customFormat="1">
      <c r="A774" s="12"/>
      <c r="D774" s="179"/>
      <c r="E774" s="179"/>
      <c r="F774" s="179"/>
      <c r="G774" s="179"/>
      <c r="H774" s="179"/>
      <c r="I774" s="179"/>
      <c r="J774" s="179"/>
      <c r="K774" s="179"/>
      <c r="L774" s="793"/>
      <c r="M774" s="794"/>
      <c r="N774" s="795"/>
      <c r="O774" s="179"/>
      <c r="P774" s="179"/>
      <c r="Q774" s="179"/>
      <c r="R774" s="179"/>
      <c r="S774" s="179"/>
      <c r="T774" s="179"/>
      <c r="U774" s="179"/>
      <c r="V774" s="179"/>
      <c r="W774" s="179"/>
      <c r="X774" s="179"/>
      <c r="Y774" s="179"/>
      <c r="Z774" s="179"/>
      <c r="AA774" s="179"/>
      <c r="AB774" s="179"/>
      <c r="AC774" s="179"/>
      <c r="AD774" s="179"/>
      <c r="AE774" s="179"/>
      <c r="AF774" s="179"/>
      <c r="AG774" s="179"/>
      <c r="AH774" s="179"/>
      <c r="AI774" s="179"/>
      <c r="AJ774" s="179"/>
      <c r="AK774" s="179"/>
      <c r="AL774" s="179"/>
      <c r="AM774" s="179"/>
      <c r="AN774" s="179"/>
      <c r="AO774" s="179"/>
      <c r="AP774" s="179"/>
      <c r="AQ774" s="179"/>
      <c r="AR774" s="179"/>
      <c r="AS774" s="179"/>
      <c r="AT774" s="179"/>
      <c r="AU774" s="179"/>
      <c r="AV774" s="179"/>
      <c r="AW774" s="179"/>
      <c r="AX774" s="179"/>
      <c r="AY774" s="179"/>
      <c r="AZ774" s="179"/>
      <c r="BA774" s="179"/>
      <c r="BB774" s="179"/>
      <c r="BC774" s="179"/>
      <c r="BD774" s="179"/>
      <c r="BE774" s="179"/>
      <c r="BF774" s="179"/>
      <c r="BG774" s="179"/>
      <c r="BH774" s="179"/>
      <c r="BI774" s="179"/>
      <c r="BJ774" s="179"/>
      <c r="BK774" s="179"/>
      <c r="BL774" s="179"/>
      <c r="BM774" s="179"/>
      <c r="BN774" s="179"/>
      <c r="BO774" s="179"/>
      <c r="BP774" s="179"/>
      <c r="BQ774" s="179"/>
      <c r="BR774" s="179"/>
      <c r="BS774" s="179"/>
      <c r="BT774" s="179"/>
      <c r="BU774" s="179"/>
      <c r="BV774" s="179"/>
      <c r="BW774" s="179"/>
      <c r="BX774" s="179"/>
      <c r="BY774" s="179"/>
      <c r="BZ774" s="179"/>
      <c r="CA774" s="179"/>
      <c r="CB774" s="179"/>
      <c r="CC774" s="179"/>
      <c r="CD774" s="179"/>
      <c r="CE774" s="179"/>
      <c r="CF774" s="179"/>
      <c r="CG774" s="179"/>
      <c r="CH774" s="179"/>
      <c r="CI774" s="179"/>
      <c r="CJ774" s="179"/>
      <c r="CK774" s="179"/>
      <c r="CL774" s="179"/>
      <c r="CM774" s="179"/>
      <c r="CN774" s="179"/>
      <c r="CO774" s="179"/>
      <c r="CP774" s="179"/>
      <c r="CQ774" s="179"/>
      <c r="CR774" s="179"/>
      <c r="CS774" s="179"/>
      <c r="CT774" s="179"/>
      <c r="CU774" s="179"/>
      <c r="CV774" s="179"/>
      <c r="CW774" s="179"/>
      <c r="CX774" s="179"/>
      <c r="CY774" s="179"/>
      <c r="CZ774" s="179"/>
      <c r="DA774" s="179"/>
      <c r="DB774" s="179"/>
      <c r="DC774" s="179"/>
      <c r="DD774" s="179"/>
      <c r="DE774" s="179"/>
      <c r="DF774" s="179"/>
      <c r="DG774" s="179"/>
      <c r="DH774" s="179"/>
      <c r="DI774" s="179"/>
      <c r="DJ774" s="179"/>
      <c r="DK774" s="179"/>
      <c r="DL774" s="179"/>
      <c r="DM774" s="179"/>
      <c r="DN774" s="179"/>
      <c r="DO774" s="179"/>
      <c r="DP774" s="179"/>
      <c r="DQ774" s="179"/>
      <c r="DR774" s="179"/>
      <c r="DS774" s="179"/>
      <c r="DT774" s="179"/>
      <c r="DU774" s="179"/>
      <c r="DV774" s="179"/>
      <c r="DW774" s="179"/>
      <c r="DX774" s="179"/>
      <c r="DY774" s="179"/>
      <c r="DZ774" s="179"/>
      <c r="EA774" s="179"/>
      <c r="EB774" s="179"/>
      <c r="EC774" s="179"/>
      <c r="ED774" s="179"/>
      <c r="EE774" s="179"/>
      <c r="EF774" s="179"/>
      <c r="EG774" s="179"/>
      <c r="EH774" s="179"/>
      <c r="EI774" s="179"/>
      <c r="EJ774" s="179"/>
      <c r="EK774" s="179"/>
      <c r="EL774" s="179"/>
      <c r="EM774" s="179"/>
      <c r="EN774" s="179"/>
      <c r="EO774" s="179"/>
      <c r="EP774" s="179"/>
      <c r="EQ774" s="179"/>
      <c r="ER774" s="179"/>
      <c r="ES774" s="179"/>
      <c r="ET774" s="179"/>
      <c r="EU774" s="179"/>
      <c r="EV774" s="179"/>
      <c r="EW774" s="179"/>
      <c r="EX774" s="179"/>
      <c r="EY774" s="179"/>
      <c r="EZ774" s="179"/>
      <c r="FA774" s="179"/>
      <c r="FB774" s="179"/>
      <c r="FC774" s="179"/>
      <c r="FD774" s="179"/>
      <c r="FE774" s="179"/>
      <c r="FF774" s="179"/>
      <c r="FG774" s="179"/>
      <c r="FH774" s="179"/>
      <c r="FI774" s="179"/>
      <c r="FJ774" s="179"/>
      <c r="FK774" s="179"/>
      <c r="FL774" s="179"/>
      <c r="FM774" s="179"/>
      <c r="FN774" s="179"/>
      <c r="FO774" s="179"/>
      <c r="FP774" s="179"/>
      <c r="FQ774" s="179"/>
      <c r="FR774" s="179"/>
      <c r="FS774" s="179"/>
      <c r="FT774" s="179"/>
      <c r="FU774" s="179"/>
      <c r="FV774" s="179"/>
      <c r="FW774" s="179"/>
      <c r="FX774" s="179"/>
      <c r="FY774" s="179"/>
      <c r="FZ774" s="179"/>
      <c r="GA774" s="179"/>
      <c r="GB774" s="179"/>
    </row>
    <row r="775" spans="1:184" s="659" customFormat="1">
      <c r="A775" s="12"/>
      <c r="D775" s="179"/>
      <c r="E775" s="179"/>
      <c r="F775" s="179"/>
      <c r="G775" s="179"/>
      <c r="H775" s="179"/>
      <c r="I775" s="179"/>
      <c r="J775" s="179"/>
      <c r="K775" s="179"/>
      <c r="L775" s="793"/>
      <c r="M775" s="794"/>
      <c r="N775" s="795"/>
      <c r="O775" s="179"/>
      <c r="P775" s="179"/>
      <c r="Q775" s="179"/>
      <c r="R775" s="179"/>
      <c r="S775" s="179"/>
      <c r="T775" s="179"/>
      <c r="U775" s="179"/>
      <c r="V775" s="179"/>
      <c r="W775" s="179"/>
      <c r="X775" s="179"/>
      <c r="Y775" s="179"/>
      <c r="Z775" s="179"/>
      <c r="AA775" s="179"/>
      <c r="AB775" s="179"/>
      <c r="AC775" s="179"/>
      <c r="AD775" s="179"/>
      <c r="AE775" s="179"/>
      <c r="AF775" s="179"/>
      <c r="AG775" s="179"/>
      <c r="AH775" s="179"/>
      <c r="AI775" s="179"/>
      <c r="AJ775" s="179"/>
      <c r="AK775" s="179"/>
      <c r="AL775" s="179"/>
      <c r="AM775" s="179"/>
      <c r="AN775" s="179"/>
      <c r="AO775" s="179"/>
      <c r="AP775" s="179"/>
      <c r="AQ775" s="179"/>
      <c r="AR775" s="179"/>
      <c r="AS775" s="179"/>
      <c r="AT775" s="179"/>
      <c r="AU775" s="179"/>
      <c r="AV775" s="179"/>
      <c r="AW775" s="179"/>
      <c r="AX775" s="179"/>
      <c r="AY775" s="179"/>
      <c r="AZ775" s="179"/>
      <c r="BA775" s="179"/>
      <c r="BB775" s="179"/>
      <c r="BC775" s="179"/>
      <c r="BD775" s="179"/>
      <c r="BE775" s="179"/>
      <c r="BF775" s="179"/>
      <c r="BG775" s="179"/>
      <c r="BH775" s="179"/>
      <c r="BI775" s="179"/>
      <c r="BJ775" s="179"/>
      <c r="BK775" s="179"/>
      <c r="BL775" s="179"/>
      <c r="BM775" s="179"/>
      <c r="BN775" s="179"/>
      <c r="BO775" s="179"/>
      <c r="BP775" s="179"/>
      <c r="BQ775" s="179"/>
      <c r="BR775" s="179"/>
      <c r="BS775" s="179"/>
      <c r="BT775" s="179"/>
      <c r="BU775" s="179"/>
      <c r="BV775" s="179"/>
      <c r="BW775" s="179"/>
      <c r="BX775" s="179"/>
      <c r="BY775" s="179"/>
      <c r="BZ775" s="179"/>
      <c r="CA775" s="179"/>
      <c r="CB775" s="179"/>
      <c r="CC775" s="179"/>
      <c r="CD775" s="179"/>
      <c r="CE775" s="179"/>
      <c r="CF775" s="179"/>
      <c r="CG775" s="179"/>
      <c r="CH775" s="179"/>
      <c r="CI775" s="179"/>
      <c r="CJ775" s="179"/>
      <c r="CK775" s="179"/>
      <c r="CL775" s="179"/>
      <c r="CM775" s="179"/>
      <c r="CN775" s="179"/>
      <c r="CO775" s="179"/>
      <c r="CP775" s="179"/>
      <c r="CQ775" s="179"/>
      <c r="CR775" s="179"/>
      <c r="CS775" s="179"/>
      <c r="CT775" s="179"/>
      <c r="CU775" s="179"/>
      <c r="CV775" s="179"/>
      <c r="CW775" s="179"/>
      <c r="CX775" s="179"/>
      <c r="CY775" s="179"/>
      <c r="CZ775" s="179"/>
      <c r="DA775" s="179"/>
      <c r="DB775" s="179"/>
      <c r="DC775" s="179"/>
      <c r="DD775" s="179"/>
      <c r="DE775" s="179"/>
      <c r="DF775" s="179"/>
      <c r="DG775" s="179"/>
      <c r="DH775" s="179"/>
      <c r="DI775" s="179"/>
      <c r="DJ775" s="179"/>
      <c r="DK775" s="179"/>
      <c r="DL775" s="179"/>
      <c r="DM775" s="179"/>
      <c r="DN775" s="179"/>
      <c r="DO775" s="179"/>
      <c r="DP775" s="179"/>
      <c r="DQ775" s="179"/>
      <c r="DR775" s="179"/>
      <c r="DS775" s="179"/>
      <c r="DT775" s="179"/>
      <c r="DU775" s="179"/>
      <c r="DV775" s="179"/>
      <c r="DW775" s="179"/>
      <c r="DX775" s="179"/>
      <c r="DY775" s="179"/>
      <c r="DZ775" s="179"/>
      <c r="EA775" s="179"/>
      <c r="EB775" s="179"/>
      <c r="EC775" s="179"/>
      <c r="ED775" s="179"/>
      <c r="EE775" s="179"/>
      <c r="EF775" s="179"/>
      <c r="EG775" s="179"/>
      <c r="EH775" s="179"/>
      <c r="EI775" s="179"/>
      <c r="EJ775" s="179"/>
      <c r="EK775" s="179"/>
      <c r="EL775" s="179"/>
      <c r="EM775" s="179"/>
      <c r="EN775" s="179"/>
      <c r="EO775" s="179"/>
      <c r="EP775" s="179"/>
      <c r="EQ775" s="179"/>
      <c r="ER775" s="179"/>
      <c r="ES775" s="179"/>
      <c r="ET775" s="179"/>
      <c r="EU775" s="179"/>
      <c r="EV775" s="179"/>
      <c r="EW775" s="179"/>
      <c r="EX775" s="179"/>
      <c r="EY775" s="179"/>
      <c r="EZ775" s="179"/>
      <c r="FA775" s="179"/>
      <c r="FB775" s="179"/>
      <c r="FC775" s="179"/>
      <c r="FD775" s="179"/>
      <c r="FE775" s="179"/>
      <c r="FF775" s="179"/>
      <c r="FG775" s="179"/>
      <c r="FH775" s="179"/>
      <c r="FI775" s="179"/>
      <c r="FJ775" s="179"/>
      <c r="FK775" s="179"/>
      <c r="FL775" s="179"/>
      <c r="FM775" s="179"/>
      <c r="FN775" s="179"/>
      <c r="FO775" s="179"/>
      <c r="FP775" s="179"/>
      <c r="FQ775" s="179"/>
      <c r="FR775" s="179"/>
      <c r="FS775" s="179"/>
      <c r="FT775" s="179"/>
      <c r="FU775" s="179"/>
      <c r="FV775" s="179"/>
      <c r="FW775" s="179"/>
      <c r="FX775" s="179"/>
      <c r="FY775" s="179"/>
      <c r="FZ775" s="179"/>
      <c r="GA775" s="179"/>
      <c r="GB775" s="179"/>
    </row>
    <row r="776" spans="1:184" s="659" customFormat="1">
      <c r="A776" s="12"/>
      <c r="D776" s="179"/>
      <c r="E776" s="179"/>
      <c r="F776" s="179"/>
      <c r="G776" s="179"/>
      <c r="H776" s="179"/>
      <c r="I776" s="179"/>
      <c r="J776" s="179"/>
      <c r="K776" s="179"/>
      <c r="L776" s="793"/>
      <c r="M776" s="794"/>
      <c r="N776" s="795"/>
      <c r="O776" s="179"/>
      <c r="P776" s="179"/>
      <c r="Q776" s="179"/>
      <c r="R776" s="179"/>
      <c r="S776" s="179"/>
      <c r="T776" s="179"/>
      <c r="U776" s="179"/>
      <c r="V776" s="179"/>
      <c r="W776" s="179"/>
      <c r="X776" s="179"/>
      <c r="Y776" s="179"/>
      <c r="Z776" s="179"/>
      <c r="AA776" s="179"/>
      <c r="AB776" s="179"/>
      <c r="AC776" s="179"/>
      <c r="AD776" s="179"/>
      <c r="AE776" s="179"/>
      <c r="AF776" s="179"/>
      <c r="AG776" s="179"/>
      <c r="AH776" s="179"/>
      <c r="AI776" s="179"/>
      <c r="AJ776" s="179"/>
      <c r="AK776" s="179"/>
      <c r="AL776" s="179"/>
      <c r="AM776" s="179"/>
      <c r="AN776" s="179"/>
      <c r="AO776" s="179"/>
      <c r="AP776" s="179"/>
      <c r="AQ776" s="179"/>
      <c r="AR776" s="179"/>
      <c r="AS776" s="179"/>
      <c r="AT776" s="179"/>
      <c r="AU776" s="179"/>
      <c r="AV776" s="179"/>
      <c r="AW776" s="179"/>
      <c r="AX776" s="179"/>
      <c r="AY776" s="179"/>
      <c r="AZ776" s="179"/>
      <c r="BA776" s="179"/>
      <c r="BB776" s="179"/>
      <c r="BC776" s="179"/>
      <c r="BD776" s="179"/>
      <c r="BE776" s="179"/>
      <c r="BF776" s="179"/>
      <c r="BG776" s="179"/>
      <c r="BH776" s="179"/>
      <c r="BI776" s="179"/>
      <c r="BJ776" s="179"/>
      <c r="BK776" s="179"/>
      <c r="BL776" s="179"/>
      <c r="BM776" s="179"/>
      <c r="BN776" s="179"/>
      <c r="BO776" s="179"/>
      <c r="BP776" s="179"/>
      <c r="BQ776" s="179"/>
      <c r="BR776" s="179"/>
      <c r="BS776" s="179"/>
      <c r="BT776" s="179"/>
      <c r="BU776" s="179"/>
      <c r="BV776" s="179"/>
      <c r="BW776" s="179"/>
      <c r="BX776" s="179"/>
      <c r="BY776" s="179"/>
      <c r="BZ776" s="179"/>
      <c r="CA776" s="179"/>
      <c r="CB776" s="179"/>
      <c r="CC776" s="179"/>
      <c r="CD776" s="179"/>
      <c r="CE776" s="179"/>
      <c r="CF776" s="179"/>
      <c r="CG776" s="179"/>
      <c r="CH776" s="179"/>
      <c r="CI776" s="179"/>
      <c r="CJ776" s="179"/>
      <c r="CK776" s="179"/>
      <c r="CL776" s="179"/>
      <c r="CM776" s="179"/>
      <c r="CN776" s="179"/>
      <c r="CO776" s="179"/>
      <c r="CP776" s="179"/>
      <c r="CQ776" s="179"/>
      <c r="CR776" s="179"/>
      <c r="CS776" s="179"/>
      <c r="CT776" s="179"/>
      <c r="CU776" s="179"/>
      <c r="CV776" s="179"/>
      <c r="CW776" s="179"/>
      <c r="CX776" s="179"/>
      <c r="CY776" s="179"/>
      <c r="CZ776" s="179"/>
      <c r="DA776" s="179"/>
      <c r="DB776" s="179"/>
      <c r="DC776" s="179"/>
      <c r="DD776" s="179"/>
      <c r="DE776" s="179"/>
      <c r="DF776" s="179"/>
      <c r="DG776" s="179"/>
      <c r="DH776" s="179"/>
      <c r="DI776" s="179"/>
      <c r="DJ776" s="179"/>
      <c r="DK776" s="179"/>
      <c r="DL776" s="179"/>
      <c r="DM776" s="179"/>
      <c r="DN776" s="179"/>
      <c r="DO776" s="179"/>
      <c r="DP776" s="179"/>
      <c r="DQ776" s="179"/>
      <c r="DR776" s="179"/>
      <c r="DS776" s="179"/>
      <c r="DT776" s="179"/>
      <c r="DU776" s="179"/>
      <c r="DV776" s="179"/>
      <c r="DW776" s="179"/>
      <c r="DX776" s="179"/>
      <c r="DY776" s="179"/>
      <c r="DZ776" s="179"/>
      <c r="EA776" s="179"/>
      <c r="EB776" s="179"/>
      <c r="EC776" s="179"/>
      <c r="ED776" s="179"/>
      <c r="EE776" s="179"/>
      <c r="EF776" s="179"/>
      <c r="EG776" s="179"/>
      <c r="EH776" s="179"/>
      <c r="EI776" s="179"/>
      <c r="EJ776" s="179"/>
      <c r="EK776" s="179"/>
      <c r="EL776" s="179"/>
      <c r="EM776" s="179"/>
      <c r="EN776" s="179"/>
      <c r="EO776" s="179"/>
      <c r="EP776" s="179"/>
      <c r="EQ776" s="179"/>
      <c r="ER776" s="179"/>
      <c r="ES776" s="179"/>
      <c r="ET776" s="179"/>
      <c r="EU776" s="179"/>
      <c r="EV776" s="179"/>
      <c r="EW776" s="179"/>
      <c r="EX776" s="179"/>
      <c r="EY776" s="179"/>
      <c r="EZ776" s="179"/>
      <c r="FA776" s="179"/>
      <c r="FB776" s="179"/>
      <c r="FC776" s="179"/>
      <c r="FD776" s="179"/>
      <c r="FE776" s="179"/>
      <c r="FF776" s="179"/>
      <c r="FG776" s="179"/>
      <c r="FH776" s="179"/>
      <c r="FI776" s="179"/>
      <c r="FJ776" s="179"/>
      <c r="FK776" s="179"/>
      <c r="FL776" s="179"/>
      <c r="FM776" s="179"/>
      <c r="FN776" s="179"/>
      <c r="FO776" s="179"/>
      <c r="FP776" s="179"/>
      <c r="FQ776" s="179"/>
      <c r="FR776" s="179"/>
      <c r="FS776" s="179"/>
      <c r="FT776" s="179"/>
      <c r="FU776" s="179"/>
      <c r="FV776" s="179"/>
      <c r="FW776" s="179"/>
      <c r="FX776" s="179"/>
      <c r="FY776" s="179"/>
      <c r="FZ776" s="179"/>
      <c r="GA776" s="179"/>
      <c r="GB776" s="179"/>
    </row>
    <row r="777" spans="1:184" s="659" customFormat="1">
      <c r="A777" s="12"/>
      <c r="D777" s="179"/>
      <c r="E777" s="179"/>
      <c r="F777" s="179"/>
      <c r="G777" s="179"/>
      <c r="H777" s="179"/>
      <c r="I777" s="179"/>
      <c r="J777" s="179"/>
      <c r="K777" s="179"/>
      <c r="L777" s="793"/>
      <c r="M777" s="794"/>
      <c r="N777" s="795"/>
      <c r="O777" s="179"/>
      <c r="P777" s="179"/>
      <c r="Q777" s="179"/>
      <c r="R777" s="179"/>
      <c r="S777" s="179"/>
      <c r="T777" s="179"/>
      <c r="U777" s="179"/>
      <c r="V777" s="179"/>
      <c r="W777" s="179"/>
      <c r="X777" s="179"/>
      <c r="Y777" s="179"/>
      <c r="Z777" s="179"/>
      <c r="AA777" s="179"/>
      <c r="AB777" s="179"/>
      <c r="AC777" s="179"/>
      <c r="AD777" s="179"/>
      <c r="AE777" s="179"/>
      <c r="AF777" s="179"/>
      <c r="AG777" s="179"/>
      <c r="AH777" s="179"/>
      <c r="AI777" s="179"/>
      <c r="AJ777" s="179"/>
      <c r="AK777" s="179"/>
      <c r="AL777" s="179"/>
      <c r="AM777" s="179"/>
      <c r="AN777" s="179"/>
      <c r="AO777" s="179"/>
      <c r="AP777" s="179"/>
      <c r="AQ777" s="179"/>
      <c r="AR777" s="179"/>
      <c r="AS777" s="179"/>
      <c r="AT777" s="179"/>
      <c r="AU777" s="179"/>
      <c r="AV777" s="179"/>
      <c r="AW777" s="179"/>
      <c r="AX777" s="179"/>
      <c r="AY777" s="179"/>
      <c r="AZ777" s="179"/>
      <c r="BA777" s="179"/>
      <c r="BB777" s="179"/>
      <c r="BC777" s="179"/>
      <c r="BD777" s="179"/>
      <c r="BE777" s="179"/>
      <c r="BF777" s="179"/>
      <c r="BG777" s="179"/>
      <c r="BH777" s="179"/>
      <c r="BI777" s="179"/>
      <c r="BJ777" s="179"/>
      <c r="BK777" s="179"/>
      <c r="BL777" s="179"/>
      <c r="BM777" s="179"/>
      <c r="BN777" s="179"/>
      <c r="BO777" s="179"/>
      <c r="BP777" s="179"/>
      <c r="BQ777" s="179"/>
      <c r="BR777" s="179"/>
      <c r="BS777" s="179"/>
      <c r="BT777" s="179"/>
      <c r="BU777" s="179"/>
      <c r="BV777" s="179"/>
      <c r="BW777" s="179"/>
      <c r="BX777" s="179"/>
      <c r="BY777" s="179"/>
      <c r="BZ777" s="179"/>
      <c r="CA777" s="179"/>
      <c r="CB777" s="179"/>
      <c r="CC777" s="179"/>
      <c r="CD777" s="179"/>
      <c r="CE777" s="179"/>
      <c r="CF777" s="179"/>
      <c r="CG777" s="179"/>
      <c r="CH777" s="179"/>
      <c r="CI777" s="179"/>
      <c r="CJ777" s="179"/>
      <c r="CK777" s="179"/>
      <c r="CL777" s="179"/>
      <c r="CM777" s="179"/>
      <c r="CN777" s="179"/>
      <c r="CO777" s="179"/>
      <c r="CP777" s="179"/>
      <c r="CQ777" s="179"/>
      <c r="CR777" s="179"/>
      <c r="CS777" s="179"/>
      <c r="CT777" s="179"/>
      <c r="CU777" s="179"/>
      <c r="CV777" s="179"/>
      <c r="CW777" s="179"/>
      <c r="CX777" s="179"/>
      <c r="CY777" s="179"/>
      <c r="CZ777" s="179"/>
      <c r="DA777" s="179"/>
      <c r="DB777" s="179"/>
      <c r="DC777" s="179"/>
      <c r="DD777" s="179"/>
      <c r="DE777" s="179"/>
      <c r="DF777" s="179"/>
      <c r="DG777" s="179"/>
      <c r="DH777" s="179"/>
      <c r="DI777" s="179"/>
      <c r="DJ777" s="179"/>
      <c r="DK777" s="179"/>
      <c r="DL777" s="179"/>
      <c r="DM777" s="179"/>
      <c r="DN777" s="179"/>
      <c r="DO777" s="179"/>
      <c r="DP777" s="179"/>
      <c r="DQ777" s="179"/>
      <c r="DR777" s="179"/>
      <c r="DS777" s="179"/>
      <c r="DT777" s="179"/>
      <c r="DU777" s="179"/>
      <c r="DV777" s="179"/>
      <c r="DW777" s="179"/>
      <c r="DX777" s="179"/>
      <c r="DY777" s="179"/>
      <c r="DZ777" s="179"/>
      <c r="EA777" s="179"/>
      <c r="EB777" s="179"/>
      <c r="EC777" s="179"/>
      <c r="ED777" s="179"/>
      <c r="EE777" s="179"/>
      <c r="EF777" s="179"/>
      <c r="EG777" s="179"/>
      <c r="EH777" s="179"/>
      <c r="EI777" s="179"/>
      <c r="EJ777" s="179"/>
      <c r="EK777" s="179"/>
      <c r="EL777" s="179"/>
      <c r="EM777" s="179"/>
      <c r="EN777" s="179"/>
      <c r="EO777" s="179"/>
      <c r="EP777" s="179"/>
      <c r="EQ777" s="179"/>
      <c r="ER777" s="179"/>
      <c r="ES777" s="179"/>
      <c r="ET777" s="179"/>
      <c r="EU777" s="179"/>
      <c r="EV777" s="179"/>
      <c r="EW777" s="179"/>
      <c r="EX777" s="179"/>
      <c r="EY777" s="179"/>
      <c r="EZ777" s="179"/>
      <c r="FA777" s="179"/>
      <c r="FB777" s="179"/>
      <c r="FC777" s="179"/>
      <c r="FD777" s="179"/>
      <c r="FE777" s="179"/>
      <c r="FF777" s="179"/>
      <c r="FG777" s="179"/>
      <c r="FH777" s="179"/>
      <c r="FI777" s="179"/>
      <c r="FJ777" s="179"/>
      <c r="FK777" s="179"/>
      <c r="FL777" s="179"/>
      <c r="FM777" s="179"/>
      <c r="FN777" s="179"/>
      <c r="FO777" s="179"/>
      <c r="FP777" s="179"/>
      <c r="FQ777" s="179"/>
      <c r="FR777" s="179"/>
      <c r="FS777" s="179"/>
      <c r="FT777" s="179"/>
      <c r="FU777" s="179"/>
      <c r="FV777" s="179"/>
      <c r="FW777" s="179"/>
      <c r="FX777" s="179"/>
      <c r="FY777" s="179"/>
      <c r="FZ777" s="179"/>
      <c r="GA777" s="179"/>
      <c r="GB777" s="179"/>
    </row>
    <row r="778" spans="1:184" s="659" customFormat="1">
      <c r="A778" s="12"/>
      <c r="D778" s="179"/>
      <c r="E778" s="179"/>
      <c r="F778" s="179"/>
      <c r="G778" s="179"/>
      <c r="H778" s="179"/>
      <c r="I778" s="179"/>
      <c r="J778" s="179"/>
      <c r="K778" s="179"/>
      <c r="L778" s="793"/>
      <c r="M778" s="794"/>
      <c r="N778" s="795"/>
      <c r="O778" s="179"/>
      <c r="P778" s="179"/>
      <c r="Q778" s="179"/>
      <c r="R778" s="179"/>
      <c r="S778" s="179"/>
      <c r="T778" s="179"/>
      <c r="U778" s="179"/>
      <c r="V778" s="179"/>
      <c r="W778" s="179"/>
      <c r="X778" s="179"/>
      <c r="Y778" s="179"/>
      <c r="Z778" s="179"/>
      <c r="AA778" s="179"/>
      <c r="AB778" s="179"/>
      <c r="AC778" s="179"/>
      <c r="AD778" s="179"/>
      <c r="AE778" s="179"/>
      <c r="AF778" s="179"/>
      <c r="AG778" s="179"/>
      <c r="AH778" s="179"/>
      <c r="AI778" s="179"/>
      <c r="AJ778" s="179"/>
      <c r="AK778" s="179"/>
      <c r="AL778" s="179"/>
      <c r="AM778" s="179"/>
      <c r="AN778" s="179"/>
      <c r="AO778" s="179"/>
      <c r="AP778" s="179"/>
      <c r="AQ778" s="179"/>
      <c r="AR778" s="179"/>
      <c r="AS778" s="179"/>
      <c r="AT778" s="179"/>
      <c r="AU778" s="179"/>
      <c r="AV778" s="179"/>
      <c r="AW778" s="179"/>
      <c r="AX778" s="179"/>
      <c r="AY778" s="179"/>
      <c r="AZ778" s="179"/>
      <c r="BA778" s="179"/>
      <c r="BB778" s="179"/>
      <c r="BC778" s="179"/>
      <c r="BD778" s="179"/>
      <c r="BE778" s="179"/>
      <c r="BF778" s="179"/>
      <c r="BG778" s="179"/>
      <c r="BH778" s="179"/>
      <c r="BI778" s="179"/>
      <c r="BJ778" s="179"/>
      <c r="BK778" s="179"/>
      <c r="BL778" s="179"/>
      <c r="BM778" s="179"/>
      <c r="BN778" s="179"/>
      <c r="BO778" s="179"/>
      <c r="BP778" s="179"/>
      <c r="BQ778" s="179"/>
      <c r="BR778" s="179"/>
      <c r="BS778" s="179"/>
      <c r="BT778" s="179"/>
      <c r="BU778" s="179"/>
      <c r="BV778" s="179"/>
      <c r="BW778" s="179"/>
      <c r="BX778" s="179"/>
      <c r="BY778" s="179"/>
      <c r="BZ778" s="179"/>
      <c r="CA778" s="179"/>
      <c r="CB778" s="179"/>
      <c r="CC778" s="179"/>
      <c r="CD778" s="179"/>
      <c r="CE778" s="179"/>
      <c r="CF778" s="179"/>
      <c r="CG778" s="179"/>
      <c r="CH778" s="179"/>
      <c r="CI778" s="179"/>
      <c r="CJ778" s="179"/>
      <c r="CK778" s="179"/>
      <c r="CL778" s="179"/>
      <c r="CM778" s="179"/>
      <c r="CN778" s="179"/>
      <c r="CO778" s="179"/>
      <c r="CP778" s="179"/>
      <c r="CQ778" s="179"/>
      <c r="CR778" s="179"/>
      <c r="CS778" s="179"/>
      <c r="CT778" s="179"/>
      <c r="CU778" s="179"/>
      <c r="CV778" s="179"/>
      <c r="CW778" s="179"/>
      <c r="CX778" s="179"/>
      <c r="CY778" s="179"/>
      <c r="CZ778" s="179"/>
      <c r="DA778" s="179"/>
      <c r="DB778" s="179"/>
      <c r="DC778" s="179"/>
      <c r="DD778" s="179"/>
      <c r="DE778" s="179"/>
      <c r="DF778" s="179"/>
      <c r="DG778" s="179"/>
      <c r="DH778" s="179"/>
      <c r="DI778" s="179"/>
      <c r="DJ778" s="179"/>
      <c r="DK778" s="179"/>
      <c r="DL778" s="179"/>
      <c r="DM778" s="179"/>
      <c r="DN778" s="179"/>
      <c r="DO778" s="179"/>
      <c r="DP778" s="179"/>
      <c r="DQ778" s="179"/>
      <c r="DR778" s="179"/>
      <c r="DS778" s="179"/>
      <c r="DT778" s="179"/>
      <c r="DU778" s="179"/>
      <c r="DV778" s="179"/>
      <c r="DW778" s="179"/>
      <c r="DX778" s="179"/>
      <c r="DY778" s="179"/>
      <c r="DZ778" s="179"/>
      <c r="EA778" s="179"/>
      <c r="EB778" s="179"/>
      <c r="EC778" s="179"/>
      <c r="ED778" s="179"/>
      <c r="EE778" s="179"/>
      <c r="EF778" s="179"/>
      <c r="EG778" s="179"/>
      <c r="EH778" s="179"/>
      <c r="EI778" s="179"/>
      <c r="EJ778" s="179"/>
      <c r="EK778" s="179"/>
      <c r="EL778" s="179"/>
      <c r="EM778" s="179"/>
      <c r="EN778" s="179"/>
      <c r="EO778" s="179"/>
      <c r="EP778" s="179"/>
      <c r="EQ778" s="179"/>
      <c r="ER778" s="179"/>
      <c r="ES778" s="179"/>
      <c r="ET778" s="179"/>
      <c r="EU778" s="179"/>
      <c r="EV778" s="179"/>
      <c r="EW778" s="179"/>
      <c r="EX778" s="179"/>
      <c r="EY778" s="179"/>
      <c r="EZ778" s="179"/>
      <c r="FA778" s="179"/>
      <c r="FB778" s="179"/>
      <c r="FC778" s="179"/>
      <c r="FD778" s="179"/>
      <c r="FE778" s="179"/>
      <c r="FF778" s="179"/>
      <c r="FG778" s="179"/>
      <c r="FH778" s="179"/>
      <c r="FI778" s="179"/>
      <c r="FJ778" s="179"/>
      <c r="FK778" s="179"/>
      <c r="FL778" s="179"/>
      <c r="FM778" s="179"/>
      <c r="FN778" s="179"/>
      <c r="FO778" s="179"/>
      <c r="FP778" s="179"/>
      <c r="FQ778" s="179"/>
      <c r="FR778" s="179"/>
      <c r="FS778" s="179"/>
      <c r="FT778" s="179"/>
      <c r="FU778" s="179"/>
      <c r="FV778" s="179"/>
      <c r="FW778" s="179"/>
      <c r="FX778" s="179"/>
      <c r="FY778" s="179"/>
      <c r="FZ778" s="179"/>
      <c r="GA778" s="179"/>
      <c r="GB778" s="179"/>
    </row>
    <row r="779" spans="1:184" s="659" customFormat="1">
      <c r="A779" s="12"/>
      <c r="D779" s="179"/>
      <c r="E779" s="179"/>
      <c r="F779" s="179"/>
      <c r="G779" s="179"/>
      <c r="H779" s="179"/>
      <c r="I779" s="179"/>
      <c r="J779" s="179"/>
      <c r="K779" s="179"/>
      <c r="L779" s="793"/>
      <c r="M779" s="794"/>
      <c r="N779" s="795"/>
      <c r="O779" s="179"/>
      <c r="P779" s="179"/>
      <c r="Q779" s="179"/>
      <c r="R779" s="179"/>
      <c r="S779" s="179"/>
      <c r="T779" s="179"/>
      <c r="U779" s="179"/>
      <c r="V779" s="179"/>
      <c r="W779" s="179"/>
      <c r="X779" s="179"/>
      <c r="Y779" s="179"/>
      <c r="Z779" s="179"/>
      <c r="AA779" s="179"/>
      <c r="AB779" s="179"/>
      <c r="AC779" s="179"/>
      <c r="AD779" s="179"/>
      <c r="AE779" s="179"/>
      <c r="AF779" s="179"/>
      <c r="AG779" s="179"/>
      <c r="AH779" s="179"/>
      <c r="AI779" s="179"/>
      <c r="AJ779" s="179"/>
      <c r="AK779" s="179"/>
      <c r="AL779" s="179"/>
      <c r="AM779" s="179"/>
      <c r="AN779" s="179"/>
      <c r="AO779" s="179"/>
      <c r="AP779" s="179"/>
      <c r="AQ779" s="179"/>
      <c r="AR779" s="179"/>
      <c r="AS779" s="179"/>
      <c r="AT779" s="179"/>
      <c r="AU779" s="179"/>
      <c r="AV779" s="179"/>
      <c r="AW779" s="179"/>
      <c r="AX779" s="179"/>
      <c r="AY779" s="179"/>
      <c r="AZ779" s="179"/>
      <c r="BA779" s="179"/>
      <c r="BB779" s="179"/>
      <c r="BC779" s="179"/>
      <c r="BD779" s="179"/>
      <c r="BE779" s="179"/>
      <c r="BF779" s="179"/>
      <c r="BG779" s="179"/>
      <c r="BH779" s="179"/>
      <c r="BI779" s="179"/>
      <c r="BJ779" s="179"/>
      <c r="BK779" s="179"/>
      <c r="BL779" s="179"/>
      <c r="BM779" s="179"/>
      <c r="BN779" s="179"/>
      <c r="BO779" s="179"/>
      <c r="BP779" s="179"/>
      <c r="BQ779" s="179"/>
      <c r="BR779" s="179"/>
      <c r="BS779" s="179"/>
      <c r="BT779" s="179"/>
      <c r="BU779" s="179"/>
      <c r="BV779" s="179"/>
      <c r="BW779" s="179"/>
      <c r="BX779" s="179"/>
      <c r="BY779" s="179"/>
      <c r="BZ779" s="179"/>
      <c r="CA779" s="179"/>
      <c r="CB779" s="179"/>
      <c r="CC779" s="179"/>
      <c r="CD779" s="179"/>
      <c r="CE779" s="179"/>
      <c r="CF779" s="179"/>
      <c r="CG779" s="179"/>
      <c r="CH779" s="179"/>
      <c r="CI779" s="179"/>
      <c r="CJ779" s="179"/>
      <c r="CK779" s="179"/>
      <c r="CL779" s="179"/>
      <c r="CM779" s="179"/>
      <c r="CN779" s="179"/>
      <c r="CO779" s="179"/>
      <c r="CP779" s="179"/>
      <c r="CQ779" s="179"/>
      <c r="CR779" s="179"/>
      <c r="CS779" s="179"/>
      <c r="CT779" s="179"/>
      <c r="CU779" s="179"/>
      <c r="CV779" s="179"/>
      <c r="CW779" s="179"/>
      <c r="CX779" s="179"/>
      <c r="CY779" s="179"/>
      <c r="CZ779" s="179"/>
      <c r="DA779" s="179"/>
      <c r="DB779" s="179"/>
      <c r="DC779" s="179"/>
      <c r="DD779" s="179"/>
      <c r="DE779" s="179"/>
      <c r="DF779" s="179"/>
      <c r="DG779" s="179"/>
      <c r="DH779" s="179"/>
      <c r="DI779" s="179"/>
      <c r="DJ779" s="179"/>
      <c r="DK779" s="179"/>
      <c r="DL779" s="179"/>
      <c r="DM779" s="179"/>
      <c r="DN779" s="179"/>
      <c r="DO779" s="179"/>
      <c r="DP779" s="179"/>
      <c r="DQ779" s="179"/>
      <c r="DR779" s="179"/>
      <c r="DS779" s="179"/>
      <c r="DT779" s="179"/>
      <c r="DU779" s="179"/>
      <c r="DV779" s="179"/>
      <c r="DW779" s="179"/>
      <c r="DX779" s="179"/>
      <c r="DY779" s="179"/>
      <c r="DZ779" s="179"/>
      <c r="EA779" s="179"/>
      <c r="EB779" s="179"/>
      <c r="EC779" s="179"/>
      <c r="ED779" s="179"/>
      <c r="EE779" s="179"/>
      <c r="EF779" s="179"/>
      <c r="EG779" s="179"/>
      <c r="EH779" s="179"/>
      <c r="EI779" s="179"/>
      <c r="EJ779" s="179"/>
      <c r="EK779" s="179"/>
      <c r="EL779" s="179"/>
      <c r="EM779" s="179"/>
      <c r="EN779" s="179"/>
      <c r="EO779" s="179"/>
      <c r="EP779" s="179"/>
      <c r="EQ779" s="179"/>
      <c r="ER779" s="179"/>
      <c r="ES779" s="179"/>
      <c r="ET779" s="179"/>
      <c r="EU779" s="179"/>
      <c r="EV779" s="179"/>
      <c r="EW779" s="179"/>
      <c r="EX779" s="179"/>
      <c r="EY779" s="179"/>
      <c r="EZ779" s="179"/>
      <c r="FA779" s="179"/>
      <c r="FB779" s="179"/>
      <c r="FC779" s="179"/>
      <c r="FD779" s="179"/>
      <c r="FE779" s="179"/>
      <c r="FF779" s="179"/>
      <c r="FG779" s="179"/>
      <c r="FH779" s="179"/>
      <c r="FI779" s="179"/>
      <c r="FJ779" s="179"/>
      <c r="FK779" s="179"/>
      <c r="FL779" s="179"/>
      <c r="FM779" s="179"/>
      <c r="FN779" s="179"/>
      <c r="FO779" s="179"/>
      <c r="FP779" s="179"/>
      <c r="FQ779" s="179"/>
      <c r="FR779" s="179"/>
      <c r="FS779" s="179"/>
      <c r="FT779" s="179"/>
      <c r="FU779" s="179"/>
      <c r="FV779" s="179"/>
      <c r="FW779" s="179"/>
      <c r="FX779" s="179"/>
      <c r="FY779" s="179"/>
      <c r="FZ779" s="179"/>
      <c r="GA779" s="179"/>
      <c r="GB779" s="179"/>
    </row>
    <row r="780" spans="1:184" s="659" customFormat="1">
      <c r="A780" s="12"/>
      <c r="D780" s="179"/>
      <c r="E780" s="179"/>
      <c r="F780" s="179"/>
      <c r="G780" s="179"/>
      <c r="H780" s="179"/>
      <c r="I780" s="179"/>
      <c r="J780" s="179"/>
      <c r="K780" s="179"/>
      <c r="L780" s="793"/>
      <c r="M780" s="794"/>
      <c r="N780" s="795"/>
      <c r="O780" s="179"/>
      <c r="P780" s="179"/>
      <c r="Q780" s="179"/>
      <c r="R780" s="179"/>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M780" s="179"/>
      <c r="CN780" s="179"/>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c r="DM780" s="179"/>
      <c r="DN780" s="179"/>
      <c r="DO780" s="179"/>
      <c r="DP780" s="179"/>
      <c r="DQ780" s="179"/>
      <c r="DR780" s="179"/>
      <c r="DS780" s="179"/>
      <c r="DT780" s="179"/>
      <c r="DU780" s="179"/>
      <c r="DV780" s="179"/>
      <c r="DW780" s="179"/>
      <c r="DX780" s="179"/>
      <c r="DY780" s="179"/>
      <c r="DZ780" s="179"/>
      <c r="EA780" s="179"/>
      <c r="EB780" s="179"/>
      <c r="EC780" s="179"/>
      <c r="ED780" s="179"/>
      <c r="EE780" s="179"/>
      <c r="EF780" s="179"/>
      <c r="EG780" s="179"/>
      <c r="EH780" s="179"/>
      <c r="EI780" s="179"/>
      <c r="EJ780" s="179"/>
      <c r="EK780" s="179"/>
      <c r="EL780" s="179"/>
      <c r="EM780" s="179"/>
      <c r="EN780" s="179"/>
      <c r="EO780" s="179"/>
      <c r="EP780" s="179"/>
      <c r="EQ780" s="179"/>
      <c r="ER780" s="179"/>
      <c r="ES780" s="179"/>
      <c r="ET780" s="179"/>
      <c r="EU780" s="179"/>
      <c r="EV780" s="179"/>
      <c r="EW780" s="179"/>
      <c r="EX780" s="179"/>
      <c r="EY780" s="179"/>
      <c r="EZ780" s="179"/>
      <c r="FA780" s="179"/>
      <c r="FB780" s="179"/>
      <c r="FC780" s="179"/>
      <c r="FD780" s="179"/>
      <c r="FE780" s="179"/>
      <c r="FF780" s="179"/>
      <c r="FG780" s="179"/>
      <c r="FH780" s="179"/>
      <c r="FI780" s="179"/>
      <c r="FJ780" s="179"/>
      <c r="FK780" s="179"/>
      <c r="FL780" s="179"/>
      <c r="FM780" s="179"/>
      <c r="FN780" s="179"/>
      <c r="FO780" s="179"/>
      <c r="FP780" s="179"/>
      <c r="FQ780" s="179"/>
      <c r="FR780" s="179"/>
      <c r="FS780" s="179"/>
      <c r="FT780" s="179"/>
      <c r="FU780" s="179"/>
      <c r="FV780" s="179"/>
      <c r="FW780" s="179"/>
      <c r="FX780" s="179"/>
      <c r="FY780" s="179"/>
      <c r="FZ780" s="179"/>
      <c r="GA780" s="179"/>
      <c r="GB780" s="179"/>
    </row>
    <row r="781" spans="1:184" s="659" customFormat="1">
      <c r="A781" s="12"/>
      <c r="D781" s="179"/>
      <c r="E781" s="179"/>
      <c r="F781" s="179"/>
      <c r="G781" s="179"/>
      <c r="H781" s="179"/>
      <c r="I781" s="179"/>
      <c r="J781" s="179"/>
      <c r="K781" s="179"/>
      <c r="L781" s="793"/>
      <c r="M781" s="794"/>
      <c r="N781" s="795"/>
      <c r="O781" s="179"/>
      <c r="P781" s="179"/>
      <c r="Q781" s="179"/>
      <c r="R781" s="179"/>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M781" s="179"/>
      <c r="CN781" s="179"/>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c r="DM781" s="179"/>
      <c r="DN781" s="179"/>
      <c r="DO781" s="179"/>
      <c r="DP781" s="179"/>
      <c r="DQ781" s="179"/>
      <c r="DR781" s="179"/>
      <c r="DS781" s="179"/>
      <c r="DT781" s="179"/>
      <c r="DU781" s="179"/>
      <c r="DV781" s="179"/>
      <c r="DW781" s="179"/>
      <c r="DX781" s="179"/>
      <c r="DY781" s="179"/>
      <c r="DZ781" s="179"/>
      <c r="EA781" s="179"/>
      <c r="EB781" s="179"/>
      <c r="EC781" s="179"/>
      <c r="ED781" s="179"/>
      <c r="EE781" s="179"/>
      <c r="EF781" s="179"/>
      <c r="EG781" s="179"/>
      <c r="EH781" s="179"/>
      <c r="EI781" s="179"/>
      <c r="EJ781" s="179"/>
      <c r="EK781" s="179"/>
      <c r="EL781" s="179"/>
      <c r="EM781" s="179"/>
      <c r="EN781" s="179"/>
      <c r="EO781" s="179"/>
      <c r="EP781" s="179"/>
      <c r="EQ781" s="179"/>
      <c r="ER781" s="179"/>
      <c r="ES781" s="179"/>
      <c r="ET781" s="179"/>
      <c r="EU781" s="179"/>
      <c r="EV781" s="179"/>
      <c r="EW781" s="179"/>
      <c r="EX781" s="179"/>
      <c r="EY781" s="179"/>
      <c r="EZ781" s="179"/>
      <c r="FA781" s="179"/>
      <c r="FB781" s="179"/>
      <c r="FC781" s="179"/>
      <c r="FD781" s="179"/>
      <c r="FE781" s="179"/>
      <c r="FF781" s="179"/>
      <c r="FG781" s="179"/>
      <c r="FH781" s="179"/>
      <c r="FI781" s="179"/>
      <c r="FJ781" s="179"/>
      <c r="FK781" s="179"/>
      <c r="FL781" s="179"/>
      <c r="FM781" s="179"/>
      <c r="FN781" s="179"/>
      <c r="FO781" s="179"/>
      <c r="FP781" s="179"/>
      <c r="FQ781" s="179"/>
      <c r="FR781" s="179"/>
      <c r="FS781" s="179"/>
      <c r="FT781" s="179"/>
      <c r="FU781" s="179"/>
      <c r="FV781" s="179"/>
      <c r="FW781" s="179"/>
      <c r="FX781" s="179"/>
      <c r="FY781" s="179"/>
      <c r="FZ781" s="179"/>
      <c r="GA781" s="179"/>
      <c r="GB781" s="179"/>
    </row>
    <row r="782" spans="1:184" s="659" customFormat="1">
      <c r="A782" s="12"/>
      <c r="D782" s="179"/>
      <c r="E782" s="179"/>
      <c r="F782" s="179"/>
      <c r="G782" s="179"/>
      <c r="H782" s="179"/>
      <c r="I782" s="179"/>
      <c r="J782" s="179"/>
      <c r="K782" s="179"/>
      <c r="L782" s="793"/>
      <c r="M782" s="794"/>
      <c r="N782" s="795"/>
      <c r="O782" s="179"/>
      <c r="P782" s="179"/>
      <c r="Q782" s="179"/>
      <c r="R782" s="179"/>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M782" s="179"/>
      <c r="CN782" s="179"/>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c r="DM782" s="179"/>
      <c r="DN782" s="179"/>
      <c r="DO782" s="179"/>
      <c r="DP782" s="179"/>
      <c r="DQ782" s="179"/>
      <c r="DR782" s="179"/>
      <c r="DS782" s="179"/>
      <c r="DT782" s="179"/>
      <c r="DU782" s="179"/>
      <c r="DV782" s="179"/>
      <c r="DW782" s="179"/>
      <c r="DX782" s="179"/>
      <c r="DY782" s="179"/>
      <c r="DZ782" s="179"/>
      <c r="EA782" s="179"/>
      <c r="EB782" s="179"/>
      <c r="EC782" s="179"/>
      <c r="ED782" s="179"/>
      <c r="EE782" s="179"/>
      <c r="EF782" s="179"/>
      <c r="EG782" s="179"/>
      <c r="EH782" s="179"/>
      <c r="EI782" s="179"/>
      <c r="EJ782" s="179"/>
      <c r="EK782" s="179"/>
      <c r="EL782" s="179"/>
      <c r="EM782" s="179"/>
      <c r="EN782" s="179"/>
      <c r="EO782" s="179"/>
      <c r="EP782" s="179"/>
      <c r="EQ782" s="179"/>
      <c r="ER782" s="179"/>
      <c r="ES782" s="179"/>
      <c r="ET782" s="179"/>
      <c r="EU782" s="179"/>
      <c r="EV782" s="179"/>
      <c r="EW782" s="179"/>
      <c r="EX782" s="179"/>
      <c r="EY782" s="179"/>
      <c r="EZ782" s="179"/>
      <c r="FA782" s="179"/>
      <c r="FB782" s="179"/>
      <c r="FC782" s="179"/>
      <c r="FD782" s="179"/>
      <c r="FE782" s="179"/>
      <c r="FF782" s="179"/>
      <c r="FG782" s="179"/>
      <c r="FH782" s="179"/>
      <c r="FI782" s="179"/>
      <c r="FJ782" s="179"/>
      <c r="FK782" s="179"/>
      <c r="FL782" s="179"/>
      <c r="FM782" s="179"/>
      <c r="FN782" s="179"/>
      <c r="FO782" s="179"/>
      <c r="FP782" s="179"/>
      <c r="FQ782" s="179"/>
      <c r="FR782" s="179"/>
      <c r="FS782" s="179"/>
      <c r="FT782" s="179"/>
      <c r="FU782" s="179"/>
      <c r="FV782" s="179"/>
      <c r="FW782" s="179"/>
      <c r="FX782" s="179"/>
      <c r="FY782" s="179"/>
      <c r="FZ782" s="179"/>
      <c r="GA782" s="179"/>
      <c r="GB782" s="179"/>
    </row>
    <row r="783" spans="1:184" s="659" customFormat="1">
      <c r="A783" s="12"/>
      <c r="D783" s="179"/>
      <c r="E783" s="179"/>
      <c r="F783" s="179"/>
      <c r="G783" s="179"/>
      <c r="H783" s="179"/>
      <c r="I783" s="179"/>
      <c r="J783" s="179"/>
      <c r="K783" s="179"/>
      <c r="L783" s="793"/>
      <c r="M783" s="794"/>
      <c r="N783" s="795"/>
      <c r="O783" s="179"/>
      <c r="P783" s="179"/>
      <c r="Q783" s="179"/>
      <c r="R783" s="179"/>
      <c r="S783" s="179"/>
      <c r="T783" s="179"/>
      <c r="U783" s="179"/>
      <c r="V783" s="179"/>
      <c r="W783" s="179"/>
      <c r="X783" s="179"/>
      <c r="Y783" s="179"/>
      <c r="Z783" s="179"/>
      <c r="AA783" s="179"/>
      <c r="AB783" s="179"/>
      <c r="AC783" s="179"/>
      <c r="AD783" s="179"/>
      <c r="AE783" s="179"/>
      <c r="AF783" s="179"/>
      <c r="AG783" s="179"/>
      <c r="AH783" s="179"/>
      <c r="AI783" s="179"/>
      <c r="AJ783" s="179"/>
      <c r="AK783" s="179"/>
      <c r="AL783" s="179"/>
      <c r="AM783" s="179"/>
      <c r="AN783" s="179"/>
      <c r="AO783" s="179"/>
      <c r="AP783" s="179"/>
      <c r="AQ783" s="179"/>
      <c r="AR783" s="179"/>
      <c r="AS783" s="179"/>
      <c r="AT783" s="179"/>
      <c r="AU783" s="179"/>
      <c r="AV783" s="179"/>
      <c r="AW783" s="179"/>
      <c r="AX783" s="179"/>
      <c r="AY783" s="179"/>
      <c r="AZ783" s="179"/>
      <c r="BA783" s="179"/>
      <c r="BB783" s="179"/>
      <c r="BC783" s="179"/>
      <c r="BD783" s="179"/>
      <c r="BE783" s="179"/>
      <c r="BF783" s="179"/>
      <c r="BG783" s="179"/>
      <c r="BH783" s="179"/>
      <c r="BI783" s="179"/>
      <c r="BJ783" s="179"/>
      <c r="BK783" s="179"/>
      <c r="BL783" s="179"/>
      <c r="BM783" s="179"/>
      <c r="BN783" s="179"/>
      <c r="BO783" s="179"/>
      <c r="BP783" s="179"/>
      <c r="BQ783" s="179"/>
      <c r="BR783" s="179"/>
      <c r="BS783" s="179"/>
      <c r="BT783" s="179"/>
      <c r="BU783" s="179"/>
      <c r="BV783" s="179"/>
      <c r="BW783" s="179"/>
      <c r="BX783" s="179"/>
      <c r="BY783" s="179"/>
      <c r="BZ783" s="179"/>
      <c r="CA783" s="179"/>
      <c r="CB783" s="179"/>
      <c r="CC783" s="179"/>
      <c r="CD783" s="179"/>
      <c r="CE783" s="179"/>
      <c r="CF783" s="179"/>
      <c r="CG783" s="179"/>
      <c r="CH783" s="179"/>
      <c r="CI783" s="179"/>
      <c r="CJ783" s="179"/>
      <c r="CK783" s="179"/>
      <c r="CL783" s="179"/>
      <c r="CM783" s="179"/>
      <c r="CN783" s="179"/>
      <c r="CO783" s="179"/>
      <c r="CP783" s="179"/>
      <c r="CQ783" s="179"/>
      <c r="CR783" s="179"/>
      <c r="CS783" s="179"/>
      <c r="CT783" s="179"/>
      <c r="CU783" s="179"/>
      <c r="CV783" s="179"/>
      <c r="CW783" s="179"/>
      <c r="CX783" s="179"/>
      <c r="CY783" s="179"/>
      <c r="CZ783" s="179"/>
      <c r="DA783" s="179"/>
      <c r="DB783" s="179"/>
      <c r="DC783" s="179"/>
      <c r="DD783" s="179"/>
      <c r="DE783" s="179"/>
      <c r="DF783" s="179"/>
      <c r="DG783" s="179"/>
      <c r="DH783" s="179"/>
      <c r="DI783" s="179"/>
      <c r="DJ783" s="179"/>
      <c r="DK783" s="179"/>
      <c r="DL783" s="179"/>
      <c r="DM783" s="179"/>
      <c r="DN783" s="179"/>
      <c r="DO783" s="179"/>
      <c r="DP783" s="179"/>
      <c r="DQ783" s="179"/>
      <c r="DR783" s="179"/>
      <c r="DS783" s="179"/>
      <c r="DT783" s="179"/>
      <c r="DU783" s="179"/>
      <c r="DV783" s="179"/>
      <c r="DW783" s="179"/>
      <c r="DX783" s="179"/>
      <c r="DY783" s="179"/>
      <c r="DZ783" s="179"/>
      <c r="EA783" s="179"/>
      <c r="EB783" s="179"/>
      <c r="EC783" s="179"/>
      <c r="ED783" s="179"/>
      <c r="EE783" s="179"/>
      <c r="EF783" s="179"/>
      <c r="EG783" s="179"/>
      <c r="EH783" s="179"/>
      <c r="EI783" s="179"/>
      <c r="EJ783" s="179"/>
      <c r="EK783" s="179"/>
      <c r="EL783" s="179"/>
      <c r="EM783" s="179"/>
      <c r="EN783" s="179"/>
      <c r="EO783" s="179"/>
      <c r="EP783" s="179"/>
      <c r="EQ783" s="179"/>
      <c r="ER783" s="179"/>
      <c r="ES783" s="179"/>
      <c r="ET783" s="179"/>
      <c r="EU783" s="179"/>
      <c r="EV783" s="179"/>
      <c r="EW783" s="179"/>
      <c r="EX783" s="179"/>
      <c r="EY783" s="179"/>
      <c r="EZ783" s="179"/>
      <c r="FA783" s="179"/>
      <c r="FB783" s="179"/>
      <c r="FC783" s="179"/>
      <c r="FD783" s="179"/>
      <c r="FE783" s="179"/>
      <c r="FF783" s="179"/>
      <c r="FG783" s="179"/>
      <c r="FH783" s="179"/>
      <c r="FI783" s="179"/>
      <c r="FJ783" s="179"/>
      <c r="FK783" s="179"/>
      <c r="FL783" s="179"/>
      <c r="FM783" s="179"/>
      <c r="FN783" s="179"/>
      <c r="FO783" s="179"/>
      <c r="FP783" s="179"/>
      <c r="FQ783" s="179"/>
      <c r="FR783" s="179"/>
      <c r="FS783" s="179"/>
      <c r="FT783" s="179"/>
      <c r="FU783" s="179"/>
      <c r="FV783" s="179"/>
      <c r="FW783" s="179"/>
      <c r="FX783" s="179"/>
      <c r="FY783" s="179"/>
      <c r="FZ783" s="179"/>
      <c r="GA783" s="179"/>
      <c r="GB783" s="179"/>
    </row>
    <row r="784" spans="1:184" s="659" customFormat="1">
      <c r="A784" s="12"/>
      <c r="D784" s="179"/>
      <c r="E784" s="179"/>
      <c r="F784" s="179"/>
      <c r="G784" s="179"/>
      <c r="H784" s="179"/>
      <c r="I784" s="179"/>
      <c r="J784" s="179"/>
      <c r="K784" s="179"/>
      <c r="L784" s="793"/>
      <c r="M784" s="794"/>
      <c r="N784" s="795"/>
      <c r="O784" s="179"/>
      <c r="P784" s="179"/>
      <c r="Q784" s="179"/>
      <c r="R784" s="179"/>
      <c r="S784" s="179"/>
      <c r="T784" s="179"/>
      <c r="U784" s="179"/>
      <c r="V784" s="179"/>
      <c r="W784" s="179"/>
      <c r="X784" s="179"/>
      <c r="Y784" s="179"/>
      <c r="Z784" s="179"/>
      <c r="AA784" s="179"/>
      <c r="AB784" s="179"/>
      <c r="AC784" s="179"/>
      <c r="AD784" s="179"/>
      <c r="AE784" s="179"/>
      <c r="AF784" s="179"/>
      <c r="AG784" s="179"/>
      <c r="AH784" s="179"/>
      <c r="AI784" s="179"/>
      <c r="AJ784" s="179"/>
      <c r="AK784" s="179"/>
      <c r="AL784" s="179"/>
      <c r="AM784" s="179"/>
      <c r="AN784" s="179"/>
      <c r="AO784" s="179"/>
      <c r="AP784" s="179"/>
      <c r="AQ784" s="179"/>
      <c r="AR784" s="179"/>
      <c r="AS784" s="179"/>
      <c r="AT784" s="179"/>
      <c r="AU784" s="179"/>
      <c r="AV784" s="179"/>
      <c r="AW784" s="179"/>
      <c r="AX784" s="179"/>
      <c r="AY784" s="179"/>
      <c r="AZ784" s="179"/>
      <c r="BA784" s="179"/>
      <c r="BB784" s="179"/>
      <c r="BC784" s="179"/>
      <c r="BD784" s="179"/>
      <c r="BE784" s="179"/>
      <c r="BF784" s="179"/>
      <c r="BG784" s="179"/>
      <c r="BH784" s="179"/>
      <c r="BI784" s="179"/>
      <c r="BJ784" s="179"/>
      <c r="BK784" s="179"/>
      <c r="BL784" s="179"/>
      <c r="BM784" s="179"/>
      <c r="BN784" s="179"/>
      <c r="BO784" s="179"/>
      <c r="BP784" s="179"/>
      <c r="BQ784" s="179"/>
      <c r="BR784" s="179"/>
      <c r="BS784" s="179"/>
      <c r="BT784" s="179"/>
      <c r="BU784" s="179"/>
      <c r="BV784" s="179"/>
      <c r="BW784" s="179"/>
      <c r="BX784" s="179"/>
      <c r="BY784" s="179"/>
      <c r="BZ784" s="179"/>
      <c r="CA784" s="179"/>
      <c r="CB784" s="179"/>
      <c r="CC784" s="179"/>
      <c r="CD784" s="179"/>
      <c r="CE784" s="179"/>
      <c r="CF784" s="179"/>
      <c r="CG784" s="179"/>
      <c r="CH784" s="179"/>
      <c r="CI784" s="179"/>
      <c r="CJ784" s="179"/>
      <c r="CK784" s="179"/>
      <c r="CL784" s="179"/>
      <c r="CM784" s="179"/>
      <c r="CN784" s="179"/>
      <c r="CO784" s="179"/>
      <c r="CP784" s="179"/>
      <c r="CQ784" s="179"/>
      <c r="CR784" s="179"/>
      <c r="CS784" s="179"/>
      <c r="CT784" s="179"/>
      <c r="CU784" s="179"/>
      <c r="CV784" s="179"/>
      <c r="CW784" s="179"/>
      <c r="CX784" s="179"/>
      <c r="CY784" s="179"/>
      <c r="CZ784" s="179"/>
      <c r="DA784" s="179"/>
      <c r="DB784" s="179"/>
      <c r="DC784" s="179"/>
      <c r="DD784" s="179"/>
      <c r="DE784" s="179"/>
      <c r="DF784" s="179"/>
      <c r="DG784" s="179"/>
      <c r="DH784" s="179"/>
      <c r="DI784" s="179"/>
      <c r="DJ784" s="179"/>
      <c r="DK784" s="179"/>
      <c r="DL784" s="179"/>
      <c r="DM784" s="179"/>
      <c r="DN784" s="179"/>
      <c r="DO784" s="179"/>
      <c r="DP784" s="179"/>
      <c r="DQ784" s="179"/>
      <c r="DR784" s="179"/>
      <c r="DS784" s="179"/>
      <c r="DT784" s="179"/>
      <c r="DU784" s="179"/>
      <c r="DV784" s="179"/>
      <c r="DW784" s="179"/>
      <c r="DX784" s="179"/>
      <c r="DY784" s="179"/>
      <c r="DZ784" s="179"/>
      <c r="EA784" s="179"/>
      <c r="EB784" s="179"/>
      <c r="EC784" s="179"/>
      <c r="ED784" s="179"/>
      <c r="EE784" s="179"/>
      <c r="EF784" s="179"/>
      <c r="EG784" s="179"/>
      <c r="EH784" s="179"/>
      <c r="EI784" s="179"/>
      <c r="EJ784" s="179"/>
      <c r="EK784" s="179"/>
      <c r="EL784" s="179"/>
      <c r="EM784" s="179"/>
      <c r="EN784" s="179"/>
      <c r="EO784" s="179"/>
      <c r="EP784" s="179"/>
      <c r="EQ784" s="179"/>
      <c r="ER784" s="179"/>
      <c r="ES784" s="179"/>
      <c r="ET784" s="179"/>
      <c r="EU784" s="179"/>
      <c r="EV784" s="179"/>
      <c r="EW784" s="179"/>
      <c r="EX784" s="179"/>
      <c r="EY784" s="179"/>
      <c r="EZ784" s="179"/>
      <c r="FA784" s="179"/>
      <c r="FB784" s="179"/>
      <c r="FC784" s="179"/>
      <c r="FD784" s="179"/>
      <c r="FE784" s="179"/>
      <c r="FF784" s="179"/>
      <c r="FG784" s="179"/>
      <c r="FH784" s="179"/>
      <c r="FI784" s="179"/>
      <c r="FJ784" s="179"/>
      <c r="FK784" s="179"/>
      <c r="FL784" s="179"/>
      <c r="FM784" s="179"/>
      <c r="FN784" s="179"/>
      <c r="FO784" s="179"/>
      <c r="FP784" s="179"/>
      <c r="FQ784" s="179"/>
      <c r="FR784" s="179"/>
      <c r="FS784" s="179"/>
      <c r="FT784" s="179"/>
      <c r="FU784" s="179"/>
      <c r="FV784" s="179"/>
      <c r="FW784" s="179"/>
      <c r="FX784" s="179"/>
      <c r="FY784" s="179"/>
      <c r="FZ784" s="179"/>
      <c r="GA784" s="179"/>
      <c r="GB784" s="179"/>
    </row>
    <row r="785" spans="1:184" s="659" customFormat="1">
      <c r="A785" s="12"/>
      <c r="D785" s="179"/>
      <c r="E785" s="179"/>
      <c r="F785" s="179"/>
      <c r="G785" s="179"/>
      <c r="H785" s="179"/>
      <c r="I785" s="179"/>
      <c r="J785" s="179"/>
      <c r="K785" s="179"/>
      <c r="L785" s="793"/>
      <c r="M785" s="794"/>
      <c r="N785" s="795"/>
      <c r="O785" s="179"/>
      <c r="P785" s="179"/>
      <c r="Q785" s="179"/>
      <c r="R785" s="179"/>
      <c r="S785" s="179"/>
      <c r="T785" s="179"/>
      <c r="U785" s="179"/>
      <c r="V785" s="179"/>
      <c r="W785" s="179"/>
      <c r="X785" s="179"/>
      <c r="Y785" s="179"/>
      <c r="Z785" s="179"/>
      <c r="AA785" s="179"/>
      <c r="AB785" s="179"/>
      <c r="AC785" s="179"/>
      <c r="AD785" s="179"/>
      <c r="AE785" s="179"/>
      <c r="AF785" s="179"/>
      <c r="AG785" s="179"/>
      <c r="AH785" s="179"/>
      <c r="AI785" s="179"/>
      <c r="AJ785" s="179"/>
      <c r="AK785" s="179"/>
      <c r="AL785" s="179"/>
      <c r="AM785" s="179"/>
      <c r="AN785" s="179"/>
      <c r="AO785" s="179"/>
      <c r="AP785" s="179"/>
      <c r="AQ785" s="179"/>
      <c r="AR785" s="179"/>
      <c r="AS785" s="179"/>
      <c r="AT785" s="179"/>
      <c r="AU785" s="179"/>
      <c r="AV785" s="179"/>
      <c r="AW785" s="179"/>
      <c r="AX785" s="179"/>
      <c r="AY785" s="179"/>
      <c r="AZ785" s="179"/>
      <c r="BA785" s="179"/>
      <c r="BB785" s="179"/>
      <c r="BC785" s="179"/>
      <c r="BD785" s="179"/>
      <c r="BE785" s="179"/>
      <c r="BF785" s="179"/>
      <c r="BG785" s="179"/>
      <c r="BH785" s="179"/>
      <c r="BI785" s="179"/>
      <c r="BJ785" s="179"/>
      <c r="BK785" s="179"/>
      <c r="BL785" s="179"/>
      <c r="BM785" s="179"/>
      <c r="BN785" s="179"/>
      <c r="BO785" s="179"/>
      <c r="BP785" s="179"/>
      <c r="BQ785" s="179"/>
      <c r="BR785" s="179"/>
      <c r="BS785" s="179"/>
      <c r="BT785" s="179"/>
      <c r="BU785" s="179"/>
      <c r="BV785" s="179"/>
      <c r="BW785" s="179"/>
      <c r="BX785" s="179"/>
      <c r="BY785" s="179"/>
      <c r="BZ785" s="179"/>
      <c r="CA785" s="179"/>
      <c r="CB785" s="179"/>
      <c r="CC785" s="179"/>
      <c r="CD785" s="179"/>
      <c r="CE785" s="179"/>
      <c r="CF785" s="179"/>
      <c r="CG785" s="179"/>
      <c r="CH785" s="179"/>
      <c r="CI785" s="179"/>
      <c r="CJ785" s="179"/>
      <c r="CK785" s="179"/>
      <c r="CL785" s="179"/>
      <c r="CM785" s="179"/>
      <c r="CN785" s="179"/>
      <c r="CO785" s="179"/>
      <c r="CP785" s="179"/>
      <c r="CQ785" s="179"/>
      <c r="CR785" s="179"/>
      <c r="CS785" s="179"/>
      <c r="CT785" s="179"/>
      <c r="CU785" s="179"/>
      <c r="CV785" s="179"/>
      <c r="CW785" s="179"/>
      <c r="CX785" s="179"/>
      <c r="CY785" s="179"/>
      <c r="CZ785" s="179"/>
      <c r="DA785" s="179"/>
      <c r="DB785" s="179"/>
      <c r="DC785" s="179"/>
      <c r="DD785" s="179"/>
      <c r="DE785" s="179"/>
      <c r="DF785" s="179"/>
      <c r="DG785" s="179"/>
      <c r="DH785" s="179"/>
      <c r="DI785" s="179"/>
      <c r="DJ785" s="179"/>
      <c r="DK785" s="179"/>
      <c r="DL785" s="179"/>
      <c r="DM785" s="179"/>
      <c r="DN785" s="179"/>
      <c r="DO785" s="179"/>
      <c r="DP785" s="179"/>
      <c r="DQ785" s="179"/>
      <c r="DR785" s="179"/>
      <c r="DS785" s="179"/>
      <c r="DT785" s="179"/>
      <c r="DU785" s="179"/>
      <c r="DV785" s="179"/>
      <c r="DW785" s="179"/>
      <c r="DX785" s="179"/>
      <c r="DY785" s="179"/>
      <c r="DZ785" s="179"/>
      <c r="EA785" s="179"/>
      <c r="EB785" s="179"/>
      <c r="EC785" s="179"/>
      <c r="ED785" s="179"/>
      <c r="EE785" s="179"/>
      <c r="EF785" s="179"/>
      <c r="EG785" s="179"/>
      <c r="EH785" s="179"/>
      <c r="EI785" s="179"/>
      <c r="EJ785" s="179"/>
      <c r="EK785" s="179"/>
      <c r="EL785" s="179"/>
      <c r="EM785" s="179"/>
      <c r="EN785" s="179"/>
      <c r="EO785" s="179"/>
      <c r="EP785" s="179"/>
      <c r="EQ785" s="179"/>
      <c r="ER785" s="179"/>
      <c r="ES785" s="179"/>
      <c r="ET785" s="179"/>
      <c r="EU785" s="179"/>
      <c r="EV785" s="179"/>
      <c r="EW785" s="179"/>
      <c r="EX785" s="179"/>
      <c r="EY785" s="179"/>
      <c r="EZ785" s="179"/>
      <c r="FA785" s="179"/>
      <c r="FB785" s="179"/>
      <c r="FC785" s="179"/>
      <c r="FD785" s="179"/>
      <c r="FE785" s="179"/>
      <c r="FF785" s="179"/>
      <c r="FG785" s="179"/>
      <c r="FH785" s="179"/>
      <c r="FI785" s="179"/>
      <c r="FJ785" s="179"/>
      <c r="FK785" s="179"/>
      <c r="FL785" s="179"/>
      <c r="FM785" s="179"/>
      <c r="FN785" s="179"/>
      <c r="FO785" s="179"/>
      <c r="FP785" s="179"/>
      <c r="FQ785" s="179"/>
      <c r="FR785" s="179"/>
      <c r="FS785" s="179"/>
      <c r="FT785" s="179"/>
      <c r="FU785" s="179"/>
      <c r="FV785" s="179"/>
      <c r="FW785" s="179"/>
      <c r="FX785" s="179"/>
      <c r="FY785" s="179"/>
      <c r="FZ785" s="179"/>
      <c r="GA785" s="179"/>
      <c r="GB785" s="179"/>
    </row>
    <row r="786" spans="1:184" s="659" customFormat="1">
      <c r="A786" s="12"/>
      <c r="D786" s="179"/>
      <c r="E786" s="179"/>
      <c r="F786" s="179"/>
      <c r="G786" s="179"/>
      <c r="H786" s="179"/>
      <c r="I786" s="179"/>
      <c r="J786" s="179"/>
      <c r="K786" s="179"/>
      <c r="L786" s="793"/>
      <c r="M786" s="794"/>
      <c r="N786" s="795"/>
      <c r="O786" s="179"/>
      <c r="P786" s="179"/>
      <c r="Q786" s="179"/>
      <c r="R786" s="179"/>
      <c r="S786" s="179"/>
      <c r="T786" s="179"/>
      <c r="U786" s="179"/>
      <c r="V786" s="179"/>
      <c r="W786" s="179"/>
      <c r="X786" s="179"/>
      <c r="Y786" s="179"/>
      <c r="Z786" s="179"/>
      <c r="AA786" s="179"/>
      <c r="AB786" s="179"/>
      <c r="AC786" s="179"/>
      <c r="AD786" s="179"/>
      <c r="AE786" s="179"/>
      <c r="AF786" s="179"/>
      <c r="AG786" s="179"/>
      <c r="AH786" s="179"/>
      <c r="AI786" s="179"/>
      <c r="AJ786" s="179"/>
      <c r="AK786" s="179"/>
      <c r="AL786" s="179"/>
      <c r="AM786" s="179"/>
      <c r="AN786" s="179"/>
      <c r="AO786" s="179"/>
      <c r="AP786" s="179"/>
      <c r="AQ786" s="179"/>
      <c r="AR786" s="179"/>
      <c r="AS786" s="179"/>
      <c r="AT786" s="179"/>
      <c r="AU786" s="179"/>
      <c r="AV786" s="179"/>
      <c r="AW786" s="179"/>
      <c r="AX786" s="179"/>
      <c r="AY786" s="179"/>
      <c r="AZ786" s="179"/>
      <c r="BA786" s="179"/>
      <c r="BB786" s="179"/>
      <c r="BC786" s="179"/>
      <c r="BD786" s="179"/>
      <c r="BE786" s="179"/>
      <c r="BF786" s="179"/>
      <c r="BG786" s="179"/>
      <c r="BH786" s="179"/>
      <c r="BI786" s="179"/>
      <c r="BJ786" s="179"/>
      <c r="BK786" s="179"/>
      <c r="BL786" s="179"/>
      <c r="BM786" s="179"/>
      <c r="BN786" s="179"/>
      <c r="BO786" s="179"/>
      <c r="BP786" s="179"/>
      <c r="BQ786" s="179"/>
      <c r="BR786" s="179"/>
      <c r="BS786" s="179"/>
      <c r="BT786" s="179"/>
      <c r="BU786" s="179"/>
      <c r="BV786" s="179"/>
      <c r="BW786" s="179"/>
      <c r="BX786" s="179"/>
      <c r="BY786" s="179"/>
      <c r="BZ786" s="179"/>
      <c r="CA786" s="179"/>
      <c r="CB786" s="179"/>
      <c r="CC786" s="179"/>
      <c r="CD786" s="179"/>
      <c r="CE786" s="179"/>
      <c r="CF786" s="179"/>
      <c r="CG786" s="179"/>
      <c r="CH786" s="179"/>
      <c r="CI786" s="179"/>
      <c r="CJ786" s="179"/>
      <c r="CK786" s="179"/>
      <c r="CL786" s="179"/>
      <c r="CM786" s="179"/>
      <c r="CN786" s="179"/>
      <c r="CO786" s="179"/>
      <c r="CP786" s="179"/>
      <c r="CQ786" s="179"/>
      <c r="CR786" s="179"/>
      <c r="CS786" s="179"/>
      <c r="CT786" s="179"/>
      <c r="CU786" s="179"/>
      <c r="CV786" s="179"/>
      <c r="CW786" s="179"/>
      <c r="CX786" s="179"/>
      <c r="CY786" s="179"/>
      <c r="CZ786" s="179"/>
      <c r="DA786" s="179"/>
      <c r="DB786" s="179"/>
      <c r="DC786" s="179"/>
      <c r="DD786" s="179"/>
      <c r="DE786" s="179"/>
      <c r="DF786" s="179"/>
      <c r="DG786" s="179"/>
      <c r="DH786" s="179"/>
      <c r="DI786" s="179"/>
      <c r="DJ786" s="179"/>
      <c r="DK786" s="179"/>
      <c r="DL786" s="179"/>
      <c r="DM786" s="179"/>
      <c r="DN786" s="179"/>
      <c r="DO786" s="179"/>
      <c r="DP786" s="179"/>
      <c r="DQ786" s="179"/>
      <c r="DR786" s="179"/>
      <c r="DS786" s="179"/>
      <c r="DT786" s="179"/>
      <c r="DU786" s="179"/>
      <c r="DV786" s="179"/>
      <c r="DW786" s="179"/>
      <c r="DX786" s="179"/>
      <c r="DY786" s="179"/>
      <c r="DZ786" s="179"/>
      <c r="EA786" s="179"/>
      <c r="EB786" s="179"/>
      <c r="EC786" s="179"/>
      <c r="ED786" s="179"/>
      <c r="EE786" s="179"/>
      <c r="EF786" s="179"/>
      <c r="EG786" s="179"/>
      <c r="EH786" s="179"/>
      <c r="EI786" s="179"/>
      <c r="EJ786" s="179"/>
      <c r="EK786" s="179"/>
      <c r="EL786" s="179"/>
      <c r="EM786" s="179"/>
      <c r="EN786" s="179"/>
      <c r="EO786" s="179"/>
      <c r="EP786" s="179"/>
      <c r="EQ786" s="179"/>
      <c r="ER786" s="179"/>
      <c r="ES786" s="179"/>
      <c r="ET786" s="179"/>
      <c r="EU786" s="179"/>
      <c r="EV786" s="179"/>
      <c r="EW786" s="179"/>
      <c r="EX786" s="179"/>
      <c r="EY786" s="179"/>
      <c r="EZ786" s="179"/>
      <c r="FA786" s="179"/>
      <c r="FB786" s="179"/>
      <c r="FC786" s="179"/>
      <c r="FD786" s="179"/>
      <c r="FE786" s="179"/>
      <c r="FF786" s="179"/>
      <c r="FG786" s="179"/>
      <c r="FH786" s="179"/>
      <c r="FI786" s="179"/>
      <c r="FJ786" s="179"/>
      <c r="FK786" s="179"/>
      <c r="FL786" s="179"/>
      <c r="FM786" s="179"/>
      <c r="FN786" s="179"/>
      <c r="FO786" s="179"/>
      <c r="FP786" s="179"/>
      <c r="FQ786" s="179"/>
      <c r="FR786" s="179"/>
      <c r="FS786" s="179"/>
      <c r="FT786" s="179"/>
      <c r="FU786" s="179"/>
      <c r="FV786" s="179"/>
      <c r="FW786" s="179"/>
      <c r="FX786" s="179"/>
      <c r="FY786" s="179"/>
      <c r="FZ786" s="179"/>
      <c r="GA786" s="179"/>
      <c r="GB786" s="179"/>
    </row>
    <row r="787" spans="1:184" s="659" customFormat="1">
      <c r="A787" s="12"/>
      <c r="D787" s="179"/>
      <c r="E787" s="179"/>
      <c r="F787" s="179"/>
      <c r="G787" s="179"/>
      <c r="H787" s="179"/>
      <c r="I787" s="179"/>
      <c r="J787" s="179"/>
      <c r="K787" s="179"/>
      <c r="L787" s="793"/>
      <c r="M787" s="794"/>
      <c r="N787" s="795"/>
      <c r="O787" s="179"/>
      <c r="P787" s="179"/>
      <c r="Q787" s="179"/>
      <c r="R787" s="179"/>
      <c r="S787" s="179"/>
      <c r="T787" s="179"/>
      <c r="U787" s="179"/>
      <c r="V787" s="179"/>
      <c r="W787" s="179"/>
      <c r="X787" s="179"/>
      <c r="Y787" s="179"/>
      <c r="Z787" s="179"/>
      <c r="AA787" s="179"/>
      <c r="AB787" s="179"/>
      <c r="AC787" s="179"/>
      <c r="AD787" s="179"/>
      <c r="AE787" s="179"/>
      <c r="AF787" s="179"/>
      <c r="AG787" s="179"/>
      <c r="AH787" s="179"/>
      <c r="AI787" s="179"/>
      <c r="AJ787" s="179"/>
      <c r="AK787" s="179"/>
      <c r="AL787" s="179"/>
      <c r="AM787" s="179"/>
      <c r="AN787" s="179"/>
      <c r="AO787" s="179"/>
      <c r="AP787" s="179"/>
      <c r="AQ787" s="179"/>
      <c r="AR787" s="179"/>
      <c r="AS787" s="179"/>
      <c r="AT787" s="179"/>
      <c r="AU787" s="179"/>
      <c r="AV787" s="179"/>
      <c r="AW787" s="179"/>
      <c r="AX787" s="179"/>
      <c r="AY787" s="179"/>
      <c r="AZ787" s="179"/>
      <c r="BA787" s="179"/>
      <c r="BB787" s="179"/>
      <c r="BC787" s="179"/>
      <c r="BD787" s="179"/>
      <c r="BE787" s="179"/>
      <c r="BF787" s="179"/>
      <c r="BG787" s="179"/>
      <c r="BH787" s="179"/>
      <c r="BI787" s="179"/>
      <c r="BJ787" s="179"/>
      <c r="BK787" s="179"/>
      <c r="BL787" s="179"/>
      <c r="BM787" s="179"/>
      <c r="BN787" s="179"/>
      <c r="BO787" s="179"/>
      <c r="BP787" s="179"/>
      <c r="BQ787" s="179"/>
      <c r="BR787" s="179"/>
      <c r="BS787" s="179"/>
      <c r="BT787" s="179"/>
      <c r="BU787" s="179"/>
      <c r="BV787" s="179"/>
      <c r="BW787" s="179"/>
      <c r="BX787" s="179"/>
      <c r="BY787" s="179"/>
      <c r="BZ787" s="179"/>
      <c r="CA787" s="179"/>
      <c r="CB787" s="179"/>
      <c r="CC787" s="179"/>
      <c r="CD787" s="179"/>
      <c r="CE787" s="179"/>
      <c r="CF787" s="179"/>
      <c r="CG787" s="179"/>
      <c r="CH787" s="179"/>
      <c r="CI787" s="179"/>
      <c r="CJ787" s="179"/>
      <c r="CK787" s="179"/>
      <c r="CL787" s="179"/>
      <c r="CM787" s="179"/>
      <c r="CN787" s="179"/>
      <c r="CO787" s="179"/>
      <c r="CP787" s="179"/>
      <c r="CQ787" s="179"/>
      <c r="CR787" s="179"/>
      <c r="CS787" s="179"/>
      <c r="CT787" s="179"/>
      <c r="CU787" s="179"/>
      <c r="CV787" s="179"/>
      <c r="CW787" s="179"/>
      <c r="CX787" s="179"/>
      <c r="CY787" s="179"/>
      <c r="CZ787" s="179"/>
      <c r="DA787" s="179"/>
      <c r="DB787" s="179"/>
      <c r="DC787" s="179"/>
      <c r="DD787" s="179"/>
      <c r="DE787" s="179"/>
      <c r="DF787" s="179"/>
      <c r="DG787" s="179"/>
      <c r="DH787" s="179"/>
      <c r="DI787" s="179"/>
      <c r="DJ787" s="179"/>
      <c r="DK787" s="179"/>
      <c r="DL787" s="179"/>
      <c r="DM787" s="179"/>
      <c r="DN787" s="179"/>
      <c r="DO787" s="179"/>
      <c r="DP787" s="179"/>
      <c r="DQ787" s="179"/>
      <c r="DR787" s="179"/>
      <c r="DS787" s="179"/>
      <c r="DT787" s="179"/>
      <c r="DU787" s="179"/>
      <c r="DV787" s="179"/>
      <c r="DW787" s="179"/>
      <c r="DX787" s="179"/>
      <c r="DY787" s="179"/>
      <c r="DZ787" s="179"/>
      <c r="EA787" s="179"/>
      <c r="EB787" s="179"/>
      <c r="EC787" s="179"/>
      <c r="ED787" s="179"/>
      <c r="EE787" s="179"/>
      <c r="EF787" s="179"/>
      <c r="EG787" s="179"/>
      <c r="EH787" s="179"/>
      <c r="EI787" s="179"/>
      <c r="EJ787" s="179"/>
      <c r="EK787" s="179"/>
      <c r="EL787" s="179"/>
      <c r="EM787" s="179"/>
      <c r="EN787" s="179"/>
      <c r="EO787" s="179"/>
      <c r="EP787" s="179"/>
      <c r="EQ787" s="179"/>
      <c r="ER787" s="179"/>
      <c r="ES787" s="179"/>
      <c r="ET787" s="179"/>
      <c r="EU787" s="179"/>
      <c r="EV787" s="179"/>
      <c r="EW787" s="179"/>
      <c r="EX787" s="179"/>
      <c r="EY787" s="179"/>
      <c r="EZ787" s="179"/>
      <c r="FA787" s="179"/>
      <c r="FB787" s="179"/>
      <c r="FC787" s="179"/>
      <c r="FD787" s="179"/>
      <c r="FE787" s="179"/>
      <c r="FF787" s="179"/>
      <c r="FG787" s="179"/>
      <c r="FH787" s="179"/>
      <c r="FI787" s="179"/>
      <c r="FJ787" s="179"/>
      <c r="FK787" s="179"/>
      <c r="FL787" s="179"/>
      <c r="FM787" s="179"/>
      <c r="FN787" s="179"/>
      <c r="FO787" s="179"/>
      <c r="FP787" s="179"/>
      <c r="FQ787" s="179"/>
      <c r="FR787" s="179"/>
      <c r="FS787" s="179"/>
      <c r="FT787" s="179"/>
      <c r="FU787" s="179"/>
      <c r="FV787" s="179"/>
      <c r="FW787" s="179"/>
      <c r="FX787" s="179"/>
      <c r="FY787" s="179"/>
      <c r="FZ787" s="179"/>
      <c r="GA787" s="179"/>
      <c r="GB787" s="179"/>
    </row>
  </sheetData>
  <sheetProtection selectLockedCells="1"/>
  <mergeCells count="3">
    <mergeCell ref="D15:E15"/>
    <mergeCell ref="G15:H15"/>
    <mergeCell ref="I15:J15"/>
  </mergeCells>
  <phoneticPr fontId="0" type="noConversion"/>
  <conditionalFormatting sqref="C212 C114 C206 C208 C204 C202 C200 C198 C196 C194 C192 C190 C188 C186 C184 C182 C180 C178 C176 C174 C172 C170 C168 C166 C164 C162 C160 C158 C154 C156 C152 C150 C148 C146 C144 C142 C140 C138 C136 C134 C132 C130 C128 C126 C124 C122 C120 C118 C116 C210">
    <cfRule type="cellIs" dxfId="2" priority="1" stopIfTrue="1" operator="notEqual">
      <formula>""</formula>
    </cfRule>
  </conditionalFormatting>
  <conditionalFormatting sqref="C109:C111 B56:C108 B114:B213">
    <cfRule type="cellIs" dxfId="1" priority="2" stopIfTrue="1" operator="notEqual">
      <formula>""</formula>
    </cfRule>
  </conditionalFormatting>
  <conditionalFormatting sqref="I35:J35 I17:J17 I19:J19 I21:J21 I23:J23 I25:J25 I27:J27 I29:J29 I31:J31 I33:J33 B37:J39">
    <cfRule type="expression" dxfId="0" priority="3" stopIfTrue="1">
      <formula>$B$37=""</formula>
    </cfRule>
  </conditionalFormatting>
  <pageMargins left="0.39370078740157483" right="0.39370078740157483" top="0.39370078740157483" bottom="0.39370078740157483" header="0.51181102362204722" footer="0.51181102362204722"/>
  <pageSetup paperSize="9" orientation="portrait" horizontalDpi="1200" verticalDpi="1200"/>
  <rowBreaks count="50" manualBreakCount="50">
    <brk id="113" max="16383" man="1"/>
    <brk id="115" max="16383" man="1"/>
    <brk id="117" max="16383" man="1"/>
    <brk id="119" max="16383" man="1"/>
    <brk id="121" max="16383" man="1"/>
    <brk id="123" max="16383" man="1"/>
    <brk id="125" max="16383" man="1"/>
    <brk id="127" max="16383" man="1"/>
    <brk id="129" max="16383" man="1"/>
    <brk id="131" max="16383" man="1"/>
    <brk id="133" max="16383" man="1"/>
    <brk id="135" max="16383" man="1"/>
    <brk id="137" max="16383" man="1"/>
    <brk id="139" max="16383" man="1"/>
    <brk id="141" max="16383" man="1"/>
    <brk id="143" max="16383" man="1"/>
    <brk id="145" max="16383" man="1"/>
    <brk id="147" max="16383" man="1"/>
    <brk id="149" max="16383" man="1"/>
    <brk id="151" max="16383" man="1"/>
    <brk id="153" max="16383" man="1"/>
    <brk id="155" max="16383" man="1"/>
    <brk id="157" max="16383" man="1"/>
    <brk id="159" max="16383" man="1"/>
    <brk id="161" max="16383" man="1"/>
    <brk id="163" max="16383" man="1"/>
    <brk id="165" max="16383" man="1"/>
    <brk id="167" max="16383" man="1"/>
    <brk id="169" max="16383" man="1"/>
    <brk id="171" max="16383" man="1"/>
    <brk id="173" max="16383" man="1"/>
    <brk id="175" max="16383" man="1"/>
    <brk id="177" max="16383" man="1"/>
    <brk id="179" max="16383" man="1"/>
    <brk id="181" max="16383" man="1"/>
    <brk id="183" max="16383" man="1"/>
    <brk id="185" max="16383" man="1"/>
    <brk id="187" max="16383" man="1"/>
    <brk id="189" max="16383" man="1"/>
    <brk id="191" max="16383" man="1"/>
    <brk id="193" max="16383" man="1"/>
    <brk id="195" max="16383" man="1"/>
    <brk id="197" max="16383" man="1"/>
    <brk id="199" max="16383" man="1"/>
    <brk id="201" max="16383" man="1"/>
    <brk id="203" max="16383" man="1"/>
    <brk id="205" max="16383" man="1"/>
    <brk id="207" max="16383" man="1"/>
    <brk id="209" max="16383" man="1"/>
    <brk id="211" max="16383" man="1"/>
  </rowBreaks>
  <ignoredErrors>
    <ignoredError sqref="C114:C213 C37 J12 B56:C105 C53 J27 I23 I40:I44 D40:D44 E40:H44 K18 J40:J44 K17 K20 I25 J21 J23 I19 I21 I17 K19 K22 K21 K24 J17 E37:H37 I37 D39 J37 E39:H39 D35 J35 K23 K26 K25 K28 D37 E33:H33 E35:H35 D31 D33 E29:H29 E31:H31 D27 K27 K30 K29 K32 D29 E25:H25 E27:H27 D23 D25 E21:H21 E23:H23 D19 K31 K34 K33 K36 D21 J19 D17 I31 E17:H17 I33 E19:H19 J29 K35 K38 K37 K39 J31 I27 C17 I29 I36 I34 J34 J32 I32 I30 J30 J28 I28 I26 J26 J24 I24 I22 J22 J20 I20 I18 J18 J38 I38 D38 E38:H38 E36:H36 J36 D36 D34 E34:H34 E32:H32 D32 D30 E30:H30 E28:H28 D28 D26 E26:H26 E24:H24 D24 D22 E22:H22 E20:H20 D20 D18 E18:H18 J25 C18 K40:K44 I39 I35 J39 J33 C22 C30 B30 C32 C24 B32 B34 B24 C34 C20 B26 B20 C26 C40:C44 G15 B22 B28 C28 B38:C38 I15 B36 C36 C39 B29 C21 C29 C31 C23 B31 B33 B23 C33 C19 B25 B19 C25 B21 B27 C27 B40:B44 D15 B35 C35 J15 H15 E15:F15 B37 B3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3730" r:id="rId3" name="Check Box 2">
              <controlPr defaultSize="0" autoFill="0" autoLine="0" autoPict="0" macro="[0]!HideShowSAT">
                <anchor moveWithCells="1">
                  <from>
                    <xdr:col>0</xdr:col>
                    <xdr:colOff>38100</xdr:colOff>
                    <xdr:row>6</xdr:row>
                    <xdr:rowOff>139700</xdr:rowOff>
                  </from>
                  <to>
                    <xdr:col>0</xdr:col>
                    <xdr:colOff>419100</xdr:colOff>
                    <xdr:row>46</xdr:row>
                    <xdr:rowOff>25400</xdr:rowOff>
                  </to>
                </anchor>
              </controlPr>
            </control>
          </mc:Choice>
        </mc:AlternateContent>
        <mc:AlternateContent xmlns:mc="http://schemas.openxmlformats.org/markup-compatibility/2006">
          <mc:Choice Requires="x14">
            <control shapeId="73732" r:id="rId4" name="Check Box 4">
              <controlPr defaultSize="0" autoFill="0" autoLine="0" autoPict="0" macro="[0]!HideShowTaskList">
                <anchor moveWithCells="1">
                  <from>
                    <xdr:col>0</xdr:col>
                    <xdr:colOff>38100</xdr:colOff>
                    <xdr:row>46</xdr:row>
                    <xdr:rowOff>139700</xdr:rowOff>
                  </from>
                  <to>
                    <xdr:col>0</xdr:col>
                    <xdr:colOff>419100</xdr:colOff>
                    <xdr:row>107</xdr:row>
                    <xdr:rowOff>25400</xdr:rowOff>
                  </to>
                </anchor>
              </controlPr>
            </control>
          </mc:Choice>
        </mc:AlternateContent>
        <mc:AlternateContent xmlns:mc="http://schemas.openxmlformats.org/markup-compatibility/2006">
          <mc:Choice Requires="x14">
            <control shapeId="73733" r:id="rId5" name="Check Box 5">
              <controlPr defaultSize="0" autoFill="0" autoLine="0" autoPict="0" macro="[0]!HideShowTaskCards">
                <anchor moveWithCells="1">
                  <from>
                    <xdr:col>0</xdr:col>
                    <xdr:colOff>38100</xdr:colOff>
                    <xdr:row>107</xdr:row>
                    <xdr:rowOff>139700</xdr:rowOff>
                  </from>
                  <to>
                    <xdr:col>0</xdr:col>
                    <xdr:colOff>419100</xdr:colOff>
                    <xdr:row>215</xdr:row>
                    <xdr:rowOff>25400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30</vt:i4>
      </vt:variant>
      <vt:variant>
        <vt:lpstr>Named Ranges</vt:lpstr>
      </vt:variant>
      <vt:variant>
        <vt:i4>3</vt:i4>
      </vt:variant>
    </vt:vector>
  </HeadingPairs>
  <TitlesOfParts>
    <vt:vector size="33" baseType="lpstr">
      <vt:lpstr>Admin</vt:lpstr>
      <vt:lpstr>Sheet1</vt:lpstr>
      <vt:lpstr>Tasks</vt:lpstr>
      <vt:lpstr>Pilot1</vt:lpstr>
      <vt:lpstr>Pilot2</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DataSum</vt:lpstr>
      <vt:lpstr>DataCharts</vt:lpstr>
      <vt:lpstr>Charts</vt:lpstr>
      <vt:lpstr>Observations</vt:lpstr>
      <vt:lpstr>PrintForms</vt:lpstr>
      <vt:lpstr>Charts!Lookup_array</vt:lpstr>
      <vt:lpstr>DataCharts!Lookup_array</vt:lpstr>
      <vt:lpstr>Observations!Print_Area</vt:lpstr>
    </vt:vector>
  </TitlesOfParts>
  <Company>TZDezigns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Usability Datalogger v5.0</dc:title>
  <dc:creator>Todd Zazelenchuk</dc:creator>
  <cp:lastModifiedBy>Tanay Dalvi</cp:lastModifiedBy>
  <cp:lastPrinted>2008-03-11T16:12:22Z</cp:lastPrinted>
  <dcterms:created xsi:type="dcterms:W3CDTF">2004-02-24T23:31:50Z</dcterms:created>
  <dcterms:modified xsi:type="dcterms:W3CDTF">2020-03-13T01:16:58Z</dcterms:modified>
</cp:coreProperties>
</file>