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3350" tabRatio="990" firstSheet="1" activeTab="8"/>
  </bookViews>
  <sheets>
    <sheet name="CommonCNNParameter" sheetId="1" r:id="rId1"/>
    <sheet name="CommonCNNTopologyStructure" sheetId="2" r:id="rId2"/>
    <sheet name="ZynqNet" sheetId="3" r:id="rId3"/>
    <sheet name="yTinyAnalyze" sheetId="4" r:id="rId4"/>
    <sheet name="yTiny256PE" sheetId="5" r:id="rId5"/>
    <sheet name="ciFar10" sheetId="6" r:id="rId6"/>
    <sheet name="SqueezeNet" sheetId="7" r:id="rId7"/>
    <sheet name="VGG16" sheetId="8" r:id="rId8"/>
    <sheet name="ciFar10ResNet20" sheetId="9" r:id="rId9"/>
    <sheet name="AlexNet" sheetId="10" r:id="rId10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28" authorId="0">
      <text>
        <r>
          <rPr>
            <sz val="9"/>
            <color indexed="81"/>
            <rFont val="宋体"/>
            <charset val="134"/>
          </rPr>
          <t xml:space="preserve">18</t>
        </r>
      </text>
    </comment>
    <comment ref="D28" authorId="0">
      <text>
        <r>
          <rPr>
            <sz val="9"/>
            <color indexed="81"/>
            <rFont val="宋体"/>
            <charset val="134"/>
          </rPr>
          <t xml:space="preserve">18</t>
        </r>
      </text>
    </comment>
    <comment ref="E2" authorId="0">
      <text>
        <r>
          <rPr>
            <sz val="9"/>
            <color indexed="81"/>
            <rFont val="宋体"/>
            <charset val="134"/>
          </rPr>
          <t xml:space="preserve">3</t>
        </r>
      </text>
    </comment>
    <comment ref="E28" authorId="0">
      <text>
        <r>
          <rPr>
            <sz val="9"/>
            <color indexed="81"/>
            <rFont val="宋体"/>
            <charset val="134"/>
          </rPr>
          <t xml:space="preserve">1000
</t>
        </r>
      </text>
    </comment>
    <comment ref="F27" authorId="0">
      <text>
        <r>
          <rPr>
            <sz val="9"/>
            <color indexed="81"/>
            <rFont val="宋体"/>
            <charset val="134"/>
          </rPr>
          <t xml:space="preserve">1000</t>
        </r>
      </text>
    </comment>
    <comment ref="F28" authorId="0">
      <text>
        <r>
          <rPr>
            <sz val="9"/>
            <color indexed="81"/>
            <rFont val="宋体"/>
            <charset val="134"/>
          </rPr>
          <t xml:space="preserve">1000</t>
        </r>
      </text>
    </comment>
    <comment ref="O27" authorId="0">
      <text>
        <r>
          <rPr>
            <sz val="9"/>
            <color indexed="81"/>
            <rFont val="宋体"/>
            <charset val="134"/>
          </rPr>
          <t xml:space="preserve">-3</t>
        </r>
      </text>
    </comment>
    <comment ref="P5" authorId="0">
      <text>
        <r>
          <rPr>
            <sz val="9"/>
            <color indexed="81"/>
            <rFont val="宋体"/>
            <charset val="134"/>
          </rPr>
          <t xml:space="preserve">-3</t>
        </r>
      </text>
    </comment>
    <comment ref="P7" authorId="0">
      <text>
        <r>
          <rPr>
            <sz val="9"/>
            <color indexed="81"/>
            <rFont val="宋体"/>
            <charset val="134"/>
          </rPr>
          <t xml:space="preserve">-3</t>
        </r>
      </text>
    </comment>
    <comment ref="P10" authorId="0">
      <text>
        <r>
          <rPr>
            <sz val="9"/>
            <color indexed="81"/>
            <rFont val="宋体"/>
            <charset val="134"/>
          </rPr>
          <t xml:space="preserve">-2</t>
        </r>
      </text>
    </comment>
    <comment ref="P16" authorId="0">
      <text>
        <r>
          <rPr>
            <sz val="9"/>
            <color indexed="81"/>
            <rFont val="宋体"/>
            <charset val="134"/>
          </rPr>
          <t xml:space="preserve">-2</t>
        </r>
      </text>
    </comment>
    <comment ref="P19" authorId="0">
      <text>
        <r>
          <rPr>
            <sz val="9"/>
            <color indexed="81"/>
            <rFont val="宋体"/>
            <charset val="134"/>
          </rPr>
          <t xml:space="preserve">-2</t>
        </r>
      </text>
    </comment>
    <comment ref="P22" authorId="0">
      <text>
        <r>
          <rPr>
            <sz val="9"/>
            <color indexed="81"/>
            <rFont val="宋体"/>
            <charset val="134"/>
          </rPr>
          <t xml:space="preserve">-1</t>
        </r>
      </text>
    </comment>
  </commentList>
</comments>
</file>

<file path=xl/sharedStrings.xml><?xml version="1.0" encoding="utf-8"?>
<sst xmlns="http://schemas.openxmlformats.org/spreadsheetml/2006/main" count="490">
  <si>
    <t>Type Name</t>
  </si>
  <si>
    <t>Description</t>
  </si>
  <si>
    <t>Current Support</t>
  </si>
  <si>
    <t>Dot</t>
  </si>
  <si>
    <t>Features/Weights Format</t>
  </si>
  <si>
    <t>1.Float32 
2.Int16
3.Int8
4.int4
5.Features=Int16,Weights=Int8，或者其他
组合形式</t>
  </si>
  <si>
    <t>1.Float32(仅支持zynq Net，64PE，早期版本)
2.Int16 (仅支持zynq Net，256PE，早期版本)
3.Int8 （支持Alex net，Squeeze net，Vgg16 Net，yolo Tiny主流网络）
4.Int4  (仅支持Vgg16的全连接层支持使用Int4和Int8)
5.不支持Features和Weights数据类型不一致的存储方式</t>
  </si>
  <si>
    <t>Features/Weights Store Format</t>
  </si>
  <si>
    <r>
      <rPr>
        <sz val="10.5"/>
        <rFont val="Times New Roman"/>
        <charset val="134"/>
      </rPr>
      <t xml:space="preserve">1.Batch→Height-&gt;Width-&gt;Channels
2.Batch→Channels→Height-&gt;Width
3.Height→Width→Channels→Batch
</t>
    </r>
    <r>
      <rPr>
        <sz val="10.5"/>
        <rFont val="Arial"/>
        <charset val="134"/>
      </rPr>
      <t>4.Channels→Height-&gt;Width-&gt;Batch</t>
    </r>
  </si>
  <si>
    <t>仅支持，Batch=1,且Height→Width→Channels的存储方式方式</t>
  </si>
  <si>
    <t>Convolution</t>
  </si>
  <si>
    <t>Feature Map Height/Weight</t>
  </si>
  <si>
    <t>原则上任意整数尺寸的Feature Map
典型值300x300,256x256,224x224</t>
  </si>
  <si>
    <t>支持512x512以下的任意大小Feature Map</t>
  </si>
  <si>
    <t>Channels</t>
  </si>
  <si>
    <t>任意整数，一般是2的密次方
典型值：3,16,32,64,128,256,512,1024....</t>
  </si>
  <si>
    <t>支持2048通道以下任何整数，一般推荐值是2的密次方，非该值时，
会影响计算效率</t>
  </si>
  <si>
    <t>Kernel Size</t>
  </si>
  <si>
    <t>任意整数，典型值如下
含7x7(Alex net)
含5x5(ciFar10 Net)
含3x3(Vgg16 Net)
含1x1(Squeeze Net)</t>
  </si>
  <si>
    <t>支持16x16以下任何Kernel大小的卷机核计算</t>
  </si>
  <si>
    <t>Stride Size</t>
  </si>
  <si>
    <t>任意整数，典型值:1,2,4</t>
  </si>
  <si>
    <t>都支持</t>
  </si>
  <si>
    <t>Padding Value</t>
  </si>
  <si>
    <t>补0,补same，补Valid</t>
  </si>
  <si>
    <t>仅支持补0操作</t>
  </si>
  <si>
    <t>Padding Size</t>
  </si>
  <si>
    <t>支持任意整数，典型值1,2,3</t>
  </si>
  <si>
    <t>Normalization</t>
  </si>
  <si>
    <t>Response Normalization</t>
  </si>
  <si>
    <t>支持Alex Net网络</t>
  </si>
  <si>
    <t>Mini-Batch Statistics</t>
  </si>
  <si>
    <t>不支持</t>
  </si>
  <si>
    <t>Mini-Batch Mean</t>
  </si>
  <si>
    <t>normalize</t>
  </si>
  <si>
    <t>支持yolo Tiny网络</t>
  </si>
  <si>
    <t>scale and shift</t>
  </si>
  <si>
    <t>Activation</t>
  </si>
  <si>
    <t>Relu</t>
  </si>
  <si>
    <t>全系支持</t>
  </si>
  <si>
    <t>Sigmoid</t>
  </si>
  <si>
    <t>tanh</t>
  </si>
  <si>
    <t>Rrelu</t>
  </si>
  <si>
    <t>支持Yolo Tiny网络</t>
  </si>
  <si>
    <t>ELU</t>
  </si>
  <si>
    <t>SoftPlus</t>
  </si>
  <si>
    <t>SoftSign</t>
  </si>
  <si>
    <t>Sub Sampling</t>
  </si>
  <si>
    <t>Pooling Kernel Size</t>
  </si>
  <si>
    <t xml:space="preserve">支持任意整数，典型值2,3,7
典型网络：
ResNet152/GoogleNet，Pooling Kernel=7，
Stride Size=1，或2，Pooling Type=Average
GoogleNet，Pooling Kernel=3，
Stride Size=2，Pooling Type=Max
</t>
  </si>
  <si>
    <t>支持7x7以下任意整数</t>
  </si>
  <si>
    <t>Pooling Stride Size</t>
  </si>
  <si>
    <t>支持步长1,2</t>
  </si>
  <si>
    <t>Pooling Type</t>
  </si>
  <si>
    <t>Max，Average</t>
  </si>
  <si>
    <t>Full Connection</t>
  </si>
  <si>
    <t>支持VGG系列，Alex系列</t>
  </si>
  <si>
    <t>NetWorkName</t>
  </si>
  <si>
    <t>Yolo Net,Caffe Net VGG16 Net</t>
  </si>
  <si>
    <t>Zynq Net  Squeeze Net</t>
  </si>
  <si>
    <t>Alex Net</t>
  </si>
  <si>
    <t>Google Net</t>
  </si>
  <si>
    <t>Res Net</t>
  </si>
  <si>
    <t>Type Toplogy Structure(Convolution)</t>
  </si>
  <si>
    <t>Type Toplogy Structure(Full Connection)</t>
  </si>
  <si>
    <t xml:space="preserve">NAME </t>
  </si>
  <si>
    <t>BIT_SHIFT</t>
  </si>
  <si>
    <t>WEIGHT</t>
  </si>
  <si>
    <t>HEIGHT</t>
  </si>
  <si>
    <t>CH_IN</t>
  </si>
  <si>
    <t>CH_OUT</t>
  </si>
  <si>
    <t>KERNEL</t>
  </si>
  <si>
    <t>PAD</t>
  </si>
  <si>
    <t>STRIDE</t>
  </si>
  <si>
    <t>R</t>
  </si>
  <si>
    <t>S1</t>
  </si>
  <si>
    <t>S2</t>
  </si>
  <si>
    <t>GP</t>
  </si>
  <si>
    <t>input_data_pixels</t>
  </si>
  <si>
    <t>output_data_pixels</t>
  </si>
  <si>
    <t>c_input_addr</t>
  </si>
  <si>
    <t>c_output_addr</t>
  </si>
  <si>
    <t>total</t>
  </si>
  <si>
    <t>m_addr_out</t>
  </si>
  <si>
    <t>m_addr_in</t>
  </si>
  <si>
    <t>current_in/4</t>
  </si>
  <si>
    <t>current_out/4</t>
  </si>
  <si>
    <t>m_addr_out/4</t>
  </si>
  <si>
    <t>m_addr_in/4</t>
  </si>
  <si>
    <t>Total/4</t>
  </si>
  <si>
    <t>Input/32</t>
  </si>
  <si>
    <t xml:space="preserve">c1    </t>
  </si>
  <si>
    <t xml:space="preserve">f2/s3 </t>
  </si>
  <si>
    <t xml:space="preserve">f2/e1 </t>
  </si>
  <si>
    <t xml:space="preserve">f2/e3 </t>
  </si>
  <si>
    <t xml:space="preserve">f3/s1 </t>
  </si>
  <si>
    <t xml:space="preserve">f3/e1 </t>
  </si>
  <si>
    <t xml:space="preserve">f3/e3 </t>
  </si>
  <si>
    <t xml:space="preserve">f4/s3 </t>
  </si>
  <si>
    <t xml:space="preserve">f4/e1 </t>
  </si>
  <si>
    <t xml:space="preserve">f4/e3 </t>
  </si>
  <si>
    <t xml:space="preserve">f5/s1 </t>
  </si>
  <si>
    <t xml:space="preserve">f5/e1 </t>
  </si>
  <si>
    <t xml:space="preserve">f5/e3 </t>
  </si>
  <si>
    <t xml:space="preserve">f6/s3 </t>
  </si>
  <si>
    <t xml:space="preserve">f6/e1 </t>
  </si>
  <si>
    <t xml:space="preserve">f6/e3 </t>
  </si>
  <si>
    <t xml:space="preserve">f7/s1 </t>
  </si>
  <si>
    <t xml:space="preserve">f7/e1 </t>
  </si>
  <si>
    <t xml:space="preserve">f7/e3 </t>
  </si>
  <si>
    <t xml:space="preserve">f8/s3 </t>
  </si>
  <si>
    <t xml:space="preserve">f8/e1 </t>
  </si>
  <si>
    <t xml:space="preserve">f8/e3 </t>
  </si>
  <si>
    <t xml:space="preserve">f9/s1 </t>
  </si>
  <si>
    <t xml:space="preserve">f9/e1 </t>
  </si>
  <si>
    <t xml:space="preserve">f9/e3 </t>
  </si>
  <si>
    <t>c10/p1</t>
  </si>
  <si>
    <t>c10/p2</t>
  </si>
  <si>
    <t xml:space="preserve">NAME, BIT_SHIFT,  W,  H,  CI,  CO,  K,  P,  S,  R,  S1,  S2,  GP, </t>
  </si>
  <si>
    <t>TOTAL MACC(M)</t>
  </si>
  <si>
    <t>Number</t>
  </si>
  <si>
    <t>WIDTH</t>
  </si>
  <si>
    <t>MACC(M)</t>
  </si>
  <si>
    <t>IDEAL LAYER ECLIPSE(ms)</t>
  </si>
  <si>
    <t>REAL LAYER ECLIPSE (ms)</t>
  </si>
  <si>
    <t>CRACK TIME(ms)</t>
  </si>
  <si>
    <t xml:space="preserve">conv0     </t>
  </si>
  <si>
    <t>ALL MACC(G/1S)</t>
  </si>
  <si>
    <t xml:space="preserve">conv1     </t>
  </si>
  <si>
    <t xml:space="preserve">conv2     </t>
  </si>
  <si>
    <t>REAL ACCELERATE  (%)</t>
  </si>
  <si>
    <t xml:space="preserve">conv3     </t>
  </si>
  <si>
    <t xml:space="preserve">conv4     </t>
  </si>
  <si>
    <t xml:space="preserve">conv5_1   </t>
  </si>
  <si>
    <t xml:space="preserve">conv5_2   </t>
  </si>
  <si>
    <t xml:space="preserve">conv5_3   </t>
  </si>
  <si>
    <t>IDEAL TIME(MS)</t>
  </si>
  <si>
    <t xml:space="preserve">conv5_4   </t>
  </si>
  <si>
    <t xml:space="preserve">conv6_1   </t>
  </si>
  <si>
    <t xml:space="preserve">conv6_2   </t>
  </si>
  <si>
    <t xml:space="preserve">conv6_3   </t>
  </si>
  <si>
    <t xml:space="preserve">conv6_4   </t>
  </si>
  <si>
    <t xml:space="preserve">conv6_5   </t>
  </si>
  <si>
    <t xml:space="preserve">conv6_6   </t>
  </si>
  <si>
    <t xml:space="preserve">conv6_7   </t>
  </si>
  <si>
    <t xml:space="preserve">conv6_8   </t>
  </si>
  <si>
    <t xml:space="preserve">conv6_9   </t>
  </si>
  <si>
    <t xml:space="preserve">conv6_10  </t>
  </si>
  <si>
    <t xml:space="preserve">conv6_11  </t>
  </si>
  <si>
    <t xml:space="preserve"> TOTAL REAL TIME (MS)</t>
  </si>
  <si>
    <t xml:space="preserve">conv6_12  </t>
  </si>
  <si>
    <t xml:space="preserve">conv6_13  </t>
  </si>
  <si>
    <t xml:space="preserve">conv6_14  </t>
  </si>
  <si>
    <t xml:space="preserve">conv6_15  </t>
  </si>
  <si>
    <t xml:space="preserve">conv6_16  </t>
  </si>
  <si>
    <t xml:space="preserve">conv7_1   </t>
  </si>
  <si>
    <t xml:space="preserve">conv7_2   </t>
  </si>
  <si>
    <t>REAL LAYER 1 TIME(ms)</t>
  </si>
  <si>
    <t xml:space="preserve">conv7_3   </t>
  </si>
  <si>
    <t xml:space="preserve">conv7_4   </t>
  </si>
  <si>
    <t xml:space="preserve">conv7_5   </t>
  </si>
  <si>
    <t xml:space="preserve">conv7_6   </t>
  </si>
  <si>
    <t>CRACK LAYER 1 TIME(MS)</t>
  </si>
  <si>
    <t xml:space="preserve">conv7_7   </t>
  </si>
  <si>
    <t xml:space="preserve">conv7_8   </t>
  </si>
  <si>
    <t xml:space="preserve">conv7_9   </t>
  </si>
  <si>
    <t xml:space="preserve">conv7_10  </t>
  </si>
  <si>
    <r>
      <rPr>
        <sz val="10"/>
        <rFont val="Arial"/>
        <charset val="134"/>
      </rPr>
      <t>CRACK 1 LOAD WEIGHT</t>
    </r>
    <r>
      <rPr>
        <sz val="10"/>
        <rFont val="Droid Sans Fallback"/>
        <charset val="134"/>
      </rPr>
      <t>（</t>
    </r>
    <r>
      <rPr>
        <sz val="10"/>
        <rFont val="Arial"/>
        <charset val="134"/>
      </rPr>
      <t>MS</t>
    </r>
    <r>
      <rPr>
        <sz val="10"/>
        <rFont val="Droid Sans Fallback"/>
        <charset val="134"/>
      </rPr>
      <t>）</t>
    </r>
  </si>
  <si>
    <t xml:space="preserve">conv7_11  </t>
  </si>
  <si>
    <t xml:space="preserve">conv7_12  </t>
  </si>
  <si>
    <t xml:space="preserve">conv7_13  </t>
  </si>
  <si>
    <t>CRACK OTHER TIME(MS)</t>
  </si>
  <si>
    <t xml:space="preserve">conv7_14  </t>
  </si>
  <si>
    <t xml:space="preserve">conv7_15  </t>
  </si>
  <si>
    <t xml:space="preserve">conv7_16  </t>
  </si>
  <si>
    <t xml:space="preserve">conv7_17  </t>
  </si>
  <si>
    <t>TOTAL CRACK TIME(MS)</t>
  </si>
  <si>
    <t xml:space="preserve">conv7_18  </t>
  </si>
  <si>
    <t xml:space="preserve">conv7_19  </t>
  </si>
  <si>
    <t xml:space="preserve">conv7_20  </t>
  </si>
  <si>
    <t xml:space="preserve">conv7_21  </t>
  </si>
  <si>
    <t xml:space="preserve">conv7_22  </t>
  </si>
  <si>
    <t xml:space="preserve">conv7_23  </t>
  </si>
  <si>
    <t xml:space="preserve">conv7_24  </t>
  </si>
  <si>
    <t xml:space="preserve">conv7_25  </t>
  </si>
  <si>
    <t xml:space="preserve">conv7_26  </t>
  </si>
  <si>
    <t xml:space="preserve">conv7_27  </t>
  </si>
  <si>
    <t xml:space="preserve">conv7_28  </t>
  </si>
  <si>
    <t xml:space="preserve">conv7_29  </t>
  </si>
  <si>
    <t xml:space="preserve">conv7_30  </t>
  </si>
  <si>
    <t xml:space="preserve">conv7_31  </t>
  </si>
  <si>
    <t xml:space="preserve">conv7_32  </t>
  </si>
  <si>
    <t xml:space="preserve">conv8_1   </t>
  </si>
  <si>
    <t>COMPUTE</t>
  </si>
  <si>
    <t>仿真计算能力分析</t>
  </si>
  <si>
    <r>
      <rPr>
        <sz val="10"/>
        <rFont val="Arial"/>
        <charset val="134"/>
      </rPr>
      <t>1.next_weight</t>
    </r>
    <r>
      <rPr>
        <sz val="10"/>
        <rFont val="Droid Sans Fallback"/>
        <charset val="134"/>
      </rPr>
      <t>，表示层数</t>
    </r>
  </si>
  <si>
    <r>
      <rPr>
        <sz val="10"/>
        <rFont val="Arial"/>
        <charset val="134"/>
      </rPr>
      <t>2.we1,</t>
    </r>
    <r>
      <rPr>
        <sz val="10"/>
        <rFont val="Droid Sans Fallback"/>
        <charset val="134"/>
      </rPr>
      <t>拉</t>
    </r>
    <r>
      <rPr>
        <sz val="10"/>
        <rFont val="Arial"/>
        <charset val="134"/>
      </rPr>
      <t>1,</t>
    </r>
    <r>
      <rPr>
        <sz val="10"/>
        <rFont val="Droid Sans Fallback"/>
        <charset val="134"/>
      </rPr>
      <t>表示正在计算，拉</t>
    </r>
    <r>
      <rPr>
        <sz val="10"/>
        <rFont val="Arial"/>
        <charset val="134"/>
      </rPr>
      <t>0</t>
    </r>
    <r>
      <rPr>
        <sz val="10"/>
        <rFont val="Droid Sans Fallback"/>
        <charset val="134"/>
      </rPr>
      <t>表示没有计算</t>
    </r>
  </si>
  <si>
    <r>
      <rPr>
        <sz val="10"/>
        <rFont val="Droid Sans Fallback"/>
        <charset val="134"/>
      </rPr>
      <t>每层的前</t>
    </r>
    <r>
      <rPr>
        <sz val="10"/>
        <rFont val="Arial"/>
        <charset val="134"/>
      </rPr>
      <t>2</t>
    </r>
    <r>
      <rPr>
        <sz val="10"/>
        <rFont val="Droid Sans Fallback"/>
        <charset val="134"/>
      </rPr>
      <t>行数据，不能计算，只能等待</t>
    </r>
  </si>
  <si>
    <t>conv1</t>
  </si>
  <si>
    <t>conv2</t>
  </si>
  <si>
    <t>conv3</t>
  </si>
  <si>
    <t>conv4</t>
  </si>
  <si>
    <t>conv5</t>
  </si>
  <si>
    <t>conv6</t>
  </si>
  <si>
    <t>conv7</t>
  </si>
  <si>
    <t>conv8</t>
  </si>
  <si>
    <t>conv9</t>
  </si>
  <si>
    <t>name</t>
  </si>
  <si>
    <t>width</t>
  </si>
  <si>
    <t>height</t>
  </si>
  <si>
    <t>ch_in</t>
  </si>
  <si>
    <t>ch_out</t>
  </si>
  <si>
    <t>kernel</t>
  </si>
  <si>
    <t>WeightsTotal(DOTS)</t>
  </si>
  <si>
    <t>Total(Bytes ADDR)</t>
  </si>
  <si>
    <t>Total(Bytes HEX)</t>
  </si>
  <si>
    <t>Simulation</t>
  </si>
  <si>
    <t>Board102</t>
  </si>
  <si>
    <t xml:space="preserve">conv0  </t>
  </si>
  <si>
    <t>WeightsADDR</t>
  </si>
  <si>
    <t xml:space="preserve">conv1  </t>
  </si>
  <si>
    <t xml:space="preserve">conv2  </t>
  </si>
  <si>
    <t>ok</t>
  </si>
  <si>
    <t xml:space="preserve">conv3  </t>
  </si>
  <si>
    <t xml:space="preserve">conv4  </t>
  </si>
  <si>
    <t>conv5_1</t>
  </si>
  <si>
    <t>conv5_2</t>
  </si>
  <si>
    <t>conv5_3</t>
  </si>
  <si>
    <t>conv5_4</t>
  </si>
  <si>
    <t>conv6_1</t>
  </si>
  <si>
    <t>conv6_2</t>
  </si>
  <si>
    <t>conv6_3</t>
  </si>
  <si>
    <t>conv6_4</t>
  </si>
  <si>
    <t>conv7_1</t>
  </si>
  <si>
    <t>conv7_2</t>
  </si>
  <si>
    <t>conv7_3</t>
  </si>
  <si>
    <t>conv7_4</t>
  </si>
  <si>
    <t>conv7_5</t>
  </si>
  <si>
    <t>conv7_6</t>
  </si>
  <si>
    <t>conv7_7</t>
  </si>
  <si>
    <t>conv7_8</t>
  </si>
  <si>
    <t>conv8_1</t>
  </si>
  <si>
    <t>WeightBaseAddr</t>
  </si>
  <si>
    <t>DEC</t>
  </si>
  <si>
    <t>ADDR</t>
  </si>
  <si>
    <t>memAddrIn(BYTES)</t>
  </si>
  <si>
    <t>memAddrIn(BYTES,HEX)</t>
  </si>
  <si>
    <t>in0</t>
  </si>
  <si>
    <t>out0</t>
  </si>
  <si>
    <t>in1</t>
  </si>
  <si>
    <t>in2</t>
  </si>
  <si>
    <t>out1</t>
  </si>
  <si>
    <t>out2</t>
  </si>
  <si>
    <t>in3</t>
  </si>
  <si>
    <t>in4</t>
  </si>
  <si>
    <t>out3</t>
  </si>
  <si>
    <t>out4</t>
  </si>
  <si>
    <t>in5</t>
  </si>
  <si>
    <t>in6</t>
  </si>
  <si>
    <t>out5</t>
  </si>
  <si>
    <t>out6</t>
  </si>
  <si>
    <t>in7</t>
  </si>
  <si>
    <t>in8</t>
  </si>
  <si>
    <t>outt7</t>
  </si>
  <si>
    <t>out8</t>
  </si>
  <si>
    <t>IMG_CPU_ADDR</t>
  </si>
  <si>
    <t>WriteData</t>
  </si>
  <si>
    <t>addr_ddr</t>
  </si>
  <si>
    <t>CPU_ADDR</t>
  </si>
  <si>
    <t>out7</t>
  </si>
  <si>
    <t>End</t>
  </si>
  <si>
    <t>addrOffset</t>
  </si>
  <si>
    <t>ImageTotal(DOTS)</t>
  </si>
  <si>
    <t>NO.</t>
  </si>
  <si>
    <t>RELU</t>
  </si>
  <si>
    <t>GPOOL</t>
  </si>
  <si>
    <t>BN</t>
  </si>
  <si>
    <t>SUBL_NUM</t>
  </si>
  <si>
    <t>SUBL_SEQ</t>
  </si>
  <si>
    <t>DPI</t>
  </si>
  <si>
    <t>DPO</t>
  </si>
  <si>
    <t>WPO</t>
  </si>
  <si>
    <t>BPO</t>
  </si>
  <si>
    <t>Wdots</t>
  </si>
  <si>
    <t>WIDTH*CHIN/16</t>
  </si>
  <si>
    <t>LayerWeightsDots</t>
  </si>
  <si>
    <t>SumWeights</t>
  </si>
  <si>
    <t xml:space="preserve">conv1              </t>
  </si>
  <si>
    <t>f2s1</t>
  </si>
  <si>
    <t>f2e1</t>
  </si>
  <si>
    <t>f2e3</t>
  </si>
  <si>
    <t>f3s1</t>
  </si>
  <si>
    <t>f3e1</t>
  </si>
  <si>
    <t>f3e3</t>
  </si>
  <si>
    <t>f4s1</t>
  </si>
  <si>
    <t>f4e1</t>
  </si>
  <si>
    <t>f4e3</t>
  </si>
  <si>
    <t>f5s1</t>
  </si>
  <si>
    <t>f5e1</t>
  </si>
  <si>
    <t>f5e3</t>
  </si>
  <si>
    <t>f6s1</t>
  </si>
  <si>
    <t>f6e1</t>
  </si>
  <si>
    <t>f6e3</t>
  </si>
  <si>
    <t>f7s1</t>
  </si>
  <si>
    <t>f7e1</t>
  </si>
  <si>
    <t>f7e3</t>
  </si>
  <si>
    <t>f8s1</t>
  </si>
  <si>
    <t>f8e1</t>
  </si>
  <si>
    <t>f8e3</t>
  </si>
  <si>
    <t>f9s1</t>
  </si>
  <si>
    <t>f9e1</t>
  </si>
  <si>
    <t>f9e3</t>
  </si>
  <si>
    <t xml:space="preserve">conv10             </t>
  </si>
  <si>
    <t>pool10_AVG</t>
  </si>
  <si>
    <t>loss</t>
  </si>
  <si>
    <t>SimWeightBaseAddr</t>
  </si>
  <si>
    <t>Index</t>
  </si>
  <si>
    <t>layer1</t>
  </si>
  <si>
    <t>7fff-fxxxx</t>
  </si>
  <si>
    <t>81ba0</t>
  </si>
  <si>
    <t>8d0810</t>
  </si>
  <si>
    <t>175f0</t>
  </si>
  <si>
    <t>OK</t>
  </si>
  <si>
    <t>8001b6d0</t>
  </si>
  <si>
    <t>tmpSumAfterBias[   0]=    -0.527762</t>
  </si>
  <si>
    <t>tmpSumAfterBias[   1]=    -1.120706</t>
  </si>
  <si>
    <t>tmpSumAfterBias[   2]=     1.920291</t>
  </si>
  <si>
    <t>tmpSumAfterBias[   3]=     0.072642</t>
  </si>
  <si>
    <t>tmpSumAfterBias[   4]=    -0.273018</t>
  </si>
  <si>
    <t>tmpSumAfterBias[   5]=    -0.161859</t>
  </si>
  <si>
    <t>tmpSumAfterBias[   6]=    -0.065139</t>
  </si>
  <si>
    <t>tmpSumAfterBias[   7]=     0.551479</t>
  </si>
  <si>
    <t>tmpSumAfterBias[   8]=    -0.628221</t>
  </si>
  <si>
    <t>tmpSumAfterBias[   9]=    -0.628674</t>
  </si>
  <si>
    <t>CMP</t>
  </si>
  <si>
    <t>DATATYPE</t>
  </si>
  <si>
    <t>DIVIDE_TYPE</t>
  </si>
  <si>
    <t>Wclks</t>
  </si>
  <si>
    <t>Macc</t>
  </si>
  <si>
    <t>math</t>
  </si>
  <si>
    <t>sim</t>
  </si>
  <si>
    <t>Conv1_1</t>
  </si>
  <si>
    <t>conv</t>
  </si>
  <si>
    <t>Conv1_2</t>
  </si>
  <si>
    <t>Fc6_00</t>
  </si>
  <si>
    <t>Conv2_1</t>
  </si>
  <si>
    <t>Fc6_01</t>
  </si>
  <si>
    <t>Conv2_2</t>
  </si>
  <si>
    <t>Fc6_02</t>
  </si>
  <si>
    <t>Conv3_1</t>
  </si>
  <si>
    <t>Fc6_03</t>
  </si>
  <si>
    <t>Conv3_2</t>
  </si>
  <si>
    <t>Fc6_04</t>
  </si>
  <si>
    <t>Conv3_3</t>
  </si>
  <si>
    <t>Fc6_05</t>
  </si>
  <si>
    <t>Conv4_1a</t>
  </si>
  <si>
    <t>Fc6_06</t>
  </si>
  <si>
    <t>Conv4_1b</t>
  </si>
  <si>
    <t>Fc6_07</t>
  </si>
  <si>
    <t>Conv4_2a</t>
  </si>
  <si>
    <t>Fc6_09</t>
  </si>
  <si>
    <t>Conv4_2b</t>
  </si>
  <si>
    <t>Fc6_10</t>
  </si>
  <si>
    <t>Conv4_2c</t>
  </si>
  <si>
    <t>Conv4_2d</t>
  </si>
  <si>
    <t>Conv4_3a</t>
  </si>
  <si>
    <t>Conv4_3b</t>
  </si>
  <si>
    <t>Conv4_3c</t>
  </si>
  <si>
    <t>Conv4_3d</t>
  </si>
  <si>
    <t>Conv5_1a</t>
  </si>
  <si>
    <t>Conv5_1b</t>
  </si>
  <si>
    <t>Conv5_1c</t>
  </si>
  <si>
    <t>Conv5_1d</t>
  </si>
  <si>
    <t>Conv5_2a</t>
  </si>
  <si>
    <t>Conv5_2b</t>
  </si>
  <si>
    <t>Conv5_2c</t>
  </si>
  <si>
    <t>Conv5_2d</t>
  </si>
  <si>
    <t>Conv5_3a</t>
  </si>
  <si>
    <t>Conv5_3b</t>
  </si>
  <si>
    <t>Conv5_3c</t>
  </si>
  <si>
    <t>Conv5_3d</t>
  </si>
  <si>
    <t>fc6_00</t>
  </si>
  <si>
    <t>fc6_01</t>
  </si>
  <si>
    <t>fc6_02</t>
  </si>
  <si>
    <t>fc6_03</t>
  </si>
  <si>
    <t>fc6_04</t>
  </si>
  <si>
    <t>fc6_05</t>
  </si>
  <si>
    <t>fc6_06</t>
  </si>
  <si>
    <t>fc6_07</t>
  </si>
  <si>
    <t>fc6_08</t>
  </si>
  <si>
    <t>fc6_09</t>
  </si>
  <si>
    <t>fc6_10</t>
  </si>
  <si>
    <t>fc6_11</t>
  </si>
  <si>
    <t>fc6_12</t>
  </si>
  <si>
    <t>fc6_13</t>
  </si>
  <si>
    <t>fc6_14</t>
  </si>
  <si>
    <t>fc6_15</t>
  </si>
  <si>
    <t>fc6_16</t>
  </si>
  <si>
    <t>fc6_17</t>
  </si>
  <si>
    <t>fc6_18</t>
  </si>
  <si>
    <t>fc6_19</t>
  </si>
  <si>
    <t>fc6_20</t>
  </si>
  <si>
    <t>fc6_21</t>
  </si>
  <si>
    <t>fc6_22</t>
  </si>
  <si>
    <t>fc6_23</t>
  </si>
  <si>
    <t>fc6_24</t>
  </si>
  <si>
    <t>fc6_25</t>
  </si>
  <si>
    <t>fc6_26</t>
  </si>
  <si>
    <t>fc6_27</t>
  </si>
  <si>
    <t>fc6_28</t>
  </si>
  <si>
    <t>fc6_29</t>
  </si>
  <si>
    <t>fc6_30</t>
  </si>
  <si>
    <t>fc6_31</t>
  </si>
  <si>
    <t>fc6_32</t>
  </si>
  <si>
    <t>fc6_33</t>
  </si>
  <si>
    <t>fc6_34</t>
  </si>
  <si>
    <t>fc6_35</t>
  </si>
  <si>
    <t>fc6_36</t>
  </si>
  <si>
    <t>fc6_37</t>
  </si>
  <si>
    <t>fc6_38</t>
  </si>
  <si>
    <t>fc6_39</t>
  </si>
  <si>
    <t>fc6_40</t>
  </si>
  <si>
    <t>fc6_41</t>
  </si>
  <si>
    <t>fc6_42</t>
  </si>
  <si>
    <t>fc6_43</t>
  </si>
  <si>
    <t>fc6_44</t>
  </si>
  <si>
    <t>fc6_45</t>
  </si>
  <si>
    <t>fc6_46</t>
  </si>
  <si>
    <t>fc6_47</t>
  </si>
  <si>
    <t>fc6_48</t>
  </si>
  <si>
    <t>fc7_00</t>
  </si>
  <si>
    <t>fc7_01</t>
  </si>
  <si>
    <t>fc7_02</t>
  </si>
  <si>
    <t>fc7_03</t>
  </si>
  <si>
    <t>fc7_04</t>
  </si>
  <si>
    <t>fc7_05</t>
  </si>
  <si>
    <t>fc7_06</t>
  </si>
  <si>
    <t>fc7_07</t>
  </si>
  <si>
    <t>fc8_00</t>
  </si>
  <si>
    <t>fc8_01</t>
  </si>
  <si>
    <t>SHARE_RAM</t>
  </si>
  <si>
    <t>14ea010</t>
  </si>
  <si>
    <t>Fc8_00_Weights</t>
  </si>
  <si>
    <t>Fc8_00_BIAS</t>
  </si>
  <si>
    <t>Fc8_01_Weights</t>
  </si>
  <si>
    <t>Fc8_01_BIAS</t>
  </si>
  <si>
    <t>fc8_01_End</t>
  </si>
  <si>
    <t>TotFile</t>
  </si>
  <si>
    <t>IBUFA</t>
  </si>
  <si>
    <t>IBUFB</t>
  </si>
  <si>
    <t>IBUFC</t>
  </si>
  <si>
    <t>Factor</t>
  </si>
  <si>
    <t>W</t>
  </si>
  <si>
    <t>Weights</t>
  </si>
  <si>
    <t>MACC</t>
  </si>
  <si>
    <t>MACC(CLK)</t>
  </si>
  <si>
    <t>MACC(ms)</t>
  </si>
  <si>
    <t>SIM-MACC(ms)</t>
  </si>
  <si>
    <t>CPU</t>
  </si>
  <si>
    <t>M</t>
  </si>
  <si>
    <t>OUT</t>
  </si>
  <si>
    <t>NADD</t>
  </si>
  <si>
    <t>ADD</t>
  </si>
  <si>
    <t>conv10</t>
  </si>
  <si>
    <t>conv11</t>
  </si>
  <si>
    <t>conv12</t>
  </si>
  <si>
    <t>conv13</t>
  </si>
  <si>
    <t>conv14</t>
  </si>
  <si>
    <t>conv15</t>
  </si>
  <si>
    <t>conv16</t>
  </si>
  <si>
    <t>conv17</t>
  </si>
  <si>
    <t>conv18</t>
  </si>
  <si>
    <t>conv19</t>
  </si>
  <si>
    <t>conv20</t>
  </si>
  <si>
    <t>conv21</t>
  </si>
  <si>
    <t>InnerProduct1</t>
  </si>
  <si>
    <t>64x64</t>
  </si>
  <si>
    <t>SUM</t>
  </si>
  <si>
    <r>
      <rPr>
        <sz val="10"/>
        <rFont val="Droid Sans Fallback"/>
        <charset val="134"/>
      </rPr>
      <t>去掉</t>
    </r>
    <r>
      <rPr>
        <sz val="10"/>
        <rFont val="Arial"/>
        <charset val="134"/>
      </rPr>
      <t>BatchNormal,Scale</t>
    </r>
    <r>
      <rPr>
        <sz val="10"/>
        <rFont val="Droid Sans Fallback"/>
        <charset val="134"/>
      </rPr>
      <t>后</t>
    </r>
  </si>
  <si>
    <t>Conv3</t>
  </si>
  <si>
    <t>Conv4_1</t>
  </si>
  <si>
    <t>Conv4_2</t>
  </si>
  <si>
    <t>Conv5_1</t>
  </si>
  <si>
    <t>Conv5_2</t>
  </si>
  <si>
    <t>fc6</t>
  </si>
  <si>
    <t>fc7</t>
  </si>
  <si>
    <t>fc8</t>
  </si>
  <si>
    <t>prob</t>
  </si>
  <si>
    <t>Methord</t>
  </si>
  <si>
    <t>Cut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</si>
</sst>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0"/>
      <name val="Droid Sans Fallback"/>
      <charset val="134"/>
    </font>
    <font>
      <sz val="10"/>
      <name val="Arial"/>
      <charset val="134"/>
    </font>
    <font>
      <sz val="10"/>
      <color rgb="FF000000"/>
      <name val="Monospace"/>
      <charset val="134"/>
    </font>
    <font>
      <sz val="10"/>
      <name val="Monospace"/>
      <charset val="134"/>
    </font>
    <font>
      <sz val="10"/>
      <color theme="1" tint="-0.5"/>
      <name val="Droid Sans Fallback"/>
      <charset val="134"/>
    </font>
    <font>
      <sz val="10"/>
      <name val="Timescale"/>
      <charset val="134"/>
    </font>
    <font>
      <sz val="10"/>
      <color theme="1" tint="-0.5"/>
      <name val="Timescale"/>
      <charset val="134"/>
    </font>
    <font>
      <sz val="10"/>
      <name val="DejaVu Sans"/>
      <charset val="134"/>
    </font>
    <font>
      <sz val="10"/>
      <color rgb="FF000000"/>
      <name val="Arial"/>
      <charset val="134"/>
    </font>
    <font>
      <sz val="10"/>
      <name val="Times New Roman"/>
      <charset val="134"/>
    </font>
    <font>
      <sz val="10"/>
      <color rgb="FF3F7F5F"/>
      <name val="Monospace"/>
      <charset val="134"/>
    </font>
    <font>
      <sz val="10.5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.5"/>
      <name val="Arial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00CCFF"/>
        <bgColor rgb="FF00FFFF"/>
      </patternFill>
    </fill>
    <fill>
      <patternFill patternType="solid">
        <fgColor rgb="FFB2B2B2"/>
        <bgColor rgb="FFB3B3B3"/>
      </patternFill>
    </fill>
    <fill>
      <patternFill patternType="solid">
        <fgColor theme="4" tint="0.6"/>
        <bgColor indexed="64"/>
      </patternFill>
    </fill>
    <fill>
      <patternFill patternType="solid">
        <fgColor rgb="FF99FF66"/>
        <bgColor rgb="FF66FF66"/>
      </patternFill>
    </fill>
    <fill>
      <patternFill patternType="solid">
        <fgColor rgb="FF66FF66"/>
        <bgColor rgb="FF99FF66"/>
      </patternFill>
    </fill>
    <fill>
      <patternFill patternType="solid">
        <fgColor rgb="FFFF0066"/>
        <bgColor rgb="FFFF3333"/>
      </patternFill>
    </fill>
    <fill>
      <patternFill patternType="solid">
        <fgColor rgb="FFCCCCCC"/>
        <bgColor rgb="FFDDDDDD"/>
      </patternFill>
    </fill>
    <fill>
      <patternFill patternType="solid">
        <fgColor rgb="FFFF6600"/>
        <bgColor rgb="FFFF9900"/>
      </patternFill>
    </fill>
    <fill>
      <patternFill patternType="solid">
        <fgColor rgb="FFFF3333"/>
        <bgColor rgb="FFFF0066"/>
      </patternFill>
    </fill>
    <fill>
      <patternFill patternType="solid">
        <fgColor rgb="FFCCFFCC"/>
        <bgColor rgb="FFCCFF99"/>
      </patternFill>
    </fill>
    <fill>
      <patternFill patternType="solid">
        <fgColor rgb="FFFFFF66"/>
        <bgColor rgb="FFF0E68C"/>
      </patternFill>
    </fill>
    <fill>
      <patternFill patternType="solid">
        <fgColor rgb="FFDDDDDD"/>
        <bgColor rgb="FFCCCCCC"/>
      </patternFill>
    </fill>
    <fill>
      <patternFill patternType="solid">
        <fgColor rgb="FFCCFF99"/>
        <bgColor rgb="FFCCFFCC"/>
      </patternFill>
    </fill>
    <fill>
      <patternFill patternType="solid">
        <fgColor rgb="FFFFFAF0"/>
        <bgColor rgb="FFCCFFFF"/>
      </patternFill>
    </fill>
    <fill>
      <patternFill patternType="solid">
        <fgColor rgb="FF87CEFA"/>
        <bgColor rgb="FFB0C4DE"/>
      </patternFill>
    </fill>
    <fill>
      <patternFill patternType="solid">
        <fgColor rgb="FFB0C4DE"/>
        <bgColor rgb="FFCCCCCC"/>
      </patternFill>
    </fill>
    <fill>
      <patternFill patternType="solid">
        <fgColor rgb="FFE9967A"/>
        <bgColor rgb="FFFF99CC"/>
      </patternFill>
    </fill>
    <fill>
      <patternFill patternType="solid">
        <fgColor rgb="FFF0E68C"/>
        <bgColor rgb="FFFFFF6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top"/>
    </xf>
    <xf numFmtId="0" fontId="14" fillId="4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28" fillId="45" borderId="9" applyNumberFormat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44" fontId="1" fillId="0" borderId="0" applyBorder="0" applyAlignment="0" applyProtection="0"/>
    <xf numFmtId="0" fontId="14" fillId="41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14" fillId="3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29" fillId="28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" fillId="0" borderId="0" applyBorder="0" applyAlignment="0" applyProtection="0"/>
    <xf numFmtId="0" fontId="13" fillId="31" borderId="0" applyNumberFormat="0" applyBorder="0" applyAlignment="0" applyProtection="0">
      <alignment vertical="center"/>
    </xf>
    <xf numFmtId="43" fontId="1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6" borderId="5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" fillId="0" borderId="0" applyBorder="0" applyAlignment="0" applyProtection="0"/>
    <xf numFmtId="0" fontId="15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57">
    <xf numFmtId="0" fontId="0" fillId="0" borderId="0" xfId="1">
      <alignment vertical="top"/>
    </xf>
    <xf numFmtId="0" fontId="1" fillId="2" borderId="0" xfId="1" applyFont="1" applyFill="1">
      <alignment vertical="top"/>
    </xf>
    <xf numFmtId="0" fontId="1" fillId="0" borderId="0" xfId="1" applyFont="1">
      <alignment vertical="top"/>
    </xf>
    <xf numFmtId="0" fontId="1" fillId="3" borderId="0" xfId="1" applyFont="1" applyFill="1">
      <alignment vertical="top"/>
    </xf>
    <xf numFmtId="0" fontId="2" fillId="0" borderId="0" xfId="1" applyFont="1">
      <alignment vertical="top"/>
    </xf>
    <xf numFmtId="0" fontId="3" fillId="0" borderId="0" xfId="1" applyFont="1">
      <alignment vertical="top"/>
    </xf>
    <xf numFmtId="0" fontId="0" fillId="4" borderId="0" xfId="1" applyFill="1">
      <alignment vertical="top"/>
    </xf>
    <xf numFmtId="0" fontId="1" fillId="0" borderId="0" xfId="1" applyFont="1" applyFill="1">
      <alignment vertical="top"/>
    </xf>
    <xf numFmtId="0" fontId="4" fillId="5" borderId="0" xfId="1" applyFont="1" applyFill="1">
      <alignment vertical="top"/>
    </xf>
    <xf numFmtId="0" fontId="5" fillId="4" borderId="0" xfId="1" applyFont="1" applyFill="1">
      <alignment vertical="top"/>
    </xf>
    <xf numFmtId="0" fontId="5" fillId="0" borderId="0" xfId="1" applyFont="1">
      <alignment vertical="top"/>
    </xf>
    <xf numFmtId="0" fontId="5" fillId="0" borderId="0" xfId="1" applyFont="1" applyFill="1">
      <alignment vertical="top"/>
    </xf>
    <xf numFmtId="0" fontId="6" fillId="5" borderId="0" xfId="1" applyFont="1" applyFill="1">
      <alignment vertical="top"/>
    </xf>
    <xf numFmtId="0" fontId="7" fillId="0" borderId="0" xfId="1" applyFont="1">
      <alignment vertical="top"/>
    </xf>
    <xf numFmtId="0" fontId="0" fillId="0" borderId="0" xfId="1" applyFill="1">
      <alignment vertical="top"/>
    </xf>
    <xf numFmtId="0" fontId="2" fillId="2" borderId="0" xfId="1" applyFont="1" applyFill="1">
      <alignment vertical="top"/>
    </xf>
    <xf numFmtId="0" fontId="8" fillId="6" borderId="0" xfId="1" applyFont="1" applyFill="1">
      <alignment vertical="top"/>
    </xf>
    <xf numFmtId="0" fontId="1" fillId="6" borderId="0" xfId="1" applyFill="1">
      <alignment vertical="top"/>
    </xf>
    <xf numFmtId="0" fontId="1" fillId="7" borderId="0" xfId="1" applyFill="1">
      <alignment vertical="top"/>
    </xf>
    <xf numFmtId="0" fontId="1" fillId="8" borderId="0" xfId="1" applyFill="1">
      <alignment vertical="top"/>
    </xf>
    <xf numFmtId="0" fontId="1" fillId="9" borderId="0" xfId="1" applyFont="1" applyFill="1">
      <alignment vertical="top"/>
    </xf>
    <xf numFmtId="0" fontId="2" fillId="6" borderId="0" xfId="1" applyFont="1" applyFill="1">
      <alignment vertical="top"/>
    </xf>
    <xf numFmtId="0" fontId="2" fillId="7" borderId="0" xfId="1" applyFont="1" applyFill="1">
      <alignment vertical="top"/>
    </xf>
    <xf numFmtId="0" fontId="8" fillId="7" borderId="0" xfId="1" applyFont="1" applyFill="1">
      <alignment vertical="top"/>
    </xf>
    <xf numFmtId="0" fontId="8" fillId="0" borderId="0" xfId="1" applyFont="1">
      <alignment vertical="top"/>
    </xf>
    <xf numFmtId="0" fontId="8" fillId="8" borderId="0" xfId="1" applyFont="1" applyFill="1">
      <alignment vertical="top"/>
    </xf>
    <xf numFmtId="0" fontId="1" fillId="10" borderId="0" xfId="1" applyFill="1">
      <alignment vertical="top"/>
    </xf>
    <xf numFmtId="0" fontId="1" fillId="11" borderId="0" xfId="1" applyFont="1" applyFill="1">
      <alignment vertical="top"/>
    </xf>
    <xf numFmtId="0" fontId="1" fillId="12" borderId="0" xfId="1" applyFont="1" applyFill="1">
      <alignment vertical="top"/>
    </xf>
    <xf numFmtId="0" fontId="9" fillId="0" borderId="0" xfId="1" applyFont="1" applyAlignment="1">
      <alignment vertical="top" wrapText="1"/>
    </xf>
    <xf numFmtId="0" fontId="1" fillId="13" borderId="0" xfId="1" applyFont="1" applyFill="1">
      <alignment vertical="top"/>
    </xf>
    <xf numFmtId="0" fontId="10" fillId="0" borderId="0" xfId="1" applyFont="1">
      <alignment vertical="top"/>
    </xf>
    <xf numFmtId="0" fontId="11" fillId="14" borderId="0" xfId="1" applyFont="1" applyFill="1">
      <alignment vertical="top"/>
    </xf>
    <xf numFmtId="0" fontId="11" fillId="15" borderId="0" xfId="1" applyFont="1" applyFill="1">
      <alignment vertical="top"/>
    </xf>
    <xf numFmtId="0" fontId="11" fillId="16" borderId="0" xfId="1" applyFont="1" applyFill="1">
      <alignment vertical="top"/>
    </xf>
    <xf numFmtId="0" fontId="11" fillId="17" borderId="0" xfId="1" applyFont="1" applyFill="1">
      <alignment vertical="top"/>
    </xf>
    <xf numFmtId="0" fontId="11" fillId="18" borderId="0" xfId="1" applyFont="1" applyFill="1">
      <alignment vertical="top"/>
    </xf>
    <xf numFmtId="0" fontId="11" fillId="19" borderId="0" xfId="1" applyFont="1" applyFill="1">
      <alignment vertical="top"/>
    </xf>
    <xf numFmtId="0" fontId="11" fillId="20" borderId="0" xfId="1" applyFont="1" applyFill="1">
      <alignment vertical="top"/>
    </xf>
    <xf numFmtId="0" fontId="11" fillId="0" borderId="0" xfId="1" applyFont="1">
      <alignment vertical="top"/>
    </xf>
    <xf numFmtId="0" fontId="11" fillId="14" borderId="1" xfId="1" applyFont="1" applyFill="1" applyBorder="1">
      <alignment vertical="top"/>
    </xf>
    <xf numFmtId="0" fontId="11" fillId="15" borderId="1" xfId="1" applyFont="1" applyFill="1" applyBorder="1" applyAlignment="1">
      <alignment horizontal="center" vertical="center"/>
    </xf>
    <xf numFmtId="0" fontId="11" fillId="15" borderId="1" xfId="1" applyFont="1" applyFill="1" applyBorder="1">
      <alignment vertical="top"/>
    </xf>
    <xf numFmtId="0" fontId="11" fillId="15" borderId="1" xfId="1" applyFont="1" applyFill="1" applyBorder="1" applyAlignment="1">
      <alignment vertical="top" wrapText="1"/>
    </xf>
    <xf numFmtId="0" fontId="11" fillId="16" borderId="1" xfId="1" applyFont="1" applyFill="1" applyBorder="1" applyAlignment="1">
      <alignment horizontal="center" vertical="center"/>
    </xf>
    <xf numFmtId="0" fontId="11" fillId="16" borderId="1" xfId="1" applyFont="1" applyFill="1" applyBorder="1">
      <alignment vertical="top"/>
    </xf>
    <xf numFmtId="0" fontId="11" fillId="16" borderId="1" xfId="1" applyFont="1" applyFill="1" applyBorder="1" applyAlignment="1">
      <alignment vertical="top" wrapText="1"/>
    </xf>
    <xf numFmtId="0" fontId="11" fillId="16" borderId="1" xfId="1" applyFont="1" applyFill="1" applyBorder="1" applyAlignment="1">
      <alignment horizontal="left" vertical="top" wrapText="1"/>
    </xf>
    <xf numFmtId="0" fontId="11" fillId="17" borderId="1" xfId="1" applyFont="1" applyFill="1" applyBorder="1" applyAlignment="1">
      <alignment horizontal="center" vertical="center"/>
    </xf>
    <xf numFmtId="0" fontId="11" fillId="17" borderId="1" xfId="1" applyFont="1" applyFill="1" applyBorder="1" applyAlignment="1">
      <alignment vertical="top" wrapText="1"/>
    </xf>
    <xf numFmtId="0" fontId="11" fillId="17" borderId="1" xfId="1" applyFont="1" applyFill="1" applyBorder="1">
      <alignment vertical="top"/>
    </xf>
    <xf numFmtId="0" fontId="11" fillId="18" borderId="1" xfId="1" applyFont="1" applyFill="1" applyBorder="1" applyAlignment="1">
      <alignment horizontal="center" vertical="center"/>
    </xf>
    <xf numFmtId="0" fontId="11" fillId="18" borderId="1" xfId="1" applyFont="1" applyFill="1" applyBorder="1">
      <alignment vertical="top"/>
    </xf>
    <xf numFmtId="0" fontId="11" fillId="19" borderId="1" xfId="1" applyFont="1" applyFill="1" applyBorder="1" applyAlignment="1">
      <alignment horizontal="center" vertical="center"/>
    </xf>
    <xf numFmtId="0" fontId="11" fillId="19" borderId="1" xfId="1" applyFont="1" applyFill="1" applyBorder="1">
      <alignment vertical="top"/>
    </xf>
    <xf numFmtId="0" fontId="11" fillId="19" borderId="1" xfId="1" applyFont="1" applyFill="1" applyBorder="1" applyAlignment="1">
      <alignment vertical="top" wrapText="1"/>
    </xf>
    <xf numFmtId="0" fontId="11" fillId="20" borderId="1" xfId="1" applyFont="1" applyFill="1" applyBorder="1">
      <alignment vertical="top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B0C4DE"/>
      <rgbColor rgb="00FF3333"/>
      <rgbColor rgb="00CCFF99"/>
      <rgbColor rgb="00CCFFFF"/>
      <rgbColor rgb="00660066"/>
      <rgbColor rgb="00E9967A"/>
      <rgbColor rgb="000066CC"/>
      <rgbColor rgb="00DDDDDD"/>
      <rgbColor rgb="00000080"/>
      <rgbColor rgb="00FF00FF"/>
      <rgbColor rgb="00CC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87CEFA"/>
      <rgbColor rgb="00FF99CC"/>
      <rgbColor rgb="00B3B3B3"/>
      <rgbColor rgb="00F0E68C"/>
      <rgbColor rgb="003366FF"/>
      <rgbColor rgb="0066FF66"/>
      <rgbColor rgb="0099FF66"/>
      <rgbColor rgb="00FFCC00"/>
      <rgbColor rgb="00FF9900"/>
      <rgbColor rgb="00FF6600"/>
      <rgbColor rgb="00666699"/>
      <rgbColor rgb="00B2B2B2"/>
      <rgbColor rgb="00004586"/>
      <rgbColor rgb="003F7F5F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effectLst/>
          </c:spPr>
          <c:explosion val="0"/>
          <c:dPt>
            <c:idx val="0"/>
            <c:bubble3D val="0"/>
            <c:explosion val="0"/>
            <c:spPr>
              <a:solidFill>
                <a:srgbClr val="004586"/>
              </a:solidFill>
              <a:ln>
                <a:noFill/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numRef>
              <c:f>categories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0</c:f>
              <c:numCache>
                <c:formatCode>General</c:formatCode>
                <c:ptCount val="1"/>
                <c:pt idx="0" c:formatCode="General">
                  <c:v>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solidFill>
            <a:srgbClr val="B3B3B3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7.png"/><Relationship Id="rId8" Type="http://schemas.openxmlformats.org/officeDocument/2006/relationships/image" Target="../media/image26.png"/><Relationship Id="rId7" Type="http://schemas.openxmlformats.org/officeDocument/2006/relationships/image" Target="../media/image25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2" Type="http://schemas.openxmlformats.org/officeDocument/2006/relationships/image" Target="../media/image30.png"/><Relationship Id="rId11" Type="http://schemas.openxmlformats.org/officeDocument/2006/relationships/image" Target="../media/image29.png"/><Relationship Id="rId10" Type="http://schemas.openxmlformats.org/officeDocument/2006/relationships/image" Target="../media/image28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</xdr:col>
      <xdr:colOff>148590</xdr:colOff>
      <xdr:row>9</xdr:row>
      <xdr:rowOff>149225</xdr:rowOff>
    </xdr:from>
    <xdr:to>
      <xdr:col>2</xdr:col>
      <xdr:colOff>2808270</xdr:colOff>
      <xdr:row>9</xdr:row>
      <xdr:rowOff>717665</xdr:rowOff>
    </xdr:to>
    <xdr:pic>
      <xdr:nvPicPr>
        <xdr:cNvPr id="2" name="图像 4"/>
        <xdr:cNvPicPr/>
      </xdr:nvPicPr>
      <xdr:blipFill>
        <a:blip r:embed="rId1"/>
        <a:stretch>
          <a:fillRect/>
        </a:stretch>
      </xdr:blipFill>
      <xdr:spPr>
        <a:xfrm>
          <a:off x="3599815" y="4760595"/>
          <a:ext cx="2659380" cy="56832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401320</xdr:colOff>
      <xdr:row>10</xdr:row>
      <xdr:rowOff>70485</xdr:rowOff>
    </xdr:from>
    <xdr:to>
      <xdr:col>2</xdr:col>
      <xdr:colOff>2277280</xdr:colOff>
      <xdr:row>10</xdr:row>
      <xdr:rowOff>682845</xdr:rowOff>
    </xdr:to>
    <xdr:pic>
      <xdr:nvPicPr>
        <xdr:cNvPr id="3" name="图像 8"/>
        <xdr:cNvPicPr/>
      </xdr:nvPicPr>
      <xdr:blipFill>
        <a:blip r:embed="rId2"/>
        <a:stretch>
          <a:fillRect/>
        </a:stretch>
      </xdr:blipFill>
      <xdr:spPr>
        <a:xfrm>
          <a:off x="3852545" y="5520055"/>
          <a:ext cx="1875790" cy="6121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497840</xdr:colOff>
      <xdr:row>11</xdr:row>
      <xdr:rowOff>29845</xdr:rowOff>
    </xdr:from>
    <xdr:to>
      <xdr:col>2</xdr:col>
      <xdr:colOff>2340680</xdr:colOff>
      <xdr:row>11</xdr:row>
      <xdr:rowOff>819685</xdr:rowOff>
    </xdr:to>
    <xdr:pic>
      <xdr:nvPicPr>
        <xdr:cNvPr id="4" name="图像 9"/>
        <xdr:cNvPicPr/>
      </xdr:nvPicPr>
      <xdr:blipFill>
        <a:blip r:embed="rId3"/>
        <a:stretch>
          <a:fillRect/>
        </a:stretch>
      </xdr:blipFill>
      <xdr:spPr>
        <a:xfrm>
          <a:off x="3949065" y="6190615"/>
          <a:ext cx="1842770" cy="78930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501650</xdr:colOff>
      <xdr:row>12</xdr:row>
      <xdr:rowOff>67945</xdr:rowOff>
    </xdr:from>
    <xdr:to>
      <xdr:col>2</xdr:col>
      <xdr:colOff>2367890</xdr:colOff>
      <xdr:row>12</xdr:row>
      <xdr:rowOff>810265</xdr:rowOff>
    </xdr:to>
    <xdr:pic>
      <xdr:nvPicPr>
        <xdr:cNvPr id="5" name="图像 10"/>
        <xdr:cNvPicPr/>
      </xdr:nvPicPr>
      <xdr:blipFill>
        <a:blip r:embed="rId4"/>
        <a:stretch>
          <a:fillRect/>
        </a:stretch>
      </xdr:blipFill>
      <xdr:spPr>
        <a:xfrm>
          <a:off x="3952875" y="7117715"/>
          <a:ext cx="1865630" cy="74231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365760</xdr:colOff>
      <xdr:row>13</xdr:row>
      <xdr:rowOff>370205</xdr:rowOff>
    </xdr:from>
    <xdr:to>
      <xdr:col>2</xdr:col>
      <xdr:colOff>2985840</xdr:colOff>
      <xdr:row>13</xdr:row>
      <xdr:rowOff>750725</xdr:rowOff>
    </xdr:to>
    <xdr:pic>
      <xdr:nvPicPr>
        <xdr:cNvPr id="6" name="图像 11"/>
        <xdr:cNvPicPr/>
      </xdr:nvPicPr>
      <xdr:blipFill>
        <a:blip r:embed="rId5"/>
        <a:stretch>
          <a:fillRect/>
        </a:stretch>
      </xdr:blipFill>
      <xdr:spPr>
        <a:xfrm>
          <a:off x="3816985" y="8350885"/>
          <a:ext cx="2620010" cy="38036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560705</xdr:colOff>
      <xdr:row>15</xdr:row>
      <xdr:rowOff>61595</xdr:rowOff>
    </xdr:from>
    <xdr:to>
      <xdr:col>2</xdr:col>
      <xdr:colOff>1684265</xdr:colOff>
      <xdr:row>15</xdr:row>
      <xdr:rowOff>508715</xdr:rowOff>
    </xdr:to>
    <xdr:pic>
      <xdr:nvPicPr>
        <xdr:cNvPr id="7" name="图像 12"/>
        <xdr:cNvPicPr/>
      </xdr:nvPicPr>
      <xdr:blipFill>
        <a:blip r:embed="rId6"/>
        <a:stretch>
          <a:fillRect/>
        </a:stretch>
      </xdr:blipFill>
      <xdr:spPr>
        <a:xfrm>
          <a:off x="4011930" y="9829800"/>
          <a:ext cx="1123315" cy="44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389890</xdr:colOff>
      <xdr:row>16</xdr:row>
      <xdr:rowOff>95250</xdr:rowOff>
    </xdr:from>
    <xdr:to>
      <xdr:col>2</xdr:col>
      <xdr:colOff>1837090</xdr:colOff>
      <xdr:row>16</xdr:row>
      <xdr:rowOff>523290</xdr:rowOff>
    </xdr:to>
    <xdr:pic>
      <xdr:nvPicPr>
        <xdr:cNvPr id="8" name="图像 13"/>
        <xdr:cNvPicPr/>
      </xdr:nvPicPr>
      <xdr:blipFill>
        <a:blip r:embed="rId7"/>
        <a:stretch>
          <a:fillRect/>
        </a:stretch>
      </xdr:blipFill>
      <xdr:spPr>
        <a:xfrm>
          <a:off x="3841115" y="10402570"/>
          <a:ext cx="1447165" cy="4279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593725</xdr:colOff>
      <xdr:row>14</xdr:row>
      <xdr:rowOff>236855</xdr:rowOff>
    </xdr:from>
    <xdr:to>
      <xdr:col>2</xdr:col>
      <xdr:colOff>1878925</xdr:colOff>
      <xdr:row>14</xdr:row>
      <xdr:rowOff>769850</xdr:rowOff>
    </xdr:to>
    <xdr:pic>
      <xdr:nvPicPr>
        <xdr:cNvPr id="9" name="图像 14"/>
        <xdr:cNvPicPr/>
      </xdr:nvPicPr>
      <xdr:blipFill>
        <a:blip r:embed="rId8"/>
        <a:stretch>
          <a:fillRect/>
        </a:stretch>
      </xdr:blipFill>
      <xdr:spPr>
        <a:xfrm>
          <a:off x="4044950" y="9148445"/>
          <a:ext cx="1284605" cy="53276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82550</xdr:colOff>
      <xdr:row>16</xdr:row>
      <xdr:rowOff>585470</xdr:rowOff>
    </xdr:from>
    <xdr:to>
      <xdr:col>2</xdr:col>
      <xdr:colOff>2587070</xdr:colOff>
      <xdr:row>17</xdr:row>
      <xdr:rowOff>849980</xdr:rowOff>
    </xdr:to>
    <xdr:pic>
      <xdr:nvPicPr>
        <xdr:cNvPr id="10" name="图像 15"/>
        <xdr:cNvPicPr/>
      </xdr:nvPicPr>
      <xdr:blipFill>
        <a:blip r:embed="rId9"/>
        <a:stretch>
          <a:fillRect/>
        </a:stretch>
      </xdr:blipFill>
      <xdr:spPr>
        <a:xfrm>
          <a:off x="3533775" y="10892790"/>
          <a:ext cx="2504440" cy="85661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300990</xdr:colOff>
      <xdr:row>18</xdr:row>
      <xdr:rowOff>142240</xdr:rowOff>
    </xdr:from>
    <xdr:to>
      <xdr:col>2</xdr:col>
      <xdr:colOff>2548110</xdr:colOff>
      <xdr:row>18</xdr:row>
      <xdr:rowOff>760885</xdr:rowOff>
    </xdr:to>
    <xdr:pic>
      <xdr:nvPicPr>
        <xdr:cNvPr id="11" name="图像 16"/>
        <xdr:cNvPicPr/>
      </xdr:nvPicPr>
      <xdr:blipFill>
        <a:blip r:embed="rId10"/>
        <a:stretch>
          <a:fillRect/>
        </a:stretch>
      </xdr:blipFill>
      <xdr:spPr>
        <a:xfrm>
          <a:off x="3752215" y="11920220"/>
          <a:ext cx="2246630" cy="6184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521970</xdr:colOff>
      <xdr:row>19</xdr:row>
      <xdr:rowOff>58420</xdr:rowOff>
    </xdr:from>
    <xdr:to>
      <xdr:col>2</xdr:col>
      <xdr:colOff>1959810</xdr:colOff>
      <xdr:row>19</xdr:row>
      <xdr:rowOff>467740</xdr:rowOff>
    </xdr:to>
    <xdr:pic>
      <xdr:nvPicPr>
        <xdr:cNvPr id="12" name="图像 17"/>
        <xdr:cNvPicPr/>
      </xdr:nvPicPr>
      <xdr:blipFill>
        <a:blip r:embed="rId11"/>
        <a:stretch>
          <a:fillRect/>
        </a:stretch>
      </xdr:blipFill>
      <xdr:spPr>
        <a:xfrm>
          <a:off x="3973195" y="12714605"/>
          <a:ext cx="1437640" cy="4089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492125</xdr:colOff>
      <xdr:row>20</xdr:row>
      <xdr:rowOff>111125</xdr:rowOff>
    </xdr:from>
    <xdr:to>
      <xdr:col>2</xdr:col>
      <xdr:colOff>1820885</xdr:colOff>
      <xdr:row>20</xdr:row>
      <xdr:rowOff>625925</xdr:rowOff>
    </xdr:to>
    <xdr:pic>
      <xdr:nvPicPr>
        <xdr:cNvPr id="13" name="图像 18"/>
        <xdr:cNvPicPr/>
      </xdr:nvPicPr>
      <xdr:blipFill>
        <a:blip r:embed="rId12"/>
        <a:stretch>
          <a:fillRect/>
        </a:stretch>
      </xdr:blipFill>
      <xdr:spPr>
        <a:xfrm>
          <a:off x="3943350" y="13288010"/>
          <a:ext cx="1328420" cy="5143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</xdr:col>
      <xdr:colOff>41910</xdr:colOff>
      <xdr:row>1</xdr:row>
      <xdr:rowOff>38735</xdr:rowOff>
    </xdr:from>
    <xdr:to>
      <xdr:col>3</xdr:col>
      <xdr:colOff>146050</xdr:colOff>
      <xdr:row>1</xdr:row>
      <xdr:rowOff>3743325</xdr:rowOff>
    </xdr:to>
    <xdr:pic>
      <xdr:nvPicPr>
        <xdr:cNvPr id="12" name="图像 2"/>
        <xdr:cNvPicPr/>
      </xdr:nvPicPr>
      <xdr:blipFill>
        <a:blip r:embed="rId1"/>
        <a:stretch>
          <a:fillRect/>
        </a:stretch>
      </xdr:blipFill>
      <xdr:spPr>
        <a:xfrm>
          <a:off x="4483100" y="749935"/>
          <a:ext cx="3834130" cy="37045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164160</xdr:colOff>
      <xdr:row>1</xdr:row>
      <xdr:rowOff>162560</xdr:rowOff>
    </xdr:from>
    <xdr:to>
      <xdr:col>1</xdr:col>
      <xdr:colOff>1820880</xdr:colOff>
      <xdr:row>1</xdr:row>
      <xdr:rowOff>162560</xdr:rowOff>
    </xdr:to>
    <xdr:pic>
      <xdr:nvPicPr>
        <xdr:cNvPr id="13" name="图像 3"/>
        <xdr:cNvPicPr/>
      </xdr:nvPicPr>
      <xdr:blipFill>
        <a:blip r:embed="rId2"/>
        <a:stretch>
          <a:fillRect/>
        </a:stretch>
      </xdr:blipFill>
      <xdr:spPr>
        <a:xfrm>
          <a:off x="2533650" y="873760"/>
          <a:ext cx="1656715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31115</xdr:colOff>
      <xdr:row>1</xdr:row>
      <xdr:rowOff>153035</xdr:rowOff>
    </xdr:from>
    <xdr:to>
      <xdr:col>4</xdr:col>
      <xdr:colOff>6680835</xdr:colOff>
      <xdr:row>1</xdr:row>
      <xdr:rowOff>3815715</xdr:rowOff>
    </xdr:to>
    <xdr:pic>
      <xdr:nvPicPr>
        <xdr:cNvPr id="14" name="图像 1"/>
        <xdr:cNvPicPr/>
      </xdr:nvPicPr>
      <xdr:blipFill>
        <a:blip r:embed="rId3"/>
        <a:stretch>
          <a:fillRect/>
        </a:stretch>
      </xdr:blipFill>
      <xdr:spPr>
        <a:xfrm>
          <a:off x="14501495" y="864235"/>
          <a:ext cx="6649720" cy="3662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</xdr:row>
      <xdr:rowOff>162560</xdr:rowOff>
    </xdr:from>
    <xdr:to>
      <xdr:col>3</xdr:col>
      <xdr:colOff>6234120</xdr:colOff>
      <xdr:row>1</xdr:row>
      <xdr:rowOff>162560</xdr:rowOff>
    </xdr:to>
    <xdr:pic>
      <xdr:nvPicPr>
        <xdr:cNvPr id="15" name="图像 5"/>
        <xdr:cNvPicPr/>
      </xdr:nvPicPr>
      <xdr:blipFill>
        <a:blip r:embed="rId4"/>
        <a:stretch>
          <a:fillRect/>
        </a:stretch>
      </xdr:blipFill>
      <xdr:spPr>
        <a:xfrm>
          <a:off x="8171180" y="873760"/>
          <a:ext cx="6233795" cy="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172085</xdr:colOff>
      <xdr:row>1</xdr:row>
      <xdr:rowOff>347980</xdr:rowOff>
    </xdr:from>
    <xdr:to>
      <xdr:col>1</xdr:col>
      <xdr:colOff>1990805</xdr:colOff>
      <xdr:row>1</xdr:row>
      <xdr:rowOff>3081100</xdr:rowOff>
    </xdr:to>
    <xdr:pic>
      <xdr:nvPicPr>
        <xdr:cNvPr id="16" name="图像 6"/>
        <xdr:cNvPicPr/>
      </xdr:nvPicPr>
      <xdr:blipFill>
        <a:blip r:embed="rId5"/>
        <a:stretch>
          <a:fillRect/>
        </a:stretch>
      </xdr:blipFill>
      <xdr:spPr>
        <a:xfrm>
          <a:off x="2541905" y="1059180"/>
          <a:ext cx="1818640" cy="273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330200</xdr:colOff>
      <xdr:row>1</xdr:row>
      <xdr:rowOff>79375</xdr:rowOff>
    </xdr:from>
    <xdr:to>
      <xdr:col>5</xdr:col>
      <xdr:colOff>4258310</xdr:colOff>
      <xdr:row>1</xdr:row>
      <xdr:rowOff>3928745</xdr:rowOff>
    </xdr:to>
    <xdr:pic>
      <xdr:nvPicPr>
        <xdr:cNvPr id="17" name="图像 7"/>
        <xdr:cNvPicPr/>
      </xdr:nvPicPr>
      <xdr:blipFill>
        <a:blip r:embed="rId6"/>
        <a:stretch>
          <a:fillRect/>
        </a:stretch>
      </xdr:blipFill>
      <xdr:spPr>
        <a:xfrm>
          <a:off x="21776055" y="790575"/>
          <a:ext cx="3928110" cy="384937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284760</xdr:colOff>
      <xdr:row>62</xdr:row>
      <xdr:rowOff>18000</xdr:rowOff>
    </xdr:from>
    <xdr:to>
      <xdr:col>11</xdr:col>
      <xdr:colOff>925560</xdr:colOff>
      <xdr:row>81</xdr:row>
      <xdr:rowOff>118800</xdr:rowOff>
    </xdr:to>
    <xdr:graphicFrame>
      <xdr:nvGraphicFramePr>
        <xdr:cNvPr id="18" name="图表 17"/>
        <xdr:cNvGraphicFramePr/>
      </xdr:nvGraphicFramePr>
      <xdr:xfrm>
        <a:off x="5758815" y="9409430"/>
        <a:ext cx="5477510" cy="2653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49680</xdr:colOff>
      <xdr:row>64</xdr:row>
      <xdr:rowOff>104130</xdr:rowOff>
    </xdr:from>
    <xdr:to>
      <xdr:col>8</xdr:col>
      <xdr:colOff>332305</xdr:colOff>
      <xdr:row>95</xdr:row>
      <xdr:rowOff>104130</xdr:rowOff>
    </xdr:to>
    <xdr:pic>
      <xdr:nvPicPr>
        <xdr:cNvPr id="19" name="图像 19"/>
        <xdr:cNvPicPr/>
      </xdr:nvPicPr>
      <xdr:blipFill>
        <a:blip r:embed="rId1"/>
        <a:stretch>
          <a:fillRect/>
        </a:stretch>
      </xdr:blipFill>
      <xdr:spPr>
        <a:xfrm>
          <a:off x="625475" y="9190355"/>
          <a:ext cx="4422775" cy="413385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49680</xdr:colOff>
      <xdr:row>96</xdr:row>
      <xdr:rowOff>104490</xdr:rowOff>
    </xdr:from>
    <xdr:to>
      <xdr:col>8</xdr:col>
      <xdr:colOff>312505</xdr:colOff>
      <xdr:row>126</xdr:row>
      <xdr:rowOff>75330</xdr:rowOff>
    </xdr:to>
    <xdr:pic>
      <xdr:nvPicPr>
        <xdr:cNvPr id="20" name="图像 20"/>
        <xdr:cNvPicPr/>
      </xdr:nvPicPr>
      <xdr:blipFill>
        <a:blip r:embed="rId2"/>
        <a:stretch>
          <a:fillRect/>
        </a:stretch>
      </xdr:blipFill>
      <xdr:spPr>
        <a:xfrm>
          <a:off x="625475" y="13458190"/>
          <a:ext cx="4403090" cy="39712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49680</xdr:colOff>
      <xdr:row>127</xdr:row>
      <xdr:rowOff>104130</xdr:rowOff>
    </xdr:from>
    <xdr:to>
      <xdr:col>8</xdr:col>
      <xdr:colOff>302785</xdr:colOff>
      <xdr:row>157</xdr:row>
      <xdr:rowOff>103560</xdr:rowOff>
    </xdr:to>
    <xdr:pic>
      <xdr:nvPicPr>
        <xdr:cNvPr id="21" name="图像 21"/>
        <xdr:cNvPicPr/>
      </xdr:nvPicPr>
      <xdr:blipFill>
        <a:blip r:embed="rId3"/>
        <a:stretch>
          <a:fillRect/>
        </a:stretch>
      </xdr:blipFill>
      <xdr:spPr>
        <a:xfrm>
          <a:off x="625475" y="17591405"/>
          <a:ext cx="4392930" cy="40005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49680</xdr:colOff>
      <xdr:row>158</xdr:row>
      <xdr:rowOff>104130</xdr:rowOff>
    </xdr:from>
    <xdr:to>
      <xdr:col>8</xdr:col>
      <xdr:colOff>371905</xdr:colOff>
      <xdr:row>174</xdr:row>
      <xdr:rowOff>103770</xdr:rowOff>
    </xdr:to>
    <xdr:pic>
      <xdr:nvPicPr>
        <xdr:cNvPr id="22" name="图像 22"/>
        <xdr:cNvPicPr/>
      </xdr:nvPicPr>
      <xdr:blipFill>
        <a:blip r:embed="rId4"/>
        <a:stretch>
          <a:fillRect/>
        </a:stretch>
      </xdr:blipFill>
      <xdr:spPr>
        <a:xfrm>
          <a:off x="625475" y="21725255"/>
          <a:ext cx="4462145" cy="2133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364010</xdr:colOff>
      <xdr:row>64</xdr:row>
      <xdr:rowOff>104130</xdr:rowOff>
    </xdr:from>
    <xdr:to>
      <xdr:col>27</xdr:col>
      <xdr:colOff>527600</xdr:colOff>
      <xdr:row>96</xdr:row>
      <xdr:rowOff>104130</xdr:rowOff>
    </xdr:to>
    <xdr:pic>
      <xdr:nvPicPr>
        <xdr:cNvPr id="23" name="图像 23"/>
        <xdr:cNvPicPr/>
      </xdr:nvPicPr>
      <xdr:blipFill>
        <a:blip r:embed="rId5"/>
        <a:stretch>
          <a:fillRect/>
        </a:stretch>
      </xdr:blipFill>
      <xdr:spPr>
        <a:xfrm>
          <a:off x="6360795" y="9190355"/>
          <a:ext cx="10136505" cy="4267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364010</xdr:colOff>
      <xdr:row>98</xdr:row>
      <xdr:rowOff>104490</xdr:rowOff>
    </xdr:from>
    <xdr:to>
      <xdr:col>22</xdr:col>
      <xdr:colOff>431420</xdr:colOff>
      <xdr:row>128</xdr:row>
      <xdr:rowOff>103200</xdr:rowOff>
    </xdr:to>
    <xdr:pic>
      <xdr:nvPicPr>
        <xdr:cNvPr id="24" name="图像 24"/>
        <xdr:cNvPicPr/>
      </xdr:nvPicPr>
      <xdr:blipFill>
        <a:blip r:embed="rId6"/>
        <a:stretch>
          <a:fillRect/>
        </a:stretch>
      </xdr:blipFill>
      <xdr:spPr>
        <a:xfrm>
          <a:off x="6360795" y="13724890"/>
          <a:ext cx="5645785" cy="399923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364010</xdr:colOff>
      <xdr:row>129</xdr:row>
      <xdr:rowOff>104130</xdr:rowOff>
    </xdr:from>
    <xdr:to>
      <xdr:col>21</xdr:col>
      <xdr:colOff>194925</xdr:colOff>
      <xdr:row>159</xdr:row>
      <xdr:rowOff>132000</xdr:rowOff>
    </xdr:to>
    <xdr:pic>
      <xdr:nvPicPr>
        <xdr:cNvPr id="25" name="图像 25"/>
        <xdr:cNvPicPr/>
      </xdr:nvPicPr>
      <xdr:blipFill>
        <a:blip r:embed="rId7"/>
        <a:stretch>
          <a:fillRect/>
        </a:stretch>
      </xdr:blipFill>
      <xdr:spPr>
        <a:xfrm>
          <a:off x="6360795" y="17858105"/>
          <a:ext cx="4703445" cy="402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314330</xdr:colOff>
      <xdr:row>121</xdr:row>
      <xdr:rowOff>50130</xdr:rowOff>
    </xdr:from>
    <xdr:to>
      <xdr:col>21</xdr:col>
      <xdr:colOff>546755</xdr:colOff>
      <xdr:row>127</xdr:row>
      <xdr:rowOff>68490</xdr:rowOff>
    </xdr:to>
    <xdr:pic>
      <xdr:nvPicPr>
        <xdr:cNvPr id="26" name="图像 26"/>
        <xdr:cNvPicPr/>
      </xdr:nvPicPr>
      <xdr:blipFill>
        <a:blip r:embed="rId8"/>
        <a:stretch>
          <a:fillRect/>
        </a:stretch>
      </xdr:blipFill>
      <xdr:spPr>
        <a:xfrm>
          <a:off x="6311265" y="16737330"/>
          <a:ext cx="5105400" cy="818515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438230</xdr:colOff>
      <xdr:row>98</xdr:row>
      <xdr:rowOff>76200</xdr:rowOff>
    </xdr:from>
    <xdr:to>
      <xdr:col>29</xdr:col>
      <xdr:colOff>586640</xdr:colOff>
      <xdr:row>129</xdr:row>
      <xdr:rowOff>104640</xdr:rowOff>
    </xdr:to>
    <xdr:pic>
      <xdr:nvPicPr>
        <xdr:cNvPr id="27" name="图像 27"/>
        <xdr:cNvPicPr/>
      </xdr:nvPicPr>
      <xdr:blipFill>
        <a:blip r:embed="rId9"/>
        <a:stretch>
          <a:fillRect/>
        </a:stretch>
      </xdr:blipFill>
      <xdr:spPr>
        <a:xfrm>
          <a:off x="12680315" y="13696950"/>
          <a:ext cx="5412740" cy="416179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438230</xdr:colOff>
      <xdr:row>130</xdr:row>
      <xdr:rowOff>76200</xdr:rowOff>
    </xdr:from>
    <xdr:to>
      <xdr:col>28</xdr:col>
      <xdr:colOff>745040</xdr:colOff>
      <xdr:row>159</xdr:row>
      <xdr:rowOff>19170</xdr:rowOff>
    </xdr:to>
    <xdr:pic>
      <xdr:nvPicPr>
        <xdr:cNvPr id="28" name="图像 28"/>
        <xdr:cNvPicPr/>
      </xdr:nvPicPr>
      <xdr:blipFill>
        <a:blip r:embed="rId10"/>
        <a:stretch>
          <a:fillRect/>
        </a:stretch>
      </xdr:blipFill>
      <xdr:spPr>
        <a:xfrm>
          <a:off x="12680315" y="17964150"/>
          <a:ext cx="4803140" cy="381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438230</xdr:colOff>
      <xdr:row>160</xdr:row>
      <xdr:rowOff>76200</xdr:rowOff>
    </xdr:from>
    <xdr:to>
      <xdr:col>29</xdr:col>
      <xdr:colOff>140600</xdr:colOff>
      <xdr:row>181</xdr:row>
      <xdr:rowOff>9090</xdr:rowOff>
    </xdr:to>
    <xdr:pic>
      <xdr:nvPicPr>
        <xdr:cNvPr id="29" name="图像 29"/>
        <xdr:cNvPicPr/>
      </xdr:nvPicPr>
      <xdr:blipFill>
        <a:blip r:embed="rId11"/>
        <a:stretch>
          <a:fillRect/>
        </a:stretch>
      </xdr:blipFill>
      <xdr:spPr>
        <a:xfrm>
          <a:off x="12680315" y="21964650"/>
          <a:ext cx="4966970" cy="273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381635</xdr:colOff>
      <xdr:row>161</xdr:row>
      <xdr:rowOff>76200</xdr:rowOff>
    </xdr:from>
    <xdr:to>
      <xdr:col>21</xdr:col>
      <xdr:colOff>229235</xdr:colOff>
      <xdr:row>169</xdr:row>
      <xdr:rowOff>123720</xdr:rowOff>
    </xdr:to>
    <xdr:pic>
      <xdr:nvPicPr>
        <xdr:cNvPr id="30" name="图像 30"/>
        <xdr:cNvPicPr/>
      </xdr:nvPicPr>
      <xdr:blipFill>
        <a:blip r:embed="rId12"/>
        <a:stretch>
          <a:fillRect/>
        </a:stretch>
      </xdr:blipFill>
      <xdr:spPr>
        <a:xfrm>
          <a:off x="6378575" y="22098000"/>
          <a:ext cx="4720590" cy="111379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workbookViewId="0">
      <pane ySplit="1" topLeftCell="A8" activePane="bottomLeft" state="frozen"/>
      <selection/>
      <selection pane="bottomLeft" activeCell="A10" sqref="A10:A14"/>
    </sheetView>
  </sheetViews>
  <sheetFormatPr defaultColWidth="9" defaultRowHeight="12.75" outlineLevelCol="3"/>
  <cols>
    <col min="1" max="1" width="16.5238095238095" style="39"/>
    <col min="2" max="2" width="35.2380952380952" style="39"/>
    <col min="3" max="3" width="49.4" style="39"/>
    <col min="4" max="4" width="62.5904761904762" style="39"/>
    <col min="5" max="1025" width="11.5238095238095" style="39"/>
  </cols>
  <sheetData>
    <row r="1" s="32" customFormat="1" ht="16" customHeight="1" spans="1:4">
      <c r="A1" s="40"/>
      <c r="B1" s="40" t="s">
        <v>0</v>
      </c>
      <c r="C1" s="40" t="s">
        <v>1</v>
      </c>
      <c r="D1" s="40" t="s">
        <v>2</v>
      </c>
    </row>
    <row r="2" s="33" customFormat="1" ht="82.1" customHeight="1" spans="1:4">
      <c r="A2" s="41" t="s">
        <v>3</v>
      </c>
      <c r="B2" s="42" t="s">
        <v>4</v>
      </c>
      <c r="C2" s="43" t="s">
        <v>5</v>
      </c>
      <c r="D2" s="43" t="s">
        <v>6</v>
      </c>
    </row>
    <row r="3" s="33" customFormat="1" ht="53" customHeight="1" spans="1:4">
      <c r="A3" s="41"/>
      <c r="B3" s="42" t="s">
        <v>7</v>
      </c>
      <c r="C3" s="43" t="s">
        <v>8</v>
      </c>
      <c r="D3" s="42" t="s">
        <v>9</v>
      </c>
    </row>
    <row r="4" s="34" customFormat="1" ht="30" customHeight="1" spans="1:4">
      <c r="A4" s="44" t="s">
        <v>10</v>
      </c>
      <c r="B4" s="45" t="s">
        <v>11</v>
      </c>
      <c r="C4" s="46" t="s">
        <v>12</v>
      </c>
      <c r="D4" s="45" t="s">
        <v>13</v>
      </c>
    </row>
    <row r="5" s="34" customFormat="1" ht="41" customHeight="1" spans="1:4">
      <c r="A5" s="44"/>
      <c r="B5" s="45" t="s">
        <v>14</v>
      </c>
      <c r="C5" s="46" t="s">
        <v>15</v>
      </c>
      <c r="D5" s="46" t="s">
        <v>16</v>
      </c>
    </row>
    <row r="6" s="34" customFormat="1" ht="56.65" customHeight="1" spans="1:4">
      <c r="A6" s="44"/>
      <c r="B6" s="45" t="s">
        <v>17</v>
      </c>
      <c r="C6" s="47" t="s">
        <v>18</v>
      </c>
      <c r="D6" s="45" t="s">
        <v>19</v>
      </c>
    </row>
    <row r="7" s="34" customFormat="1" ht="27.6" customHeight="1" spans="1:4">
      <c r="A7" s="44"/>
      <c r="B7" s="45" t="s">
        <v>20</v>
      </c>
      <c r="C7" s="45" t="s">
        <v>21</v>
      </c>
      <c r="D7" s="45" t="s">
        <v>22</v>
      </c>
    </row>
    <row r="8" s="34" customFormat="1" ht="26.8" customHeight="1" spans="1:4">
      <c r="A8" s="44"/>
      <c r="B8" s="45" t="s">
        <v>23</v>
      </c>
      <c r="C8" s="45" t="s">
        <v>24</v>
      </c>
      <c r="D8" s="45" t="s">
        <v>25</v>
      </c>
    </row>
    <row r="9" s="34" customFormat="1" ht="29.95" customHeight="1" spans="1:4">
      <c r="A9" s="44"/>
      <c r="B9" s="45" t="s">
        <v>26</v>
      </c>
      <c r="C9" s="45" t="s">
        <v>27</v>
      </c>
      <c r="D9" s="45" t="s">
        <v>22</v>
      </c>
    </row>
    <row r="10" s="35" customFormat="1" ht="66" customHeight="1" spans="1:4">
      <c r="A10" s="48" t="s">
        <v>28</v>
      </c>
      <c r="B10" s="49" t="s">
        <v>29</v>
      </c>
      <c r="C10" s="50"/>
      <c r="D10" s="50" t="s">
        <v>30</v>
      </c>
    </row>
    <row r="11" s="35" customFormat="1" ht="56" customHeight="1" spans="1:4">
      <c r="A11" s="48"/>
      <c r="B11" s="49" t="s">
        <v>31</v>
      </c>
      <c r="C11" s="50"/>
      <c r="D11" s="50" t="s">
        <v>32</v>
      </c>
    </row>
    <row r="12" s="35" customFormat="1" ht="70" customHeight="1" spans="1:4">
      <c r="A12" s="48"/>
      <c r="B12" s="49" t="s">
        <v>33</v>
      </c>
      <c r="C12" s="50"/>
      <c r="D12" s="50" t="s">
        <v>32</v>
      </c>
    </row>
    <row r="13" s="35" customFormat="1" ht="73.3" customHeight="1" spans="1:4">
      <c r="A13" s="48"/>
      <c r="B13" s="49" t="s">
        <v>34</v>
      </c>
      <c r="C13" s="50"/>
      <c r="D13" s="50" t="s">
        <v>35</v>
      </c>
    </row>
    <row r="14" s="35" customFormat="1" ht="73.3" customHeight="1" spans="1:4">
      <c r="A14" s="48"/>
      <c r="B14" s="49" t="s">
        <v>36</v>
      </c>
      <c r="C14" s="50"/>
      <c r="D14" s="50" t="s">
        <v>32</v>
      </c>
    </row>
    <row r="15" s="36" customFormat="1" ht="67.45" customHeight="1" spans="1:4">
      <c r="A15" s="51" t="s">
        <v>37</v>
      </c>
      <c r="B15" s="52" t="s">
        <v>38</v>
      </c>
      <c r="C15" s="52"/>
      <c r="D15" s="52" t="s">
        <v>39</v>
      </c>
    </row>
    <row r="16" s="36" customFormat="1" ht="42.45" customHeight="1" spans="1:4">
      <c r="A16" s="51"/>
      <c r="B16" s="52" t="s">
        <v>40</v>
      </c>
      <c r="C16" s="52"/>
      <c r="D16" s="52" t="s">
        <v>32</v>
      </c>
    </row>
    <row r="17" s="36" customFormat="1" ht="46.65" customHeight="1" spans="1:4">
      <c r="A17" s="51"/>
      <c r="B17" s="52" t="s">
        <v>41</v>
      </c>
      <c r="C17" s="52"/>
      <c r="D17" s="52" t="s">
        <v>32</v>
      </c>
    </row>
    <row r="18" s="36" customFormat="1" ht="69.15" customHeight="1" spans="1:4">
      <c r="A18" s="51"/>
      <c r="B18" s="52" t="s">
        <v>42</v>
      </c>
      <c r="C18" s="52"/>
      <c r="D18" s="52" t="s">
        <v>43</v>
      </c>
    </row>
    <row r="19" s="36" customFormat="1" ht="69.15" customHeight="1" spans="1:4">
      <c r="A19" s="51"/>
      <c r="B19" s="52" t="s">
        <v>44</v>
      </c>
      <c r="C19" s="52"/>
      <c r="D19" s="52" t="s">
        <v>32</v>
      </c>
    </row>
    <row r="20" s="36" customFormat="1" ht="41" customHeight="1" spans="1:4">
      <c r="A20" s="51"/>
      <c r="B20" s="52" t="s">
        <v>45</v>
      </c>
      <c r="C20" s="52"/>
      <c r="D20" s="52" t="s">
        <v>32</v>
      </c>
    </row>
    <row r="21" s="36" customFormat="1" ht="57" customHeight="1" spans="1:4">
      <c r="A21" s="51"/>
      <c r="B21" s="52" t="s">
        <v>46</v>
      </c>
      <c r="C21" s="52"/>
      <c r="D21" s="52" t="s">
        <v>32</v>
      </c>
    </row>
    <row r="22" s="37" customFormat="1" ht="101.65" customHeight="1" spans="1:4">
      <c r="A22" s="53" t="s">
        <v>47</v>
      </c>
      <c r="B22" s="54" t="s">
        <v>48</v>
      </c>
      <c r="C22" s="55" t="s">
        <v>49</v>
      </c>
      <c r="D22" s="54" t="s">
        <v>50</v>
      </c>
    </row>
    <row r="23" s="37" customFormat="1" ht="31.55" customHeight="1" spans="1:4">
      <c r="A23" s="53"/>
      <c r="B23" s="54" t="s">
        <v>51</v>
      </c>
      <c r="C23" s="54" t="s">
        <v>27</v>
      </c>
      <c r="D23" s="54" t="s">
        <v>52</v>
      </c>
    </row>
    <row r="24" s="37" customFormat="1" ht="63.3" customHeight="1" spans="1:4">
      <c r="A24" s="53"/>
      <c r="B24" s="54" t="s">
        <v>53</v>
      </c>
      <c r="C24" s="54" t="s">
        <v>54</v>
      </c>
      <c r="D24" s="54" t="s">
        <v>22</v>
      </c>
    </row>
    <row r="25" s="38" customFormat="1" spans="1:4">
      <c r="A25" s="56" t="s">
        <v>55</v>
      </c>
      <c r="B25" s="56"/>
      <c r="C25" s="56"/>
      <c r="D25" s="56" t="s">
        <v>56</v>
      </c>
    </row>
  </sheetData>
  <mergeCells count="5">
    <mergeCell ref="A2:A3"/>
    <mergeCell ref="A4:A9"/>
    <mergeCell ref="A10:A14"/>
    <mergeCell ref="A15:A21"/>
    <mergeCell ref="A22:A24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977"/>
  <sheetViews>
    <sheetView workbookViewId="0">
      <selection activeCell="A1" sqref="A1"/>
    </sheetView>
  </sheetViews>
  <sheetFormatPr defaultColWidth="9" defaultRowHeight="10.5"/>
  <cols>
    <col min="1" max="1" width="4.81904761904762"/>
    <col min="2" max="2" width="9.35238095238095"/>
    <col min="3" max="3" width="8.19047619047619"/>
    <col min="4" max="4" width="9.79047619047619"/>
    <col min="5" max="5" width="6.39047619047619"/>
    <col min="6" max="6" width="9.72380952380952"/>
    <col min="7" max="7" width="8.05714285714286"/>
    <col min="8" max="8" width="4.58095238095238"/>
    <col min="9" max="9" width="7.63809523809524"/>
    <col min="10" max="10" width="5.96190476190476"/>
    <col min="11" max="11" width="7.91428571428571"/>
    <col min="12" max="12" width="4.01904761904762"/>
    <col min="13" max="13" width="10.4095238095238"/>
    <col min="14" max="14" width="9.59047619047619"/>
    <col min="15" max="15" width="4.44761904761905"/>
    <col min="16" max="16" width="4.58095238095238"/>
    <col min="17" max="18" width="5.13333333333333"/>
    <col min="19" max="19" width="11.5238095238095"/>
    <col min="20" max="20" width="8.61904761904762"/>
    <col min="21" max="21" width="11.5428571428571"/>
    <col min="22" max="22" width="10.4095238095238"/>
    <col min="23" max="23" width="11.5238095238095"/>
    <col min="24" max="24" width="12.3714285714286"/>
    <col min="25" max="25" width="11.5238095238095"/>
    <col min="26" max="26" width="21.8952380952381"/>
    <col min="27" max="1025" width="11.5238095238095"/>
  </cols>
  <sheetData>
    <row r="1" s="1" customFormat="1" ht="12" spans="1:1024">
      <c r="A1" s="2" t="s">
        <v>273</v>
      </c>
      <c r="B1" s="3" t="s">
        <v>65</v>
      </c>
      <c r="C1" s="3" t="s">
        <v>121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278</v>
      </c>
      <c r="O1" s="3" t="s">
        <v>279</v>
      </c>
      <c r="P1" s="3" t="s">
        <v>280</v>
      </c>
      <c r="Q1" s="3" t="s">
        <v>281</v>
      </c>
      <c r="R1" s="3" t="s">
        <v>282</v>
      </c>
      <c r="S1" s="1" t="s">
        <v>283</v>
      </c>
      <c r="U1" s="3" t="s">
        <v>338</v>
      </c>
      <c r="Y1" s="1" t="s">
        <v>286</v>
      </c>
      <c r="AMG1"/>
      <c r="AMH1"/>
      <c r="AMI1"/>
      <c r="AMJ1"/>
    </row>
    <row r="2" s="2" customFormat="1" ht="12" spans="1:1024">
      <c r="A2" s="2">
        <v>0</v>
      </c>
      <c r="B2" s="2" t="s">
        <v>198</v>
      </c>
      <c r="C2" s="2">
        <v>227</v>
      </c>
      <c r="D2" s="2">
        <v>227</v>
      </c>
      <c r="E2" s="2">
        <v>3</v>
      </c>
      <c r="F2" s="2">
        <v>96</v>
      </c>
      <c r="G2" s="2">
        <v>11</v>
      </c>
      <c r="H2" s="2">
        <v>0</v>
      </c>
      <c r="I2" s="2">
        <v>4</v>
      </c>
      <c r="S2" s="2" t="e">
        <f>_xlfn.CEILING.MATH(E2,16)*F2*G2*G2+F2</f>
        <v>#NAME?</v>
      </c>
      <c r="T2" s="2">
        <f t="shared" ref="T2:T9" si="0">E2*F2*G2*G2+F2</f>
        <v>34944</v>
      </c>
      <c r="U2" s="2" t="e">
        <f>_xlfn.CEILING.MATH(1+(C2+2*H2-G2)/I2)*_xlfn.CEILING.MATH(1+(D2+2*H2-G2)/I2)*G2*G2*F2*_xlfn.CEILING.MATH(E2/16)*16</f>
        <v>#NAME?</v>
      </c>
      <c r="Y2" s="5"/>
      <c r="AMJ2"/>
    </row>
    <row r="3" s="2" customFormat="1" ht="12" spans="1:1024">
      <c r="A3" s="2">
        <v>1</v>
      </c>
      <c r="B3" s="2" t="s">
        <v>345</v>
      </c>
      <c r="C3" s="2">
        <v>27</v>
      </c>
      <c r="D3" s="2">
        <v>27</v>
      </c>
      <c r="E3" s="2">
        <v>48</v>
      </c>
      <c r="F3" s="2">
        <v>128</v>
      </c>
      <c r="G3" s="2">
        <v>5</v>
      </c>
      <c r="H3" s="2">
        <v>2</v>
      </c>
      <c r="I3" s="2">
        <v>1</v>
      </c>
      <c r="S3" s="2" t="e">
        <f>_xlfn.CEILING.MATH(E3,16)*F3*G3*G3+F3</f>
        <v>#NAME?</v>
      </c>
      <c r="T3" s="2">
        <f t="shared" si="0"/>
        <v>153728</v>
      </c>
      <c r="U3" s="2" t="e">
        <f>_xlfn.CEILING.MATH(1+(C3+2*H3-G3)/I3)*_xlfn.CEILING.MATH(1+(D3+2*H3-G3)/I3)*G3*G3*F3*_xlfn.CEILING.MATH(E3/16)*16</f>
        <v>#NAME?</v>
      </c>
      <c r="Y3" s="5"/>
      <c r="AMJ3"/>
    </row>
    <row r="4" s="2" customFormat="1" ht="12" spans="1:1024">
      <c r="A4" s="2">
        <v>2</v>
      </c>
      <c r="B4" s="2" t="s">
        <v>347</v>
      </c>
      <c r="C4" s="2">
        <v>27</v>
      </c>
      <c r="D4" s="2">
        <v>27</v>
      </c>
      <c r="E4" s="2">
        <v>48</v>
      </c>
      <c r="F4" s="2">
        <v>128</v>
      </c>
      <c r="G4" s="2">
        <v>5</v>
      </c>
      <c r="H4" s="2">
        <v>2</v>
      </c>
      <c r="I4" s="2">
        <v>1</v>
      </c>
      <c r="S4" s="2" t="e">
        <f>_xlfn.CEILING.MATH(E4,16)*F4*G4*G4+F4</f>
        <v>#NAME?</v>
      </c>
      <c r="T4" s="2">
        <f t="shared" si="0"/>
        <v>153728</v>
      </c>
      <c r="U4" s="2" t="e">
        <f>_xlfn.CEILING.MATH(1+(C4+2*H4-G4)/I4)*_xlfn.CEILING.MATH(1+(D4+2*H4-G4)/I4)*G4*G4*F4*_xlfn.CEILING.MATH(E4/16)*16</f>
        <v>#NAME?</v>
      </c>
      <c r="Y4" s="5"/>
      <c r="AMJ4"/>
    </row>
    <row r="5" s="2" customFormat="1" ht="12" spans="1:1024">
      <c r="A5" s="2">
        <v>3</v>
      </c>
      <c r="B5" s="2" t="s">
        <v>479</v>
      </c>
      <c r="C5" s="2">
        <v>13</v>
      </c>
      <c r="D5" s="2">
        <v>13</v>
      </c>
      <c r="E5" s="2">
        <v>256</v>
      </c>
      <c r="F5" s="2">
        <v>384</v>
      </c>
      <c r="G5" s="2">
        <v>3</v>
      </c>
      <c r="H5" s="2">
        <v>1</v>
      </c>
      <c r="I5" s="2">
        <v>1</v>
      </c>
      <c r="S5" s="2" t="e">
        <f>_xlfn.CEILING.MATH(E5,16)*F5*G5*G5+F5</f>
        <v>#NAME?</v>
      </c>
      <c r="T5" s="2">
        <f t="shared" si="0"/>
        <v>885120</v>
      </c>
      <c r="U5" s="2" t="e">
        <f>_xlfn.CEILING.MATH(1+(C5+2*H5-G5)/I5)*_xlfn.CEILING.MATH(1+(D5+2*H5-G5)/I5)*G5*G5*F5*_xlfn.CEILING.MATH(E5/16)*16</f>
        <v>#NAME?</v>
      </c>
      <c r="Y5" s="5"/>
      <c r="AMJ5"/>
    </row>
    <row r="6" s="2" customFormat="1" ht="12" spans="1:1024">
      <c r="A6" s="2">
        <v>4</v>
      </c>
      <c r="B6" s="2" t="s">
        <v>480</v>
      </c>
      <c r="C6" s="2">
        <v>13</v>
      </c>
      <c r="D6" s="2">
        <v>13</v>
      </c>
      <c r="E6" s="2">
        <v>192</v>
      </c>
      <c r="F6" s="2">
        <v>192</v>
      </c>
      <c r="G6" s="2">
        <v>3</v>
      </c>
      <c r="H6" s="2">
        <v>1</v>
      </c>
      <c r="I6" s="2">
        <v>1</v>
      </c>
      <c r="S6" s="2" t="e">
        <f>_xlfn.CEILING.MATH(E6,16)*F6*G6*G6+F6</f>
        <v>#NAME?</v>
      </c>
      <c r="T6" s="2">
        <f t="shared" si="0"/>
        <v>331968</v>
      </c>
      <c r="U6" s="2" t="e">
        <f>_xlfn.CEILING.MATH(1+(C6+2*H6-G6)/I6)*_xlfn.CEILING.MATH(1+(D6+2*H6-G6)/I6)*G6*G6*F6*_xlfn.CEILING.MATH(E6/16)*16</f>
        <v>#NAME?</v>
      </c>
      <c r="Y6" s="5"/>
      <c r="AMJ6"/>
    </row>
    <row r="7" s="2" customFormat="1" ht="12" spans="1:1024">
      <c r="A7" s="2">
        <v>5</v>
      </c>
      <c r="B7" s="2" t="s">
        <v>481</v>
      </c>
      <c r="C7" s="2">
        <v>13</v>
      </c>
      <c r="D7" s="2">
        <v>13</v>
      </c>
      <c r="E7" s="2">
        <v>192</v>
      </c>
      <c r="F7" s="2">
        <v>192</v>
      </c>
      <c r="G7" s="2">
        <v>3</v>
      </c>
      <c r="H7" s="2">
        <v>1</v>
      </c>
      <c r="I7" s="2">
        <v>1</v>
      </c>
      <c r="S7" s="2" t="e">
        <f>_xlfn.CEILING.MATH(E7,16)*F7*G7*G7+F7</f>
        <v>#NAME?</v>
      </c>
      <c r="T7" s="2">
        <f t="shared" si="0"/>
        <v>331968</v>
      </c>
      <c r="U7" s="2" t="e">
        <f>_xlfn.CEILING.MATH(1+(C7+2*H7-G7)/I7)*_xlfn.CEILING.MATH(1+(D7+2*H7-G7)/I7)*G7*G7*F7*_xlfn.CEILING.MATH(E7/16)*16</f>
        <v>#NAME?</v>
      </c>
      <c r="Y7" s="5"/>
      <c r="AMJ7"/>
    </row>
    <row r="8" s="2" customFormat="1" ht="12" spans="1:1024">
      <c r="A8" s="2">
        <v>6</v>
      </c>
      <c r="B8" s="2" t="s">
        <v>482</v>
      </c>
      <c r="C8" s="2">
        <v>13</v>
      </c>
      <c r="D8" s="2">
        <v>13</v>
      </c>
      <c r="E8" s="2">
        <v>192</v>
      </c>
      <c r="F8" s="2">
        <v>128</v>
      </c>
      <c r="G8" s="2">
        <v>3</v>
      </c>
      <c r="H8" s="2">
        <v>1</v>
      </c>
      <c r="I8" s="2">
        <v>1</v>
      </c>
      <c r="S8" s="2" t="e">
        <f>_xlfn.CEILING.MATH(E8,16)*F8*G8*G8+F8</f>
        <v>#NAME?</v>
      </c>
      <c r="T8" s="2">
        <f t="shared" si="0"/>
        <v>221312</v>
      </c>
      <c r="U8" s="2" t="e">
        <f>_xlfn.CEILING.MATH(1+(C8+2*H8-G8)/I8)*_xlfn.CEILING.MATH(1+(D8+2*H8-G8)/I8)*G8*G8*F8*_xlfn.CEILING.MATH(E8/16)*16</f>
        <v>#NAME?</v>
      </c>
      <c r="Y8" s="5"/>
      <c r="AMJ8"/>
    </row>
    <row r="9" s="2" customFormat="1" ht="12" spans="1:25">
      <c r="A9" s="2">
        <v>7</v>
      </c>
      <c r="B9" s="2" t="s">
        <v>483</v>
      </c>
      <c r="C9" s="2">
        <v>13</v>
      </c>
      <c r="D9" s="2">
        <v>13</v>
      </c>
      <c r="E9" s="2">
        <v>192</v>
      </c>
      <c r="F9" s="2">
        <v>128</v>
      </c>
      <c r="G9" s="2">
        <v>3</v>
      </c>
      <c r="H9" s="2">
        <v>1</v>
      </c>
      <c r="I9" s="2">
        <v>1</v>
      </c>
      <c r="S9" s="2" t="e">
        <f>_xlfn.CEILING.MATH(E9,16)*F9*G9*G9+F9</f>
        <v>#NAME?</v>
      </c>
      <c r="T9" s="2">
        <f t="shared" si="0"/>
        <v>221312</v>
      </c>
      <c r="U9" s="2" t="e">
        <f>_xlfn.CEILING.MATH(1+(C9+2*H9-G9)/I9)*_xlfn.CEILING.MATH(1+(D9+2*H9-G9)/I9)*G9*G9*F9*_xlfn.CEILING.MATH(E9/16)*16</f>
        <v>#NAME?</v>
      </c>
      <c r="Y9" s="5"/>
    </row>
    <row r="10" s="2" customFormat="1" ht="12" spans="1:1024">
      <c r="A10" s="2">
        <v>8</v>
      </c>
      <c r="B10" s="2" t="s">
        <v>484</v>
      </c>
      <c r="C10" s="2">
        <v>1</v>
      </c>
      <c r="D10" s="2">
        <v>1</v>
      </c>
      <c r="E10" s="2">
        <v>9216</v>
      </c>
      <c r="F10" s="2">
        <v>4096</v>
      </c>
      <c r="G10" s="2">
        <v>1</v>
      </c>
      <c r="H10" s="2">
        <v>0</v>
      </c>
      <c r="I10" s="2">
        <v>1</v>
      </c>
      <c r="S10" s="2" t="e">
        <f>_xlfn.CEILING.MATH(E10,16)*F10*G10*G10+F10</f>
        <v>#NAME?</v>
      </c>
      <c r="T10" s="2">
        <f>SUM(T2:T9)</f>
        <v>2334080</v>
      </c>
      <c r="U10" s="2" t="e">
        <f>_xlfn.CEILING.MATH(1+(C10+2*H10-G10)/I10)*_xlfn.CEILING.MATH(1+(D10+2*H10-G10)/I10)*G10*G10*F10*_xlfn.CEILING.MATH(E10/16)*16</f>
        <v>#NAME?</v>
      </c>
      <c r="Y10" s="5"/>
      <c r="AMJ10"/>
    </row>
    <row r="11" s="2" customFormat="1" ht="12" spans="1:1024">
      <c r="A11" s="2">
        <v>9</v>
      </c>
      <c r="B11" s="2" t="s">
        <v>485</v>
      </c>
      <c r="C11" s="2">
        <v>1</v>
      </c>
      <c r="D11" s="2">
        <v>1</v>
      </c>
      <c r="E11" s="2">
        <v>4096</v>
      </c>
      <c r="F11" s="2">
        <v>4096</v>
      </c>
      <c r="G11" s="2">
        <v>1</v>
      </c>
      <c r="H11" s="2">
        <v>0</v>
      </c>
      <c r="I11" s="2">
        <v>1</v>
      </c>
      <c r="S11" s="2" t="e">
        <f>_xlfn.CEILING.MATH(E11,16)*F11*G11*G11+F11</f>
        <v>#NAME?</v>
      </c>
      <c r="U11" s="2" t="e">
        <f>_xlfn.CEILING.MATH(1+(C11+2*H11-G11)/I11)*_xlfn.CEILING.MATH(1+(D11+2*H11-G11)/I11)*G11*G11*F11*_xlfn.CEILING.MATH(E11/16)*16</f>
        <v>#NAME?</v>
      </c>
      <c r="Y11" s="5"/>
      <c r="AMJ11"/>
    </row>
    <row r="12" s="2" customFormat="1" ht="12" spans="1:1024">
      <c r="A12" s="2">
        <v>10</v>
      </c>
      <c r="B12" s="2" t="s">
        <v>486</v>
      </c>
      <c r="C12" s="2">
        <v>1</v>
      </c>
      <c r="D12" s="2">
        <v>1</v>
      </c>
      <c r="E12" s="2">
        <v>4096</v>
      </c>
      <c r="F12" s="2">
        <v>1024</v>
      </c>
      <c r="G12" s="2">
        <v>1</v>
      </c>
      <c r="H12" s="2">
        <v>0</v>
      </c>
      <c r="I12" s="2">
        <v>1</v>
      </c>
      <c r="S12" s="2" t="e">
        <f>_xlfn.CEILING.MATH(E12,16)*F12*G12*G12+F12</f>
        <v>#NAME?</v>
      </c>
      <c r="U12" s="2" t="e">
        <f>_xlfn.CEILING.MATH(1+(C12+2*H12-G12)/I12)*_xlfn.CEILING.MATH(1+(D12+2*H12-G12)/I12)*G12*G12*F12*_xlfn.CEILING.MATH(E12/16)*16</f>
        <v>#NAME?</v>
      </c>
      <c r="Y12" s="5"/>
      <c r="AMJ12"/>
    </row>
    <row r="13" s="2" customFormat="1" ht="12" spans="1:1024">
      <c r="A13" s="2">
        <v>11</v>
      </c>
      <c r="B13" s="2" t="s">
        <v>487</v>
      </c>
      <c r="S13" s="2" t="e">
        <f>SUM(S10:S12)</f>
        <v>#NAME?</v>
      </c>
      <c r="U13" s="2" t="e">
        <f>SUM(U2:U12)</f>
        <v>#NAME?</v>
      </c>
      <c r="Y13" s="5"/>
      <c r="AMJ13"/>
    </row>
    <row r="14" s="2" customFormat="1" ht="12" spans="25:1024">
      <c r="Y14" s="5"/>
      <c r="AMJ14"/>
    </row>
    <row r="15" s="2" customFormat="1" ht="12" spans="1024:1024">
      <c r="AMJ15"/>
    </row>
    <row r="16" s="2" customFormat="1" ht="12" spans="1024:1024">
      <c r="AMJ16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41" ht="12" spans="1:2">
      <c r="A41" s="2" t="s">
        <v>488</v>
      </c>
      <c r="B41" s="2" t="s">
        <v>489</v>
      </c>
    </row>
    <row r="968" spans="2:2">
      <c r="B968" s="4" t="s">
        <v>324</v>
      </c>
    </row>
    <row r="969" spans="2:2">
      <c r="B969" s="4" t="s">
        <v>325</v>
      </c>
    </row>
    <row r="970" spans="2:2">
      <c r="B970" s="4" t="s">
        <v>326</v>
      </c>
    </row>
    <row r="971" spans="2:2">
      <c r="B971" s="4" t="s">
        <v>327</v>
      </c>
    </row>
    <row r="972" spans="2:2">
      <c r="B972" s="4" t="s">
        <v>328</v>
      </c>
    </row>
    <row r="973" spans="2:2">
      <c r="B973" s="4" t="s">
        <v>329</v>
      </c>
    </row>
    <row r="974" spans="2:2">
      <c r="B974" s="4" t="s">
        <v>330</v>
      </c>
    </row>
    <row r="975" spans="2:2">
      <c r="B975" s="4" t="s">
        <v>331</v>
      </c>
    </row>
    <row r="976" spans="2:2">
      <c r="B976" s="4" t="s">
        <v>332</v>
      </c>
    </row>
    <row r="977" spans="2:2">
      <c r="B977" s="4" t="s">
        <v>333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F3" sqref="F3"/>
    </sheetView>
  </sheetViews>
  <sheetFormatPr defaultColWidth="9" defaultRowHeight="10.5" outlineLevelRow="2" outlineLevelCol="5"/>
  <cols>
    <col min="1" max="1" width="35.5428571428571"/>
    <col min="2" max="2" width="31.0666666666667"/>
    <col min="3" max="3" width="55.9428571428571"/>
    <col min="4" max="4" width="94.4761904761905"/>
    <col min="5" max="5" width="104.619047619048"/>
    <col min="6" max="6" width="97.8190476190476"/>
    <col min="7" max="1025" width="11.5238095238095"/>
  </cols>
  <sheetData>
    <row r="1" ht="56" customHeight="1" spans="1:6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</row>
    <row r="2" ht="324" customHeight="1" spans="1:1">
      <c r="A2" s="2" t="s">
        <v>63</v>
      </c>
    </row>
    <row r="3" ht="306.8" customHeight="1" spans="1:1">
      <c r="A3" s="2" t="s">
        <v>64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2"/>
  <sheetViews>
    <sheetView workbookViewId="0">
      <selection activeCell="F14" sqref="F14"/>
    </sheetView>
  </sheetViews>
  <sheetFormatPr defaultColWidth="9" defaultRowHeight="10.5"/>
  <cols>
    <col min="1" max="1" width="6.11428571428571"/>
    <col min="2" max="2" width="3.33333333333333"/>
    <col min="3" max="3" width="4.01904761904762"/>
    <col min="4" max="4" width="8.46666666666667"/>
    <col min="5" max="5" width="7.4952380952381"/>
    <col min="6" max="6" width="8.46666666666667"/>
    <col min="7" max="7" width="3.33333333333333"/>
    <col min="8" max="8" width="5.55238095238095"/>
    <col min="9" max="9" width="8.33333333333333"/>
    <col min="10" max="10" width="3.04761904761905"/>
    <col min="11" max="11" width="4.71428571428571"/>
    <col min="12" max="12" width="3.60952380952381"/>
    <col min="13" max="13" width="4.17142857142857"/>
    <col min="14" max="14" width="9.86666666666667"/>
    <col min="15" max="15" width="16.2285714285714" customWidth="1"/>
    <col min="16" max="16" width="14.8666666666667"/>
    <col min="17" max="17" width="9.02857142857143"/>
    <col min="18" max="18" width="14.0285714285714"/>
    <col min="19" max="19" width="14.7238095238095"/>
    <col min="20" max="20" width="14.3142857142857"/>
    <col min="21" max="1025" width="11.5238095238095"/>
  </cols>
  <sheetData>
    <row r="1" s="3" customFormat="1" ht="12" spans="1:26">
      <c r="A1" s="3" t="s">
        <v>65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28" t="s">
        <v>80</v>
      </c>
      <c r="Q1" s="28" t="s">
        <v>81</v>
      </c>
      <c r="R1" s="28" t="s">
        <v>82</v>
      </c>
      <c r="S1" s="28" t="s">
        <v>83</v>
      </c>
      <c r="T1" s="28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28" t="s">
        <v>89</v>
      </c>
      <c r="Z1" s="3" t="s">
        <v>90</v>
      </c>
    </row>
    <row r="2" ht="12" spans="16:25">
      <c r="P2" s="28">
        <v>0</v>
      </c>
      <c r="Q2" s="28">
        <v>0</v>
      </c>
      <c r="R2" s="28"/>
      <c r="S2" s="28">
        <v>0</v>
      </c>
      <c r="T2" s="28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ht="12" spans="1:26">
      <c r="A3" s="2" t="s">
        <v>91</v>
      </c>
      <c r="B3">
        <v>10</v>
      </c>
      <c r="C3">
        <v>256</v>
      </c>
      <c r="D3">
        <v>256</v>
      </c>
      <c r="E3">
        <v>3</v>
      </c>
      <c r="F3">
        <v>64</v>
      </c>
      <c r="G3">
        <v>3</v>
      </c>
      <c r="H3">
        <v>1</v>
      </c>
      <c r="I3">
        <v>2</v>
      </c>
      <c r="J3">
        <v>1</v>
      </c>
      <c r="K3">
        <v>0</v>
      </c>
      <c r="L3">
        <v>0</v>
      </c>
      <c r="M3">
        <v>0</v>
      </c>
      <c r="N3">
        <f t="shared" ref="N3:N29" si="0">C3*D3*E3</f>
        <v>196608</v>
      </c>
      <c r="O3" s="2" t="e">
        <f>(_xlfn.FLOOR.MATH((C3+2*H3-G3)/I3,1)+1)*(_xlfn.FLOOR.MATH((D3+2*H3-G3)/I3,1)+1)*F3</f>
        <v>#NAME?</v>
      </c>
      <c r="P3" s="28">
        <f t="shared" ref="P3:P29" si="1">IF(L3,P2,Q2)</f>
        <v>0</v>
      </c>
      <c r="Q3" s="28">
        <f t="shared" ref="Q3:Q29" si="2">IF(L3,Q2,Q2+N3)</f>
        <v>196608</v>
      </c>
      <c r="R3" s="28" t="e">
        <f t="shared" ref="R3:R29" si="3">Q3+O3</f>
        <v>#NAME?</v>
      </c>
      <c r="S3" s="28">
        <f t="shared" ref="S3:S29" si="4">IF(L3,Q3+F3,Q3)</f>
        <v>196608</v>
      </c>
      <c r="T3" s="28">
        <f t="shared" ref="T3:T29" si="5">P3</f>
        <v>0</v>
      </c>
      <c r="U3">
        <f t="shared" ref="U3:U29" si="6">P3/4</f>
        <v>0</v>
      </c>
      <c r="V3">
        <f t="shared" ref="V3:V29" si="7">Q3/4</f>
        <v>49152</v>
      </c>
      <c r="W3">
        <f t="shared" ref="W3:W29" si="8">S3/4</f>
        <v>49152</v>
      </c>
      <c r="X3">
        <f t="shared" ref="X3:X29" si="9">T3/4</f>
        <v>0</v>
      </c>
      <c r="Y3" t="e">
        <f t="shared" ref="Y3:Y29" si="10">R3/4</f>
        <v>#NAME?</v>
      </c>
      <c r="Z3">
        <f t="shared" ref="Z3:Z29" si="11">N3/32</f>
        <v>6144</v>
      </c>
    </row>
    <row r="4" ht="12" spans="1:26">
      <c r="A4" s="2" t="s">
        <v>92</v>
      </c>
      <c r="B4">
        <v>16</v>
      </c>
      <c r="C4">
        <v>128</v>
      </c>
      <c r="D4">
        <v>128</v>
      </c>
      <c r="E4">
        <v>64</v>
      </c>
      <c r="F4">
        <v>16</v>
      </c>
      <c r="G4">
        <v>3</v>
      </c>
      <c r="H4">
        <v>1</v>
      </c>
      <c r="I4">
        <v>2</v>
      </c>
      <c r="J4">
        <v>1</v>
      </c>
      <c r="K4">
        <v>0</v>
      </c>
      <c r="L4">
        <v>0</v>
      </c>
      <c r="M4">
        <v>0</v>
      </c>
      <c r="N4">
        <f t="shared" si="0"/>
        <v>1048576</v>
      </c>
      <c r="O4" s="2" t="e">
        <f>(_xlfn.FLOOR.MATH((C4+2*H4-G4)/I4,1)+1)*(_xlfn.FLOOR.MATH((D4+2*H4-G4)/I4,1)+1)*F4</f>
        <v>#NAME?</v>
      </c>
      <c r="P4" s="28">
        <f t="shared" si="1"/>
        <v>196608</v>
      </c>
      <c r="Q4" s="28">
        <f t="shared" si="2"/>
        <v>1245184</v>
      </c>
      <c r="R4" s="28" t="e">
        <f t="shared" si="3"/>
        <v>#NAME?</v>
      </c>
      <c r="S4" s="28">
        <f t="shared" si="4"/>
        <v>1245184</v>
      </c>
      <c r="T4" s="28">
        <f t="shared" si="5"/>
        <v>196608</v>
      </c>
      <c r="U4">
        <f t="shared" si="6"/>
        <v>49152</v>
      </c>
      <c r="V4">
        <f t="shared" si="7"/>
        <v>311296</v>
      </c>
      <c r="W4">
        <f t="shared" si="8"/>
        <v>311296</v>
      </c>
      <c r="X4">
        <f t="shared" si="9"/>
        <v>49152</v>
      </c>
      <c r="Y4" t="e">
        <f t="shared" si="10"/>
        <v>#NAME?</v>
      </c>
      <c r="Z4">
        <f t="shared" si="11"/>
        <v>32768</v>
      </c>
    </row>
    <row r="5" s="28" customFormat="1" ht="12" spans="1:26">
      <c r="A5" s="28" t="s">
        <v>93</v>
      </c>
      <c r="B5" s="28">
        <v>15</v>
      </c>
      <c r="C5" s="28">
        <v>64</v>
      </c>
      <c r="D5" s="28">
        <v>64</v>
      </c>
      <c r="E5" s="28">
        <v>16</v>
      </c>
      <c r="F5" s="28">
        <v>64</v>
      </c>
      <c r="G5" s="28">
        <v>1</v>
      </c>
      <c r="H5" s="28">
        <v>0</v>
      </c>
      <c r="I5" s="28">
        <v>1</v>
      </c>
      <c r="J5" s="28">
        <v>1</v>
      </c>
      <c r="K5" s="28">
        <v>1</v>
      </c>
      <c r="L5" s="28">
        <v>0</v>
      </c>
      <c r="M5" s="28">
        <v>0</v>
      </c>
      <c r="N5" s="28">
        <f t="shared" si="0"/>
        <v>65536</v>
      </c>
      <c r="O5" s="28" t="e">
        <f>(_xlfn.FLOOR.MATH((C5+2*H5-G5)/I5,1)+1)*(_xlfn.FLOOR.MATH((D5+2*H5-G5)/I5,1)+1)*F5</f>
        <v>#NAME?</v>
      </c>
      <c r="P5" s="28">
        <f t="shared" si="1"/>
        <v>1245184</v>
      </c>
      <c r="Q5" s="28">
        <f t="shared" si="2"/>
        <v>1310720</v>
      </c>
      <c r="R5" s="28" t="e">
        <f t="shared" si="3"/>
        <v>#NAME?</v>
      </c>
      <c r="S5" s="28">
        <f t="shared" si="4"/>
        <v>1310720</v>
      </c>
      <c r="T5" s="28">
        <f t="shared" si="5"/>
        <v>1245184</v>
      </c>
      <c r="U5" s="28">
        <f t="shared" si="6"/>
        <v>311296</v>
      </c>
      <c r="V5" s="28">
        <f t="shared" si="7"/>
        <v>327680</v>
      </c>
      <c r="W5" s="28">
        <f t="shared" si="8"/>
        <v>327680</v>
      </c>
      <c r="X5" s="28">
        <f t="shared" si="9"/>
        <v>311296</v>
      </c>
      <c r="Y5" s="28" t="e">
        <f t="shared" si="10"/>
        <v>#NAME?</v>
      </c>
      <c r="Z5">
        <f t="shared" si="11"/>
        <v>2048</v>
      </c>
    </row>
    <row r="6" s="1" customFormat="1" ht="12" spans="1:26">
      <c r="A6" s="1" t="s">
        <v>94</v>
      </c>
      <c r="B6" s="1">
        <v>15</v>
      </c>
      <c r="C6" s="1">
        <v>64</v>
      </c>
      <c r="D6" s="1">
        <v>64</v>
      </c>
      <c r="E6" s="1">
        <v>16</v>
      </c>
      <c r="F6" s="1">
        <v>64</v>
      </c>
      <c r="G6" s="1">
        <v>3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0</v>
      </c>
      <c r="N6" s="1">
        <f t="shared" si="0"/>
        <v>65536</v>
      </c>
      <c r="O6" s="1" t="e">
        <f>(_xlfn.FLOOR.MATH((C6+2*H6-G6)/I6,1)+1)*(_xlfn.FLOOR.MATH((D6+2*H6-G6)/I6,1)+1)*F6</f>
        <v>#NAME?</v>
      </c>
      <c r="P6" s="28">
        <f t="shared" si="1"/>
        <v>1245184</v>
      </c>
      <c r="Q6" s="28">
        <f t="shared" si="2"/>
        <v>1310720</v>
      </c>
      <c r="R6" s="28" t="e">
        <f t="shared" si="3"/>
        <v>#NAME?</v>
      </c>
      <c r="S6" s="28">
        <f t="shared" si="4"/>
        <v>1310784</v>
      </c>
      <c r="T6" s="28">
        <f t="shared" si="5"/>
        <v>1245184</v>
      </c>
      <c r="U6">
        <f t="shared" si="6"/>
        <v>311296</v>
      </c>
      <c r="V6">
        <f t="shared" si="7"/>
        <v>327680</v>
      </c>
      <c r="W6">
        <f t="shared" si="8"/>
        <v>327696</v>
      </c>
      <c r="X6">
        <f t="shared" si="9"/>
        <v>311296</v>
      </c>
      <c r="Y6" t="e">
        <f t="shared" si="10"/>
        <v>#NAME?</v>
      </c>
      <c r="Z6">
        <f t="shared" si="11"/>
        <v>2048</v>
      </c>
    </row>
    <row r="7" s="27" customFormat="1" ht="12" spans="1:26">
      <c r="A7" s="27" t="s">
        <v>95</v>
      </c>
      <c r="B7" s="27">
        <v>15</v>
      </c>
      <c r="C7" s="27">
        <v>64</v>
      </c>
      <c r="D7" s="27">
        <v>64</v>
      </c>
      <c r="E7" s="27">
        <v>128</v>
      </c>
      <c r="F7" s="27">
        <v>16</v>
      </c>
      <c r="G7" s="27">
        <v>1</v>
      </c>
      <c r="H7" s="27">
        <v>0</v>
      </c>
      <c r="I7" s="27">
        <v>1</v>
      </c>
      <c r="J7" s="27">
        <v>1</v>
      </c>
      <c r="K7" s="27">
        <v>0</v>
      </c>
      <c r="L7" s="27">
        <v>0</v>
      </c>
      <c r="M7" s="27">
        <v>0</v>
      </c>
      <c r="N7" s="27">
        <f t="shared" si="0"/>
        <v>524288</v>
      </c>
      <c r="O7" s="27" t="e">
        <f>(_xlfn.FLOOR.MATH((C7+2*H7-G7)/I7,1)+1)*(_xlfn.FLOOR.MATH((D7+2*H7-G7)/I7,1)+1)*F7</f>
        <v>#NAME?</v>
      </c>
      <c r="P7" s="27">
        <f t="shared" si="1"/>
        <v>1310720</v>
      </c>
      <c r="Q7" s="27">
        <f t="shared" si="2"/>
        <v>1835008</v>
      </c>
      <c r="R7" s="27" t="e">
        <f t="shared" si="3"/>
        <v>#NAME?</v>
      </c>
      <c r="S7" s="27">
        <f t="shared" si="4"/>
        <v>1835008</v>
      </c>
      <c r="T7" s="27">
        <f t="shared" si="5"/>
        <v>1310720</v>
      </c>
      <c r="U7" s="27">
        <f t="shared" si="6"/>
        <v>327680</v>
      </c>
      <c r="V7" s="27">
        <f t="shared" si="7"/>
        <v>458752</v>
      </c>
      <c r="W7" s="27">
        <f t="shared" si="8"/>
        <v>458752</v>
      </c>
      <c r="X7" s="27">
        <f t="shared" si="9"/>
        <v>327680</v>
      </c>
      <c r="Y7" s="27" t="e">
        <f t="shared" si="10"/>
        <v>#NAME?</v>
      </c>
      <c r="Z7">
        <f t="shared" si="11"/>
        <v>16384</v>
      </c>
    </row>
    <row r="8" s="2" customFormat="1" ht="12" spans="1:26">
      <c r="A8" s="2" t="s">
        <v>96</v>
      </c>
      <c r="B8" s="2">
        <v>15</v>
      </c>
      <c r="C8" s="2">
        <v>64</v>
      </c>
      <c r="D8" s="2">
        <v>64</v>
      </c>
      <c r="E8" s="2">
        <v>16</v>
      </c>
      <c r="F8" s="2">
        <v>64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L8" s="2">
        <v>0</v>
      </c>
      <c r="M8" s="2">
        <v>0</v>
      </c>
      <c r="N8" s="2">
        <f t="shared" si="0"/>
        <v>65536</v>
      </c>
      <c r="O8" s="2" t="e">
        <f>(_xlfn.FLOOR.MATH((C8+2*H8-G8)/I8,1)+1)*(_xlfn.FLOOR.MATH((D8+2*H8-G8)/I8,1)+1)*F8</f>
        <v>#NAME?</v>
      </c>
      <c r="P8" s="2">
        <f t="shared" si="1"/>
        <v>1835008</v>
      </c>
      <c r="Q8" s="2">
        <f t="shared" si="2"/>
        <v>1900544</v>
      </c>
      <c r="R8" s="2" t="e">
        <f t="shared" si="3"/>
        <v>#NAME?</v>
      </c>
      <c r="S8" s="2">
        <f t="shared" si="4"/>
        <v>1900544</v>
      </c>
      <c r="T8" s="2">
        <f t="shared" si="5"/>
        <v>1835008</v>
      </c>
      <c r="U8" s="2">
        <f t="shared" si="6"/>
        <v>458752</v>
      </c>
      <c r="V8" s="2">
        <f t="shared" si="7"/>
        <v>475136</v>
      </c>
      <c r="W8" s="2">
        <f t="shared" si="8"/>
        <v>475136</v>
      </c>
      <c r="X8" s="2">
        <f t="shared" si="9"/>
        <v>458752</v>
      </c>
      <c r="Y8" s="2" t="e">
        <f t="shared" si="10"/>
        <v>#NAME?</v>
      </c>
      <c r="Z8">
        <f t="shared" si="11"/>
        <v>2048</v>
      </c>
    </row>
    <row r="9" s="30" customFormat="1" ht="12" spans="1:26">
      <c r="A9" s="30" t="s">
        <v>97</v>
      </c>
      <c r="B9" s="30">
        <v>15</v>
      </c>
      <c r="C9" s="30">
        <v>64</v>
      </c>
      <c r="D9" s="30">
        <v>64</v>
      </c>
      <c r="E9" s="30">
        <v>16</v>
      </c>
      <c r="F9" s="30">
        <v>64</v>
      </c>
      <c r="G9" s="30">
        <v>3</v>
      </c>
      <c r="H9" s="30">
        <v>1</v>
      </c>
      <c r="I9" s="30">
        <v>1</v>
      </c>
      <c r="J9" s="30">
        <v>1</v>
      </c>
      <c r="K9" s="30">
        <v>0</v>
      </c>
      <c r="L9" s="30">
        <v>1</v>
      </c>
      <c r="M9" s="30">
        <v>0</v>
      </c>
      <c r="N9" s="30">
        <f t="shared" si="0"/>
        <v>65536</v>
      </c>
      <c r="O9" s="30" t="e">
        <f>(_xlfn.FLOOR.MATH((C9+2*H9-G9)/I9,1)+1)*(_xlfn.FLOOR.MATH((D9+2*H9-G9)/I9,1)+1)*F9</f>
        <v>#NAME?</v>
      </c>
      <c r="P9" s="30">
        <f t="shared" si="1"/>
        <v>1835008</v>
      </c>
      <c r="Q9" s="30">
        <f t="shared" si="2"/>
        <v>1900544</v>
      </c>
      <c r="R9" s="30" t="e">
        <f t="shared" si="3"/>
        <v>#NAME?</v>
      </c>
      <c r="S9" s="30">
        <f t="shared" si="4"/>
        <v>1900608</v>
      </c>
      <c r="T9" s="30">
        <f t="shared" si="5"/>
        <v>1835008</v>
      </c>
      <c r="U9" s="30">
        <f t="shared" si="6"/>
        <v>458752</v>
      </c>
      <c r="V9" s="30">
        <f t="shared" si="7"/>
        <v>475136</v>
      </c>
      <c r="W9" s="30">
        <f t="shared" si="8"/>
        <v>475152</v>
      </c>
      <c r="X9" s="30">
        <f t="shared" si="9"/>
        <v>458752</v>
      </c>
      <c r="Y9" s="30" t="e">
        <f t="shared" si="10"/>
        <v>#NAME?</v>
      </c>
      <c r="Z9">
        <f t="shared" si="11"/>
        <v>2048</v>
      </c>
    </row>
    <row r="10" s="27" customFormat="1" ht="12" spans="1:26">
      <c r="A10" s="27" t="s">
        <v>98</v>
      </c>
      <c r="B10" s="27">
        <v>15</v>
      </c>
      <c r="C10" s="27">
        <v>64</v>
      </c>
      <c r="D10" s="27">
        <v>64</v>
      </c>
      <c r="E10" s="27">
        <v>128</v>
      </c>
      <c r="F10" s="27">
        <v>32</v>
      </c>
      <c r="G10" s="27">
        <v>3</v>
      </c>
      <c r="H10" s="27">
        <v>1</v>
      </c>
      <c r="I10" s="27">
        <v>2</v>
      </c>
      <c r="J10" s="27">
        <v>1</v>
      </c>
      <c r="K10" s="27">
        <v>0</v>
      </c>
      <c r="L10" s="27">
        <v>0</v>
      </c>
      <c r="M10" s="27">
        <v>0</v>
      </c>
      <c r="N10" s="27">
        <f t="shared" si="0"/>
        <v>524288</v>
      </c>
      <c r="O10" s="27" t="e">
        <f>(_xlfn.FLOOR.MATH((C10+2*H10-G10)/I10,1)+1)*(_xlfn.FLOOR.MATH((D10+2*H10-G10)/I10,1)+1)*F10</f>
        <v>#NAME?</v>
      </c>
      <c r="P10" s="27">
        <f t="shared" si="1"/>
        <v>1900544</v>
      </c>
      <c r="Q10" s="27">
        <f t="shared" si="2"/>
        <v>2424832</v>
      </c>
      <c r="R10" s="27" t="e">
        <f t="shared" si="3"/>
        <v>#NAME?</v>
      </c>
      <c r="S10" s="27">
        <f t="shared" si="4"/>
        <v>2424832</v>
      </c>
      <c r="T10" s="27">
        <f t="shared" si="5"/>
        <v>1900544</v>
      </c>
      <c r="U10" s="27">
        <f t="shared" si="6"/>
        <v>475136</v>
      </c>
      <c r="V10" s="27">
        <f t="shared" si="7"/>
        <v>606208</v>
      </c>
      <c r="W10" s="27">
        <f t="shared" si="8"/>
        <v>606208</v>
      </c>
      <c r="X10" s="27">
        <f t="shared" si="9"/>
        <v>475136</v>
      </c>
      <c r="Y10" s="27" t="e">
        <f t="shared" si="10"/>
        <v>#NAME?</v>
      </c>
      <c r="Z10">
        <f t="shared" si="11"/>
        <v>16384</v>
      </c>
    </row>
    <row r="11" ht="12" spans="1:26">
      <c r="A11" s="2" t="s">
        <v>99</v>
      </c>
      <c r="B11">
        <v>15</v>
      </c>
      <c r="C11">
        <v>32</v>
      </c>
      <c r="D11">
        <v>32</v>
      </c>
      <c r="E11">
        <v>32</v>
      </c>
      <c r="F11">
        <v>128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f t="shared" si="0"/>
        <v>32768</v>
      </c>
      <c r="O11" s="2" t="e">
        <f>(_xlfn.FLOOR.MATH((C11+2*H11-G11)/I11,1)+1)*(_xlfn.FLOOR.MATH((D11+2*H11-G11)/I11,1)+1)*F11</f>
        <v>#NAME?</v>
      </c>
      <c r="P11" s="28">
        <f t="shared" si="1"/>
        <v>2424832</v>
      </c>
      <c r="Q11" s="28">
        <f t="shared" si="2"/>
        <v>2457600</v>
      </c>
      <c r="R11" s="28" t="e">
        <f t="shared" si="3"/>
        <v>#NAME?</v>
      </c>
      <c r="S11" s="28">
        <f t="shared" si="4"/>
        <v>2457600</v>
      </c>
      <c r="T11" s="28">
        <f t="shared" si="5"/>
        <v>2424832</v>
      </c>
      <c r="U11">
        <f t="shared" si="6"/>
        <v>606208</v>
      </c>
      <c r="V11">
        <f t="shared" si="7"/>
        <v>614400</v>
      </c>
      <c r="W11">
        <f t="shared" si="8"/>
        <v>614400</v>
      </c>
      <c r="X11">
        <f t="shared" si="9"/>
        <v>606208</v>
      </c>
      <c r="Y11" t="e">
        <f t="shared" si="10"/>
        <v>#NAME?</v>
      </c>
      <c r="Z11">
        <f t="shared" si="11"/>
        <v>1024</v>
      </c>
    </row>
    <row r="12" s="1" customFormat="1" ht="12" spans="1:26">
      <c r="A12" s="1" t="s">
        <v>100</v>
      </c>
      <c r="B12" s="1">
        <v>15</v>
      </c>
      <c r="C12" s="1">
        <v>32</v>
      </c>
      <c r="D12" s="1">
        <v>32</v>
      </c>
      <c r="E12" s="1">
        <v>32</v>
      </c>
      <c r="F12" s="1">
        <v>128</v>
      </c>
      <c r="G12" s="1">
        <v>3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f t="shared" si="0"/>
        <v>32768</v>
      </c>
      <c r="O12" s="1" t="e">
        <f>(_xlfn.FLOOR.MATH((C12+2*H12-G12)/I12,1)+1)*(_xlfn.FLOOR.MATH((D12+2*H12-G12)/I12,1)+1)*F12</f>
        <v>#NAME?</v>
      </c>
      <c r="P12" s="28">
        <f t="shared" si="1"/>
        <v>2424832</v>
      </c>
      <c r="Q12" s="28">
        <f t="shared" si="2"/>
        <v>2457600</v>
      </c>
      <c r="R12" s="28" t="e">
        <f t="shared" si="3"/>
        <v>#NAME?</v>
      </c>
      <c r="S12" s="28">
        <f t="shared" si="4"/>
        <v>2457728</v>
      </c>
      <c r="T12" s="28">
        <f t="shared" si="5"/>
        <v>2424832</v>
      </c>
      <c r="U12">
        <f t="shared" si="6"/>
        <v>606208</v>
      </c>
      <c r="V12">
        <f t="shared" si="7"/>
        <v>614400</v>
      </c>
      <c r="W12">
        <f t="shared" si="8"/>
        <v>614432</v>
      </c>
      <c r="X12">
        <f t="shared" si="9"/>
        <v>606208</v>
      </c>
      <c r="Y12" t="e">
        <f t="shared" si="10"/>
        <v>#NAME?</v>
      </c>
      <c r="Z12">
        <f t="shared" si="11"/>
        <v>1024</v>
      </c>
    </row>
    <row r="13" s="27" customFormat="1" ht="12" spans="1:26">
      <c r="A13" s="27" t="s">
        <v>101</v>
      </c>
      <c r="B13" s="27">
        <v>15</v>
      </c>
      <c r="C13" s="27">
        <v>32</v>
      </c>
      <c r="D13" s="27">
        <v>32</v>
      </c>
      <c r="E13" s="27">
        <v>256</v>
      </c>
      <c r="F13" s="27">
        <v>32</v>
      </c>
      <c r="G13" s="27">
        <v>1</v>
      </c>
      <c r="H13" s="27">
        <v>0</v>
      </c>
      <c r="I13" s="27">
        <v>1</v>
      </c>
      <c r="J13" s="27">
        <v>1</v>
      </c>
      <c r="K13" s="27">
        <v>0</v>
      </c>
      <c r="L13" s="27">
        <v>0</v>
      </c>
      <c r="M13" s="27">
        <v>0</v>
      </c>
      <c r="N13" s="27">
        <f t="shared" si="0"/>
        <v>262144</v>
      </c>
      <c r="O13" s="27" t="e">
        <f>(_xlfn.FLOOR.MATH((C13+2*H13-G13)/I13,1)+1)*(_xlfn.FLOOR.MATH((D13+2*H13-G13)/I13,1)+1)*F13</f>
        <v>#NAME?</v>
      </c>
      <c r="P13" s="27">
        <f t="shared" si="1"/>
        <v>2457600</v>
      </c>
      <c r="Q13" s="27">
        <f t="shared" si="2"/>
        <v>2719744</v>
      </c>
      <c r="R13" s="27" t="e">
        <f t="shared" si="3"/>
        <v>#NAME?</v>
      </c>
      <c r="S13" s="27">
        <f t="shared" si="4"/>
        <v>2719744</v>
      </c>
      <c r="T13" s="27">
        <f t="shared" si="5"/>
        <v>2457600</v>
      </c>
      <c r="U13" s="27">
        <f t="shared" si="6"/>
        <v>614400</v>
      </c>
      <c r="V13" s="27">
        <f t="shared" si="7"/>
        <v>679936</v>
      </c>
      <c r="W13" s="27">
        <f t="shared" si="8"/>
        <v>679936</v>
      </c>
      <c r="X13" s="27">
        <f t="shared" si="9"/>
        <v>614400</v>
      </c>
      <c r="Y13" s="27" t="e">
        <f t="shared" si="10"/>
        <v>#NAME?</v>
      </c>
      <c r="Z13">
        <f t="shared" si="11"/>
        <v>8192</v>
      </c>
    </row>
    <row r="14" ht="12" spans="1:26">
      <c r="A14" s="2" t="s">
        <v>102</v>
      </c>
      <c r="B14">
        <v>15</v>
      </c>
      <c r="C14">
        <v>32</v>
      </c>
      <c r="D14">
        <v>32</v>
      </c>
      <c r="E14">
        <v>32</v>
      </c>
      <c r="F14">
        <v>128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f t="shared" si="0"/>
        <v>32768</v>
      </c>
      <c r="O14" s="2" t="e">
        <f>(_xlfn.FLOOR.MATH((C14+2*H14-G14)/I14,1)+1)*(_xlfn.FLOOR.MATH((D14+2*H14-G14)/I14,1)+1)*F14</f>
        <v>#NAME?</v>
      </c>
      <c r="P14" s="28">
        <f t="shared" si="1"/>
        <v>2719744</v>
      </c>
      <c r="Q14" s="28">
        <f t="shared" si="2"/>
        <v>2752512</v>
      </c>
      <c r="R14" s="28" t="e">
        <f t="shared" si="3"/>
        <v>#NAME?</v>
      </c>
      <c r="S14" s="28">
        <f t="shared" si="4"/>
        <v>2752512</v>
      </c>
      <c r="T14" s="28">
        <f t="shared" si="5"/>
        <v>2719744</v>
      </c>
      <c r="U14">
        <f t="shared" si="6"/>
        <v>679936</v>
      </c>
      <c r="V14">
        <f t="shared" si="7"/>
        <v>688128</v>
      </c>
      <c r="W14">
        <f t="shared" si="8"/>
        <v>688128</v>
      </c>
      <c r="X14">
        <f t="shared" si="9"/>
        <v>679936</v>
      </c>
      <c r="Y14" t="e">
        <f t="shared" si="10"/>
        <v>#NAME?</v>
      </c>
      <c r="Z14">
        <f t="shared" si="11"/>
        <v>1024</v>
      </c>
    </row>
    <row r="15" s="1" customFormat="1" ht="12" spans="1:26">
      <c r="A15" s="1" t="s">
        <v>103</v>
      </c>
      <c r="B15" s="1">
        <v>15</v>
      </c>
      <c r="C15" s="1">
        <v>32</v>
      </c>
      <c r="D15" s="1">
        <v>32</v>
      </c>
      <c r="E15" s="1">
        <v>32</v>
      </c>
      <c r="F15" s="1">
        <v>128</v>
      </c>
      <c r="G15" s="1">
        <v>3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0</v>
      </c>
      <c r="N15" s="1">
        <f t="shared" si="0"/>
        <v>32768</v>
      </c>
      <c r="O15" s="1" t="e">
        <f>(_xlfn.FLOOR.MATH((C15+2*H15-G15)/I15,1)+1)*(_xlfn.FLOOR.MATH((D15+2*H15-G15)/I15,1)+1)*F15</f>
        <v>#NAME?</v>
      </c>
      <c r="P15" s="28">
        <f t="shared" si="1"/>
        <v>2719744</v>
      </c>
      <c r="Q15" s="28">
        <f t="shared" si="2"/>
        <v>2752512</v>
      </c>
      <c r="R15" s="28" t="e">
        <f t="shared" si="3"/>
        <v>#NAME?</v>
      </c>
      <c r="S15" s="28">
        <f t="shared" si="4"/>
        <v>2752640</v>
      </c>
      <c r="T15" s="28">
        <f t="shared" si="5"/>
        <v>2719744</v>
      </c>
      <c r="U15">
        <f t="shared" si="6"/>
        <v>679936</v>
      </c>
      <c r="V15">
        <f t="shared" si="7"/>
        <v>688128</v>
      </c>
      <c r="W15">
        <f t="shared" si="8"/>
        <v>688160</v>
      </c>
      <c r="X15">
        <f t="shared" si="9"/>
        <v>679936</v>
      </c>
      <c r="Y15" t="e">
        <f t="shared" si="10"/>
        <v>#NAME?</v>
      </c>
      <c r="Z15">
        <f t="shared" si="11"/>
        <v>1024</v>
      </c>
    </row>
    <row r="16" ht="12" spans="1:26">
      <c r="A16" s="2" t="s">
        <v>104</v>
      </c>
      <c r="B16">
        <v>15</v>
      </c>
      <c r="C16">
        <v>32</v>
      </c>
      <c r="D16">
        <v>32</v>
      </c>
      <c r="E16">
        <v>256</v>
      </c>
      <c r="F16">
        <v>64</v>
      </c>
      <c r="G16">
        <v>3</v>
      </c>
      <c r="H16">
        <v>1</v>
      </c>
      <c r="I16">
        <v>2</v>
      </c>
      <c r="J16">
        <v>1</v>
      </c>
      <c r="K16">
        <v>0</v>
      </c>
      <c r="L16">
        <v>0</v>
      </c>
      <c r="M16">
        <v>0</v>
      </c>
      <c r="N16">
        <f t="shared" si="0"/>
        <v>262144</v>
      </c>
      <c r="O16" s="2" t="e">
        <f>(_xlfn.FLOOR.MATH((C16+2*H16-G16)/I16,1)+1)*(_xlfn.FLOOR.MATH((D16+2*H16-G16)/I16,1)+1)*F16</f>
        <v>#NAME?</v>
      </c>
      <c r="P16" s="28">
        <f t="shared" si="1"/>
        <v>2752512</v>
      </c>
      <c r="Q16" s="28">
        <f t="shared" si="2"/>
        <v>3014656</v>
      </c>
      <c r="R16" s="28" t="e">
        <f t="shared" si="3"/>
        <v>#NAME?</v>
      </c>
      <c r="S16" s="28">
        <f t="shared" si="4"/>
        <v>3014656</v>
      </c>
      <c r="T16" s="28">
        <f t="shared" si="5"/>
        <v>2752512</v>
      </c>
      <c r="U16">
        <f t="shared" si="6"/>
        <v>688128</v>
      </c>
      <c r="V16">
        <f t="shared" si="7"/>
        <v>753664</v>
      </c>
      <c r="W16">
        <f t="shared" si="8"/>
        <v>753664</v>
      </c>
      <c r="X16">
        <f t="shared" si="9"/>
        <v>688128</v>
      </c>
      <c r="Y16" t="e">
        <f t="shared" si="10"/>
        <v>#NAME?</v>
      </c>
      <c r="Z16">
        <f t="shared" si="11"/>
        <v>8192</v>
      </c>
    </row>
    <row r="17" ht="12" spans="1:26">
      <c r="A17" s="2" t="s">
        <v>105</v>
      </c>
      <c r="B17">
        <v>15</v>
      </c>
      <c r="C17">
        <v>16</v>
      </c>
      <c r="D17">
        <v>16</v>
      </c>
      <c r="E17">
        <v>64</v>
      </c>
      <c r="F17">
        <v>256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f t="shared" si="0"/>
        <v>16384</v>
      </c>
      <c r="O17" s="2" t="e">
        <f>(_xlfn.FLOOR.MATH((C17+2*H17-G17)/I17,1)+1)*(_xlfn.FLOOR.MATH((D17+2*H17-G17)/I17,1)+1)*F17</f>
        <v>#NAME?</v>
      </c>
      <c r="P17" s="28">
        <f t="shared" si="1"/>
        <v>3014656</v>
      </c>
      <c r="Q17" s="28">
        <f t="shared" si="2"/>
        <v>3031040</v>
      </c>
      <c r="R17" s="28" t="e">
        <f t="shared" si="3"/>
        <v>#NAME?</v>
      </c>
      <c r="S17" s="28">
        <f t="shared" si="4"/>
        <v>3031040</v>
      </c>
      <c r="T17" s="28">
        <f t="shared" si="5"/>
        <v>3014656</v>
      </c>
      <c r="U17">
        <f t="shared" si="6"/>
        <v>753664</v>
      </c>
      <c r="V17">
        <f t="shared" si="7"/>
        <v>757760</v>
      </c>
      <c r="W17">
        <f t="shared" si="8"/>
        <v>757760</v>
      </c>
      <c r="X17">
        <f t="shared" si="9"/>
        <v>753664</v>
      </c>
      <c r="Y17" t="e">
        <f t="shared" si="10"/>
        <v>#NAME?</v>
      </c>
      <c r="Z17">
        <f t="shared" si="11"/>
        <v>512</v>
      </c>
    </row>
    <row r="18" ht="12" spans="1:26">
      <c r="A18" s="2" t="s">
        <v>106</v>
      </c>
      <c r="B18">
        <v>15</v>
      </c>
      <c r="C18">
        <v>16</v>
      </c>
      <c r="D18">
        <v>16</v>
      </c>
      <c r="E18">
        <v>64</v>
      </c>
      <c r="F18">
        <v>256</v>
      </c>
      <c r="G18">
        <v>3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f t="shared" si="0"/>
        <v>16384</v>
      </c>
      <c r="O18" s="2" t="e">
        <f>(_xlfn.FLOOR.MATH((C18+2*H18-G18)/I18,1)+1)*(_xlfn.FLOOR.MATH((D18+2*H18-G18)/I18,1)+1)*F18</f>
        <v>#NAME?</v>
      </c>
      <c r="P18" s="28">
        <f t="shared" si="1"/>
        <v>3014656</v>
      </c>
      <c r="Q18" s="28">
        <f t="shared" si="2"/>
        <v>3031040</v>
      </c>
      <c r="R18" s="28" t="e">
        <f t="shared" si="3"/>
        <v>#NAME?</v>
      </c>
      <c r="S18" s="28">
        <f t="shared" si="4"/>
        <v>3031296</v>
      </c>
      <c r="T18" s="28">
        <f t="shared" si="5"/>
        <v>3014656</v>
      </c>
      <c r="U18">
        <f t="shared" si="6"/>
        <v>753664</v>
      </c>
      <c r="V18">
        <f t="shared" si="7"/>
        <v>757760</v>
      </c>
      <c r="W18">
        <f t="shared" si="8"/>
        <v>757824</v>
      </c>
      <c r="X18">
        <f t="shared" si="9"/>
        <v>753664</v>
      </c>
      <c r="Y18" t="e">
        <f t="shared" si="10"/>
        <v>#NAME?</v>
      </c>
      <c r="Z18">
        <f t="shared" si="11"/>
        <v>512</v>
      </c>
    </row>
    <row r="19" ht="12" spans="1:26">
      <c r="A19" s="2" t="s">
        <v>107</v>
      </c>
      <c r="B19">
        <v>15</v>
      </c>
      <c r="C19">
        <v>16</v>
      </c>
      <c r="D19">
        <v>16</v>
      </c>
      <c r="E19">
        <v>512</v>
      </c>
      <c r="F19">
        <v>64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f t="shared" si="0"/>
        <v>131072</v>
      </c>
      <c r="O19" s="2" t="e">
        <f>(_xlfn.FLOOR.MATH((C19+2*H19-G19)/I19,1)+1)*(_xlfn.FLOOR.MATH((D19+2*H19-G19)/I19,1)+1)*F19</f>
        <v>#NAME?</v>
      </c>
      <c r="P19" s="28">
        <f t="shared" si="1"/>
        <v>3031040</v>
      </c>
      <c r="Q19" s="28">
        <f t="shared" si="2"/>
        <v>3162112</v>
      </c>
      <c r="R19" s="28" t="e">
        <f t="shared" si="3"/>
        <v>#NAME?</v>
      </c>
      <c r="S19" s="28">
        <f t="shared" si="4"/>
        <v>3162112</v>
      </c>
      <c r="T19" s="28">
        <f t="shared" si="5"/>
        <v>3031040</v>
      </c>
      <c r="U19">
        <f t="shared" si="6"/>
        <v>757760</v>
      </c>
      <c r="V19">
        <f t="shared" si="7"/>
        <v>790528</v>
      </c>
      <c r="W19">
        <f t="shared" si="8"/>
        <v>790528</v>
      </c>
      <c r="X19">
        <f t="shared" si="9"/>
        <v>757760</v>
      </c>
      <c r="Y19" t="e">
        <f t="shared" si="10"/>
        <v>#NAME?</v>
      </c>
      <c r="Z19">
        <f t="shared" si="11"/>
        <v>4096</v>
      </c>
    </row>
    <row r="20" ht="12" spans="1:26">
      <c r="A20" s="2" t="s">
        <v>108</v>
      </c>
      <c r="B20">
        <v>15</v>
      </c>
      <c r="C20">
        <v>16</v>
      </c>
      <c r="D20">
        <v>16</v>
      </c>
      <c r="E20">
        <v>64</v>
      </c>
      <c r="F20">
        <v>192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f t="shared" si="0"/>
        <v>16384</v>
      </c>
      <c r="O20" s="2" t="e">
        <f>(_xlfn.FLOOR.MATH((C20+2*H20-G20)/I20,1)+1)*(_xlfn.FLOOR.MATH((D20+2*H20-G20)/I20,1)+1)*F20</f>
        <v>#NAME?</v>
      </c>
      <c r="P20" s="28">
        <f t="shared" si="1"/>
        <v>3162112</v>
      </c>
      <c r="Q20" s="28">
        <f t="shared" si="2"/>
        <v>3178496</v>
      </c>
      <c r="R20" s="28" t="e">
        <f t="shared" si="3"/>
        <v>#NAME?</v>
      </c>
      <c r="S20" s="28">
        <f t="shared" si="4"/>
        <v>3178496</v>
      </c>
      <c r="T20" s="28">
        <f t="shared" si="5"/>
        <v>3162112</v>
      </c>
      <c r="U20">
        <f t="shared" si="6"/>
        <v>790528</v>
      </c>
      <c r="V20">
        <f t="shared" si="7"/>
        <v>794624</v>
      </c>
      <c r="W20">
        <f t="shared" si="8"/>
        <v>794624</v>
      </c>
      <c r="X20">
        <f t="shared" si="9"/>
        <v>790528</v>
      </c>
      <c r="Y20" t="e">
        <f t="shared" si="10"/>
        <v>#NAME?</v>
      </c>
      <c r="Z20">
        <f t="shared" si="11"/>
        <v>512</v>
      </c>
    </row>
    <row r="21" ht="12" spans="1:26">
      <c r="A21" s="2" t="s">
        <v>109</v>
      </c>
      <c r="B21">
        <v>15</v>
      </c>
      <c r="C21">
        <v>16</v>
      </c>
      <c r="D21">
        <v>16</v>
      </c>
      <c r="E21">
        <v>64</v>
      </c>
      <c r="F21">
        <v>192</v>
      </c>
      <c r="G21">
        <v>3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f t="shared" si="0"/>
        <v>16384</v>
      </c>
      <c r="O21" s="2" t="e">
        <f>(_xlfn.FLOOR.MATH((C21+2*H21-G21)/I21,1)+1)*(_xlfn.FLOOR.MATH((D21+2*H21-G21)/I21,1)+1)*F21</f>
        <v>#NAME?</v>
      </c>
      <c r="P21" s="28">
        <f t="shared" si="1"/>
        <v>3162112</v>
      </c>
      <c r="Q21" s="28">
        <f t="shared" si="2"/>
        <v>3178496</v>
      </c>
      <c r="R21" s="28" t="e">
        <f t="shared" si="3"/>
        <v>#NAME?</v>
      </c>
      <c r="S21" s="28">
        <f t="shared" si="4"/>
        <v>3178688</v>
      </c>
      <c r="T21" s="28">
        <f t="shared" si="5"/>
        <v>3162112</v>
      </c>
      <c r="U21">
        <f t="shared" si="6"/>
        <v>790528</v>
      </c>
      <c r="V21">
        <f t="shared" si="7"/>
        <v>794624</v>
      </c>
      <c r="W21">
        <f t="shared" si="8"/>
        <v>794672</v>
      </c>
      <c r="X21">
        <f t="shared" si="9"/>
        <v>790528</v>
      </c>
      <c r="Y21" t="e">
        <f t="shared" si="10"/>
        <v>#NAME?</v>
      </c>
      <c r="Z21">
        <f t="shared" si="11"/>
        <v>512</v>
      </c>
    </row>
    <row r="22" ht="12" spans="1:26">
      <c r="A22" s="2" t="s">
        <v>110</v>
      </c>
      <c r="B22">
        <v>15</v>
      </c>
      <c r="C22">
        <v>16</v>
      </c>
      <c r="D22">
        <v>16</v>
      </c>
      <c r="E22">
        <v>384</v>
      </c>
      <c r="F22">
        <v>112</v>
      </c>
      <c r="G22">
        <v>3</v>
      </c>
      <c r="H22">
        <v>1</v>
      </c>
      <c r="I22">
        <v>2</v>
      </c>
      <c r="J22">
        <v>1</v>
      </c>
      <c r="K22">
        <v>0</v>
      </c>
      <c r="L22">
        <v>0</v>
      </c>
      <c r="M22">
        <v>0</v>
      </c>
      <c r="N22">
        <f t="shared" si="0"/>
        <v>98304</v>
      </c>
      <c r="O22" s="2" t="e">
        <f>(_xlfn.FLOOR.MATH((C22+2*H22-G22)/I22,1)+1)*(_xlfn.FLOOR.MATH((D22+2*H22-G22)/I22,1)+1)*F22</f>
        <v>#NAME?</v>
      </c>
      <c r="P22" s="28">
        <f t="shared" si="1"/>
        <v>3178496</v>
      </c>
      <c r="Q22" s="28">
        <f t="shared" si="2"/>
        <v>3276800</v>
      </c>
      <c r="R22" s="28" t="e">
        <f t="shared" si="3"/>
        <v>#NAME?</v>
      </c>
      <c r="S22" s="28">
        <f t="shared" si="4"/>
        <v>3276800</v>
      </c>
      <c r="T22" s="28">
        <f t="shared" si="5"/>
        <v>3178496</v>
      </c>
      <c r="U22">
        <f t="shared" si="6"/>
        <v>794624</v>
      </c>
      <c r="V22">
        <f t="shared" si="7"/>
        <v>819200</v>
      </c>
      <c r="W22">
        <f t="shared" si="8"/>
        <v>819200</v>
      </c>
      <c r="X22">
        <f t="shared" si="9"/>
        <v>794624</v>
      </c>
      <c r="Y22" t="e">
        <f t="shared" si="10"/>
        <v>#NAME?</v>
      </c>
      <c r="Z22">
        <f t="shared" si="11"/>
        <v>3072</v>
      </c>
    </row>
    <row r="23" ht="12" spans="1:26">
      <c r="A23" s="2" t="s">
        <v>111</v>
      </c>
      <c r="B23">
        <v>15</v>
      </c>
      <c r="C23">
        <v>8</v>
      </c>
      <c r="D23">
        <v>8</v>
      </c>
      <c r="E23">
        <v>112</v>
      </c>
      <c r="F23">
        <v>256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f t="shared" si="0"/>
        <v>7168</v>
      </c>
      <c r="O23" s="2" t="e">
        <f>(_xlfn.FLOOR.MATH((C23+2*H23-G23)/I23,1)+1)*(_xlfn.FLOOR.MATH((D23+2*H23-G23)/I23,1)+1)*F23</f>
        <v>#NAME?</v>
      </c>
      <c r="P23" s="28">
        <f t="shared" si="1"/>
        <v>3276800</v>
      </c>
      <c r="Q23" s="28">
        <f t="shared" si="2"/>
        <v>3283968</v>
      </c>
      <c r="R23" s="28" t="e">
        <f t="shared" si="3"/>
        <v>#NAME?</v>
      </c>
      <c r="S23" s="28">
        <f t="shared" si="4"/>
        <v>3283968</v>
      </c>
      <c r="T23" s="28">
        <f t="shared" si="5"/>
        <v>3276800</v>
      </c>
      <c r="U23">
        <f t="shared" si="6"/>
        <v>819200</v>
      </c>
      <c r="V23">
        <f t="shared" si="7"/>
        <v>820992</v>
      </c>
      <c r="W23">
        <f t="shared" si="8"/>
        <v>820992</v>
      </c>
      <c r="X23">
        <f t="shared" si="9"/>
        <v>819200</v>
      </c>
      <c r="Y23" t="e">
        <f t="shared" si="10"/>
        <v>#NAME?</v>
      </c>
      <c r="Z23">
        <f t="shared" si="11"/>
        <v>224</v>
      </c>
    </row>
    <row r="24" ht="12" spans="1:26">
      <c r="A24" s="2" t="s">
        <v>112</v>
      </c>
      <c r="B24">
        <v>15</v>
      </c>
      <c r="C24">
        <v>8</v>
      </c>
      <c r="D24">
        <v>8</v>
      </c>
      <c r="E24">
        <v>112</v>
      </c>
      <c r="F24">
        <v>256</v>
      </c>
      <c r="G24">
        <v>3</v>
      </c>
      <c r="H24">
        <v>1</v>
      </c>
      <c r="I24">
        <v>1</v>
      </c>
      <c r="J24">
        <v>1</v>
      </c>
      <c r="K24">
        <v>0</v>
      </c>
      <c r="L24">
        <v>1</v>
      </c>
      <c r="M24">
        <v>0</v>
      </c>
      <c r="N24">
        <f t="shared" si="0"/>
        <v>7168</v>
      </c>
      <c r="O24" s="2" t="e">
        <f>(_xlfn.FLOOR.MATH((C24+2*H24-G24)/I24,1)+1)*(_xlfn.FLOOR.MATH((D24+2*H24-G24)/I24,1)+1)*F24</f>
        <v>#NAME?</v>
      </c>
      <c r="P24" s="28">
        <f t="shared" si="1"/>
        <v>3276800</v>
      </c>
      <c r="Q24" s="28">
        <f t="shared" si="2"/>
        <v>3283968</v>
      </c>
      <c r="R24" s="28" t="e">
        <f t="shared" si="3"/>
        <v>#NAME?</v>
      </c>
      <c r="S24" s="28">
        <f t="shared" si="4"/>
        <v>3284224</v>
      </c>
      <c r="T24" s="28">
        <f t="shared" si="5"/>
        <v>3276800</v>
      </c>
      <c r="U24">
        <f t="shared" si="6"/>
        <v>819200</v>
      </c>
      <c r="V24">
        <f t="shared" si="7"/>
        <v>820992</v>
      </c>
      <c r="W24">
        <f t="shared" si="8"/>
        <v>821056</v>
      </c>
      <c r="X24">
        <f t="shared" si="9"/>
        <v>819200</v>
      </c>
      <c r="Y24" t="e">
        <f t="shared" si="10"/>
        <v>#NAME?</v>
      </c>
      <c r="Z24">
        <f t="shared" si="11"/>
        <v>224</v>
      </c>
    </row>
    <row r="25" ht="12" spans="1:26">
      <c r="A25" s="2" t="s">
        <v>113</v>
      </c>
      <c r="B25">
        <v>15</v>
      </c>
      <c r="C25">
        <v>8</v>
      </c>
      <c r="D25">
        <v>8</v>
      </c>
      <c r="E25">
        <v>512</v>
      </c>
      <c r="F25">
        <v>112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f t="shared" si="0"/>
        <v>32768</v>
      </c>
      <c r="O25" s="2" t="e">
        <f>(_xlfn.FLOOR.MATH((C25+2*H25-G25)/I25,1)+1)*(_xlfn.FLOOR.MATH((D25+2*H25-G25)/I25,1)+1)*F25</f>
        <v>#NAME?</v>
      </c>
      <c r="P25" s="28">
        <f t="shared" si="1"/>
        <v>3283968</v>
      </c>
      <c r="Q25" s="28">
        <f t="shared" si="2"/>
        <v>3316736</v>
      </c>
      <c r="R25" s="28" t="e">
        <f t="shared" si="3"/>
        <v>#NAME?</v>
      </c>
      <c r="S25" s="28">
        <f t="shared" si="4"/>
        <v>3316736</v>
      </c>
      <c r="T25" s="28">
        <f t="shared" si="5"/>
        <v>3283968</v>
      </c>
      <c r="U25">
        <f t="shared" si="6"/>
        <v>820992</v>
      </c>
      <c r="V25">
        <f t="shared" si="7"/>
        <v>829184</v>
      </c>
      <c r="W25">
        <f t="shared" si="8"/>
        <v>829184</v>
      </c>
      <c r="X25">
        <f t="shared" si="9"/>
        <v>820992</v>
      </c>
      <c r="Y25" t="e">
        <f t="shared" si="10"/>
        <v>#NAME?</v>
      </c>
      <c r="Z25">
        <f t="shared" si="11"/>
        <v>1024</v>
      </c>
    </row>
    <row r="26" ht="12" spans="1:26">
      <c r="A26" s="2" t="s">
        <v>114</v>
      </c>
      <c r="B26">
        <v>15</v>
      </c>
      <c r="C26">
        <v>8</v>
      </c>
      <c r="D26">
        <v>8</v>
      </c>
      <c r="E26">
        <v>112</v>
      </c>
      <c r="F26">
        <v>368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f t="shared" si="0"/>
        <v>7168</v>
      </c>
      <c r="O26" s="2" t="e">
        <f>(_xlfn.FLOOR.MATH((C26+2*H26-G26)/I26,1)+1)*(_xlfn.FLOOR.MATH((D26+2*H26-G26)/I26,1)+1)*F26</f>
        <v>#NAME?</v>
      </c>
      <c r="P26" s="28">
        <f t="shared" si="1"/>
        <v>3316736</v>
      </c>
      <c r="Q26" s="28">
        <f t="shared" si="2"/>
        <v>3323904</v>
      </c>
      <c r="R26" s="28" t="e">
        <f t="shared" si="3"/>
        <v>#NAME?</v>
      </c>
      <c r="S26" s="28">
        <f t="shared" si="4"/>
        <v>3323904</v>
      </c>
      <c r="T26" s="28">
        <f t="shared" si="5"/>
        <v>3316736</v>
      </c>
      <c r="U26">
        <f t="shared" si="6"/>
        <v>829184</v>
      </c>
      <c r="V26">
        <f t="shared" si="7"/>
        <v>830976</v>
      </c>
      <c r="W26">
        <f t="shared" si="8"/>
        <v>830976</v>
      </c>
      <c r="X26">
        <f t="shared" si="9"/>
        <v>829184</v>
      </c>
      <c r="Y26" t="e">
        <f t="shared" si="10"/>
        <v>#NAME?</v>
      </c>
      <c r="Z26">
        <f t="shared" si="11"/>
        <v>224</v>
      </c>
    </row>
    <row r="27" ht="12" spans="1:26">
      <c r="A27" s="2" t="s">
        <v>115</v>
      </c>
      <c r="B27">
        <v>15</v>
      </c>
      <c r="C27">
        <v>8</v>
      </c>
      <c r="D27">
        <v>8</v>
      </c>
      <c r="E27">
        <v>112</v>
      </c>
      <c r="F27">
        <v>368</v>
      </c>
      <c r="G27">
        <v>3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  <c r="N27">
        <f t="shared" si="0"/>
        <v>7168</v>
      </c>
      <c r="O27" s="2" t="e">
        <f>(_xlfn.FLOOR.MATH((C27+2*H27-G27)/I27,1)+1)*(_xlfn.FLOOR.MATH((D27+2*H27-G27)/I27,1)+1)*F27</f>
        <v>#NAME?</v>
      </c>
      <c r="P27" s="28">
        <f t="shared" si="1"/>
        <v>3316736</v>
      </c>
      <c r="Q27" s="28">
        <f t="shared" si="2"/>
        <v>3323904</v>
      </c>
      <c r="R27" s="28" t="e">
        <f t="shared" si="3"/>
        <v>#NAME?</v>
      </c>
      <c r="S27" s="28">
        <f t="shared" si="4"/>
        <v>3324272</v>
      </c>
      <c r="T27" s="28">
        <f t="shared" si="5"/>
        <v>3316736</v>
      </c>
      <c r="U27">
        <f t="shared" si="6"/>
        <v>829184</v>
      </c>
      <c r="V27">
        <f t="shared" si="7"/>
        <v>830976</v>
      </c>
      <c r="W27">
        <f t="shared" si="8"/>
        <v>831068</v>
      </c>
      <c r="X27">
        <f t="shared" si="9"/>
        <v>829184</v>
      </c>
      <c r="Y27" t="e">
        <f t="shared" si="10"/>
        <v>#NAME?</v>
      </c>
      <c r="Z27">
        <f t="shared" si="11"/>
        <v>224</v>
      </c>
    </row>
    <row r="28" ht="12" spans="1:26">
      <c r="A28" s="2" t="s">
        <v>116</v>
      </c>
      <c r="B28">
        <v>15</v>
      </c>
      <c r="C28">
        <v>8</v>
      </c>
      <c r="D28">
        <v>8</v>
      </c>
      <c r="E28">
        <v>736</v>
      </c>
      <c r="F28">
        <v>512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f t="shared" si="0"/>
        <v>47104</v>
      </c>
      <c r="O28" s="2" t="e">
        <f>(_xlfn.FLOOR.MATH((C28+2*H28-G28)/I28,1)+1)*(_xlfn.FLOOR.MATH((D28+2*H28-G28)/I28,1)+1)*F28</f>
        <v>#NAME?</v>
      </c>
      <c r="P28" s="28">
        <f t="shared" si="1"/>
        <v>3323904</v>
      </c>
      <c r="Q28" s="28">
        <f t="shared" si="2"/>
        <v>3371008</v>
      </c>
      <c r="R28" s="28" t="e">
        <f t="shared" si="3"/>
        <v>#NAME?</v>
      </c>
      <c r="S28" s="28">
        <f t="shared" si="4"/>
        <v>3371008</v>
      </c>
      <c r="T28" s="28">
        <f t="shared" si="5"/>
        <v>3323904</v>
      </c>
      <c r="U28">
        <f t="shared" si="6"/>
        <v>830976</v>
      </c>
      <c r="V28">
        <f t="shared" si="7"/>
        <v>842752</v>
      </c>
      <c r="W28">
        <f t="shared" si="8"/>
        <v>842752</v>
      </c>
      <c r="X28">
        <f t="shared" si="9"/>
        <v>830976</v>
      </c>
      <c r="Y28" t="e">
        <f t="shared" si="10"/>
        <v>#NAME?</v>
      </c>
      <c r="Z28">
        <f t="shared" si="11"/>
        <v>1472</v>
      </c>
    </row>
    <row r="29" ht="12" spans="1:26">
      <c r="A29" s="2" t="s">
        <v>117</v>
      </c>
      <c r="B29">
        <v>15</v>
      </c>
      <c r="C29">
        <v>8</v>
      </c>
      <c r="D29">
        <v>8</v>
      </c>
      <c r="E29">
        <v>736</v>
      </c>
      <c r="F29">
        <v>512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f t="shared" si="0"/>
        <v>47104</v>
      </c>
      <c r="O29" s="2" t="e">
        <f>(_xlfn.FLOOR.MATH((C29+2*H29-G29)/I29,1)+1)*(_xlfn.FLOOR.MATH((D29+2*H29-G29)/I29,1)+1)*F29</f>
        <v>#NAME?</v>
      </c>
      <c r="P29" s="28">
        <f t="shared" si="1"/>
        <v>3323904</v>
      </c>
      <c r="Q29" s="28">
        <f t="shared" si="2"/>
        <v>3371008</v>
      </c>
      <c r="R29" s="28" t="e">
        <f t="shared" si="3"/>
        <v>#NAME?</v>
      </c>
      <c r="S29" s="28">
        <f t="shared" si="4"/>
        <v>3371520</v>
      </c>
      <c r="T29" s="28">
        <f t="shared" si="5"/>
        <v>3323904</v>
      </c>
      <c r="U29">
        <f t="shared" si="6"/>
        <v>830976</v>
      </c>
      <c r="V29">
        <f t="shared" si="7"/>
        <v>842752</v>
      </c>
      <c r="W29">
        <f t="shared" si="8"/>
        <v>842880</v>
      </c>
      <c r="X29">
        <f t="shared" si="9"/>
        <v>830976</v>
      </c>
      <c r="Y29" t="e">
        <f t="shared" si="10"/>
        <v>#NAME?</v>
      </c>
      <c r="Z29">
        <f t="shared" si="11"/>
        <v>1472</v>
      </c>
    </row>
    <row r="30" spans="14:14">
      <c r="N30">
        <f>SUM(N3:N29)</f>
        <v>3661824</v>
      </c>
    </row>
    <row r="32" spans="1:1">
      <c r="A32" s="31" t="s">
        <v>118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06"/>
  <sheetViews>
    <sheetView zoomScale="115" zoomScaleNormal="115" topLeftCell="A17" workbookViewId="0">
      <selection activeCell="J6" sqref="J6"/>
    </sheetView>
  </sheetViews>
  <sheetFormatPr defaultColWidth="9" defaultRowHeight="10.5"/>
  <cols>
    <col min="1" max="1" width="29.3333333333333"/>
    <col min="2" max="2" width="7.86666666666667"/>
    <col min="3" max="3" width="12.3428571428571"/>
    <col min="4" max="4" width="7.56190476190476"/>
    <col min="5" max="5" width="8.33333333333333"/>
    <col min="6" max="6" width="7.25714285714286"/>
    <col min="7" max="7" width="9.40952380952381"/>
    <col min="8" max="8" width="9.87619047619048"/>
    <col min="9" max="9" width="12.0380952380952"/>
    <col min="10" max="11" width="25.3142857142857"/>
    <col min="12" max="14" width="19.9047619047619"/>
    <col min="15" max="15" width="20.2190476190476"/>
    <col min="16" max="16" width="12.9714285714286"/>
    <col min="17" max="1025" width="11.5238095238095"/>
  </cols>
  <sheetData>
    <row r="1" s="3" customFormat="1" ht="12" spans="1:30">
      <c r="A1" s="3" t="s">
        <v>119</v>
      </c>
      <c r="B1" s="2" t="s">
        <v>120</v>
      </c>
      <c r="C1" s="3" t="s">
        <v>65</v>
      </c>
      <c r="D1" s="3" t="s">
        <v>121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122</v>
      </c>
      <c r="J1" s="3" t="s">
        <v>123</v>
      </c>
      <c r="K1" s="3" t="s">
        <v>124</v>
      </c>
      <c r="L1" s="3" t="s">
        <v>125</v>
      </c>
      <c r="M1"/>
      <c r="N1"/>
      <c r="O1"/>
      <c r="P1"/>
      <c r="U1" s="28"/>
      <c r="V1" s="28"/>
      <c r="W1" s="28"/>
      <c r="X1" s="28"/>
      <c r="Y1" s="28"/>
      <c r="AD1" s="28"/>
    </row>
    <row r="2" ht="12" spans="1:12">
      <c r="A2">
        <f>$I$60</f>
        <v>5549.064192</v>
      </c>
      <c r="B2">
        <v>1</v>
      </c>
      <c r="C2" s="2" t="s">
        <v>126</v>
      </c>
      <c r="D2">
        <v>512</v>
      </c>
      <c r="E2">
        <v>512</v>
      </c>
      <c r="F2">
        <v>3</v>
      </c>
      <c r="G2">
        <v>16</v>
      </c>
      <c r="H2">
        <v>3</v>
      </c>
      <c r="I2">
        <f t="shared" ref="I2:I59" si="0">D2*E2*F2*G2*9/1000/1000</f>
        <v>113.246208</v>
      </c>
      <c r="J2">
        <f>I2/$A$2*$A$11</f>
        <v>1.96608</v>
      </c>
      <c r="K2">
        <f>I2/$A$2*$A$23</f>
        <v>2.14285714285714</v>
      </c>
      <c r="L2">
        <v>0.007285</v>
      </c>
    </row>
    <row r="3" ht="12" spans="1:12">
      <c r="A3" s="3" t="s">
        <v>127</v>
      </c>
      <c r="B3">
        <v>2</v>
      </c>
      <c r="C3" s="2" t="s">
        <v>128</v>
      </c>
      <c r="D3">
        <v>256</v>
      </c>
      <c r="E3">
        <v>256</v>
      </c>
      <c r="F3">
        <v>16</v>
      </c>
      <c r="G3">
        <v>32</v>
      </c>
      <c r="H3">
        <v>3</v>
      </c>
      <c r="I3">
        <f t="shared" si="0"/>
        <v>301.989888</v>
      </c>
      <c r="J3">
        <f>I3/$A$2*$A$11</f>
        <v>5.24288</v>
      </c>
      <c r="K3">
        <f>I3/$A$2*$A$23</f>
        <v>5.71428571428571</v>
      </c>
      <c r="L3">
        <v>0.03139</v>
      </c>
    </row>
    <row r="4" ht="12" spans="1:12">
      <c r="A4">
        <f>I60/1000/A23</f>
        <v>0.0528482304</v>
      </c>
      <c r="B4">
        <v>3</v>
      </c>
      <c r="C4" s="2" t="s">
        <v>129</v>
      </c>
      <c r="D4">
        <v>128</v>
      </c>
      <c r="E4">
        <v>128</v>
      </c>
      <c r="F4">
        <v>32</v>
      </c>
      <c r="G4">
        <v>64</v>
      </c>
      <c r="H4">
        <v>3</v>
      </c>
      <c r="I4">
        <f t="shared" si="0"/>
        <v>301.989888</v>
      </c>
      <c r="J4">
        <f>I4/$A$2*$A$11</f>
        <v>5.24288</v>
      </c>
      <c r="K4">
        <f>I4/$A$2*$A$23</f>
        <v>5.71428571428571</v>
      </c>
      <c r="L4">
        <v>0.03944</v>
      </c>
    </row>
    <row r="5" ht="12" spans="1:12">
      <c r="A5" s="3" t="s">
        <v>130</v>
      </c>
      <c r="B5">
        <v>4</v>
      </c>
      <c r="C5" s="2" t="s">
        <v>131</v>
      </c>
      <c r="D5">
        <v>64</v>
      </c>
      <c r="E5">
        <v>64</v>
      </c>
      <c r="F5">
        <v>64</v>
      </c>
      <c r="G5">
        <v>128</v>
      </c>
      <c r="H5">
        <v>3</v>
      </c>
      <c r="I5">
        <f t="shared" si="0"/>
        <v>301.989888</v>
      </c>
      <c r="J5">
        <f>I5/$A$2*$A$11</f>
        <v>5.24288</v>
      </c>
      <c r="K5">
        <f>I5/$A$2*$A$23</f>
        <v>5.71428571428571</v>
      </c>
      <c r="L5">
        <v>0.03968</v>
      </c>
    </row>
    <row r="6" ht="12" spans="1:12">
      <c r="A6">
        <f>A4/57.6*100</f>
        <v>0.0917504</v>
      </c>
      <c r="B6">
        <v>5</v>
      </c>
      <c r="C6" s="2" t="s">
        <v>132</v>
      </c>
      <c r="D6">
        <v>32</v>
      </c>
      <c r="E6">
        <v>32</v>
      </c>
      <c r="F6">
        <v>128</v>
      </c>
      <c r="G6">
        <v>256</v>
      </c>
      <c r="H6">
        <v>3</v>
      </c>
      <c r="I6">
        <f t="shared" si="0"/>
        <v>301.989888</v>
      </c>
      <c r="J6">
        <f>I6/$A$2*$A$11</f>
        <v>5.24288</v>
      </c>
      <c r="K6">
        <f>I6/$A$2*$A$23</f>
        <v>5.71428571428571</v>
      </c>
      <c r="L6">
        <v>0.04108</v>
      </c>
    </row>
    <row r="7" ht="12" spans="2:12">
      <c r="B7">
        <v>6</v>
      </c>
      <c r="C7" s="2" t="s">
        <v>133</v>
      </c>
      <c r="D7">
        <v>16</v>
      </c>
      <c r="E7">
        <v>16</v>
      </c>
      <c r="F7">
        <v>256</v>
      </c>
      <c r="G7">
        <v>128</v>
      </c>
      <c r="H7">
        <v>3</v>
      </c>
      <c r="I7">
        <f t="shared" si="0"/>
        <v>75.497472</v>
      </c>
      <c r="J7">
        <f>I7/$A$2*$A$11</f>
        <v>1.31072</v>
      </c>
      <c r="K7">
        <f>I7/$A$2*$A$23</f>
        <v>1.42857142857143</v>
      </c>
      <c r="L7">
        <v>0.04066</v>
      </c>
    </row>
    <row r="8" ht="12" spans="2:12">
      <c r="B8">
        <v>7</v>
      </c>
      <c r="C8" s="2" t="s">
        <v>134</v>
      </c>
      <c r="D8">
        <v>16</v>
      </c>
      <c r="E8">
        <v>16</v>
      </c>
      <c r="F8">
        <v>256</v>
      </c>
      <c r="G8">
        <v>128</v>
      </c>
      <c r="H8">
        <v>3</v>
      </c>
      <c r="I8">
        <f t="shared" si="0"/>
        <v>75.497472</v>
      </c>
      <c r="J8">
        <f>I8/$A$2*$A$11</f>
        <v>1.31072</v>
      </c>
      <c r="K8">
        <f>I8/$A$2*$A$23</f>
        <v>1.42857142857143</v>
      </c>
      <c r="L8">
        <f t="shared" ref="L8:L10" si="1">$L$7</f>
        <v>0.04066</v>
      </c>
    </row>
    <row r="9" ht="12" spans="2:12">
      <c r="B9">
        <v>8</v>
      </c>
      <c r="C9" s="2" t="s">
        <v>135</v>
      </c>
      <c r="D9">
        <v>16</v>
      </c>
      <c r="E9">
        <v>16</v>
      </c>
      <c r="F9">
        <v>256</v>
      </c>
      <c r="G9">
        <v>128</v>
      </c>
      <c r="H9">
        <v>3</v>
      </c>
      <c r="I9">
        <f t="shared" si="0"/>
        <v>75.497472</v>
      </c>
      <c r="J9">
        <f>I9/$A$2*$A$11</f>
        <v>1.31072</v>
      </c>
      <c r="K9">
        <f>I9/$A$2*$A$23</f>
        <v>1.42857142857143</v>
      </c>
      <c r="L9">
        <f t="shared" si="1"/>
        <v>0.04066</v>
      </c>
    </row>
    <row r="10" ht="12" spans="1:12">
      <c r="A10" s="3" t="s">
        <v>136</v>
      </c>
      <c r="B10">
        <v>9</v>
      </c>
      <c r="C10" s="2" t="s">
        <v>137</v>
      </c>
      <c r="D10">
        <v>16</v>
      </c>
      <c r="E10">
        <v>16</v>
      </c>
      <c r="F10">
        <v>256</v>
      </c>
      <c r="G10">
        <v>128</v>
      </c>
      <c r="H10">
        <v>3</v>
      </c>
      <c r="I10">
        <f t="shared" si="0"/>
        <v>75.497472</v>
      </c>
      <c r="J10">
        <f>I10/$A$2*$A$11</f>
        <v>1.31072</v>
      </c>
      <c r="K10">
        <f>I10/$A$2*$A$23</f>
        <v>1.42857142857143</v>
      </c>
      <c r="L10">
        <f t="shared" si="1"/>
        <v>0.04066</v>
      </c>
    </row>
    <row r="11" ht="12" spans="1:12">
      <c r="A11">
        <f>A2/57600*1000</f>
        <v>96.33792</v>
      </c>
      <c r="B11">
        <v>10</v>
      </c>
      <c r="C11" s="2" t="s">
        <v>138</v>
      </c>
      <c r="D11">
        <v>16</v>
      </c>
      <c r="E11">
        <v>16</v>
      </c>
      <c r="F11">
        <v>512</v>
      </c>
      <c r="G11">
        <v>64</v>
      </c>
      <c r="H11">
        <v>3</v>
      </c>
      <c r="I11">
        <f t="shared" si="0"/>
        <v>75.497472</v>
      </c>
      <c r="J11">
        <f>I11/$A$2*$A$11</f>
        <v>1.31072</v>
      </c>
      <c r="K11">
        <f>I11/$A$2*$A$23</f>
        <v>1.42857142857143</v>
      </c>
      <c r="L11">
        <v>0.07056</v>
      </c>
    </row>
    <row r="12" ht="12" spans="2:12">
      <c r="B12">
        <v>11</v>
      </c>
      <c r="C12" s="2" t="s">
        <v>139</v>
      </c>
      <c r="D12">
        <v>16</v>
      </c>
      <c r="E12">
        <v>16</v>
      </c>
      <c r="F12">
        <v>512</v>
      </c>
      <c r="G12">
        <v>64</v>
      </c>
      <c r="H12">
        <v>3</v>
      </c>
      <c r="I12">
        <f t="shared" si="0"/>
        <v>75.497472</v>
      </c>
      <c r="J12">
        <f>I12/$A$2*$A$11</f>
        <v>1.31072</v>
      </c>
      <c r="K12">
        <f>I12/$A$2*$A$23</f>
        <v>1.42857142857143</v>
      </c>
      <c r="L12">
        <f t="shared" ref="L12:L25" si="2">$L$11</f>
        <v>0.07056</v>
      </c>
    </row>
    <row r="13" ht="12" spans="2:12">
      <c r="B13">
        <v>12</v>
      </c>
      <c r="C13" s="2" t="s">
        <v>140</v>
      </c>
      <c r="D13">
        <v>16</v>
      </c>
      <c r="E13">
        <v>16</v>
      </c>
      <c r="F13">
        <v>512</v>
      </c>
      <c r="G13">
        <v>64</v>
      </c>
      <c r="H13">
        <v>3</v>
      </c>
      <c r="I13">
        <f t="shared" si="0"/>
        <v>75.497472</v>
      </c>
      <c r="J13">
        <f>I13/$A$2*$A$11</f>
        <v>1.31072</v>
      </c>
      <c r="K13">
        <f>I13/$A$2*$A$23</f>
        <v>1.42857142857143</v>
      </c>
      <c r="L13">
        <f t="shared" si="2"/>
        <v>0.07056</v>
      </c>
    </row>
    <row r="14" ht="12" spans="2:12">
      <c r="B14">
        <v>13</v>
      </c>
      <c r="C14" s="2" t="s">
        <v>141</v>
      </c>
      <c r="D14">
        <v>16</v>
      </c>
      <c r="E14">
        <v>16</v>
      </c>
      <c r="F14">
        <v>512</v>
      </c>
      <c r="G14">
        <v>64</v>
      </c>
      <c r="H14">
        <v>3</v>
      </c>
      <c r="I14">
        <f t="shared" si="0"/>
        <v>75.497472</v>
      </c>
      <c r="J14">
        <f>I14/$A$2*$A$11</f>
        <v>1.31072</v>
      </c>
      <c r="K14">
        <f>I14/$A$2*$A$23</f>
        <v>1.42857142857143</v>
      </c>
      <c r="L14">
        <f t="shared" si="2"/>
        <v>0.07056</v>
      </c>
    </row>
    <row r="15" ht="12" spans="2:12">
      <c r="B15">
        <v>14</v>
      </c>
      <c r="C15" s="2" t="s">
        <v>142</v>
      </c>
      <c r="D15">
        <v>16</v>
      </c>
      <c r="E15">
        <v>16</v>
      </c>
      <c r="F15">
        <v>512</v>
      </c>
      <c r="G15">
        <v>64</v>
      </c>
      <c r="H15">
        <v>3</v>
      </c>
      <c r="I15">
        <f t="shared" si="0"/>
        <v>75.497472</v>
      </c>
      <c r="J15">
        <f>I15/$A$2*$A$11</f>
        <v>1.31072</v>
      </c>
      <c r="K15">
        <f>I15/$A$2*$A$23</f>
        <v>1.42857142857143</v>
      </c>
      <c r="L15">
        <f t="shared" si="2"/>
        <v>0.07056</v>
      </c>
    </row>
    <row r="16" ht="12" spans="2:12">
      <c r="B16">
        <v>15</v>
      </c>
      <c r="C16" s="2" t="s">
        <v>143</v>
      </c>
      <c r="D16">
        <v>16</v>
      </c>
      <c r="E16">
        <v>16</v>
      </c>
      <c r="F16">
        <v>512</v>
      </c>
      <c r="G16">
        <v>64</v>
      </c>
      <c r="H16">
        <v>3</v>
      </c>
      <c r="I16">
        <f t="shared" si="0"/>
        <v>75.497472</v>
      </c>
      <c r="J16">
        <f>I16/$A$2*$A$11</f>
        <v>1.31072</v>
      </c>
      <c r="K16">
        <f>I16/$A$2*$A$23</f>
        <v>1.42857142857143</v>
      </c>
      <c r="L16">
        <f t="shared" si="2"/>
        <v>0.07056</v>
      </c>
    </row>
    <row r="17" ht="12" spans="2:12">
      <c r="B17">
        <v>16</v>
      </c>
      <c r="C17" s="2" t="s">
        <v>144</v>
      </c>
      <c r="D17">
        <v>16</v>
      </c>
      <c r="E17">
        <v>16</v>
      </c>
      <c r="F17">
        <v>512</v>
      </c>
      <c r="G17">
        <v>64</v>
      </c>
      <c r="H17">
        <v>3</v>
      </c>
      <c r="I17">
        <f t="shared" si="0"/>
        <v>75.497472</v>
      </c>
      <c r="J17">
        <f>I17/$A$2*$A$11</f>
        <v>1.31072</v>
      </c>
      <c r="K17">
        <f>I17/$A$2*$A$23</f>
        <v>1.42857142857143</v>
      </c>
      <c r="L17">
        <f t="shared" si="2"/>
        <v>0.07056</v>
      </c>
    </row>
    <row r="18" ht="12" spans="2:12">
      <c r="B18">
        <v>17</v>
      </c>
      <c r="C18" s="2" t="s">
        <v>145</v>
      </c>
      <c r="D18">
        <v>16</v>
      </c>
      <c r="E18">
        <v>16</v>
      </c>
      <c r="F18">
        <v>512</v>
      </c>
      <c r="G18">
        <v>64</v>
      </c>
      <c r="H18">
        <v>3</v>
      </c>
      <c r="I18">
        <f t="shared" si="0"/>
        <v>75.497472</v>
      </c>
      <c r="J18">
        <f>I18/$A$2*$A$11</f>
        <v>1.31072</v>
      </c>
      <c r="K18">
        <f>I18/$A$2*$A$23</f>
        <v>1.42857142857143</v>
      </c>
      <c r="L18">
        <f t="shared" si="2"/>
        <v>0.07056</v>
      </c>
    </row>
    <row r="19" ht="12" spans="2:12">
      <c r="B19">
        <v>18</v>
      </c>
      <c r="C19" s="2" t="s">
        <v>146</v>
      </c>
      <c r="D19">
        <v>16</v>
      </c>
      <c r="E19">
        <v>16</v>
      </c>
      <c r="F19">
        <v>512</v>
      </c>
      <c r="G19">
        <v>64</v>
      </c>
      <c r="H19">
        <v>3</v>
      </c>
      <c r="I19">
        <f t="shared" si="0"/>
        <v>75.497472</v>
      </c>
      <c r="J19">
        <f>I19/$A$2*$A$11</f>
        <v>1.31072</v>
      </c>
      <c r="K19">
        <f>I19/$A$2*$A$23</f>
        <v>1.42857142857143</v>
      </c>
      <c r="L19">
        <f t="shared" si="2"/>
        <v>0.07056</v>
      </c>
    </row>
    <row r="20" ht="12" spans="2:12">
      <c r="B20">
        <v>19</v>
      </c>
      <c r="C20" s="2" t="s">
        <v>147</v>
      </c>
      <c r="D20">
        <v>16</v>
      </c>
      <c r="E20">
        <v>16</v>
      </c>
      <c r="F20">
        <v>512</v>
      </c>
      <c r="G20">
        <v>64</v>
      </c>
      <c r="H20">
        <v>3</v>
      </c>
      <c r="I20">
        <f t="shared" si="0"/>
        <v>75.497472</v>
      </c>
      <c r="J20">
        <f>I20/$A$2*$A$11</f>
        <v>1.31072</v>
      </c>
      <c r="K20">
        <f>I20/$A$2*$A$23</f>
        <v>1.42857142857143</v>
      </c>
      <c r="L20">
        <f t="shared" si="2"/>
        <v>0.07056</v>
      </c>
    </row>
    <row r="21" ht="12" spans="2:12">
      <c r="B21">
        <v>20</v>
      </c>
      <c r="C21" s="2" t="s">
        <v>148</v>
      </c>
      <c r="D21">
        <v>16</v>
      </c>
      <c r="E21">
        <v>16</v>
      </c>
      <c r="F21">
        <v>512</v>
      </c>
      <c r="G21">
        <v>64</v>
      </c>
      <c r="H21">
        <v>3</v>
      </c>
      <c r="I21">
        <f t="shared" si="0"/>
        <v>75.497472</v>
      </c>
      <c r="J21">
        <f>I21/$A$2*$A$11</f>
        <v>1.31072</v>
      </c>
      <c r="K21">
        <f>I21/$A$2*$A$23</f>
        <v>1.42857142857143</v>
      </c>
      <c r="L21">
        <f t="shared" si="2"/>
        <v>0.07056</v>
      </c>
    </row>
    <row r="22" ht="12" spans="1:12">
      <c r="A22" s="3" t="s">
        <v>149</v>
      </c>
      <c r="B22">
        <v>21</v>
      </c>
      <c r="C22" s="2" t="s">
        <v>150</v>
      </c>
      <c r="D22">
        <v>16</v>
      </c>
      <c r="E22">
        <v>16</v>
      </c>
      <c r="F22">
        <v>512</v>
      </c>
      <c r="G22">
        <v>64</v>
      </c>
      <c r="H22">
        <v>3</v>
      </c>
      <c r="I22">
        <f t="shared" si="0"/>
        <v>75.497472</v>
      </c>
      <c r="J22">
        <f>I22/$A$2*$A$11</f>
        <v>1.31072</v>
      </c>
      <c r="K22">
        <f>I22/$A$2*$A$23</f>
        <v>1.42857142857143</v>
      </c>
      <c r="L22">
        <f t="shared" si="2"/>
        <v>0.07056</v>
      </c>
    </row>
    <row r="23" ht="12" spans="1:12">
      <c r="A23">
        <v>105</v>
      </c>
      <c r="B23">
        <v>22</v>
      </c>
      <c r="C23" s="2" t="s">
        <v>151</v>
      </c>
      <c r="D23">
        <v>16</v>
      </c>
      <c r="E23">
        <v>16</v>
      </c>
      <c r="F23">
        <v>512</v>
      </c>
      <c r="G23">
        <v>64</v>
      </c>
      <c r="H23">
        <v>3</v>
      </c>
      <c r="I23">
        <f t="shared" si="0"/>
        <v>75.497472</v>
      </c>
      <c r="J23">
        <f>I23/$A$2*$A$11</f>
        <v>1.31072</v>
      </c>
      <c r="K23">
        <f>I23/$A$2*$A$23</f>
        <v>1.42857142857143</v>
      </c>
      <c r="L23">
        <f t="shared" si="2"/>
        <v>0.07056</v>
      </c>
    </row>
    <row r="24" ht="12" spans="2:12">
      <c r="B24">
        <v>23</v>
      </c>
      <c r="C24" s="2" t="s">
        <v>152</v>
      </c>
      <c r="D24">
        <v>16</v>
      </c>
      <c r="E24">
        <v>16</v>
      </c>
      <c r="F24">
        <v>512</v>
      </c>
      <c r="G24">
        <v>64</v>
      </c>
      <c r="H24">
        <v>3</v>
      </c>
      <c r="I24">
        <f t="shared" si="0"/>
        <v>75.497472</v>
      </c>
      <c r="J24">
        <f>I24/$A$2*$A$11</f>
        <v>1.31072</v>
      </c>
      <c r="K24">
        <f>I24/$A$2*$A$23</f>
        <v>1.42857142857143</v>
      </c>
      <c r="L24">
        <f t="shared" si="2"/>
        <v>0.07056</v>
      </c>
    </row>
    <row r="25" ht="12" spans="2:12">
      <c r="B25">
        <v>24</v>
      </c>
      <c r="C25" s="2" t="s">
        <v>153</v>
      </c>
      <c r="D25">
        <v>16</v>
      </c>
      <c r="E25">
        <v>16</v>
      </c>
      <c r="F25">
        <v>512</v>
      </c>
      <c r="G25">
        <v>64</v>
      </c>
      <c r="H25">
        <v>3</v>
      </c>
      <c r="I25">
        <f t="shared" si="0"/>
        <v>75.497472</v>
      </c>
      <c r="J25">
        <f>I25/$A$2*$A$11</f>
        <v>1.31072</v>
      </c>
      <c r="K25">
        <f>I25/$A$2*$A$23</f>
        <v>1.42857142857143</v>
      </c>
      <c r="L25">
        <f t="shared" si="2"/>
        <v>0.07056</v>
      </c>
    </row>
    <row r="26" ht="12" spans="2:12">
      <c r="B26">
        <v>25</v>
      </c>
      <c r="C26" s="2" t="s">
        <v>154</v>
      </c>
      <c r="D26">
        <v>16</v>
      </c>
      <c r="E26">
        <v>16</v>
      </c>
      <c r="F26">
        <v>512</v>
      </c>
      <c r="G26">
        <v>64</v>
      </c>
      <c r="H26">
        <v>3</v>
      </c>
      <c r="I26">
        <f t="shared" si="0"/>
        <v>75.497472</v>
      </c>
      <c r="J26">
        <f>I26/$A$2*$A$11</f>
        <v>1.31072</v>
      </c>
      <c r="K26">
        <f>I26/$A$2*$A$23</f>
        <v>1.42857142857143</v>
      </c>
      <c r="L26">
        <v>0.07056</v>
      </c>
    </row>
    <row r="27" ht="12" spans="2:12">
      <c r="B27">
        <v>26</v>
      </c>
      <c r="C27" s="2" t="s">
        <v>155</v>
      </c>
      <c r="D27">
        <v>16</v>
      </c>
      <c r="E27">
        <v>16</v>
      </c>
      <c r="F27">
        <v>1024</v>
      </c>
      <c r="G27">
        <v>32</v>
      </c>
      <c r="H27">
        <v>3</v>
      </c>
      <c r="I27">
        <f t="shared" si="0"/>
        <v>75.497472</v>
      </c>
      <c r="J27">
        <f>I27/$A$2*$A$11</f>
        <v>1.31072</v>
      </c>
      <c r="K27">
        <f>I27/$A$2*$A$23</f>
        <v>1.42857142857143</v>
      </c>
      <c r="L27">
        <v>0.13456</v>
      </c>
    </row>
    <row r="28" ht="12" spans="2:12">
      <c r="B28">
        <v>27</v>
      </c>
      <c r="C28" s="2" t="s">
        <v>156</v>
      </c>
      <c r="D28">
        <v>16</v>
      </c>
      <c r="E28">
        <v>16</v>
      </c>
      <c r="F28">
        <v>1024</v>
      </c>
      <c r="G28">
        <v>32</v>
      </c>
      <c r="H28">
        <v>3</v>
      </c>
      <c r="I28">
        <f t="shared" si="0"/>
        <v>75.497472</v>
      </c>
      <c r="J28">
        <f>I28/$A$2*$A$11</f>
        <v>1.31072</v>
      </c>
      <c r="K28">
        <f>I28/$A$2*$A$23</f>
        <v>1.42857142857143</v>
      </c>
      <c r="L28">
        <v>0.13456</v>
      </c>
    </row>
    <row r="29" ht="12" spans="1:12">
      <c r="A29" s="3" t="s">
        <v>157</v>
      </c>
      <c r="B29">
        <v>28</v>
      </c>
      <c r="C29" s="2" t="s">
        <v>158</v>
      </c>
      <c r="D29">
        <v>16</v>
      </c>
      <c r="E29">
        <v>16</v>
      </c>
      <c r="F29">
        <v>1024</v>
      </c>
      <c r="G29">
        <v>32</v>
      </c>
      <c r="H29">
        <v>3</v>
      </c>
      <c r="I29">
        <f t="shared" si="0"/>
        <v>75.497472</v>
      </c>
      <c r="J29">
        <f>I29/$A$2*$A$11</f>
        <v>1.31072</v>
      </c>
      <c r="K29">
        <f>I29/$A$2*$A$23</f>
        <v>1.42857142857143</v>
      </c>
      <c r="L29">
        <f t="shared" ref="L29:L59" si="3">$L$28</f>
        <v>0.13456</v>
      </c>
    </row>
    <row r="30" ht="12" spans="1:12">
      <c r="A30">
        <v>5.38926</v>
      </c>
      <c r="B30">
        <v>29</v>
      </c>
      <c r="C30" s="2" t="s">
        <v>159</v>
      </c>
      <c r="D30">
        <v>16</v>
      </c>
      <c r="E30">
        <v>16</v>
      </c>
      <c r="F30">
        <v>1024</v>
      </c>
      <c r="G30">
        <v>32</v>
      </c>
      <c r="H30">
        <v>3</v>
      </c>
      <c r="I30">
        <f t="shared" si="0"/>
        <v>75.497472</v>
      </c>
      <c r="J30">
        <f>I30/$A$2*$A$11</f>
        <v>1.31072</v>
      </c>
      <c r="K30">
        <f>I30/$A$2*$A$23</f>
        <v>1.42857142857143</v>
      </c>
      <c r="L30">
        <f t="shared" si="3"/>
        <v>0.13456</v>
      </c>
    </row>
    <row r="31" ht="12" spans="2:12">
      <c r="B31">
        <v>30</v>
      </c>
      <c r="C31" s="2" t="s">
        <v>160</v>
      </c>
      <c r="D31">
        <v>16</v>
      </c>
      <c r="E31">
        <v>16</v>
      </c>
      <c r="F31">
        <v>1024</v>
      </c>
      <c r="G31">
        <v>32</v>
      </c>
      <c r="H31">
        <v>3</v>
      </c>
      <c r="I31">
        <f t="shared" si="0"/>
        <v>75.497472</v>
      </c>
      <c r="J31">
        <f>I31/$A$2*$A$11</f>
        <v>1.31072</v>
      </c>
      <c r="K31">
        <f>I31/$A$2*$A$23</f>
        <v>1.42857142857143</v>
      </c>
      <c r="L31">
        <f t="shared" si="3"/>
        <v>0.13456</v>
      </c>
    </row>
    <row r="32" ht="12" spans="2:12">
      <c r="B32">
        <v>31</v>
      </c>
      <c r="C32" s="2" t="s">
        <v>161</v>
      </c>
      <c r="D32">
        <v>16</v>
      </c>
      <c r="E32">
        <v>16</v>
      </c>
      <c r="F32">
        <v>1024</v>
      </c>
      <c r="G32">
        <v>32</v>
      </c>
      <c r="H32">
        <v>3</v>
      </c>
      <c r="I32">
        <f t="shared" si="0"/>
        <v>75.497472</v>
      </c>
      <c r="J32">
        <f>I32/$A$2*$A$11</f>
        <v>1.31072</v>
      </c>
      <c r="K32">
        <f>I32/$A$2*$A$23</f>
        <v>1.42857142857143</v>
      </c>
      <c r="L32">
        <f t="shared" si="3"/>
        <v>0.13456</v>
      </c>
    </row>
    <row r="33" ht="12" spans="1:12">
      <c r="A33" s="3" t="s">
        <v>162</v>
      </c>
      <c r="B33">
        <v>32</v>
      </c>
      <c r="C33" s="2" t="s">
        <v>163</v>
      </c>
      <c r="D33">
        <v>16</v>
      </c>
      <c r="E33">
        <v>16</v>
      </c>
      <c r="F33">
        <v>1024</v>
      </c>
      <c r="G33">
        <v>32</v>
      </c>
      <c r="H33">
        <v>3</v>
      </c>
      <c r="I33">
        <f t="shared" si="0"/>
        <v>75.497472</v>
      </c>
      <c r="J33">
        <f>I33/$A$2*$A$11</f>
        <v>1.31072</v>
      </c>
      <c r="K33">
        <f>I33/$A$2*$A$23</f>
        <v>1.42857142857143</v>
      </c>
      <c r="L33">
        <f t="shared" si="3"/>
        <v>0.13456</v>
      </c>
    </row>
    <row r="34" ht="12" spans="1:12">
      <c r="A34">
        <f>A30-J2</f>
        <v>3.42318</v>
      </c>
      <c r="B34">
        <v>33</v>
      </c>
      <c r="C34" s="2" t="s">
        <v>164</v>
      </c>
      <c r="D34">
        <v>16</v>
      </c>
      <c r="E34">
        <v>16</v>
      </c>
      <c r="F34">
        <v>1024</v>
      </c>
      <c r="G34">
        <v>32</v>
      </c>
      <c r="H34">
        <v>3</v>
      </c>
      <c r="I34">
        <f t="shared" si="0"/>
        <v>75.497472</v>
      </c>
      <c r="J34">
        <f>I34/$A$2*$A$11</f>
        <v>1.31072</v>
      </c>
      <c r="K34">
        <f>I34/$A$2*$A$23</f>
        <v>1.42857142857143</v>
      </c>
      <c r="L34">
        <f t="shared" si="3"/>
        <v>0.13456</v>
      </c>
    </row>
    <row r="35" ht="12" spans="2:12">
      <c r="B35">
        <v>34</v>
      </c>
      <c r="C35" s="2" t="s">
        <v>165</v>
      </c>
      <c r="D35">
        <v>16</v>
      </c>
      <c r="E35">
        <v>16</v>
      </c>
      <c r="F35">
        <v>1024</v>
      </c>
      <c r="G35">
        <v>32</v>
      </c>
      <c r="H35">
        <v>3</v>
      </c>
      <c r="I35">
        <f t="shared" si="0"/>
        <v>75.497472</v>
      </c>
      <c r="J35">
        <f>I35/$A$2*$A$11</f>
        <v>1.31072</v>
      </c>
      <c r="K35">
        <f>I35/$A$2*$A$23</f>
        <v>1.42857142857143</v>
      </c>
      <c r="L35">
        <f t="shared" si="3"/>
        <v>0.13456</v>
      </c>
    </row>
    <row r="36" ht="12" spans="2:12">
      <c r="B36">
        <v>35</v>
      </c>
      <c r="C36" s="2" t="s">
        <v>166</v>
      </c>
      <c r="D36">
        <v>16</v>
      </c>
      <c r="E36">
        <v>16</v>
      </c>
      <c r="F36">
        <v>1024</v>
      </c>
      <c r="G36">
        <v>32</v>
      </c>
      <c r="H36">
        <v>3</v>
      </c>
      <c r="I36">
        <f t="shared" si="0"/>
        <v>75.497472</v>
      </c>
      <c r="J36">
        <f>I36/$A$2*$A$11</f>
        <v>1.31072</v>
      </c>
      <c r="K36">
        <f>I36/$A$2*$A$23</f>
        <v>1.42857142857143</v>
      </c>
      <c r="L36">
        <f t="shared" si="3"/>
        <v>0.13456</v>
      </c>
    </row>
    <row r="37" ht="12" spans="1:12">
      <c r="A37" s="3" t="s">
        <v>167</v>
      </c>
      <c r="B37">
        <v>36</v>
      </c>
      <c r="C37" s="2" t="s">
        <v>168</v>
      </c>
      <c r="D37">
        <v>16</v>
      </c>
      <c r="E37">
        <v>16</v>
      </c>
      <c r="F37">
        <v>1024</v>
      </c>
      <c r="G37">
        <v>32</v>
      </c>
      <c r="H37">
        <v>3</v>
      </c>
      <c r="I37">
        <f t="shared" si="0"/>
        <v>75.497472</v>
      </c>
      <c r="J37">
        <f>I37/$A$2*$A$11</f>
        <v>1.31072</v>
      </c>
      <c r="K37">
        <f>I37/$A$2*$A$23</f>
        <v>1.42857142857143</v>
      </c>
      <c r="L37">
        <f t="shared" si="3"/>
        <v>0.13456</v>
      </c>
    </row>
    <row r="38" ht="12" spans="1:12">
      <c r="A38">
        <v>0.007285</v>
      </c>
      <c r="B38">
        <v>37</v>
      </c>
      <c r="C38" s="2" t="s">
        <v>169</v>
      </c>
      <c r="D38">
        <v>16</v>
      </c>
      <c r="E38">
        <v>16</v>
      </c>
      <c r="F38">
        <v>1024</v>
      </c>
      <c r="G38">
        <v>32</v>
      </c>
      <c r="H38">
        <v>3</v>
      </c>
      <c r="I38">
        <f t="shared" si="0"/>
        <v>75.497472</v>
      </c>
      <c r="J38">
        <f>I38/$A$2*$A$11</f>
        <v>1.31072</v>
      </c>
      <c r="K38">
        <f>I38/$A$2*$A$23</f>
        <v>1.42857142857143</v>
      </c>
      <c r="L38">
        <f t="shared" si="3"/>
        <v>0.13456</v>
      </c>
    </row>
    <row r="39" ht="12" spans="2:12">
      <c r="B39">
        <v>38</v>
      </c>
      <c r="C39" s="2" t="s">
        <v>170</v>
      </c>
      <c r="D39">
        <v>16</v>
      </c>
      <c r="E39">
        <v>16</v>
      </c>
      <c r="F39">
        <v>1024</v>
      </c>
      <c r="G39">
        <v>32</v>
      </c>
      <c r="H39">
        <v>3</v>
      </c>
      <c r="I39">
        <f t="shared" si="0"/>
        <v>75.497472</v>
      </c>
      <c r="J39">
        <f>I39/$A$2*$A$11</f>
        <v>1.31072</v>
      </c>
      <c r="K39">
        <f>I39/$A$2*$A$23</f>
        <v>1.42857142857143</v>
      </c>
      <c r="L39">
        <f t="shared" si="3"/>
        <v>0.13456</v>
      </c>
    </row>
    <row r="40" ht="12" spans="1:12">
      <c r="A40" s="3" t="s">
        <v>171</v>
      </c>
      <c r="B40">
        <v>39</v>
      </c>
      <c r="C40" s="2" t="s">
        <v>172</v>
      </c>
      <c r="D40">
        <v>16</v>
      </c>
      <c r="E40">
        <v>16</v>
      </c>
      <c r="F40">
        <v>1024</v>
      </c>
      <c r="G40">
        <v>32</v>
      </c>
      <c r="H40">
        <v>3</v>
      </c>
      <c r="I40">
        <f t="shared" si="0"/>
        <v>75.497472</v>
      </c>
      <c r="J40">
        <f>I40/$A$2*$A$11</f>
        <v>1.31072</v>
      </c>
      <c r="K40">
        <f>I40/$A$2*$A$23</f>
        <v>1.42857142857143</v>
      </c>
      <c r="L40">
        <f t="shared" si="3"/>
        <v>0.13456</v>
      </c>
    </row>
    <row r="41" ht="12" spans="1:12">
      <c r="A41">
        <f>$L$60</f>
        <v>5.89095500000001</v>
      </c>
      <c r="B41">
        <v>40</v>
      </c>
      <c r="C41" s="2" t="s">
        <v>173</v>
      </c>
      <c r="D41">
        <v>16</v>
      </c>
      <c r="E41">
        <v>16</v>
      </c>
      <c r="F41">
        <v>1024</v>
      </c>
      <c r="G41">
        <v>32</v>
      </c>
      <c r="H41">
        <v>3</v>
      </c>
      <c r="I41">
        <f t="shared" si="0"/>
        <v>75.497472</v>
      </c>
      <c r="J41">
        <f>I41/$A$2*$A$11</f>
        <v>1.31072</v>
      </c>
      <c r="K41">
        <f>I41/$A$2*$A$23</f>
        <v>1.42857142857143</v>
      </c>
      <c r="L41">
        <f t="shared" si="3"/>
        <v>0.13456</v>
      </c>
    </row>
    <row r="42" ht="12" spans="2:12">
      <c r="B42">
        <v>41</v>
      </c>
      <c r="C42" s="2" t="s">
        <v>174</v>
      </c>
      <c r="D42">
        <v>16</v>
      </c>
      <c r="E42">
        <v>16</v>
      </c>
      <c r="F42">
        <v>1024</v>
      </c>
      <c r="G42">
        <v>32</v>
      </c>
      <c r="H42">
        <v>3</v>
      </c>
      <c r="I42">
        <f t="shared" si="0"/>
        <v>75.497472</v>
      </c>
      <c r="J42">
        <f>I42/$A$2*$A$11</f>
        <v>1.31072</v>
      </c>
      <c r="K42">
        <f>I42/$A$2*$A$23</f>
        <v>1.42857142857143</v>
      </c>
      <c r="L42">
        <f t="shared" si="3"/>
        <v>0.13456</v>
      </c>
    </row>
    <row r="43" ht="12" spans="2:12">
      <c r="B43">
        <v>42</v>
      </c>
      <c r="C43" s="2" t="s">
        <v>175</v>
      </c>
      <c r="D43">
        <v>16</v>
      </c>
      <c r="E43">
        <v>16</v>
      </c>
      <c r="F43">
        <v>1024</v>
      </c>
      <c r="G43">
        <v>32</v>
      </c>
      <c r="H43">
        <v>3</v>
      </c>
      <c r="I43">
        <f t="shared" si="0"/>
        <v>75.497472</v>
      </c>
      <c r="J43">
        <f>I43/$A$2*$A$11</f>
        <v>1.31072</v>
      </c>
      <c r="K43">
        <f>I43/$A$2*$A$23</f>
        <v>1.42857142857143</v>
      </c>
      <c r="L43">
        <f t="shared" si="3"/>
        <v>0.13456</v>
      </c>
    </row>
    <row r="44" ht="12" spans="1:12">
      <c r="A44" s="3" t="s">
        <v>176</v>
      </c>
      <c r="B44">
        <v>43</v>
      </c>
      <c r="C44" s="2" t="s">
        <v>177</v>
      </c>
      <c r="D44">
        <v>16</v>
      </c>
      <c r="E44">
        <v>16</v>
      </c>
      <c r="F44">
        <v>1024</v>
      </c>
      <c r="G44">
        <v>32</v>
      </c>
      <c r="H44">
        <v>3</v>
      </c>
      <c r="I44">
        <f t="shared" si="0"/>
        <v>75.497472</v>
      </c>
      <c r="J44">
        <f>I44/$A$2*$A$11</f>
        <v>1.31072</v>
      </c>
      <c r="K44">
        <f>I44/$A$2*$A$23</f>
        <v>1.42857142857143</v>
      </c>
      <c r="L44">
        <f t="shared" si="3"/>
        <v>0.13456</v>
      </c>
    </row>
    <row r="45" ht="12" spans="1:12">
      <c r="A45">
        <f>A34+A38+A41</f>
        <v>9.32142000000001</v>
      </c>
      <c r="B45">
        <v>44</v>
      </c>
      <c r="C45" s="2" t="s">
        <v>178</v>
      </c>
      <c r="D45">
        <v>16</v>
      </c>
      <c r="E45">
        <v>16</v>
      </c>
      <c r="F45">
        <v>1024</v>
      </c>
      <c r="G45">
        <v>32</v>
      </c>
      <c r="H45">
        <v>3</v>
      </c>
      <c r="I45">
        <f t="shared" si="0"/>
        <v>75.497472</v>
      </c>
      <c r="J45">
        <f>I45/$A$2*$A$11</f>
        <v>1.31072</v>
      </c>
      <c r="K45">
        <f>I45/$A$2*$A$23</f>
        <v>1.42857142857143</v>
      </c>
      <c r="L45">
        <f t="shared" si="3"/>
        <v>0.13456</v>
      </c>
    </row>
    <row r="46" ht="12" spans="2:12">
      <c r="B46">
        <v>45</v>
      </c>
      <c r="C46" s="2" t="s">
        <v>179</v>
      </c>
      <c r="D46">
        <v>16</v>
      </c>
      <c r="E46">
        <v>16</v>
      </c>
      <c r="F46">
        <v>1024</v>
      </c>
      <c r="G46">
        <v>32</v>
      </c>
      <c r="H46">
        <v>3</v>
      </c>
      <c r="I46">
        <f t="shared" si="0"/>
        <v>75.497472</v>
      </c>
      <c r="J46">
        <f>I46/$A$2*$A$11</f>
        <v>1.31072</v>
      </c>
      <c r="K46">
        <f>I46/$A$2*$A$23</f>
        <v>1.42857142857143</v>
      </c>
      <c r="L46">
        <f t="shared" si="3"/>
        <v>0.13456</v>
      </c>
    </row>
    <row r="47" ht="12" spans="1:12">
      <c r="A47">
        <f>A45+J60</f>
        <v>105.65934</v>
      </c>
      <c r="B47">
        <v>46</v>
      </c>
      <c r="C47" s="2" t="s">
        <v>180</v>
      </c>
      <c r="D47">
        <v>16</v>
      </c>
      <c r="E47">
        <v>16</v>
      </c>
      <c r="F47">
        <v>1024</v>
      </c>
      <c r="G47">
        <v>32</v>
      </c>
      <c r="H47">
        <v>3</v>
      </c>
      <c r="I47">
        <f t="shared" si="0"/>
        <v>75.497472</v>
      </c>
      <c r="J47">
        <f>I47/$A$2*$A$11</f>
        <v>1.31072</v>
      </c>
      <c r="K47">
        <f>I47/$A$2*$A$23</f>
        <v>1.42857142857143</v>
      </c>
      <c r="L47">
        <f t="shared" si="3"/>
        <v>0.13456</v>
      </c>
    </row>
    <row r="48" ht="12" spans="2:12">
      <c r="B48">
        <v>47</v>
      </c>
      <c r="C48" s="2" t="s">
        <v>181</v>
      </c>
      <c r="D48">
        <v>16</v>
      </c>
      <c r="E48">
        <v>16</v>
      </c>
      <c r="F48">
        <v>1024</v>
      </c>
      <c r="G48">
        <v>32</v>
      </c>
      <c r="H48">
        <v>3</v>
      </c>
      <c r="I48">
        <f t="shared" si="0"/>
        <v>75.497472</v>
      </c>
      <c r="J48">
        <f>I48/$A$2*$A$11</f>
        <v>1.31072</v>
      </c>
      <c r="K48">
        <f>I48/$A$2*$A$23</f>
        <v>1.42857142857143</v>
      </c>
      <c r="L48">
        <f t="shared" si="3"/>
        <v>0.13456</v>
      </c>
    </row>
    <row r="49" ht="12" spans="2:12">
      <c r="B49">
        <v>48</v>
      </c>
      <c r="C49" s="2" t="s">
        <v>182</v>
      </c>
      <c r="D49">
        <v>16</v>
      </c>
      <c r="E49">
        <v>16</v>
      </c>
      <c r="F49">
        <v>1024</v>
      </c>
      <c r="G49">
        <v>32</v>
      </c>
      <c r="H49">
        <v>3</v>
      </c>
      <c r="I49">
        <f t="shared" si="0"/>
        <v>75.497472</v>
      </c>
      <c r="J49">
        <f>I49/$A$2*$A$11</f>
        <v>1.31072</v>
      </c>
      <c r="K49">
        <f>I49/$A$2*$A$23</f>
        <v>1.42857142857143</v>
      </c>
      <c r="L49">
        <f t="shared" si="3"/>
        <v>0.13456</v>
      </c>
    </row>
    <row r="50" ht="12" spans="2:12">
      <c r="B50">
        <v>49</v>
      </c>
      <c r="C50" s="2" t="s">
        <v>183</v>
      </c>
      <c r="D50">
        <v>16</v>
      </c>
      <c r="E50">
        <v>16</v>
      </c>
      <c r="F50">
        <v>1024</v>
      </c>
      <c r="G50">
        <v>32</v>
      </c>
      <c r="H50">
        <v>3</v>
      </c>
      <c r="I50">
        <f t="shared" si="0"/>
        <v>75.497472</v>
      </c>
      <c r="J50">
        <f>I50/$A$2*$A$11</f>
        <v>1.31072</v>
      </c>
      <c r="K50">
        <f>I50/$A$2*$A$23</f>
        <v>1.42857142857143</v>
      </c>
      <c r="L50">
        <f t="shared" si="3"/>
        <v>0.13456</v>
      </c>
    </row>
    <row r="51" ht="12" spans="2:12">
      <c r="B51">
        <v>50</v>
      </c>
      <c r="C51" s="2" t="s">
        <v>184</v>
      </c>
      <c r="D51">
        <v>16</v>
      </c>
      <c r="E51">
        <v>16</v>
      </c>
      <c r="F51">
        <v>1024</v>
      </c>
      <c r="G51">
        <v>32</v>
      </c>
      <c r="H51">
        <v>3</v>
      </c>
      <c r="I51">
        <f t="shared" si="0"/>
        <v>75.497472</v>
      </c>
      <c r="J51">
        <f>I51/$A$2*$A$11</f>
        <v>1.31072</v>
      </c>
      <c r="K51">
        <f>I51/$A$2*$A$23</f>
        <v>1.42857142857143</v>
      </c>
      <c r="L51">
        <f t="shared" si="3"/>
        <v>0.13456</v>
      </c>
    </row>
    <row r="52" ht="12" spans="2:12">
      <c r="B52">
        <v>51</v>
      </c>
      <c r="C52" s="2" t="s">
        <v>185</v>
      </c>
      <c r="D52">
        <v>16</v>
      </c>
      <c r="E52">
        <v>16</v>
      </c>
      <c r="F52">
        <v>1024</v>
      </c>
      <c r="G52">
        <v>32</v>
      </c>
      <c r="H52">
        <v>3</v>
      </c>
      <c r="I52">
        <f t="shared" si="0"/>
        <v>75.497472</v>
      </c>
      <c r="J52">
        <f>I52/$A$2*$A$11</f>
        <v>1.31072</v>
      </c>
      <c r="K52">
        <f>I52/$A$2*$A$23</f>
        <v>1.42857142857143</v>
      </c>
      <c r="L52">
        <f t="shared" si="3"/>
        <v>0.13456</v>
      </c>
    </row>
    <row r="53" ht="12" spans="2:12">
      <c r="B53">
        <v>52</v>
      </c>
      <c r="C53" s="2" t="s">
        <v>186</v>
      </c>
      <c r="D53">
        <v>16</v>
      </c>
      <c r="E53">
        <v>16</v>
      </c>
      <c r="F53">
        <v>1024</v>
      </c>
      <c r="G53">
        <v>32</v>
      </c>
      <c r="H53">
        <v>3</v>
      </c>
      <c r="I53">
        <f t="shared" si="0"/>
        <v>75.497472</v>
      </c>
      <c r="J53">
        <f>I53/$A$2*$A$11</f>
        <v>1.31072</v>
      </c>
      <c r="K53">
        <f>I53/$A$2*$A$23</f>
        <v>1.42857142857143</v>
      </c>
      <c r="L53">
        <f t="shared" si="3"/>
        <v>0.13456</v>
      </c>
    </row>
    <row r="54" ht="12" spans="2:12">
      <c r="B54">
        <v>53</v>
      </c>
      <c r="C54" s="2" t="s">
        <v>187</v>
      </c>
      <c r="D54">
        <v>16</v>
      </c>
      <c r="E54">
        <v>16</v>
      </c>
      <c r="F54">
        <v>1024</v>
      </c>
      <c r="G54">
        <v>32</v>
      </c>
      <c r="H54">
        <v>3</v>
      </c>
      <c r="I54">
        <f t="shared" si="0"/>
        <v>75.497472</v>
      </c>
      <c r="J54">
        <f>I54/$A$2*$A$11</f>
        <v>1.31072</v>
      </c>
      <c r="K54">
        <f>I54/$A$2*$A$23</f>
        <v>1.42857142857143</v>
      </c>
      <c r="L54">
        <f t="shared" si="3"/>
        <v>0.13456</v>
      </c>
    </row>
    <row r="55" ht="12" spans="2:12">
      <c r="B55">
        <v>54</v>
      </c>
      <c r="C55" s="2" t="s">
        <v>188</v>
      </c>
      <c r="D55">
        <v>16</v>
      </c>
      <c r="E55">
        <v>16</v>
      </c>
      <c r="F55">
        <v>1024</v>
      </c>
      <c r="G55">
        <v>32</v>
      </c>
      <c r="H55">
        <v>3</v>
      </c>
      <c r="I55">
        <f t="shared" si="0"/>
        <v>75.497472</v>
      </c>
      <c r="J55">
        <f>I55/$A$2*$A$11</f>
        <v>1.31072</v>
      </c>
      <c r="K55">
        <f>I55/$A$2*$A$23</f>
        <v>1.42857142857143</v>
      </c>
      <c r="L55">
        <f t="shared" si="3"/>
        <v>0.13456</v>
      </c>
    </row>
    <row r="56" ht="12" spans="2:12">
      <c r="B56">
        <v>55</v>
      </c>
      <c r="C56" s="2" t="s">
        <v>189</v>
      </c>
      <c r="D56">
        <v>16</v>
      </c>
      <c r="E56">
        <v>16</v>
      </c>
      <c r="F56">
        <v>1024</v>
      </c>
      <c r="G56">
        <v>32</v>
      </c>
      <c r="H56">
        <v>3</v>
      </c>
      <c r="I56">
        <f t="shared" si="0"/>
        <v>75.497472</v>
      </c>
      <c r="J56">
        <f>I56/$A$2*$A$11</f>
        <v>1.31072</v>
      </c>
      <c r="K56">
        <f>I56/$A$2*$A$23</f>
        <v>1.42857142857143</v>
      </c>
      <c r="L56">
        <f t="shared" si="3"/>
        <v>0.13456</v>
      </c>
    </row>
    <row r="57" ht="12" spans="2:12">
      <c r="B57">
        <v>56</v>
      </c>
      <c r="C57" s="2" t="s">
        <v>190</v>
      </c>
      <c r="D57">
        <v>16</v>
      </c>
      <c r="E57">
        <v>16</v>
      </c>
      <c r="F57">
        <v>1024</v>
      </c>
      <c r="G57">
        <v>32</v>
      </c>
      <c r="H57">
        <v>3</v>
      </c>
      <c r="I57">
        <f t="shared" si="0"/>
        <v>75.497472</v>
      </c>
      <c r="J57">
        <f>I57/$A$2*$A$11</f>
        <v>1.31072</v>
      </c>
      <c r="K57">
        <f>I57/$A$2*$A$23</f>
        <v>1.42857142857143</v>
      </c>
      <c r="L57">
        <f t="shared" si="3"/>
        <v>0.13456</v>
      </c>
    </row>
    <row r="58" ht="12" spans="2:12">
      <c r="B58">
        <v>57</v>
      </c>
      <c r="C58" s="2" t="s">
        <v>191</v>
      </c>
      <c r="D58">
        <v>16</v>
      </c>
      <c r="E58">
        <v>16</v>
      </c>
      <c r="F58">
        <v>1024</v>
      </c>
      <c r="G58">
        <v>32</v>
      </c>
      <c r="H58">
        <v>3</v>
      </c>
      <c r="I58">
        <f t="shared" si="0"/>
        <v>75.497472</v>
      </c>
      <c r="J58">
        <f>I58/$A$2*$A$11</f>
        <v>1.31072</v>
      </c>
      <c r="K58">
        <f>I58/$A$2*$A$23</f>
        <v>1.42857142857143</v>
      </c>
      <c r="L58">
        <f t="shared" si="3"/>
        <v>0.13456</v>
      </c>
    </row>
    <row r="59" ht="12" spans="2:12">
      <c r="B59">
        <v>58</v>
      </c>
      <c r="C59" s="2" t="s">
        <v>192</v>
      </c>
      <c r="D59">
        <v>16</v>
      </c>
      <c r="E59">
        <v>16</v>
      </c>
      <c r="F59">
        <v>1024</v>
      </c>
      <c r="G59">
        <v>128</v>
      </c>
      <c r="H59">
        <v>1</v>
      </c>
      <c r="I59">
        <f t="shared" si="0"/>
        <v>301.989888</v>
      </c>
      <c r="J59">
        <f>I59/$A$2*$A$11</f>
        <v>5.24288</v>
      </c>
      <c r="K59">
        <f>I59/$A$2*$A$23</f>
        <v>5.71428571428571</v>
      </c>
      <c r="L59">
        <f t="shared" si="3"/>
        <v>0.13456</v>
      </c>
    </row>
    <row r="60" spans="9:12">
      <c r="I60">
        <f t="shared" ref="I60:L60" si="4">SUM(I2:I59)</f>
        <v>5549.064192</v>
      </c>
      <c r="J60">
        <f t="shared" si="4"/>
        <v>96.33792</v>
      </c>
      <c r="K60">
        <f t="shared" si="4"/>
        <v>105</v>
      </c>
      <c r="L60">
        <f t="shared" si="4"/>
        <v>5.89095500000001</v>
      </c>
    </row>
    <row r="65" ht="12" spans="3:6">
      <c r="C65" s="3" t="s">
        <v>162</v>
      </c>
      <c r="D65" s="3" t="s">
        <v>167</v>
      </c>
      <c r="E65" s="3" t="s">
        <v>171</v>
      </c>
      <c r="F65" s="2" t="s">
        <v>193</v>
      </c>
    </row>
    <row r="66" spans="3:6">
      <c r="C66">
        <f>$A$34</f>
        <v>3.42318</v>
      </c>
      <c r="D66">
        <f>$A$38</f>
        <v>0.007285</v>
      </c>
      <c r="E66">
        <f>$A$41</f>
        <v>5.89095500000001</v>
      </c>
      <c r="F66">
        <f>$J$60</f>
        <v>96.33792</v>
      </c>
    </row>
    <row r="83" spans="1:1">
      <c r="A83" t="s">
        <v>194</v>
      </c>
    </row>
    <row r="84" ht="12" spans="1:1">
      <c r="A84" s="2" t="s">
        <v>195</v>
      </c>
    </row>
    <row r="85" ht="12" spans="1:1">
      <c r="A85" s="2" t="s">
        <v>196</v>
      </c>
    </row>
    <row r="112" ht="12" spans="1:1">
      <c r="A112" t="s">
        <v>197</v>
      </c>
    </row>
    <row r="119" spans="17:17">
      <c r="Q119">
        <f>SUM(Q2:Q9)</f>
        <v>0</v>
      </c>
    </row>
    <row r="197" ht="12" spans="4:13">
      <c r="D197" s="29" t="s">
        <v>198</v>
      </c>
      <c r="E197" s="29">
        <v>4194304</v>
      </c>
      <c r="F197" s="29">
        <v>113246208</v>
      </c>
      <c r="G197" s="29">
        <v>432</v>
      </c>
      <c r="H197" s="29">
        <v>16</v>
      </c>
      <c r="I197" s="29">
        <v>512</v>
      </c>
      <c r="J197" s="29"/>
      <c r="K197" s="29"/>
      <c r="L197" s="29"/>
      <c r="M197" s="29"/>
    </row>
    <row r="198" ht="12" spans="4:13">
      <c r="D198" s="29" t="s">
        <v>199</v>
      </c>
      <c r="E198" s="29">
        <v>2097152</v>
      </c>
      <c r="F198" s="29">
        <v>301989888</v>
      </c>
      <c r="G198" s="29">
        <v>4608</v>
      </c>
      <c r="H198" s="29">
        <v>32</v>
      </c>
      <c r="I198" s="29">
        <v>256</v>
      </c>
      <c r="J198" s="29"/>
      <c r="K198" s="29"/>
      <c r="L198" s="29"/>
      <c r="M198" s="29"/>
    </row>
    <row r="199" ht="12" spans="4:13">
      <c r="D199" s="29" t="s">
        <v>200</v>
      </c>
      <c r="E199" s="29">
        <v>1048576</v>
      </c>
      <c r="F199" s="29">
        <v>301989888</v>
      </c>
      <c r="G199" s="29">
        <v>18432</v>
      </c>
      <c r="H199" s="29">
        <v>64</v>
      </c>
      <c r="I199" s="29">
        <v>128</v>
      </c>
      <c r="J199" s="29"/>
      <c r="K199" s="29"/>
      <c r="L199" s="29"/>
      <c r="M199" s="29"/>
    </row>
    <row r="200" ht="12" spans="4:13">
      <c r="D200" s="29" t="s">
        <v>201</v>
      </c>
      <c r="E200" s="29">
        <v>524288</v>
      </c>
      <c r="F200" s="29">
        <v>301989888</v>
      </c>
      <c r="G200" s="29">
        <v>73728</v>
      </c>
      <c r="H200" s="29">
        <v>128</v>
      </c>
      <c r="I200" s="29">
        <v>64</v>
      </c>
      <c r="J200" s="29"/>
      <c r="K200" s="29"/>
      <c r="L200" s="29"/>
      <c r="M200" s="29"/>
    </row>
    <row r="201" ht="12" spans="4:13">
      <c r="D201" s="29" t="s">
        <v>202</v>
      </c>
      <c r="E201" s="29">
        <v>262144</v>
      </c>
      <c r="F201" s="29">
        <v>301989888</v>
      </c>
      <c r="G201" s="29">
        <v>294912</v>
      </c>
      <c r="H201" s="29">
        <v>256</v>
      </c>
      <c r="I201" s="29">
        <v>32</v>
      </c>
      <c r="J201" s="29"/>
      <c r="K201" s="29"/>
      <c r="L201" s="29"/>
      <c r="M201" s="29"/>
    </row>
    <row r="202" ht="12" spans="4:13">
      <c r="D202" s="29" t="s">
        <v>203</v>
      </c>
      <c r="E202" s="29">
        <v>131072</v>
      </c>
      <c r="F202" s="29">
        <v>301989888</v>
      </c>
      <c r="G202" s="29">
        <v>1179648</v>
      </c>
      <c r="H202" s="29">
        <v>512</v>
      </c>
      <c r="I202" s="29">
        <v>16</v>
      </c>
      <c r="J202" s="29"/>
      <c r="K202" s="29"/>
      <c r="L202" s="29"/>
      <c r="M202" s="29"/>
    </row>
    <row r="203" ht="12" spans="4:13">
      <c r="D203" s="29" t="s">
        <v>204</v>
      </c>
      <c r="E203" s="29">
        <v>230400</v>
      </c>
      <c r="F203" s="29">
        <v>1061683200</v>
      </c>
      <c r="G203" s="29">
        <v>4718592</v>
      </c>
      <c r="H203" s="29">
        <v>1024</v>
      </c>
      <c r="I203" s="29">
        <v>15</v>
      </c>
      <c r="J203" s="29"/>
      <c r="K203" s="29"/>
      <c r="L203" s="29"/>
      <c r="M203" s="29"/>
    </row>
    <row r="204" ht="12" spans="4:13">
      <c r="D204" s="29" t="s">
        <v>205</v>
      </c>
      <c r="E204" s="29">
        <v>230400</v>
      </c>
      <c r="F204" s="29">
        <v>2123366400</v>
      </c>
      <c r="G204" s="29">
        <v>9437184</v>
      </c>
      <c r="H204" s="29">
        <v>1024</v>
      </c>
      <c r="I204" s="29">
        <v>15</v>
      </c>
      <c r="J204" s="29"/>
      <c r="K204" s="29"/>
      <c r="L204" s="29"/>
      <c r="M204" s="29"/>
    </row>
    <row r="205" ht="12" spans="4:6">
      <c r="D205" s="29" t="s">
        <v>206</v>
      </c>
      <c r="E205" s="29">
        <v>15750</v>
      </c>
      <c r="F205" s="29">
        <v>16128000</v>
      </c>
    </row>
    <row r="206" spans="6:6">
      <c r="F206">
        <f>SUM(F197:F205)</f>
        <v>4824373248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2"/>
  <sheetViews>
    <sheetView workbookViewId="0">
      <selection activeCell="B28" sqref="B28"/>
    </sheetView>
  </sheetViews>
  <sheetFormatPr defaultColWidth="9" defaultRowHeight="10.5"/>
  <cols>
    <col min="1" max="1" width="15.5619047619048"/>
    <col min="2" max="3" width="11.5238095238095"/>
    <col min="4" max="4" width="18.2"/>
    <col min="5" max="6" width="11.5238095238095"/>
    <col min="7" max="7" width="20.8285714285714"/>
    <col min="8" max="8" width="20.9809523809524"/>
    <col min="9" max="9" width="15.9714285714286"/>
    <col min="10" max="10" width="9.30476190476191"/>
    <col min="11" max="11" width="9.59047619047619"/>
    <col min="12" max="12" width="10.4095238095238"/>
    <col min="13" max="13" width="16.1047619047619"/>
    <col min="14" max="14" width="15.6952380952381"/>
    <col min="15" max="1025" width="11.5238095238095"/>
  </cols>
  <sheetData>
    <row r="1" ht="12" spans="1:14">
      <c r="A1" s="2" t="s">
        <v>207</v>
      </c>
      <c r="B1" s="2" t="s">
        <v>208</v>
      </c>
      <c r="C1" s="2" t="s">
        <v>209</v>
      </c>
      <c r="D1" s="2" t="s">
        <v>210</v>
      </c>
      <c r="E1" s="2" t="s">
        <v>211</v>
      </c>
      <c r="F1" s="2" t="s">
        <v>212</v>
      </c>
      <c r="G1" s="2" t="s">
        <v>213</v>
      </c>
      <c r="H1" s="2" t="s">
        <v>214</v>
      </c>
      <c r="I1" s="2" t="s">
        <v>215</v>
      </c>
      <c r="M1" s="2" t="s">
        <v>216</v>
      </c>
      <c r="N1" s="2" t="s">
        <v>217</v>
      </c>
    </row>
    <row r="2" s="2" customFormat="1" ht="12" spans="1:14">
      <c r="A2" s="2" t="s">
        <v>218</v>
      </c>
      <c r="B2" s="2">
        <v>512</v>
      </c>
      <c r="C2" s="2">
        <v>512</v>
      </c>
      <c r="D2" s="2">
        <v>3</v>
      </c>
      <c r="E2" s="26">
        <v>64</v>
      </c>
      <c r="F2" s="2">
        <v>9</v>
      </c>
      <c r="G2" s="2">
        <f t="shared" ref="G2:G22" si="0">D2*E2*F2+4*E2</f>
        <v>1984</v>
      </c>
      <c r="H2" s="2">
        <f t="shared" ref="H2:H23" si="1">G2*2</f>
        <v>3968</v>
      </c>
      <c r="I2" s="2" t="str">
        <f t="shared" ref="I2:I24" si="2">DEC2HEX(H2)</f>
        <v>F80</v>
      </c>
      <c r="L2" s="2" t="s">
        <v>218</v>
      </c>
      <c r="M2" s="2" t="s">
        <v>219</v>
      </c>
      <c r="N2" s="2" t="s">
        <v>219</v>
      </c>
    </row>
    <row r="3" s="2" customFormat="1" ht="12" spans="1:14">
      <c r="A3" s="2" t="s">
        <v>220</v>
      </c>
      <c r="B3" s="2">
        <v>256</v>
      </c>
      <c r="C3" s="2">
        <v>256</v>
      </c>
      <c r="D3" s="2">
        <v>16</v>
      </c>
      <c r="E3" s="26">
        <v>64</v>
      </c>
      <c r="F3" s="2">
        <v>9</v>
      </c>
      <c r="G3" s="2">
        <f t="shared" si="0"/>
        <v>9472</v>
      </c>
      <c r="H3" s="2">
        <f t="shared" si="1"/>
        <v>18944</v>
      </c>
      <c r="I3" s="2" t="str">
        <f t="shared" si="2"/>
        <v>4A00</v>
      </c>
      <c r="L3" s="2" t="s">
        <v>220</v>
      </c>
      <c r="N3" s="2" t="str">
        <f>DEC2HEX($D$28+H2)</f>
        <v>80000F80</v>
      </c>
    </row>
    <row r="4" s="2" customFormat="1" ht="12" spans="1:15">
      <c r="A4" s="2" t="s">
        <v>221</v>
      </c>
      <c r="B4" s="2">
        <v>128</v>
      </c>
      <c r="C4" s="2">
        <v>128</v>
      </c>
      <c r="D4" s="2">
        <v>32</v>
      </c>
      <c r="E4" s="2">
        <v>64</v>
      </c>
      <c r="F4" s="2">
        <v>9</v>
      </c>
      <c r="G4" s="2">
        <f t="shared" si="0"/>
        <v>18688</v>
      </c>
      <c r="H4" s="2">
        <f t="shared" si="1"/>
        <v>37376</v>
      </c>
      <c r="I4" s="2" t="str">
        <f t="shared" si="2"/>
        <v>9200</v>
      </c>
      <c r="J4" s="2">
        <f>H2+H3</f>
        <v>22912</v>
      </c>
      <c r="K4" s="2" t="str">
        <f t="shared" ref="K4:K23" si="3">DEC2HEX(J4)</f>
        <v>5980</v>
      </c>
      <c r="L4" s="2" t="s">
        <v>221</v>
      </c>
      <c r="M4" s="2" t="str">
        <f t="shared" ref="M4:M24" si="4">DEC2HEX($B$28+J4)</f>
        <v>2299990</v>
      </c>
      <c r="N4" s="2" t="str">
        <f t="shared" ref="N4:N24" si="5">DEC2HEX($D$28+J4)</f>
        <v>80005980</v>
      </c>
      <c r="O4" s="2" t="s">
        <v>222</v>
      </c>
    </row>
    <row r="5" s="2" customFormat="1" ht="12" spans="1:14">
      <c r="A5" s="2" t="s">
        <v>223</v>
      </c>
      <c r="B5" s="2">
        <v>64</v>
      </c>
      <c r="C5" s="2">
        <v>64</v>
      </c>
      <c r="D5" s="2">
        <v>64</v>
      </c>
      <c r="E5" s="2">
        <v>128</v>
      </c>
      <c r="F5" s="2">
        <v>9</v>
      </c>
      <c r="G5" s="2">
        <f t="shared" si="0"/>
        <v>74240</v>
      </c>
      <c r="H5" s="2">
        <f t="shared" si="1"/>
        <v>148480</v>
      </c>
      <c r="I5" s="2" t="str">
        <f t="shared" si="2"/>
        <v>24400</v>
      </c>
      <c r="J5" s="2">
        <f t="shared" ref="J5:J24" si="6">J4+H4</f>
        <v>60288</v>
      </c>
      <c r="K5" s="2" t="str">
        <f t="shared" si="3"/>
        <v>EB80</v>
      </c>
      <c r="L5" s="2" t="s">
        <v>223</v>
      </c>
      <c r="M5" s="2" t="str">
        <f t="shared" si="4"/>
        <v>22A2B90</v>
      </c>
      <c r="N5" s="2" t="str">
        <f t="shared" si="5"/>
        <v>8000EB80</v>
      </c>
    </row>
    <row r="6" s="2" customFormat="1" ht="12" spans="1:14">
      <c r="A6" s="2" t="s">
        <v>224</v>
      </c>
      <c r="B6" s="2">
        <v>32</v>
      </c>
      <c r="C6" s="2">
        <v>32</v>
      </c>
      <c r="D6" s="2">
        <v>128</v>
      </c>
      <c r="E6" s="2">
        <v>256</v>
      </c>
      <c r="F6" s="2">
        <v>9</v>
      </c>
      <c r="G6" s="2">
        <f t="shared" si="0"/>
        <v>295936</v>
      </c>
      <c r="H6" s="2">
        <f t="shared" si="1"/>
        <v>591872</v>
      </c>
      <c r="I6" s="2" t="str">
        <f t="shared" si="2"/>
        <v>90800</v>
      </c>
      <c r="J6" s="2">
        <f t="shared" si="6"/>
        <v>208768</v>
      </c>
      <c r="K6" s="2" t="str">
        <f t="shared" si="3"/>
        <v>32F80</v>
      </c>
      <c r="L6" s="2" t="s">
        <v>224</v>
      </c>
      <c r="M6" s="2" t="str">
        <f t="shared" si="4"/>
        <v>22C6F90</v>
      </c>
      <c r="N6" s="2" t="str">
        <f t="shared" si="5"/>
        <v>80032F80</v>
      </c>
    </row>
    <row r="7" s="2" customFormat="1" ht="12" spans="1:14">
      <c r="A7" s="2" t="s">
        <v>225</v>
      </c>
      <c r="B7" s="2">
        <v>16</v>
      </c>
      <c r="C7" s="2">
        <v>16</v>
      </c>
      <c r="D7" s="2">
        <v>256</v>
      </c>
      <c r="E7" s="2">
        <v>128</v>
      </c>
      <c r="F7" s="2">
        <v>9</v>
      </c>
      <c r="G7" s="2">
        <f t="shared" si="0"/>
        <v>295424</v>
      </c>
      <c r="H7" s="2">
        <f t="shared" si="1"/>
        <v>590848</v>
      </c>
      <c r="I7" s="2" t="str">
        <f t="shared" si="2"/>
        <v>90400</v>
      </c>
      <c r="J7" s="2">
        <f t="shared" si="6"/>
        <v>800640</v>
      </c>
      <c r="K7" s="2" t="str">
        <f t="shared" si="3"/>
        <v>C3780</v>
      </c>
      <c r="L7" s="2" t="s">
        <v>225</v>
      </c>
      <c r="M7" s="2" t="str">
        <f t="shared" si="4"/>
        <v>2357790</v>
      </c>
      <c r="N7" s="2" t="str">
        <f t="shared" si="5"/>
        <v>800C3780</v>
      </c>
    </row>
    <row r="8" s="2" customFormat="1" ht="12" spans="1:14">
      <c r="A8" s="2" t="s">
        <v>226</v>
      </c>
      <c r="B8" s="2">
        <v>16</v>
      </c>
      <c r="C8" s="2">
        <v>16</v>
      </c>
      <c r="D8" s="2">
        <v>256</v>
      </c>
      <c r="E8" s="2">
        <v>128</v>
      </c>
      <c r="F8" s="2">
        <v>9</v>
      </c>
      <c r="G8" s="2">
        <f t="shared" si="0"/>
        <v>295424</v>
      </c>
      <c r="H8" s="2">
        <f t="shared" si="1"/>
        <v>590848</v>
      </c>
      <c r="I8" s="2" t="str">
        <f t="shared" si="2"/>
        <v>90400</v>
      </c>
      <c r="J8" s="2">
        <f t="shared" si="6"/>
        <v>1391488</v>
      </c>
      <c r="K8" s="2" t="str">
        <f t="shared" si="3"/>
        <v>153B80</v>
      </c>
      <c r="L8" s="2" t="s">
        <v>226</v>
      </c>
      <c r="M8" s="2" t="str">
        <f t="shared" si="4"/>
        <v>23E7B90</v>
      </c>
      <c r="N8" s="2" t="str">
        <f t="shared" si="5"/>
        <v>80153B80</v>
      </c>
    </row>
    <row r="9" s="2" customFormat="1" ht="12" spans="1:14">
      <c r="A9" s="2" t="s">
        <v>227</v>
      </c>
      <c r="B9" s="2">
        <v>16</v>
      </c>
      <c r="C9" s="2">
        <v>16</v>
      </c>
      <c r="D9" s="2">
        <v>256</v>
      </c>
      <c r="E9" s="2">
        <v>128</v>
      </c>
      <c r="F9" s="2">
        <v>9</v>
      </c>
      <c r="G9" s="2">
        <f t="shared" si="0"/>
        <v>295424</v>
      </c>
      <c r="H9" s="2">
        <f t="shared" si="1"/>
        <v>590848</v>
      </c>
      <c r="I9" s="2" t="str">
        <f t="shared" si="2"/>
        <v>90400</v>
      </c>
      <c r="J9" s="2">
        <f t="shared" si="6"/>
        <v>1982336</v>
      </c>
      <c r="K9" s="2" t="str">
        <f t="shared" si="3"/>
        <v>1E3F80</v>
      </c>
      <c r="L9" s="2" t="s">
        <v>227</v>
      </c>
      <c r="M9" s="2" t="str">
        <f t="shared" si="4"/>
        <v>2477F90</v>
      </c>
      <c r="N9" s="2" t="str">
        <f t="shared" si="5"/>
        <v>801E3F80</v>
      </c>
    </row>
    <row r="10" s="2" customFormat="1" ht="12" spans="1:14">
      <c r="A10" s="2" t="s">
        <v>228</v>
      </c>
      <c r="B10" s="2">
        <v>16</v>
      </c>
      <c r="C10" s="2">
        <v>16</v>
      </c>
      <c r="D10" s="2">
        <v>256</v>
      </c>
      <c r="E10" s="2">
        <v>128</v>
      </c>
      <c r="F10" s="2">
        <v>9</v>
      </c>
      <c r="G10" s="2">
        <f t="shared" si="0"/>
        <v>295424</v>
      </c>
      <c r="H10" s="2">
        <f t="shared" si="1"/>
        <v>590848</v>
      </c>
      <c r="I10" s="2" t="str">
        <f t="shared" si="2"/>
        <v>90400</v>
      </c>
      <c r="J10" s="2">
        <f t="shared" si="6"/>
        <v>2573184</v>
      </c>
      <c r="K10" s="2" t="str">
        <f t="shared" si="3"/>
        <v>274380</v>
      </c>
      <c r="L10" s="2" t="s">
        <v>228</v>
      </c>
      <c r="M10" s="2" t="str">
        <f t="shared" si="4"/>
        <v>2508390</v>
      </c>
      <c r="N10" s="2" t="str">
        <f t="shared" si="5"/>
        <v>80274380</v>
      </c>
    </row>
    <row r="11" s="2" customFormat="1" ht="12" spans="1:14">
      <c r="A11" s="2" t="s">
        <v>229</v>
      </c>
      <c r="B11" s="2">
        <v>16</v>
      </c>
      <c r="C11" s="2">
        <v>16</v>
      </c>
      <c r="D11" s="2">
        <v>512</v>
      </c>
      <c r="E11" s="2">
        <v>256</v>
      </c>
      <c r="F11" s="2">
        <v>9</v>
      </c>
      <c r="G11" s="2">
        <f t="shared" si="0"/>
        <v>1180672</v>
      </c>
      <c r="H11" s="2">
        <f t="shared" si="1"/>
        <v>2361344</v>
      </c>
      <c r="I11" s="2" t="str">
        <f t="shared" si="2"/>
        <v>240800</v>
      </c>
      <c r="J11" s="2">
        <f t="shared" si="6"/>
        <v>3164032</v>
      </c>
      <c r="K11" s="2" t="str">
        <f t="shared" si="3"/>
        <v>304780</v>
      </c>
      <c r="L11" s="2" t="s">
        <v>229</v>
      </c>
      <c r="M11" s="2" t="str">
        <f t="shared" si="4"/>
        <v>2598790</v>
      </c>
      <c r="N11" s="2" t="str">
        <f t="shared" si="5"/>
        <v>80304780</v>
      </c>
    </row>
    <row r="12" s="2" customFormat="1" ht="12" spans="1:14">
      <c r="A12" s="2" t="s">
        <v>230</v>
      </c>
      <c r="B12" s="2">
        <v>16</v>
      </c>
      <c r="C12" s="2">
        <v>16</v>
      </c>
      <c r="D12" s="2">
        <v>512</v>
      </c>
      <c r="E12" s="2">
        <v>256</v>
      </c>
      <c r="F12" s="2">
        <v>9</v>
      </c>
      <c r="G12" s="2">
        <f t="shared" si="0"/>
        <v>1180672</v>
      </c>
      <c r="H12" s="2">
        <f t="shared" si="1"/>
        <v>2361344</v>
      </c>
      <c r="I12" s="2" t="str">
        <f t="shared" si="2"/>
        <v>240800</v>
      </c>
      <c r="J12" s="2">
        <f t="shared" si="6"/>
        <v>5525376</v>
      </c>
      <c r="K12" s="2" t="str">
        <f t="shared" si="3"/>
        <v>544F80</v>
      </c>
      <c r="L12" s="2" t="s">
        <v>230</v>
      </c>
      <c r="M12" s="2" t="str">
        <f t="shared" si="4"/>
        <v>27D8F90</v>
      </c>
      <c r="N12" s="2" t="str">
        <f t="shared" si="5"/>
        <v>80544F80</v>
      </c>
    </row>
    <row r="13" s="2" customFormat="1" ht="12" spans="1:14">
      <c r="A13" s="2" t="s">
        <v>231</v>
      </c>
      <c r="B13" s="2">
        <v>16</v>
      </c>
      <c r="C13" s="2">
        <v>16</v>
      </c>
      <c r="D13" s="2">
        <v>512</v>
      </c>
      <c r="E13" s="2">
        <v>256</v>
      </c>
      <c r="F13" s="2">
        <v>9</v>
      </c>
      <c r="G13" s="2">
        <f t="shared" si="0"/>
        <v>1180672</v>
      </c>
      <c r="H13" s="2">
        <f t="shared" si="1"/>
        <v>2361344</v>
      </c>
      <c r="I13" s="2" t="str">
        <f t="shared" si="2"/>
        <v>240800</v>
      </c>
      <c r="J13" s="2">
        <f t="shared" si="6"/>
        <v>7886720</v>
      </c>
      <c r="K13" s="2" t="str">
        <f t="shared" si="3"/>
        <v>785780</v>
      </c>
      <c r="L13" s="2" t="s">
        <v>231</v>
      </c>
      <c r="M13" s="2" t="str">
        <f t="shared" si="4"/>
        <v>2A19790</v>
      </c>
      <c r="N13" s="2" t="str">
        <f t="shared" si="5"/>
        <v>80785780</v>
      </c>
    </row>
    <row r="14" s="2" customFormat="1" ht="12" spans="1:14">
      <c r="A14" s="2" t="s">
        <v>232</v>
      </c>
      <c r="B14" s="2">
        <v>16</v>
      </c>
      <c r="C14" s="2">
        <v>16</v>
      </c>
      <c r="D14" s="2">
        <v>512</v>
      </c>
      <c r="E14" s="2">
        <v>256</v>
      </c>
      <c r="F14" s="2">
        <v>9</v>
      </c>
      <c r="G14" s="2">
        <f t="shared" si="0"/>
        <v>1180672</v>
      </c>
      <c r="H14" s="2">
        <f t="shared" si="1"/>
        <v>2361344</v>
      </c>
      <c r="I14" s="2" t="str">
        <f t="shared" si="2"/>
        <v>240800</v>
      </c>
      <c r="J14" s="2">
        <f t="shared" si="6"/>
        <v>10248064</v>
      </c>
      <c r="K14" s="2" t="str">
        <f t="shared" si="3"/>
        <v>9C5F80</v>
      </c>
      <c r="L14" s="2" t="s">
        <v>232</v>
      </c>
      <c r="M14" s="2" t="str">
        <f t="shared" si="4"/>
        <v>2C59F90</v>
      </c>
      <c r="N14" s="2" t="str">
        <f t="shared" si="5"/>
        <v>809C5F80</v>
      </c>
    </row>
    <row r="15" s="2" customFormat="1" ht="12" spans="1:14">
      <c r="A15" s="2" t="s">
        <v>233</v>
      </c>
      <c r="B15" s="2">
        <v>16</v>
      </c>
      <c r="C15" s="2">
        <v>16</v>
      </c>
      <c r="D15" s="2">
        <v>1024</v>
      </c>
      <c r="E15" s="2">
        <v>128</v>
      </c>
      <c r="F15" s="2">
        <v>9</v>
      </c>
      <c r="G15" s="2">
        <f t="shared" si="0"/>
        <v>1180160</v>
      </c>
      <c r="H15" s="2">
        <f t="shared" si="1"/>
        <v>2360320</v>
      </c>
      <c r="I15" s="2" t="str">
        <f t="shared" si="2"/>
        <v>240400</v>
      </c>
      <c r="J15" s="2">
        <f t="shared" si="6"/>
        <v>12609408</v>
      </c>
      <c r="K15" s="2" t="str">
        <f t="shared" si="3"/>
        <v>C06780</v>
      </c>
      <c r="L15" s="2" t="s">
        <v>233</v>
      </c>
      <c r="M15" s="2" t="str">
        <f t="shared" si="4"/>
        <v>2E9A790</v>
      </c>
      <c r="N15" s="2" t="str">
        <f t="shared" si="5"/>
        <v>80C06780</v>
      </c>
    </row>
    <row r="16" s="2" customFormat="1" ht="12" spans="1:14">
      <c r="A16" s="2" t="s">
        <v>234</v>
      </c>
      <c r="B16" s="2">
        <v>16</v>
      </c>
      <c r="C16" s="2">
        <v>16</v>
      </c>
      <c r="D16" s="2">
        <v>1024</v>
      </c>
      <c r="E16" s="2">
        <v>128</v>
      </c>
      <c r="F16" s="2">
        <v>9</v>
      </c>
      <c r="G16" s="2">
        <f t="shared" si="0"/>
        <v>1180160</v>
      </c>
      <c r="H16" s="2">
        <f t="shared" si="1"/>
        <v>2360320</v>
      </c>
      <c r="I16" s="2" t="str">
        <f t="shared" si="2"/>
        <v>240400</v>
      </c>
      <c r="J16" s="2">
        <f t="shared" si="6"/>
        <v>14969728</v>
      </c>
      <c r="K16" s="2" t="str">
        <f t="shared" si="3"/>
        <v>E46B80</v>
      </c>
      <c r="L16" s="2" t="s">
        <v>234</v>
      </c>
      <c r="M16" s="2" t="str">
        <f t="shared" si="4"/>
        <v>30DAB90</v>
      </c>
      <c r="N16" s="2" t="str">
        <f t="shared" si="5"/>
        <v>80E46B80</v>
      </c>
    </row>
    <row r="17" s="2" customFormat="1" ht="12" spans="1:14">
      <c r="A17" s="2" t="s">
        <v>235</v>
      </c>
      <c r="B17" s="2">
        <v>16</v>
      </c>
      <c r="C17" s="2">
        <v>16</v>
      </c>
      <c r="D17" s="2">
        <v>1024</v>
      </c>
      <c r="E17" s="2">
        <v>128</v>
      </c>
      <c r="F17" s="2">
        <v>9</v>
      </c>
      <c r="G17" s="2">
        <f t="shared" si="0"/>
        <v>1180160</v>
      </c>
      <c r="H17" s="2">
        <f t="shared" si="1"/>
        <v>2360320</v>
      </c>
      <c r="I17" s="2" t="str">
        <f t="shared" si="2"/>
        <v>240400</v>
      </c>
      <c r="J17" s="2">
        <f t="shared" si="6"/>
        <v>17330048</v>
      </c>
      <c r="K17" s="2" t="str">
        <f t="shared" si="3"/>
        <v>1086F80</v>
      </c>
      <c r="L17" s="2" t="s">
        <v>235</v>
      </c>
      <c r="M17" s="2" t="str">
        <f t="shared" si="4"/>
        <v>331AF90</v>
      </c>
      <c r="N17" s="2" t="str">
        <f t="shared" si="5"/>
        <v>81086F80</v>
      </c>
    </row>
    <row r="18" s="2" customFormat="1" ht="12" spans="1:14">
      <c r="A18" s="2" t="s">
        <v>236</v>
      </c>
      <c r="B18" s="2">
        <v>16</v>
      </c>
      <c r="C18" s="2">
        <v>16</v>
      </c>
      <c r="D18" s="2">
        <v>1024</v>
      </c>
      <c r="E18" s="2">
        <v>128</v>
      </c>
      <c r="F18" s="2">
        <v>9</v>
      </c>
      <c r="G18" s="2">
        <f t="shared" si="0"/>
        <v>1180160</v>
      </c>
      <c r="H18" s="2">
        <f t="shared" si="1"/>
        <v>2360320</v>
      </c>
      <c r="I18" s="2" t="str">
        <f t="shared" si="2"/>
        <v>240400</v>
      </c>
      <c r="J18" s="2">
        <f t="shared" si="6"/>
        <v>19690368</v>
      </c>
      <c r="K18" s="2" t="str">
        <f t="shared" si="3"/>
        <v>12C7380</v>
      </c>
      <c r="L18" s="2" t="s">
        <v>236</v>
      </c>
      <c r="M18" s="2" t="str">
        <f t="shared" si="4"/>
        <v>355B390</v>
      </c>
      <c r="N18" s="2" t="str">
        <f t="shared" si="5"/>
        <v>812C7380</v>
      </c>
    </row>
    <row r="19" s="2" customFormat="1" ht="12" spans="1:14">
      <c r="A19" s="2" t="s">
        <v>237</v>
      </c>
      <c r="B19" s="2">
        <v>16</v>
      </c>
      <c r="C19" s="2">
        <v>16</v>
      </c>
      <c r="D19" s="2">
        <v>1024</v>
      </c>
      <c r="E19" s="2">
        <v>128</v>
      </c>
      <c r="F19" s="2">
        <v>9</v>
      </c>
      <c r="G19" s="2">
        <f t="shared" si="0"/>
        <v>1180160</v>
      </c>
      <c r="H19" s="2">
        <f t="shared" si="1"/>
        <v>2360320</v>
      </c>
      <c r="I19" s="2" t="str">
        <f t="shared" si="2"/>
        <v>240400</v>
      </c>
      <c r="J19" s="2">
        <f t="shared" si="6"/>
        <v>22050688</v>
      </c>
      <c r="K19" s="2" t="str">
        <f t="shared" si="3"/>
        <v>1507780</v>
      </c>
      <c r="L19" s="2" t="s">
        <v>237</v>
      </c>
      <c r="M19" s="2" t="str">
        <f t="shared" si="4"/>
        <v>379B790</v>
      </c>
      <c r="N19" s="2" t="str">
        <f t="shared" si="5"/>
        <v>81507780</v>
      </c>
    </row>
    <row r="20" s="2" customFormat="1" ht="12" spans="1:14">
      <c r="A20" s="2" t="s">
        <v>238</v>
      </c>
      <c r="B20" s="2">
        <v>16</v>
      </c>
      <c r="C20" s="2">
        <v>16</v>
      </c>
      <c r="D20" s="2">
        <v>1024</v>
      </c>
      <c r="E20" s="2">
        <v>128</v>
      </c>
      <c r="F20" s="2">
        <v>9</v>
      </c>
      <c r="G20" s="2">
        <f t="shared" si="0"/>
        <v>1180160</v>
      </c>
      <c r="H20" s="2">
        <f t="shared" si="1"/>
        <v>2360320</v>
      </c>
      <c r="I20" s="2" t="str">
        <f t="shared" si="2"/>
        <v>240400</v>
      </c>
      <c r="J20" s="2">
        <f t="shared" si="6"/>
        <v>24411008</v>
      </c>
      <c r="K20" s="2" t="str">
        <f t="shared" si="3"/>
        <v>1747B80</v>
      </c>
      <c r="L20" s="2" t="s">
        <v>238</v>
      </c>
      <c r="M20" s="2" t="str">
        <f t="shared" si="4"/>
        <v>39DBB90</v>
      </c>
      <c r="N20" s="2" t="str">
        <f t="shared" si="5"/>
        <v>81747B80</v>
      </c>
    </row>
    <row r="21" s="2" customFormat="1" ht="12" spans="1:14">
      <c r="A21" s="2" t="s">
        <v>239</v>
      </c>
      <c r="B21" s="2">
        <v>16</v>
      </c>
      <c r="C21" s="2">
        <v>16</v>
      </c>
      <c r="D21" s="2">
        <v>1024</v>
      </c>
      <c r="E21" s="2">
        <v>128</v>
      </c>
      <c r="F21" s="2">
        <v>9</v>
      </c>
      <c r="G21" s="2">
        <f t="shared" si="0"/>
        <v>1180160</v>
      </c>
      <c r="H21" s="2">
        <f t="shared" si="1"/>
        <v>2360320</v>
      </c>
      <c r="I21" s="2" t="str">
        <f t="shared" si="2"/>
        <v>240400</v>
      </c>
      <c r="J21" s="2">
        <f t="shared" si="6"/>
        <v>26771328</v>
      </c>
      <c r="K21" s="2" t="str">
        <f t="shared" si="3"/>
        <v>1987F80</v>
      </c>
      <c r="L21" s="2" t="s">
        <v>239</v>
      </c>
      <c r="M21" s="2" t="str">
        <f t="shared" si="4"/>
        <v>3C1BF90</v>
      </c>
      <c r="N21" s="2" t="str">
        <f t="shared" si="5"/>
        <v>81987F80</v>
      </c>
    </row>
    <row r="22" s="2" customFormat="1" ht="12" spans="1:14">
      <c r="A22" s="2" t="s">
        <v>240</v>
      </c>
      <c r="B22" s="2">
        <v>16</v>
      </c>
      <c r="C22" s="2">
        <v>16</v>
      </c>
      <c r="D22" s="2">
        <v>1024</v>
      </c>
      <c r="E22" s="2">
        <v>128</v>
      </c>
      <c r="F22" s="2">
        <v>9</v>
      </c>
      <c r="G22" s="2">
        <f t="shared" si="0"/>
        <v>1180160</v>
      </c>
      <c r="H22" s="2">
        <f t="shared" si="1"/>
        <v>2360320</v>
      </c>
      <c r="I22" s="2" t="str">
        <f t="shared" si="2"/>
        <v>240400</v>
      </c>
      <c r="J22" s="2">
        <f t="shared" si="6"/>
        <v>29131648</v>
      </c>
      <c r="K22" s="2" t="str">
        <f t="shared" si="3"/>
        <v>1BC8380</v>
      </c>
      <c r="L22" s="2" t="s">
        <v>240</v>
      </c>
      <c r="M22" s="2" t="str">
        <f t="shared" si="4"/>
        <v>3E5C390</v>
      </c>
      <c r="N22" s="2" t="str">
        <f t="shared" si="5"/>
        <v>81BC8380</v>
      </c>
    </row>
    <row r="23" s="2" customFormat="1" ht="12" spans="1:14">
      <c r="A23" s="2" t="s">
        <v>241</v>
      </c>
      <c r="B23" s="2">
        <v>16</v>
      </c>
      <c r="C23" s="2">
        <v>16</v>
      </c>
      <c r="D23" s="2">
        <v>1024</v>
      </c>
      <c r="E23" s="2">
        <v>128</v>
      </c>
      <c r="F23" s="2">
        <v>1</v>
      </c>
      <c r="G23" s="2">
        <f>D23*E23*F23+1*E23</f>
        <v>131200</v>
      </c>
      <c r="H23" s="2">
        <f t="shared" si="1"/>
        <v>262400</v>
      </c>
      <c r="I23" s="2" t="str">
        <f t="shared" si="2"/>
        <v>40100</v>
      </c>
      <c r="J23" s="2">
        <f t="shared" si="6"/>
        <v>31491968</v>
      </c>
      <c r="K23" s="2" t="str">
        <f t="shared" si="3"/>
        <v>1E08780</v>
      </c>
      <c r="L23" s="2" t="s">
        <v>241</v>
      </c>
      <c r="M23" s="2" t="str">
        <f t="shared" si="4"/>
        <v>409C790</v>
      </c>
      <c r="N23" s="2" t="str">
        <f t="shared" si="5"/>
        <v>81E08780</v>
      </c>
    </row>
    <row r="24" s="2" customFormat="1" ht="12" spans="8:14">
      <c r="H24" s="2">
        <f>SUM(H2:H23)</f>
        <v>31754368</v>
      </c>
      <c r="I24" s="2" t="str">
        <f t="shared" si="2"/>
        <v>1E48880</v>
      </c>
      <c r="J24" s="2">
        <f t="shared" si="6"/>
        <v>31754368</v>
      </c>
      <c r="L24"/>
      <c r="M24" s="2" t="str">
        <f t="shared" si="4"/>
        <v>40DC890</v>
      </c>
      <c r="N24" s="2" t="str">
        <f t="shared" si="5"/>
        <v>81E48880</v>
      </c>
    </row>
    <row r="26" ht="12" spans="3:3">
      <c r="C26" s="2" t="s">
        <v>217</v>
      </c>
    </row>
    <row r="27" ht="12" spans="1:4">
      <c r="A27" s="2" t="s">
        <v>242</v>
      </c>
      <c r="B27" s="2" t="s">
        <v>243</v>
      </c>
      <c r="C27" s="2" t="s">
        <v>244</v>
      </c>
      <c r="D27" s="2" t="s">
        <v>243</v>
      </c>
    </row>
    <row r="28" ht="12" spans="1:4">
      <c r="A28" s="1">
        <v>2294010</v>
      </c>
      <c r="B28">
        <f>HEX2DEC($A$28)</f>
        <v>36257808</v>
      </c>
      <c r="C28" s="3">
        <v>80000000</v>
      </c>
      <c r="D28">
        <f>HEX2DEC(C28)</f>
        <v>2147483648</v>
      </c>
    </row>
    <row r="32" ht="12" spans="1:10">
      <c r="A32" s="2" t="s">
        <v>207</v>
      </c>
      <c r="B32" s="2" t="s">
        <v>208</v>
      </c>
      <c r="C32" s="2" t="s">
        <v>209</v>
      </c>
      <c r="D32" s="2" t="s">
        <v>210</v>
      </c>
      <c r="E32" s="2" t="s">
        <v>211</v>
      </c>
      <c r="F32" s="2" t="s">
        <v>212</v>
      </c>
      <c r="G32" s="2" t="s">
        <v>245</v>
      </c>
      <c r="H32" s="2" t="s">
        <v>246</v>
      </c>
      <c r="J32" s="2" t="s">
        <v>247</v>
      </c>
    </row>
    <row r="33" ht="12" spans="1:11">
      <c r="A33" s="2" t="s">
        <v>218</v>
      </c>
      <c r="B33">
        <v>512</v>
      </c>
      <c r="C33">
        <v>512</v>
      </c>
      <c r="D33" s="26">
        <v>16</v>
      </c>
      <c r="E33">
        <v>16</v>
      </c>
      <c r="F33">
        <v>9</v>
      </c>
      <c r="G33">
        <f t="shared" ref="G33:G41" si="7">B33*C33*D33*2</f>
        <v>8388608</v>
      </c>
      <c r="H33" t="str">
        <f t="shared" ref="H33:H43" si="8">DEC2HEX(G33)</f>
        <v>800000</v>
      </c>
      <c r="J33" s="2" t="s">
        <v>248</v>
      </c>
      <c r="K33" s="2" t="s">
        <v>249</v>
      </c>
    </row>
    <row r="34" ht="12" spans="1:11">
      <c r="A34" s="2" t="s">
        <v>220</v>
      </c>
      <c r="B34">
        <v>256</v>
      </c>
      <c r="C34">
        <v>256</v>
      </c>
      <c r="D34">
        <v>16</v>
      </c>
      <c r="E34">
        <v>32</v>
      </c>
      <c r="F34">
        <v>9</v>
      </c>
      <c r="G34">
        <f t="shared" si="7"/>
        <v>2097152</v>
      </c>
      <c r="H34" t="str">
        <f t="shared" si="8"/>
        <v>200000</v>
      </c>
      <c r="J34" s="2" t="s">
        <v>250</v>
      </c>
      <c r="K34" s="2" t="s">
        <v>251</v>
      </c>
    </row>
    <row r="35" ht="12" spans="1:11">
      <c r="A35" s="2" t="s">
        <v>221</v>
      </c>
      <c r="B35">
        <v>128</v>
      </c>
      <c r="C35">
        <v>128</v>
      </c>
      <c r="D35">
        <v>32</v>
      </c>
      <c r="E35">
        <v>64</v>
      </c>
      <c r="F35">
        <v>9</v>
      </c>
      <c r="G35">
        <f t="shared" si="7"/>
        <v>1048576</v>
      </c>
      <c r="H35" t="str">
        <f t="shared" si="8"/>
        <v>100000</v>
      </c>
      <c r="J35" s="2" t="s">
        <v>252</v>
      </c>
      <c r="K35" s="2" t="s">
        <v>253</v>
      </c>
    </row>
    <row r="36" ht="12" spans="1:11">
      <c r="A36" s="2" t="s">
        <v>223</v>
      </c>
      <c r="B36">
        <v>64</v>
      </c>
      <c r="C36">
        <v>64</v>
      </c>
      <c r="D36">
        <v>64</v>
      </c>
      <c r="E36">
        <v>128</v>
      </c>
      <c r="F36">
        <v>9</v>
      </c>
      <c r="G36">
        <f t="shared" si="7"/>
        <v>524288</v>
      </c>
      <c r="H36" t="str">
        <f t="shared" si="8"/>
        <v>80000</v>
      </c>
      <c r="J36" s="2" t="s">
        <v>254</v>
      </c>
      <c r="K36" s="2" t="s">
        <v>255</v>
      </c>
    </row>
    <row r="37" ht="12" spans="1:11">
      <c r="A37" s="2" t="s">
        <v>224</v>
      </c>
      <c r="B37">
        <v>32</v>
      </c>
      <c r="C37">
        <v>32</v>
      </c>
      <c r="D37">
        <v>128</v>
      </c>
      <c r="E37">
        <v>256</v>
      </c>
      <c r="F37">
        <v>9</v>
      </c>
      <c r="G37">
        <f t="shared" si="7"/>
        <v>262144</v>
      </c>
      <c r="H37" t="str">
        <f t="shared" si="8"/>
        <v>40000</v>
      </c>
      <c r="J37" s="2" t="s">
        <v>256</v>
      </c>
      <c r="K37" s="2" t="s">
        <v>257</v>
      </c>
    </row>
    <row r="38" ht="12" spans="1:11">
      <c r="A38" s="2" t="s">
        <v>225</v>
      </c>
      <c r="B38">
        <v>16</v>
      </c>
      <c r="C38">
        <v>16</v>
      </c>
      <c r="D38">
        <v>256</v>
      </c>
      <c r="E38">
        <v>512</v>
      </c>
      <c r="F38">
        <v>9</v>
      </c>
      <c r="G38">
        <f t="shared" si="7"/>
        <v>131072</v>
      </c>
      <c r="H38" t="str">
        <f t="shared" si="8"/>
        <v>20000</v>
      </c>
      <c r="J38" s="2" t="s">
        <v>258</v>
      </c>
      <c r="K38" s="2" t="s">
        <v>259</v>
      </c>
    </row>
    <row r="39" ht="12" spans="1:12">
      <c r="A39" s="2" t="s">
        <v>229</v>
      </c>
      <c r="B39">
        <v>16</v>
      </c>
      <c r="C39">
        <v>16</v>
      </c>
      <c r="D39">
        <v>512</v>
      </c>
      <c r="E39">
        <v>1024</v>
      </c>
      <c r="F39">
        <v>9</v>
      </c>
      <c r="G39">
        <f t="shared" si="7"/>
        <v>262144</v>
      </c>
      <c r="H39" t="str">
        <f t="shared" si="8"/>
        <v>40000</v>
      </c>
      <c r="J39" s="2" t="s">
        <v>260</v>
      </c>
      <c r="K39" s="2" t="s">
        <v>261</v>
      </c>
      <c r="L39" s="2"/>
    </row>
    <row r="40" ht="12" spans="1:11">
      <c r="A40" s="2" t="s">
        <v>233</v>
      </c>
      <c r="B40">
        <v>16</v>
      </c>
      <c r="C40">
        <v>16</v>
      </c>
      <c r="D40">
        <v>1024</v>
      </c>
      <c r="E40">
        <v>1024</v>
      </c>
      <c r="F40">
        <v>9</v>
      </c>
      <c r="G40">
        <f t="shared" si="7"/>
        <v>524288</v>
      </c>
      <c r="H40" t="str">
        <f t="shared" si="8"/>
        <v>80000</v>
      </c>
      <c r="J40" s="2" t="s">
        <v>262</v>
      </c>
      <c r="K40" s="2" t="s">
        <v>263</v>
      </c>
    </row>
    <row r="41" s="2" customFormat="1" ht="12" spans="1:11">
      <c r="A41" s="2" t="s">
        <v>241</v>
      </c>
      <c r="B41" s="2">
        <v>16</v>
      </c>
      <c r="C41" s="2">
        <v>16</v>
      </c>
      <c r="D41" s="2">
        <v>1024</v>
      </c>
      <c r="E41" s="2">
        <v>128</v>
      </c>
      <c r="F41" s="2">
        <v>1</v>
      </c>
      <c r="G41">
        <f t="shared" si="7"/>
        <v>524288</v>
      </c>
      <c r="H41" t="str">
        <f t="shared" si="8"/>
        <v>80000</v>
      </c>
      <c r="I41"/>
      <c r="J41" s="2" t="s">
        <v>264</v>
      </c>
      <c r="K41"/>
    </row>
    <row r="42" ht="12" spans="2:12">
      <c r="B42">
        <v>16</v>
      </c>
      <c r="C42">
        <v>16</v>
      </c>
      <c r="D42">
        <v>128</v>
      </c>
      <c r="E42">
        <v>0</v>
      </c>
      <c r="F42">
        <v>1</v>
      </c>
      <c r="G42">
        <v>65536</v>
      </c>
      <c r="H42" t="str">
        <f t="shared" si="8"/>
        <v>10000</v>
      </c>
      <c r="I42" s="2"/>
      <c r="J42" s="2"/>
      <c r="L42" s="2"/>
    </row>
    <row r="43" spans="7:8">
      <c r="G43">
        <f>SUM(G33:G42)</f>
        <v>13828096</v>
      </c>
      <c r="H43" t="str">
        <f t="shared" si="8"/>
        <v>D30000</v>
      </c>
    </row>
    <row r="44" ht="12" spans="13:14">
      <c r="M44" s="2" t="s">
        <v>216</v>
      </c>
      <c r="N44" s="2" t="s">
        <v>217</v>
      </c>
    </row>
    <row r="45" ht="12" spans="13:14">
      <c r="M45" s="20" t="s">
        <v>265</v>
      </c>
      <c r="N45" s="20" t="s">
        <v>265</v>
      </c>
    </row>
    <row r="46" ht="12" spans="11:14">
      <c r="K46" s="2" t="s">
        <v>247</v>
      </c>
      <c r="L46">
        <v>0</v>
      </c>
      <c r="M46" s="20" t="str">
        <f t="shared" ref="M46:M50" si="9">DEC2HEX(($H$24)+HEX2DEC(L46))</f>
        <v>1E48880</v>
      </c>
      <c r="N46" t="str">
        <f t="shared" ref="N46:N50" si="10">DEC2HEX(($D$28+$H$24)+HEX2DEC(L46))</f>
        <v>81E48880</v>
      </c>
    </row>
    <row r="47" ht="12" spans="13:13">
      <c r="M47" s="20"/>
    </row>
    <row r="48" ht="12" spans="4:14">
      <c r="D48">
        <v>256</v>
      </c>
      <c r="E48">
        <v>9</v>
      </c>
      <c r="F48">
        <f>D48*E48</f>
        <v>2304</v>
      </c>
      <c r="J48" s="2" t="s">
        <v>249</v>
      </c>
      <c r="K48" s="2" t="s">
        <v>248</v>
      </c>
      <c r="L48" t="str">
        <f>H33</f>
        <v>800000</v>
      </c>
      <c r="M48" s="20" t="str">
        <f t="shared" si="9"/>
        <v>2648880</v>
      </c>
      <c r="N48" t="str">
        <f t="shared" si="10"/>
        <v>82648880</v>
      </c>
    </row>
    <row r="49" ht="12" spans="13:13">
      <c r="M49" s="20"/>
    </row>
    <row r="50" ht="12" spans="10:14">
      <c r="J50" s="2" t="s">
        <v>251</v>
      </c>
      <c r="K50" s="2" t="s">
        <v>250</v>
      </c>
      <c r="L50" t="str">
        <f>DEC2HEX(G33+G34)</f>
        <v>A00000</v>
      </c>
      <c r="M50" s="20" t="str">
        <f t="shared" si="9"/>
        <v>2848880</v>
      </c>
      <c r="N50" t="str">
        <f t="shared" si="10"/>
        <v>82848880</v>
      </c>
    </row>
    <row r="51" ht="12" spans="5:13">
      <c r="E51">
        <v>18912</v>
      </c>
      <c r="M51" s="20"/>
    </row>
    <row r="52" ht="12" spans="5:14">
      <c r="E52">
        <v>23167</v>
      </c>
      <c r="G52" s="2" t="s">
        <v>266</v>
      </c>
      <c r="J52" s="2" t="s">
        <v>253</v>
      </c>
      <c r="K52" s="2" t="s">
        <v>252</v>
      </c>
      <c r="L52" t="str">
        <f>DEC2HEX(HEX2DEC(L50)+G35)</f>
        <v>B00000</v>
      </c>
      <c r="M52" s="20" t="str">
        <f t="shared" ref="M52:M56" si="11">DEC2HEX(($H$24)+HEX2DEC(L52))</f>
        <v>2948880</v>
      </c>
      <c r="N52" t="str">
        <f t="shared" ref="N52:N56" si="12">DEC2HEX(($D$28+$H$24)+HEX2DEC(L52))</f>
        <v>82948880</v>
      </c>
    </row>
    <row r="53" ht="12" spans="5:13">
      <c r="E53">
        <f>SUM(E51:E52)</f>
        <v>42079</v>
      </c>
      <c r="G53" s="2" t="s">
        <v>267</v>
      </c>
      <c r="H53" s="2" t="s">
        <v>268</v>
      </c>
      <c r="M53" s="20"/>
    </row>
    <row r="54" ht="12" spans="7:14">
      <c r="G54" s="1">
        <v>1389636</v>
      </c>
      <c r="H54" t="str">
        <f>DEC2HEX(G54*32+B28)</f>
        <v>4CFC890</v>
      </c>
      <c r="J54" s="2" t="s">
        <v>255</v>
      </c>
      <c r="K54" s="2" t="s">
        <v>254</v>
      </c>
      <c r="L54" t="str">
        <f>DEC2HEX(HEX2DEC(L52)+G36)</f>
        <v>B80000</v>
      </c>
      <c r="M54" s="20" t="str">
        <f t="shared" si="11"/>
        <v>29C8880</v>
      </c>
      <c r="N54" t="str">
        <f t="shared" si="12"/>
        <v>829C8880</v>
      </c>
    </row>
    <row r="55" ht="12" spans="13:13">
      <c r="M55" s="20"/>
    </row>
    <row r="56" ht="12" spans="7:14">
      <c r="G56" s="27"/>
      <c r="J56" s="2" t="s">
        <v>257</v>
      </c>
      <c r="K56" s="2" t="s">
        <v>256</v>
      </c>
      <c r="L56" t="str">
        <f>DEC2HEX(HEX2DEC(L54)+G37)</f>
        <v>BC0000</v>
      </c>
      <c r="M56" s="20" t="str">
        <f t="shared" si="11"/>
        <v>2A08880</v>
      </c>
      <c r="N56" t="str">
        <f t="shared" si="12"/>
        <v>82A08880</v>
      </c>
    </row>
    <row r="57" ht="12" spans="13:13">
      <c r="M57" s="20"/>
    </row>
    <row r="58" ht="12" spans="10:14">
      <c r="J58" s="2" t="s">
        <v>259</v>
      </c>
      <c r="K58" s="2" t="s">
        <v>258</v>
      </c>
      <c r="L58" t="str">
        <f>DEC2HEX(HEX2DEC(L56)+G38)</f>
        <v>BE0000</v>
      </c>
      <c r="M58" s="20" t="str">
        <f t="shared" ref="M58:M62" si="13">DEC2HEX(($H$24)+HEX2DEC(L58))</f>
        <v>2A28880</v>
      </c>
      <c r="N58" t="str">
        <f t="shared" ref="N58:N62" si="14">DEC2HEX(($D$28+$H$24)+HEX2DEC(L58))</f>
        <v>82A28880</v>
      </c>
    </row>
    <row r="59" ht="12" spans="13:13">
      <c r="M59" s="20"/>
    </row>
    <row r="60" ht="12" spans="10:14">
      <c r="J60" s="2" t="s">
        <v>261</v>
      </c>
      <c r="K60" s="2" t="s">
        <v>260</v>
      </c>
      <c r="L60" t="str">
        <f>DEC2HEX(HEX2DEC(L58)+G39)</f>
        <v>C20000</v>
      </c>
      <c r="M60" s="20" t="str">
        <f t="shared" si="13"/>
        <v>2A68880</v>
      </c>
      <c r="N60" t="str">
        <f t="shared" si="14"/>
        <v>82A68880</v>
      </c>
    </row>
    <row r="61" ht="12" spans="13:13">
      <c r="M61" s="20"/>
    </row>
    <row r="62" ht="12" spans="10:14">
      <c r="J62" s="2" t="s">
        <v>269</v>
      </c>
      <c r="K62" s="2" t="s">
        <v>262</v>
      </c>
      <c r="L62" t="str">
        <f>DEC2HEX(HEX2DEC(L60)+G40)</f>
        <v>CA0000</v>
      </c>
      <c r="M62" s="20" t="str">
        <f t="shared" si="13"/>
        <v>2AE8880</v>
      </c>
      <c r="N62" t="str">
        <f t="shared" si="14"/>
        <v>82AE8880</v>
      </c>
    </row>
    <row r="63" ht="12" spans="13:13">
      <c r="M63" s="20"/>
    </row>
    <row r="64" ht="12" spans="11:14">
      <c r="K64" s="2" t="s">
        <v>264</v>
      </c>
      <c r="L64" t="str">
        <f>DEC2HEX(HEX2DEC(L62)+G41)</f>
        <v>D20000</v>
      </c>
      <c r="M64" s="20" t="str">
        <f>DEC2HEX(($H$24)+HEX2DEC(L64))</f>
        <v>2B68880</v>
      </c>
      <c r="N64" t="str">
        <f>DEC2HEX(($D$28+$H$24)+HEX2DEC(L64))</f>
        <v>82B68880</v>
      </c>
    </row>
    <row r="65" ht="12" spans="13:13">
      <c r="M65" s="20"/>
    </row>
    <row r="66" ht="12" spans="10:14">
      <c r="J66" s="2" t="s">
        <v>270</v>
      </c>
      <c r="L66" t="str">
        <f>DEC2HEX(HEX2DEC(L64)+G42)</f>
        <v>D30000</v>
      </c>
      <c r="M66" s="20" t="str">
        <f>DEC2HEX(($H$24)+HEX2DEC(L66))</f>
        <v>2B78880</v>
      </c>
      <c r="N66" t="str">
        <f>DEC2HEX(($D$28+$H$24)+HEX2DEC(L66))</f>
        <v>82B78880</v>
      </c>
    </row>
    <row r="72" spans="9:9">
      <c r="I72">
        <v>49390000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workbookViewId="0">
      <selection activeCell="B21" sqref="B21"/>
    </sheetView>
  </sheetViews>
  <sheetFormatPr defaultColWidth="9" defaultRowHeight="10.5"/>
  <cols>
    <col min="1" max="6" width="11.5238095238095"/>
    <col min="7" max="7" width="19.2761904761905"/>
    <col min="8" max="8" width="20.8285714285714"/>
    <col min="9" max="9" width="14.7047619047619"/>
    <col min="10" max="10" width="24.1904761904762"/>
    <col min="11" max="1025" width="11.5238095238095"/>
  </cols>
  <sheetData>
    <row r="1" ht="12" spans="1:10">
      <c r="A1" s="2" t="s">
        <v>207</v>
      </c>
      <c r="B1" s="2" t="s">
        <v>208</v>
      </c>
      <c r="C1" s="2" t="s">
        <v>209</v>
      </c>
      <c r="D1" s="2" t="s">
        <v>210</v>
      </c>
      <c r="E1" s="2" t="s">
        <v>211</v>
      </c>
      <c r="F1" s="2" t="s">
        <v>212</v>
      </c>
      <c r="G1" s="1" t="s">
        <v>213</v>
      </c>
      <c r="H1" s="1" t="s">
        <v>214</v>
      </c>
      <c r="I1" s="1" t="s">
        <v>215</v>
      </c>
      <c r="J1" s="2" t="s">
        <v>271</v>
      </c>
    </row>
    <row r="2" ht="12" spans="1:14">
      <c r="A2" s="2" t="s">
        <v>218</v>
      </c>
      <c r="B2" s="2">
        <v>32</v>
      </c>
      <c r="C2" s="2">
        <v>32</v>
      </c>
      <c r="D2" s="2">
        <v>3</v>
      </c>
      <c r="E2" s="26">
        <v>32</v>
      </c>
      <c r="F2" s="2">
        <v>5</v>
      </c>
      <c r="G2" s="1">
        <f>D2*E2*F2*F2+E2</f>
        <v>2432</v>
      </c>
      <c r="H2" s="1">
        <f>G2</f>
        <v>2432</v>
      </c>
      <c r="I2" s="1" t="str">
        <f>DEC2HEX(H2)</f>
        <v>980</v>
      </c>
      <c r="J2" s="2">
        <f>G2/16</f>
        <v>152</v>
      </c>
      <c r="K2" s="2"/>
      <c r="L2" s="2"/>
      <c r="M2" s="2"/>
      <c r="N2" s="2"/>
    </row>
    <row r="3" ht="12" spans="1:14">
      <c r="A3" s="2" t="s">
        <v>220</v>
      </c>
      <c r="B3" s="2">
        <v>16</v>
      </c>
      <c r="C3" s="2">
        <v>16</v>
      </c>
      <c r="D3" s="2">
        <v>32</v>
      </c>
      <c r="E3" s="26">
        <v>32</v>
      </c>
      <c r="F3" s="2">
        <v>5</v>
      </c>
      <c r="G3" s="1">
        <f>D3*E3*F3*F3+E3</f>
        <v>25632</v>
      </c>
      <c r="H3" s="1">
        <f>G3</f>
        <v>25632</v>
      </c>
      <c r="I3" s="1" t="str">
        <f>DEC2HEX(H3)</f>
        <v>6420</v>
      </c>
      <c r="J3" s="2">
        <f>G3/16</f>
        <v>1602</v>
      </c>
      <c r="K3" s="2"/>
      <c r="L3" s="2"/>
      <c r="M3" s="2"/>
      <c r="N3" s="2"/>
    </row>
    <row r="4" ht="12" spans="1:14">
      <c r="A4" s="2" t="s">
        <v>221</v>
      </c>
      <c r="B4" s="2">
        <v>8</v>
      </c>
      <c r="C4" s="2">
        <v>8</v>
      </c>
      <c r="D4" s="2">
        <v>32</v>
      </c>
      <c r="E4" s="2">
        <v>64</v>
      </c>
      <c r="F4" s="2">
        <v>5</v>
      </c>
      <c r="G4" s="1">
        <f>D4*E4*F4*F4+E4</f>
        <v>51264</v>
      </c>
      <c r="H4" s="1">
        <f>G4</f>
        <v>51264</v>
      </c>
      <c r="I4" s="1" t="str">
        <f>DEC2HEX(H4)</f>
        <v>C840</v>
      </c>
      <c r="J4" s="2">
        <f>G4/16</f>
        <v>3204</v>
      </c>
      <c r="K4" s="2"/>
      <c r="L4" s="2"/>
      <c r="M4" s="2"/>
      <c r="N4" s="2"/>
    </row>
    <row r="5" ht="12" spans="1:14">
      <c r="A5" s="2"/>
      <c r="B5" s="2"/>
      <c r="C5" s="2"/>
      <c r="D5" s="2"/>
      <c r="E5" s="2"/>
      <c r="F5" s="2"/>
      <c r="G5" s="2">
        <f>SUM(G2:G4)</f>
        <v>79328</v>
      </c>
      <c r="H5" s="2">
        <f>SUM(H2:H4)</f>
        <v>79328</v>
      </c>
      <c r="I5" s="2"/>
      <c r="J5" s="2"/>
      <c r="K5" s="2"/>
      <c r="L5" s="2"/>
      <c r="M5" s="2"/>
      <c r="N5" s="2"/>
    </row>
    <row r="12" ht="12" spans="10:11">
      <c r="J12" s="2" t="s">
        <v>246</v>
      </c>
      <c r="K12" s="2" t="s">
        <v>246</v>
      </c>
    </row>
    <row r="13" ht="12" spans="1:11">
      <c r="A13" s="2" t="s">
        <v>207</v>
      </c>
      <c r="B13" s="2" t="s">
        <v>208</v>
      </c>
      <c r="C13" s="2" t="s">
        <v>209</v>
      </c>
      <c r="D13" s="2" t="s">
        <v>210</v>
      </c>
      <c r="E13" s="2" t="s">
        <v>211</v>
      </c>
      <c r="F13" s="2" t="s">
        <v>212</v>
      </c>
      <c r="G13" s="1" t="s">
        <v>272</v>
      </c>
      <c r="H13" s="1" t="s">
        <v>214</v>
      </c>
      <c r="I13" s="1" t="s">
        <v>215</v>
      </c>
      <c r="J13" t="str">
        <f>DEC2HEX($G$5)</f>
        <v>135E0</v>
      </c>
      <c r="K13" s="2" t="s">
        <v>247</v>
      </c>
    </row>
    <row r="14" ht="12" spans="1:12">
      <c r="A14" s="2" t="s">
        <v>218</v>
      </c>
      <c r="B14" s="2">
        <v>32</v>
      </c>
      <c r="C14" s="2">
        <v>32</v>
      </c>
      <c r="D14" s="2">
        <v>16</v>
      </c>
      <c r="E14" s="26">
        <v>32</v>
      </c>
      <c r="F14" s="2">
        <v>5</v>
      </c>
      <c r="G14" s="1">
        <f t="shared" ref="G14:G16" si="0">B14*C14*D14</f>
        <v>16384</v>
      </c>
      <c r="H14" s="1"/>
      <c r="I14" s="1"/>
      <c r="J14" t="str">
        <f t="shared" ref="J14:J16" si="1">DEC2HEX(HEX2DEC(J13)+B14*C14*D14)</f>
        <v>175E0</v>
      </c>
      <c r="K14" s="2" t="s">
        <v>248</v>
      </c>
      <c r="L14" s="2" t="s">
        <v>249</v>
      </c>
    </row>
    <row r="15" ht="12" spans="1:12">
      <c r="A15" s="2" t="s">
        <v>220</v>
      </c>
      <c r="B15" s="2">
        <v>16</v>
      </c>
      <c r="C15" s="2">
        <v>16</v>
      </c>
      <c r="D15" s="2">
        <v>32</v>
      </c>
      <c r="E15" s="26">
        <v>32</v>
      </c>
      <c r="F15" s="2">
        <v>5</v>
      </c>
      <c r="G15" s="1">
        <f t="shared" si="0"/>
        <v>8192</v>
      </c>
      <c r="H15" s="1"/>
      <c r="I15" s="1"/>
      <c r="J15" t="str">
        <f t="shared" si="1"/>
        <v>195E0</v>
      </c>
      <c r="K15" s="2" t="s">
        <v>251</v>
      </c>
      <c r="L15" s="2" t="s">
        <v>250</v>
      </c>
    </row>
    <row r="16" ht="12" spans="1:12">
      <c r="A16" s="2" t="s">
        <v>221</v>
      </c>
      <c r="B16" s="2">
        <v>8</v>
      </c>
      <c r="C16" s="2">
        <v>8</v>
      </c>
      <c r="D16" s="2">
        <v>32</v>
      </c>
      <c r="E16" s="2">
        <v>64</v>
      </c>
      <c r="F16" s="2">
        <v>5</v>
      </c>
      <c r="G16" s="1">
        <f t="shared" si="0"/>
        <v>2048</v>
      </c>
      <c r="H16" s="1"/>
      <c r="I16" s="1"/>
      <c r="J16" t="str">
        <f t="shared" si="1"/>
        <v>19DE0</v>
      </c>
      <c r="K16" s="2" t="s">
        <v>252</v>
      </c>
      <c r="L16" s="2" t="s">
        <v>253</v>
      </c>
    </row>
    <row r="17" spans="7:7">
      <c r="G17">
        <f>SUM(G14:G16)</f>
        <v>26624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01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0.5"/>
  <cols>
    <col min="1" max="1" width="7.77142857142857"/>
    <col min="2" max="2" width="16.2571428571429"/>
    <col min="3" max="3" width="7.63809523809524"/>
    <col min="4" max="4" width="7.91428571428571"/>
    <col min="5" max="5" width="6.39047619047619"/>
    <col min="6" max="6" width="11.3904761904762"/>
    <col min="7" max="7" width="8.05714285714286"/>
    <col min="8" max="8" width="4.58095238095238"/>
    <col min="9" max="9" width="7.63809523809524"/>
    <col min="10" max="10" width="5.96190476190476"/>
    <col min="11" max="11" width="10.4095238095238"/>
    <col min="12" max="12" width="5.27619047619048"/>
    <col min="13" max="13" width="10.8380952380952"/>
    <col min="14" max="14" width="10.9714285714286"/>
    <col min="15" max="15" width="5.41904761904762"/>
    <col min="16" max="17" width="6.39047619047619"/>
    <col min="18" max="18" width="6.24761904761905"/>
    <col min="19" max="19" width="11.5238095238095"/>
    <col min="20" max="20" width="13.8857142857143"/>
    <col min="21" max="21" width="8.05714285714286"/>
    <col min="22" max="22" width="10.4095238095238"/>
    <col min="23" max="23" width="11.5238095238095"/>
    <col min="24" max="24" width="12.3714285714286"/>
    <col min="25" max="25" width="11.5238095238095"/>
    <col min="26" max="26" width="21.8952380952381"/>
    <col min="27" max="1025" width="11.5238095238095"/>
  </cols>
  <sheetData>
    <row r="1" s="1" customFormat="1" ht="12" spans="1:1024">
      <c r="A1" s="2" t="s">
        <v>273</v>
      </c>
      <c r="B1" s="3" t="s">
        <v>65</v>
      </c>
      <c r="C1" s="3" t="s">
        <v>121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278</v>
      </c>
      <c r="O1" s="3" t="s">
        <v>279</v>
      </c>
      <c r="P1" s="3" t="s">
        <v>280</v>
      </c>
      <c r="Q1" s="3" t="s">
        <v>281</v>
      </c>
      <c r="R1" s="3" t="s">
        <v>282</v>
      </c>
      <c r="S1" s="1" t="s">
        <v>283</v>
      </c>
      <c r="U1" s="1" t="s">
        <v>284</v>
      </c>
      <c r="X1" s="1" t="s">
        <v>285</v>
      </c>
      <c r="Y1" s="1" t="s">
        <v>286</v>
      </c>
      <c r="AMG1"/>
      <c r="AMH1"/>
      <c r="AMI1"/>
      <c r="AMJ1"/>
    </row>
    <row r="2" ht="12" spans="1:25">
      <c r="A2">
        <v>0</v>
      </c>
      <c r="B2" s="2" t="s">
        <v>287</v>
      </c>
      <c r="C2">
        <v>261</v>
      </c>
      <c r="D2">
        <v>261</v>
      </c>
      <c r="E2">
        <v>16</v>
      </c>
      <c r="F2">
        <v>96</v>
      </c>
      <c r="G2">
        <v>7</v>
      </c>
      <c r="H2">
        <v>0</v>
      </c>
      <c r="I2">
        <v>2</v>
      </c>
      <c r="J2">
        <v>1</v>
      </c>
      <c r="K2">
        <v>2</v>
      </c>
      <c r="L2">
        <v>0</v>
      </c>
      <c r="M2">
        <v>1</v>
      </c>
      <c r="N2">
        <v>0</v>
      </c>
      <c r="O2">
        <v>0</v>
      </c>
      <c r="P2">
        <v>-3</v>
      </c>
      <c r="Q2">
        <v>7</v>
      </c>
      <c r="R2">
        <v>7</v>
      </c>
      <c r="S2">
        <f t="shared" ref="S2:S28" si="0">IF(OR(G2=1,G2=3,G2=7,G2=5),G2*G2*E2*F2+F2,0)</f>
        <v>75360</v>
      </c>
      <c r="T2">
        <f t="shared" ref="T2:T27" si="1">S2/(128*16*512)</f>
        <v>0.071868896484375</v>
      </c>
      <c r="V2">
        <f t="shared" ref="V2:V27" si="2">E2/16</f>
        <v>1</v>
      </c>
      <c r="W2">
        <f t="shared" ref="W2:W27" si="3">F3/16</f>
        <v>1</v>
      </c>
      <c r="X2">
        <f t="shared" ref="X2:X27" si="4">G2*G2*E2*F2+F2</f>
        <v>75360</v>
      </c>
      <c r="Y2" s="4">
        <f>X2</f>
        <v>75360</v>
      </c>
    </row>
    <row r="3" s="16" customFormat="1" ht="12" spans="1:1024">
      <c r="A3" s="16">
        <v>1</v>
      </c>
      <c r="B3" s="16" t="s">
        <v>288</v>
      </c>
      <c r="C3" s="21">
        <v>64</v>
      </c>
      <c r="D3" s="16">
        <v>64</v>
      </c>
      <c r="E3" s="16">
        <v>96</v>
      </c>
      <c r="F3" s="16">
        <v>16</v>
      </c>
      <c r="G3" s="16">
        <v>1</v>
      </c>
      <c r="H3" s="16">
        <v>0</v>
      </c>
      <c r="I3" s="16">
        <v>1</v>
      </c>
      <c r="J3" s="16">
        <v>1</v>
      </c>
      <c r="K3" s="16">
        <v>0</v>
      </c>
      <c r="L3" s="16">
        <v>0</v>
      </c>
      <c r="M3" s="16">
        <v>1</v>
      </c>
      <c r="N3" s="16">
        <v>0</v>
      </c>
      <c r="O3" s="16">
        <v>-3</v>
      </c>
      <c r="P3" s="16">
        <v>-4</v>
      </c>
      <c r="Q3" s="16">
        <v>7</v>
      </c>
      <c r="R3" s="16">
        <v>7</v>
      </c>
      <c r="S3" s="16">
        <f t="shared" si="0"/>
        <v>1552</v>
      </c>
      <c r="T3">
        <f t="shared" si="1"/>
        <v>0.0014801025390625</v>
      </c>
      <c r="U3">
        <f t="shared" ref="U3:U27" si="5">D3*E3/16</f>
        <v>384</v>
      </c>
      <c r="V3" s="16">
        <f t="shared" si="2"/>
        <v>6</v>
      </c>
      <c r="W3">
        <f t="shared" si="3"/>
        <v>4</v>
      </c>
      <c r="X3">
        <f t="shared" si="4"/>
        <v>1552</v>
      </c>
      <c r="Y3" s="21">
        <f t="shared" ref="Y3:Y27" si="6">Y2+X3</f>
        <v>76912</v>
      </c>
      <c r="AMG3"/>
      <c r="AMH3"/>
      <c r="AMI3"/>
      <c r="AMJ3"/>
    </row>
    <row r="4" ht="12" spans="1:25">
      <c r="A4">
        <v>2</v>
      </c>
      <c r="B4" s="2" t="s">
        <v>289</v>
      </c>
      <c r="C4" s="4">
        <v>64</v>
      </c>
      <c r="D4">
        <v>64</v>
      </c>
      <c r="E4">
        <v>16</v>
      </c>
      <c r="F4">
        <v>64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2</v>
      </c>
      <c r="N4">
        <v>0</v>
      </c>
      <c r="O4">
        <v>-4</v>
      </c>
      <c r="P4">
        <v>-4</v>
      </c>
      <c r="Q4">
        <v>7</v>
      </c>
      <c r="R4">
        <v>7</v>
      </c>
      <c r="S4">
        <f t="shared" si="0"/>
        <v>1088</v>
      </c>
      <c r="T4">
        <f t="shared" si="1"/>
        <v>0.00103759765625</v>
      </c>
      <c r="U4">
        <f t="shared" si="5"/>
        <v>64</v>
      </c>
      <c r="V4" s="16">
        <f t="shared" si="2"/>
        <v>1</v>
      </c>
      <c r="W4">
        <f t="shared" si="3"/>
        <v>4</v>
      </c>
      <c r="X4">
        <f t="shared" si="4"/>
        <v>1088</v>
      </c>
      <c r="Y4" s="21">
        <f t="shared" si="6"/>
        <v>78000</v>
      </c>
    </row>
    <row r="5" ht="12" spans="1:25">
      <c r="A5">
        <v>3</v>
      </c>
      <c r="B5" s="2" t="s">
        <v>290</v>
      </c>
      <c r="C5" s="4">
        <v>64</v>
      </c>
      <c r="D5">
        <v>64</v>
      </c>
      <c r="E5">
        <v>16</v>
      </c>
      <c r="F5">
        <v>64</v>
      </c>
      <c r="G5">
        <v>3</v>
      </c>
      <c r="H5">
        <v>1</v>
      </c>
      <c r="I5">
        <v>1</v>
      </c>
      <c r="J5">
        <v>1</v>
      </c>
      <c r="K5">
        <v>0</v>
      </c>
      <c r="L5" s="16">
        <v>0</v>
      </c>
      <c r="M5">
        <v>2</v>
      </c>
      <c r="N5">
        <v>1</v>
      </c>
      <c r="O5">
        <v>-4</v>
      </c>
      <c r="P5" s="1">
        <v>-4</v>
      </c>
      <c r="Q5">
        <v>7</v>
      </c>
      <c r="R5">
        <v>7</v>
      </c>
      <c r="S5">
        <f t="shared" si="0"/>
        <v>9280</v>
      </c>
      <c r="T5">
        <f t="shared" si="1"/>
        <v>0.00885009765625</v>
      </c>
      <c r="U5">
        <f t="shared" si="5"/>
        <v>64</v>
      </c>
      <c r="V5" s="16">
        <f t="shared" si="2"/>
        <v>1</v>
      </c>
      <c r="W5">
        <f t="shared" si="3"/>
        <v>1</v>
      </c>
      <c r="X5">
        <f t="shared" si="4"/>
        <v>9280</v>
      </c>
      <c r="Y5" s="21">
        <f t="shared" si="6"/>
        <v>87280</v>
      </c>
    </row>
    <row r="6" s="17" customFormat="1" ht="12" spans="1:1024">
      <c r="A6" s="17">
        <v>4</v>
      </c>
      <c r="B6" s="17" t="s">
        <v>291</v>
      </c>
      <c r="C6" s="21">
        <v>64</v>
      </c>
      <c r="D6" s="17">
        <v>64</v>
      </c>
      <c r="E6" s="17">
        <v>128</v>
      </c>
      <c r="F6" s="17">
        <v>16</v>
      </c>
      <c r="G6" s="17">
        <v>1</v>
      </c>
      <c r="H6" s="17">
        <v>0</v>
      </c>
      <c r="I6" s="17">
        <v>1</v>
      </c>
      <c r="J6" s="17">
        <v>1</v>
      </c>
      <c r="K6" s="17">
        <v>0</v>
      </c>
      <c r="L6">
        <v>0</v>
      </c>
      <c r="M6" s="17">
        <v>1</v>
      </c>
      <c r="N6" s="17">
        <v>0</v>
      </c>
      <c r="O6" s="17">
        <v>-4</v>
      </c>
      <c r="P6" s="17">
        <v>-4</v>
      </c>
      <c r="Q6" s="17">
        <v>7</v>
      </c>
      <c r="R6" s="17">
        <v>7</v>
      </c>
      <c r="S6" s="17">
        <f t="shared" si="0"/>
        <v>2064</v>
      </c>
      <c r="T6">
        <f t="shared" si="1"/>
        <v>0.0019683837890625</v>
      </c>
      <c r="U6">
        <f t="shared" si="5"/>
        <v>512</v>
      </c>
      <c r="V6" s="16">
        <f t="shared" si="2"/>
        <v>8</v>
      </c>
      <c r="W6">
        <f t="shared" si="3"/>
        <v>4</v>
      </c>
      <c r="X6">
        <f t="shared" si="4"/>
        <v>2064</v>
      </c>
      <c r="Y6" s="21">
        <f t="shared" si="6"/>
        <v>89344</v>
      </c>
      <c r="AMG6"/>
      <c r="AMH6"/>
      <c r="AMI6"/>
      <c r="AMJ6"/>
    </row>
    <row r="7" ht="12" spans="1:25">
      <c r="A7">
        <v>5</v>
      </c>
      <c r="B7" s="2" t="s">
        <v>292</v>
      </c>
      <c r="C7" s="4">
        <v>64</v>
      </c>
      <c r="D7">
        <v>64</v>
      </c>
      <c r="E7">
        <v>16</v>
      </c>
      <c r="F7">
        <v>64</v>
      </c>
      <c r="G7">
        <v>1</v>
      </c>
      <c r="H7">
        <v>0</v>
      </c>
      <c r="I7">
        <v>1</v>
      </c>
      <c r="J7">
        <v>1</v>
      </c>
      <c r="K7">
        <v>0</v>
      </c>
      <c r="L7" s="16">
        <v>0</v>
      </c>
      <c r="M7">
        <v>2</v>
      </c>
      <c r="N7">
        <v>0</v>
      </c>
      <c r="O7">
        <v>-4</v>
      </c>
      <c r="P7" s="1">
        <v>-4</v>
      </c>
      <c r="Q7">
        <v>7</v>
      </c>
      <c r="R7">
        <v>7</v>
      </c>
      <c r="S7">
        <f t="shared" si="0"/>
        <v>1088</v>
      </c>
      <c r="T7">
        <f t="shared" si="1"/>
        <v>0.00103759765625</v>
      </c>
      <c r="U7">
        <f t="shared" si="5"/>
        <v>64</v>
      </c>
      <c r="V7" s="16">
        <f t="shared" si="2"/>
        <v>1</v>
      </c>
      <c r="W7">
        <f t="shared" si="3"/>
        <v>4</v>
      </c>
      <c r="X7">
        <f t="shared" si="4"/>
        <v>1088</v>
      </c>
      <c r="Y7" s="21">
        <f t="shared" si="6"/>
        <v>90432</v>
      </c>
    </row>
    <row r="8" ht="12" spans="1:25">
      <c r="A8">
        <v>6</v>
      </c>
      <c r="B8" s="2" t="s">
        <v>293</v>
      </c>
      <c r="C8" s="4">
        <v>64</v>
      </c>
      <c r="D8">
        <v>64</v>
      </c>
      <c r="E8">
        <v>16</v>
      </c>
      <c r="F8">
        <v>64</v>
      </c>
      <c r="G8">
        <v>3</v>
      </c>
      <c r="H8">
        <v>1</v>
      </c>
      <c r="I8">
        <v>1</v>
      </c>
      <c r="J8">
        <v>1</v>
      </c>
      <c r="K8">
        <v>0</v>
      </c>
      <c r="L8">
        <v>0</v>
      </c>
      <c r="M8">
        <v>2</v>
      </c>
      <c r="N8">
        <v>1</v>
      </c>
      <c r="O8">
        <v>-4</v>
      </c>
      <c r="P8">
        <v>-4</v>
      </c>
      <c r="Q8">
        <v>7</v>
      </c>
      <c r="R8">
        <v>7</v>
      </c>
      <c r="S8">
        <f t="shared" si="0"/>
        <v>9280</v>
      </c>
      <c r="T8">
        <f t="shared" si="1"/>
        <v>0.00885009765625</v>
      </c>
      <c r="U8">
        <f t="shared" si="5"/>
        <v>64</v>
      </c>
      <c r="V8" s="16">
        <f t="shared" si="2"/>
        <v>1</v>
      </c>
      <c r="W8">
        <f t="shared" si="3"/>
        <v>2</v>
      </c>
      <c r="X8">
        <f t="shared" si="4"/>
        <v>9280</v>
      </c>
      <c r="Y8" s="21">
        <f t="shared" si="6"/>
        <v>99712</v>
      </c>
    </row>
    <row r="9" s="18" customFormat="1" ht="12" spans="1:1024">
      <c r="A9" s="18">
        <v>7</v>
      </c>
      <c r="B9" s="18" t="s">
        <v>294</v>
      </c>
      <c r="C9" s="22">
        <v>64</v>
      </c>
      <c r="D9" s="18">
        <v>64</v>
      </c>
      <c r="E9" s="18">
        <v>128</v>
      </c>
      <c r="F9" s="18">
        <v>32</v>
      </c>
      <c r="G9" s="18">
        <v>1</v>
      </c>
      <c r="H9" s="18">
        <v>0</v>
      </c>
      <c r="I9" s="18">
        <v>1</v>
      </c>
      <c r="J9" s="18">
        <v>1</v>
      </c>
      <c r="K9" s="18">
        <v>0</v>
      </c>
      <c r="L9" s="16">
        <v>0</v>
      </c>
      <c r="M9" s="18">
        <v>1</v>
      </c>
      <c r="N9" s="18">
        <v>0</v>
      </c>
      <c r="O9" s="18">
        <v>-4</v>
      </c>
      <c r="P9" s="18">
        <v>-3</v>
      </c>
      <c r="Q9" s="18">
        <v>7</v>
      </c>
      <c r="R9" s="18">
        <v>7</v>
      </c>
      <c r="S9" s="18">
        <f t="shared" si="0"/>
        <v>4128</v>
      </c>
      <c r="T9" s="18">
        <f t="shared" si="1"/>
        <v>0.003936767578125</v>
      </c>
      <c r="U9" s="18">
        <f t="shared" si="5"/>
        <v>512</v>
      </c>
      <c r="V9" s="23">
        <f t="shared" si="2"/>
        <v>8</v>
      </c>
      <c r="W9" s="18">
        <f t="shared" si="3"/>
        <v>8</v>
      </c>
      <c r="X9" s="18">
        <f t="shared" si="4"/>
        <v>4128</v>
      </c>
      <c r="Y9" s="22">
        <f t="shared" si="6"/>
        <v>103840</v>
      </c>
      <c r="AMJ9"/>
    </row>
    <row r="10" s="2" customFormat="1" ht="12" spans="1:1024">
      <c r="A10" s="2">
        <v>8</v>
      </c>
      <c r="B10" s="2" t="s">
        <v>295</v>
      </c>
      <c r="C10" s="4">
        <v>64</v>
      </c>
      <c r="D10" s="2">
        <v>64</v>
      </c>
      <c r="E10" s="2">
        <v>32</v>
      </c>
      <c r="F10" s="2">
        <v>128</v>
      </c>
      <c r="G10" s="2">
        <v>1</v>
      </c>
      <c r="H10" s="2">
        <v>0</v>
      </c>
      <c r="I10" s="2">
        <v>1</v>
      </c>
      <c r="J10" s="2">
        <v>1</v>
      </c>
      <c r="K10" s="2">
        <v>2</v>
      </c>
      <c r="L10">
        <v>0</v>
      </c>
      <c r="M10" s="2">
        <v>2</v>
      </c>
      <c r="N10" s="2">
        <v>0</v>
      </c>
      <c r="O10" s="2">
        <v>-3</v>
      </c>
      <c r="P10" s="2">
        <v>-3</v>
      </c>
      <c r="Q10" s="2">
        <v>7</v>
      </c>
      <c r="R10" s="2">
        <v>7</v>
      </c>
      <c r="S10" s="2">
        <f t="shared" si="0"/>
        <v>4224</v>
      </c>
      <c r="T10">
        <f t="shared" si="1"/>
        <v>0.0040283203125</v>
      </c>
      <c r="U10" s="2">
        <f t="shared" si="5"/>
        <v>128</v>
      </c>
      <c r="V10" s="24">
        <f t="shared" si="2"/>
        <v>2</v>
      </c>
      <c r="W10" s="2">
        <f t="shared" si="3"/>
        <v>8</v>
      </c>
      <c r="X10">
        <f t="shared" si="4"/>
        <v>4224</v>
      </c>
      <c r="Y10" s="21">
        <f t="shared" si="6"/>
        <v>108064</v>
      </c>
      <c r="AMJ10"/>
    </row>
    <row r="11" ht="12" spans="1:25">
      <c r="A11">
        <v>9</v>
      </c>
      <c r="B11" s="2" t="s">
        <v>296</v>
      </c>
      <c r="C11" s="4">
        <v>64</v>
      </c>
      <c r="D11">
        <v>64</v>
      </c>
      <c r="E11">
        <v>32</v>
      </c>
      <c r="F11">
        <v>128</v>
      </c>
      <c r="G11">
        <v>3</v>
      </c>
      <c r="H11">
        <v>1</v>
      </c>
      <c r="I11">
        <v>1</v>
      </c>
      <c r="J11">
        <v>1</v>
      </c>
      <c r="K11">
        <v>2</v>
      </c>
      <c r="L11" s="16">
        <v>0</v>
      </c>
      <c r="M11">
        <v>2</v>
      </c>
      <c r="N11">
        <v>1</v>
      </c>
      <c r="O11">
        <v>-3</v>
      </c>
      <c r="P11">
        <v>-3</v>
      </c>
      <c r="Q11">
        <v>8</v>
      </c>
      <c r="R11">
        <v>8</v>
      </c>
      <c r="S11">
        <f t="shared" si="0"/>
        <v>36992</v>
      </c>
      <c r="T11">
        <f t="shared" si="1"/>
        <v>0.0352783203125</v>
      </c>
      <c r="U11">
        <f t="shared" si="5"/>
        <v>128</v>
      </c>
      <c r="V11" s="16">
        <f t="shared" si="2"/>
        <v>2</v>
      </c>
      <c r="W11">
        <f t="shared" si="3"/>
        <v>2</v>
      </c>
      <c r="X11">
        <f t="shared" si="4"/>
        <v>36992</v>
      </c>
      <c r="Y11" s="21">
        <f t="shared" si="6"/>
        <v>145056</v>
      </c>
    </row>
    <row r="12" s="17" customFormat="1" ht="12" spans="1:1024">
      <c r="A12" s="17">
        <v>10</v>
      </c>
      <c r="B12" s="17" t="s">
        <v>297</v>
      </c>
      <c r="C12" s="21">
        <v>32</v>
      </c>
      <c r="D12" s="17">
        <v>32</v>
      </c>
      <c r="E12" s="17">
        <v>256</v>
      </c>
      <c r="F12" s="17">
        <v>32</v>
      </c>
      <c r="G12" s="17">
        <v>1</v>
      </c>
      <c r="H12" s="17">
        <v>0</v>
      </c>
      <c r="I12" s="17">
        <v>1</v>
      </c>
      <c r="J12" s="17">
        <v>1</v>
      </c>
      <c r="K12" s="17">
        <v>0</v>
      </c>
      <c r="L12">
        <v>0</v>
      </c>
      <c r="M12" s="17">
        <v>1</v>
      </c>
      <c r="N12" s="17">
        <v>0</v>
      </c>
      <c r="O12" s="17">
        <v>-3</v>
      </c>
      <c r="P12" s="17">
        <v>-4</v>
      </c>
      <c r="Q12" s="17">
        <v>7</v>
      </c>
      <c r="R12" s="17">
        <v>7</v>
      </c>
      <c r="S12" s="17">
        <f t="shared" si="0"/>
        <v>8224</v>
      </c>
      <c r="T12">
        <f t="shared" si="1"/>
        <v>0.007843017578125</v>
      </c>
      <c r="U12">
        <f t="shared" si="5"/>
        <v>512</v>
      </c>
      <c r="V12" s="16">
        <f t="shared" si="2"/>
        <v>16</v>
      </c>
      <c r="W12">
        <f t="shared" si="3"/>
        <v>8</v>
      </c>
      <c r="X12">
        <f t="shared" si="4"/>
        <v>8224</v>
      </c>
      <c r="Y12" s="21">
        <f t="shared" si="6"/>
        <v>153280</v>
      </c>
      <c r="AMG12"/>
      <c r="AMH12"/>
      <c r="AMI12"/>
      <c r="AMJ12"/>
    </row>
    <row r="13" ht="12" spans="1:25">
      <c r="A13">
        <v>11</v>
      </c>
      <c r="B13" s="2" t="s">
        <v>298</v>
      </c>
      <c r="C13">
        <v>32</v>
      </c>
      <c r="D13">
        <v>32</v>
      </c>
      <c r="E13">
        <v>32</v>
      </c>
      <c r="F13">
        <v>128</v>
      </c>
      <c r="G13">
        <v>1</v>
      </c>
      <c r="H13">
        <v>0</v>
      </c>
      <c r="I13">
        <v>1</v>
      </c>
      <c r="J13">
        <v>1</v>
      </c>
      <c r="K13">
        <v>0</v>
      </c>
      <c r="L13" s="16">
        <v>0</v>
      </c>
      <c r="M13">
        <v>2</v>
      </c>
      <c r="N13">
        <v>0</v>
      </c>
      <c r="O13">
        <v>-4</v>
      </c>
      <c r="P13">
        <v>-3</v>
      </c>
      <c r="Q13">
        <v>7</v>
      </c>
      <c r="R13">
        <v>7</v>
      </c>
      <c r="S13">
        <f t="shared" si="0"/>
        <v>4224</v>
      </c>
      <c r="T13">
        <f t="shared" si="1"/>
        <v>0.0040283203125</v>
      </c>
      <c r="U13">
        <f t="shared" si="5"/>
        <v>64</v>
      </c>
      <c r="V13" s="16">
        <f t="shared" si="2"/>
        <v>2</v>
      </c>
      <c r="W13">
        <f t="shared" si="3"/>
        <v>8</v>
      </c>
      <c r="X13">
        <f t="shared" si="4"/>
        <v>4224</v>
      </c>
      <c r="Y13" s="21">
        <f t="shared" si="6"/>
        <v>157504</v>
      </c>
    </row>
    <row r="14" ht="12" spans="1:25">
      <c r="A14">
        <v>12</v>
      </c>
      <c r="B14" s="2" t="s">
        <v>299</v>
      </c>
      <c r="C14">
        <v>32</v>
      </c>
      <c r="D14">
        <v>32</v>
      </c>
      <c r="E14">
        <v>32</v>
      </c>
      <c r="F14">
        <v>128</v>
      </c>
      <c r="G14">
        <v>3</v>
      </c>
      <c r="H14">
        <v>1</v>
      </c>
      <c r="I14">
        <v>1</v>
      </c>
      <c r="J14">
        <v>1</v>
      </c>
      <c r="K14">
        <v>0</v>
      </c>
      <c r="L14">
        <v>0</v>
      </c>
      <c r="M14">
        <v>2</v>
      </c>
      <c r="N14">
        <v>1</v>
      </c>
      <c r="O14">
        <v>-4</v>
      </c>
      <c r="P14">
        <v>-3</v>
      </c>
      <c r="Q14">
        <v>7</v>
      </c>
      <c r="R14">
        <v>7</v>
      </c>
      <c r="S14">
        <f t="shared" si="0"/>
        <v>36992</v>
      </c>
      <c r="T14">
        <f t="shared" si="1"/>
        <v>0.0352783203125</v>
      </c>
      <c r="U14">
        <f t="shared" si="5"/>
        <v>64</v>
      </c>
      <c r="V14" s="16">
        <f t="shared" si="2"/>
        <v>2</v>
      </c>
      <c r="W14">
        <f t="shared" si="3"/>
        <v>3</v>
      </c>
      <c r="X14">
        <f t="shared" si="4"/>
        <v>36992</v>
      </c>
      <c r="Y14" s="21">
        <f t="shared" si="6"/>
        <v>194496</v>
      </c>
    </row>
    <row r="15" s="17" customFormat="1" ht="12" spans="1:1024">
      <c r="A15" s="17">
        <v>13</v>
      </c>
      <c r="B15" s="17" t="s">
        <v>300</v>
      </c>
      <c r="C15" s="17">
        <v>32</v>
      </c>
      <c r="D15" s="17">
        <v>32</v>
      </c>
      <c r="E15" s="17">
        <v>256</v>
      </c>
      <c r="F15" s="17">
        <v>48</v>
      </c>
      <c r="G15" s="17">
        <v>1</v>
      </c>
      <c r="H15" s="17">
        <v>0</v>
      </c>
      <c r="I15" s="17">
        <v>1</v>
      </c>
      <c r="J15" s="17">
        <v>1</v>
      </c>
      <c r="K15" s="17">
        <v>0</v>
      </c>
      <c r="L15" s="16">
        <v>0</v>
      </c>
      <c r="M15" s="17">
        <v>1</v>
      </c>
      <c r="N15" s="17">
        <v>0</v>
      </c>
      <c r="O15" s="17">
        <v>-3</v>
      </c>
      <c r="P15" s="17">
        <v>-4</v>
      </c>
      <c r="Q15" s="17">
        <v>7</v>
      </c>
      <c r="R15" s="17">
        <v>7</v>
      </c>
      <c r="S15" s="17">
        <f t="shared" si="0"/>
        <v>12336</v>
      </c>
      <c r="T15" s="17">
        <f t="shared" si="1"/>
        <v>0.0117645263671875</v>
      </c>
      <c r="U15" s="17">
        <f t="shared" si="5"/>
        <v>512</v>
      </c>
      <c r="V15" s="16">
        <f t="shared" si="2"/>
        <v>16</v>
      </c>
      <c r="W15" s="17">
        <f t="shared" si="3"/>
        <v>12</v>
      </c>
      <c r="X15" s="17">
        <f t="shared" si="4"/>
        <v>12336</v>
      </c>
      <c r="Y15" s="21">
        <f t="shared" si="6"/>
        <v>206832</v>
      </c>
      <c r="AMJ15"/>
    </row>
    <row r="16" ht="12" spans="1:25">
      <c r="A16">
        <v>14</v>
      </c>
      <c r="B16" s="2" t="s">
        <v>301</v>
      </c>
      <c r="C16">
        <v>32</v>
      </c>
      <c r="D16">
        <v>32</v>
      </c>
      <c r="E16">
        <v>48</v>
      </c>
      <c r="F16">
        <v>192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2</v>
      </c>
      <c r="N16">
        <v>0</v>
      </c>
      <c r="O16">
        <v>-4</v>
      </c>
      <c r="P16">
        <v>-3</v>
      </c>
      <c r="Q16">
        <v>7</v>
      </c>
      <c r="R16">
        <v>7</v>
      </c>
      <c r="S16">
        <f t="shared" si="0"/>
        <v>9408</v>
      </c>
      <c r="T16">
        <f t="shared" si="1"/>
        <v>0.00897216796875</v>
      </c>
      <c r="U16">
        <f t="shared" si="5"/>
        <v>96</v>
      </c>
      <c r="V16" s="16">
        <f t="shared" si="2"/>
        <v>3</v>
      </c>
      <c r="W16">
        <f t="shared" si="3"/>
        <v>12</v>
      </c>
      <c r="X16">
        <f t="shared" si="4"/>
        <v>9408</v>
      </c>
      <c r="Y16" s="21">
        <f t="shared" si="6"/>
        <v>216240</v>
      </c>
    </row>
    <row r="17" ht="12" spans="1:25">
      <c r="A17">
        <v>15</v>
      </c>
      <c r="B17" s="2" t="s">
        <v>302</v>
      </c>
      <c r="C17">
        <v>32</v>
      </c>
      <c r="D17">
        <v>32</v>
      </c>
      <c r="E17">
        <v>48</v>
      </c>
      <c r="F17">
        <v>192</v>
      </c>
      <c r="G17">
        <v>3</v>
      </c>
      <c r="H17">
        <v>1</v>
      </c>
      <c r="I17">
        <v>1</v>
      </c>
      <c r="J17">
        <v>1</v>
      </c>
      <c r="K17">
        <v>0</v>
      </c>
      <c r="L17" s="16">
        <v>0</v>
      </c>
      <c r="M17">
        <v>2</v>
      </c>
      <c r="N17">
        <v>1</v>
      </c>
      <c r="O17">
        <v>-4</v>
      </c>
      <c r="P17">
        <v>-3</v>
      </c>
      <c r="Q17">
        <v>8</v>
      </c>
      <c r="R17">
        <v>8</v>
      </c>
      <c r="S17">
        <f t="shared" si="0"/>
        <v>83136</v>
      </c>
      <c r="T17">
        <f t="shared" si="1"/>
        <v>0.07928466796875</v>
      </c>
      <c r="U17">
        <f t="shared" si="5"/>
        <v>96</v>
      </c>
      <c r="V17" s="16">
        <f t="shared" si="2"/>
        <v>3</v>
      </c>
      <c r="W17">
        <f t="shared" si="3"/>
        <v>3</v>
      </c>
      <c r="X17">
        <f t="shared" si="4"/>
        <v>83136</v>
      </c>
      <c r="Y17" s="21">
        <f t="shared" si="6"/>
        <v>299376</v>
      </c>
    </row>
    <row r="18" s="19" customFormat="1" ht="12" spans="1:1024">
      <c r="A18" s="19">
        <v>16</v>
      </c>
      <c r="B18" s="19" t="s">
        <v>303</v>
      </c>
      <c r="C18" s="19">
        <v>32</v>
      </c>
      <c r="D18" s="19">
        <v>32</v>
      </c>
      <c r="E18" s="19">
        <v>384</v>
      </c>
      <c r="F18" s="19">
        <v>48</v>
      </c>
      <c r="G18" s="19">
        <v>1</v>
      </c>
      <c r="H18" s="19">
        <v>0</v>
      </c>
      <c r="I18" s="19">
        <v>1</v>
      </c>
      <c r="J18" s="19">
        <v>1</v>
      </c>
      <c r="K18" s="19">
        <v>0</v>
      </c>
      <c r="L18">
        <v>0</v>
      </c>
      <c r="M18" s="19">
        <v>1</v>
      </c>
      <c r="N18" s="19">
        <v>0</v>
      </c>
      <c r="O18" s="19">
        <v>-3</v>
      </c>
      <c r="P18" s="19">
        <v>-3</v>
      </c>
      <c r="Q18" s="19">
        <v>7</v>
      </c>
      <c r="R18" s="19">
        <v>7</v>
      </c>
      <c r="S18" s="19">
        <f t="shared" si="0"/>
        <v>18480</v>
      </c>
      <c r="T18">
        <f t="shared" si="1"/>
        <v>0.0176239013671875</v>
      </c>
      <c r="U18" s="19">
        <f t="shared" si="5"/>
        <v>768</v>
      </c>
      <c r="V18" s="25">
        <f t="shared" si="2"/>
        <v>24</v>
      </c>
      <c r="W18" s="19">
        <f t="shared" si="3"/>
        <v>12</v>
      </c>
      <c r="X18">
        <f t="shared" si="4"/>
        <v>18480</v>
      </c>
      <c r="Y18" s="21">
        <f t="shared" si="6"/>
        <v>317856</v>
      </c>
      <c r="AMJ18"/>
    </row>
    <row r="19" ht="12" spans="1:25">
      <c r="A19">
        <v>17</v>
      </c>
      <c r="B19" s="2" t="s">
        <v>304</v>
      </c>
      <c r="C19">
        <v>32</v>
      </c>
      <c r="D19">
        <v>32</v>
      </c>
      <c r="E19">
        <v>48</v>
      </c>
      <c r="F19">
        <v>192</v>
      </c>
      <c r="G19">
        <v>1</v>
      </c>
      <c r="H19">
        <v>0</v>
      </c>
      <c r="I19">
        <v>1</v>
      </c>
      <c r="J19">
        <v>1</v>
      </c>
      <c r="K19">
        <v>0</v>
      </c>
      <c r="L19" s="16">
        <v>0</v>
      </c>
      <c r="M19">
        <v>2</v>
      </c>
      <c r="N19">
        <v>0</v>
      </c>
      <c r="O19">
        <v>-3</v>
      </c>
      <c r="P19">
        <v>-3</v>
      </c>
      <c r="Q19">
        <v>7</v>
      </c>
      <c r="R19">
        <v>7</v>
      </c>
      <c r="S19">
        <f t="shared" si="0"/>
        <v>9408</v>
      </c>
      <c r="T19">
        <f t="shared" si="1"/>
        <v>0.00897216796875</v>
      </c>
      <c r="U19">
        <f t="shared" si="5"/>
        <v>96</v>
      </c>
      <c r="V19" s="16">
        <f t="shared" si="2"/>
        <v>3</v>
      </c>
      <c r="W19">
        <f t="shared" si="3"/>
        <v>12</v>
      </c>
      <c r="X19">
        <f t="shared" si="4"/>
        <v>9408</v>
      </c>
      <c r="Y19" s="21">
        <f t="shared" si="6"/>
        <v>327264</v>
      </c>
    </row>
    <row r="20" ht="12" spans="1:25">
      <c r="A20">
        <v>18</v>
      </c>
      <c r="B20" s="2" t="s">
        <v>305</v>
      </c>
      <c r="C20">
        <v>32</v>
      </c>
      <c r="D20">
        <v>32</v>
      </c>
      <c r="E20">
        <v>48</v>
      </c>
      <c r="F20">
        <v>192</v>
      </c>
      <c r="G20">
        <v>3</v>
      </c>
      <c r="H20">
        <v>1</v>
      </c>
      <c r="I20">
        <v>1</v>
      </c>
      <c r="J20">
        <v>1</v>
      </c>
      <c r="K20">
        <v>0</v>
      </c>
      <c r="L20">
        <v>0</v>
      </c>
      <c r="M20">
        <v>2</v>
      </c>
      <c r="N20">
        <v>1</v>
      </c>
      <c r="O20">
        <v>-3</v>
      </c>
      <c r="P20">
        <v>-3</v>
      </c>
      <c r="Q20">
        <v>7</v>
      </c>
      <c r="R20">
        <v>7</v>
      </c>
      <c r="S20">
        <f t="shared" si="0"/>
        <v>83136</v>
      </c>
      <c r="T20">
        <f t="shared" si="1"/>
        <v>0.07928466796875</v>
      </c>
      <c r="U20">
        <f t="shared" si="5"/>
        <v>96</v>
      </c>
      <c r="V20" s="16">
        <f t="shared" si="2"/>
        <v>3</v>
      </c>
      <c r="W20">
        <f t="shared" si="3"/>
        <v>4</v>
      </c>
      <c r="X20">
        <f t="shared" si="4"/>
        <v>83136</v>
      </c>
      <c r="Y20" s="21">
        <f t="shared" si="6"/>
        <v>410400</v>
      </c>
    </row>
    <row r="21" s="17" customFormat="1" ht="12" spans="1:1024">
      <c r="A21" s="17">
        <v>19</v>
      </c>
      <c r="B21" s="17" t="s">
        <v>306</v>
      </c>
      <c r="C21" s="17">
        <v>32</v>
      </c>
      <c r="D21" s="17">
        <v>32</v>
      </c>
      <c r="E21" s="17">
        <v>384</v>
      </c>
      <c r="F21" s="17">
        <v>64</v>
      </c>
      <c r="G21" s="17">
        <v>1</v>
      </c>
      <c r="H21" s="17">
        <v>0</v>
      </c>
      <c r="I21" s="17">
        <v>1</v>
      </c>
      <c r="J21" s="17">
        <v>1</v>
      </c>
      <c r="K21" s="17">
        <v>0</v>
      </c>
      <c r="L21" s="16">
        <v>0</v>
      </c>
      <c r="M21" s="17">
        <v>1</v>
      </c>
      <c r="N21" s="17">
        <v>0</v>
      </c>
      <c r="O21" s="17">
        <v>-3</v>
      </c>
      <c r="P21" s="17">
        <v>-2</v>
      </c>
      <c r="Q21" s="17">
        <v>6</v>
      </c>
      <c r="R21" s="17">
        <v>6</v>
      </c>
      <c r="S21" s="17">
        <f t="shared" si="0"/>
        <v>24640</v>
      </c>
      <c r="T21">
        <f t="shared" si="1"/>
        <v>0.02349853515625</v>
      </c>
      <c r="U21">
        <f t="shared" si="5"/>
        <v>768</v>
      </c>
      <c r="V21" s="16">
        <f t="shared" si="2"/>
        <v>24</v>
      </c>
      <c r="W21">
        <f t="shared" si="3"/>
        <v>16</v>
      </c>
      <c r="X21">
        <f t="shared" si="4"/>
        <v>24640</v>
      </c>
      <c r="Y21" s="21">
        <f t="shared" si="6"/>
        <v>435040</v>
      </c>
      <c r="AMG21"/>
      <c r="AMH21"/>
      <c r="AMI21"/>
      <c r="AMJ21"/>
    </row>
    <row r="22" ht="12" spans="1:25">
      <c r="A22">
        <v>20</v>
      </c>
      <c r="B22" s="2" t="s">
        <v>307</v>
      </c>
      <c r="C22">
        <v>32</v>
      </c>
      <c r="D22">
        <v>32</v>
      </c>
      <c r="E22">
        <v>64</v>
      </c>
      <c r="F22">
        <v>256</v>
      </c>
      <c r="G22">
        <v>1</v>
      </c>
      <c r="H22">
        <v>0</v>
      </c>
      <c r="I22">
        <v>1</v>
      </c>
      <c r="J22">
        <v>1</v>
      </c>
      <c r="K22">
        <v>2</v>
      </c>
      <c r="L22">
        <v>0</v>
      </c>
      <c r="M22">
        <v>2</v>
      </c>
      <c r="N22">
        <v>0</v>
      </c>
      <c r="O22">
        <v>-2</v>
      </c>
      <c r="P22">
        <v>-2</v>
      </c>
      <c r="Q22">
        <v>6</v>
      </c>
      <c r="R22">
        <v>6</v>
      </c>
      <c r="S22">
        <f t="shared" si="0"/>
        <v>16640</v>
      </c>
      <c r="T22">
        <f t="shared" si="1"/>
        <v>0.015869140625</v>
      </c>
      <c r="U22">
        <f t="shared" si="5"/>
        <v>128</v>
      </c>
      <c r="V22" s="16">
        <f t="shared" si="2"/>
        <v>4</v>
      </c>
      <c r="W22">
        <f t="shared" si="3"/>
        <v>16</v>
      </c>
      <c r="X22">
        <f t="shared" si="4"/>
        <v>16640</v>
      </c>
      <c r="Y22" s="21">
        <f t="shared" si="6"/>
        <v>451680</v>
      </c>
    </row>
    <row r="23" ht="12" spans="1:25">
      <c r="A23">
        <v>21</v>
      </c>
      <c r="B23" s="2" t="s">
        <v>308</v>
      </c>
      <c r="C23">
        <v>32</v>
      </c>
      <c r="D23">
        <v>32</v>
      </c>
      <c r="E23">
        <v>64</v>
      </c>
      <c r="F23">
        <v>256</v>
      </c>
      <c r="G23">
        <v>3</v>
      </c>
      <c r="H23">
        <v>1</v>
      </c>
      <c r="I23">
        <v>1</v>
      </c>
      <c r="J23">
        <v>1</v>
      </c>
      <c r="K23">
        <v>2</v>
      </c>
      <c r="L23" s="16">
        <v>0</v>
      </c>
      <c r="M23">
        <v>2</v>
      </c>
      <c r="N23">
        <v>1</v>
      </c>
      <c r="O23">
        <v>-2</v>
      </c>
      <c r="P23">
        <v>-2</v>
      </c>
      <c r="Q23">
        <v>7</v>
      </c>
      <c r="R23">
        <v>7</v>
      </c>
      <c r="S23">
        <f t="shared" si="0"/>
        <v>147712</v>
      </c>
      <c r="T23">
        <f t="shared" si="1"/>
        <v>0.140869140625</v>
      </c>
      <c r="U23">
        <f t="shared" si="5"/>
        <v>128</v>
      </c>
      <c r="V23" s="16">
        <f t="shared" si="2"/>
        <v>4</v>
      </c>
      <c r="W23">
        <f t="shared" si="3"/>
        <v>4</v>
      </c>
      <c r="X23">
        <f t="shared" si="4"/>
        <v>147712</v>
      </c>
      <c r="Y23" s="21">
        <f t="shared" si="6"/>
        <v>599392</v>
      </c>
    </row>
    <row r="24" s="17" customFormat="1" ht="12" spans="1:1024">
      <c r="A24" s="17">
        <v>22</v>
      </c>
      <c r="B24" s="17" t="s">
        <v>309</v>
      </c>
      <c r="C24" s="17">
        <v>16</v>
      </c>
      <c r="D24" s="17">
        <v>16</v>
      </c>
      <c r="E24" s="17">
        <v>512</v>
      </c>
      <c r="F24" s="17">
        <v>64</v>
      </c>
      <c r="G24" s="17">
        <v>1</v>
      </c>
      <c r="H24" s="17">
        <v>0</v>
      </c>
      <c r="I24" s="17">
        <v>1</v>
      </c>
      <c r="J24" s="17">
        <v>1</v>
      </c>
      <c r="K24" s="17">
        <v>0</v>
      </c>
      <c r="L24">
        <v>0</v>
      </c>
      <c r="M24" s="17">
        <v>1</v>
      </c>
      <c r="N24" s="17">
        <v>0</v>
      </c>
      <c r="O24" s="17">
        <v>-2</v>
      </c>
      <c r="P24" s="17">
        <v>-3</v>
      </c>
      <c r="Q24" s="17">
        <v>7</v>
      </c>
      <c r="R24" s="17">
        <v>7</v>
      </c>
      <c r="S24" s="17">
        <f t="shared" si="0"/>
        <v>32832</v>
      </c>
      <c r="T24">
        <f t="shared" si="1"/>
        <v>0.03131103515625</v>
      </c>
      <c r="U24">
        <f t="shared" si="5"/>
        <v>512</v>
      </c>
      <c r="V24" s="16">
        <f t="shared" si="2"/>
        <v>32</v>
      </c>
      <c r="W24">
        <f t="shared" si="3"/>
        <v>16</v>
      </c>
      <c r="X24">
        <f t="shared" si="4"/>
        <v>32832</v>
      </c>
      <c r="Y24" s="21">
        <f t="shared" si="6"/>
        <v>632224</v>
      </c>
      <c r="AMG24"/>
      <c r="AMH24"/>
      <c r="AMI24"/>
      <c r="AMJ24"/>
    </row>
    <row r="25" ht="12" spans="1:25">
      <c r="A25">
        <v>23</v>
      </c>
      <c r="B25" s="2" t="s">
        <v>310</v>
      </c>
      <c r="C25">
        <v>16</v>
      </c>
      <c r="D25">
        <v>16</v>
      </c>
      <c r="E25">
        <v>64</v>
      </c>
      <c r="F25">
        <v>256</v>
      </c>
      <c r="G25">
        <v>1</v>
      </c>
      <c r="H25">
        <v>0</v>
      </c>
      <c r="I25">
        <v>1</v>
      </c>
      <c r="J25">
        <v>1</v>
      </c>
      <c r="K25">
        <v>0</v>
      </c>
      <c r="L25" s="16">
        <v>0</v>
      </c>
      <c r="M25">
        <v>2</v>
      </c>
      <c r="N25">
        <v>0</v>
      </c>
      <c r="O25">
        <v>-3</v>
      </c>
      <c r="P25">
        <v>-2</v>
      </c>
      <c r="Q25">
        <v>7</v>
      </c>
      <c r="R25">
        <v>7</v>
      </c>
      <c r="S25">
        <f t="shared" si="0"/>
        <v>16640</v>
      </c>
      <c r="T25">
        <f t="shared" si="1"/>
        <v>0.015869140625</v>
      </c>
      <c r="U25">
        <f t="shared" si="5"/>
        <v>64</v>
      </c>
      <c r="V25" s="16">
        <f t="shared" si="2"/>
        <v>4</v>
      </c>
      <c r="W25">
        <f t="shared" si="3"/>
        <v>16</v>
      </c>
      <c r="X25">
        <f t="shared" si="4"/>
        <v>16640</v>
      </c>
      <c r="Y25" s="21">
        <f t="shared" si="6"/>
        <v>648864</v>
      </c>
    </row>
    <row r="26" ht="12" spans="1:25">
      <c r="A26">
        <v>24</v>
      </c>
      <c r="B26" s="2" t="s">
        <v>311</v>
      </c>
      <c r="C26">
        <v>16</v>
      </c>
      <c r="D26">
        <v>16</v>
      </c>
      <c r="E26">
        <v>64</v>
      </c>
      <c r="F26">
        <v>256</v>
      </c>
      <c r="G26">
        <v>3</v>
      </c>
      <c r="H26">
        <v>1</v>
      </c>
      <c r="I26">
        <v>1</v>
      </c>
      <c r="J26">
        <v>1</v>
      </c>
      <c r="K26">
        <v>0</v>
      </c>
      <c r="L26">
        <v>0</v>
      </c>
      <c r="M26">
        <v>2</v>
      </c>
      <c r="N26">
        <v>1</v>
      </c>
      <c r="O26">
        <v>-3</v>
      </c>
      <c r="P26">
        <v>-2</v>
      </c>
      <c r="Q26">
        <v>7</v>
      </c>
      <c r="R26">
        <v>7</v>
      </c>
      <c r="S26">
        <f t="shared" si="0"/>
        <v>147712</v>
      </c>
      <c r="T26">
        <f t="shared" si="1"/>
        <v>0.140869140625</v>
      </c>
      <c r="U26">
        <f t="shared" si="5"/>
        <v>64</v>
      </c>
      <c r="V26" s="16">
        <f t="shared" si="2"/>
        <v>4</v>
      </c>
      <c r="W26">
        <f t="shared" si="3"/>
        <v>63</v>
      </c>
      <c r="X26">
        <f t="shared" si="4"/>
        <v>147712</v>
      </c>
      <c r="Y26" s="21">
        <f t="shared" si="6"/>
        <v>796576</v>
      </c>
    </row>
    <row r="27" ht="12" spans="1:25">
      <c r="A27">
        <v>25</v>
      </c>
      <c r="B27" s="2" t="s">
        <v>312</v>
      </c>
      <c r="C27">
        <v>16</v>
      </c>
      <c r="D27">
        <v>16</v>
      </c>
      <c r="E27">
        <v>512</v>
      </c>
      <c r="F27">
        <v>1008</v>
      </c>
      <c r="G27">
        <v>1</v>
      </c>
      <c r="H27">
        <v>0</v>
      </c>
      <c r="I27">
        <v>1</v>
      </c>
      <c r="J27">
        <v>1</v>
      </c>
      <c r="K27">
        <v>0</v>
      </c>
      <c r="L27" s="16">
        <v>0</v>
      </c>
      <c r="M27">
        <v>1</v>
      </c>
      <c r="N27">
        <v>0</v>
      </c>
      <c r="O27">
        <v>-2</v>
      </c>
      <c r="P27">
        <v>-3</v>
      </c>
      <c r="Q27">
        <v>8</v>
      </c>
      <c r="R27">
        <v>8</v>
      </c>
      <c r="S27">
        <f t="shared" si="0"/>
        <v>517104</v>
      </c>
      <c r="T27">
        <f t="shared" si="1"/>
        <v>0.493148803710937</v>
      </c>
      <c r="U27">
        <f t="shared" si="5"/>
        <v>512</v>
      </c>
      <c r="V27" s="16">
        <f t="shared" si="2"/>
        <v>32</v>
      </c>
      <c r="W27">
        <f t="shared" si="3"/>
        <v>62.5</v>
      </c>
      <c r="X27">
        <f t="shared" si="4"/>
        <v>517104</v>
      </c>
      <c r="Y27" s="21">
        <f t="shared" si="6"/>
        <v>1313680</v>
      </c>
    </row>
    <row r="28" s="20" customFormat="1" ht="12" spans="2:1024">
      <c r="B28" s="20" t="s">
        <v>313</v>
      </c>
      <c r="C28" s="20">
        <v>16</v>
      </c>
      <c r="D28" s="20">
        <v>16</v>
      </c>
      <c r="E28" s="20">
        <v>1008</v>
      </c>
      <c r="F28" s="20">
        <v>1000</v>
      </c>
      <c r="G28">
        <v>18</v>
      </c>
      <c r="H28">
        <v>0</v>
      </c>
      <c r="I28">
        <v>0</v>
      </c>
      <c r="J28">
        <v>0</v>
      </c>
      <c r="K28">
        <v>0</v>
      </c>
      <c r="L28">
        <v>0</v>
      </c>
      <c r="M28"/>
      <c r="N28"/>
      <c r="O28"/>
      <c r="P28"/>
      <c r="Q28"/>
      <c r="R28"/>
      <c r="S28">
        <f t="shared" si="0"/>
        <v>0</v>
      </c>
      <c r="T28"/>
      <c r="U28"/>
      <c r="Y28" s="21"/>
      <c r="AMG28"/>
      <c r="AMH28"/>
      <c r="AMI28"/>
      <c r="AMJ28"/>
    </row>
    <row r="29" ht="12" spans="2:19">
      <c r="B29" s="2" t="s">
        <v>314</v>
      </c>
      <c r="C29">
        <v>1</v>
      </c>
      <c r="D29">
        <v>1</v>
      </c>
      <c r="E29">
        <v>1000</v>
      </c>
      <c r="G29">
        <v>1</v>
      </c>
      <c r="S29">
        <f>SUM(S2:S28)</f>
        <v>1313680</v>
      </c>
    </row>
    <row r="34" ht="12" spans="2:3">
      <c r="B34" s="2" t="s">
        <v>315</v>
      </c>
      <c r="C34" s="2" t="s">
        <v>316</v>
      </c>
    </row>
    <row r="35" ht="12" spans="2:6">
      <c r="B35">
        <v>6535010</v>
      </c>
      <c r="C35">
        <v>150713</v>
      </c>
      <c r="D35" s="3" t="str">
        <f t="shared" ref="D35:D38" si="7">DEC2HEX(HEX2DEC($B$35)+C35*16)</f>
        <v>6781BA0</v>
      </c>
      <c r="E35" s="2" t="s">
        <v>317</v>
      </c>
      <c r="F35" t="str">
        <f t="shared" ref="F35:F41" si="8">DEC2HEX(C35)</f>
        <v>24CB9</v>
      </c>
    </row>
    <row r="36" ht="12" spans="3:6">
      <c r="C36">
        <v>889</v>
      </c>
      <c r="D36" s="3" t="str">
        <f t="shared" si="7"/>
        <v>65387A0</v>
      </c>
      <c r="F36" t="str">
        <f t="shared" si="8"/>
        <v>379</v>
      </c>
    </row>
    <row r="37" ht="12" spans="3:6">
      <c r="C37" s="4">
        <v>14892</v>
      </c>
      <c r="D37" s="3" t="str">
        <f t="shared" si="7"/>
        <v>656F2D0</v>
      </c>
      <c r="F37" t="str">
        <f t="shared" si="8"/>
        <v>3A2C</v>
      </c>
    </row>
    <row r="38" ht="12" spans="3:6">
      <c r="C38" s="4">
        <v>356556</v>
      </c>
      <c r="D38" s="3" t="str">
        <f t="shared" si="7"/>
        <v>6AA5CD0</v>
      </c>
      <c r="F38" t="str">
        <f t="shared" si="8"/>
        <v>570CC</v>
      </c>
    </row>
    <row r="39" spans="3:6">
      <c r="C39" s="4"/>
      <c r="F39" t="str">
        <f t="shared" si="8"/>
        <v>0</v>
      </c>
    </row>
    <row r="40" ht="12" spans="2:6">
      <c r="B40" s="2" t="s">
        <v>318</v>
      </c>
      <c r="C40" s="4"/>
      <c r="F40" t="str">
        <f t="shared" si="8"/>
        <v>0</v>
      </c>
    </row>
    <row r="41" spans="3:6">
      <c r="C41" s="4">
        <v>175289</v>
      </c>
      <c r="F41" t="str">
        <f t="shared" si="8"/>
        <v>2ACB9</v>
      </c>
    </row>
    <row r="42" spans="3:3">
      <c r="C42" s="4"/>
    </row>
    <row r="43" spans="3:3">
      <c r="C43" s="4"/>
    </row>
    <row r="44" spans="3:3">
      <c r="C44" s="4"/>
    </row>
    <row r="45" ht="12" spans="2:4">
      <c r="B45" s="2" t="s">
        <v>319</v>
      </c>
      <c r="C45" s="4">
        <v>800</v>
      </c>
      <c r="D45" t="str">
        <f>DEC2HEX(HEX2DEC($B$45)+HEX2DEC($C$45))</f>
        <v>823A0</v>
      </c>
    </row>
    <row r="46" spans="3:3">
      <c r="C46" s="4"/>
    </row>
    <row r="47" spans="3:3">
      <c r="C47" s="4"/>
    </row>
    <row r="60" ht="12" spans="3:5">
      <c r="C60" s="1" t="s">
        <v>320</v>
      </c>
      <c r="D60" s="1" t="s">
        <v>321</v>
      </c>
      <c r="E60" t="str">
        <f>DEC2HEX(HEX2DEC(C60)+HEX2DEC(D60))</f>
        <v>8E7E00</v>
      </c>
    </row>
    <row r="62" ht="12" spans="3:5">
      <c r="C62" s="3" t="s">
        <v>320</v>
      </c>
      <c r="D62" s="3">
        <v>7006</v>
      </c>
      <c r="E62" t="str">
        <f t="shared" ref="E62:E65" si="9">DEC2HEX(HEX2DEC(C62)+D62*16)</f>
        <v>8EBDF0</v>
      </c>
    </row>
    <row r="63" spans="3:5">
      <c r="C63">
        <v>80000000</v>
      </c>
      <c r="D63">
        <v>7007</v>
      </c>
      <c r="E63" t="str">
        <f t="shared" si="9"/>
        <v>8001B5F0</v>
      </c>
    </row>
    <row r="64" ht="12" spans="3:5">
      <c r="C64" s="2" t="s">
        <v>320</v>
      </c>
      <c r="D64">
        <v>8030</v>
      </c>
      <c r="E64" t="str">
        <f t="shared" si="9"/>
        <v>8EFDF0</v>
      </c>
    </row>
    <row r="65" ht="12" spans="3:19">
      <c r="C65">
        <v>80000000</v>
      </c>
      <c r="D65">
        <v>8030</v>
      </c>
      <c r="E65" t="str">
        <f t="shared" si="9"/>
        <v>8001F5E0</v>
      </c>
      <c r="G65">
        <v>80017750</v>
      </c>
      <c r="S65" s="2" t="s">
        <v>322</v>
      </c>
    </row>
    <row r="66" ht="12" spans="7:19">
      <c r="G66">
        <v>80017870</v>
      </c>
      <c r="S66" s="2" t="s">
        <v>222</v>
      </c>
    </row>
    <row r="67" ht="12" spans="7:19">
      <c r="G67" s="2" t="s">
        <v>323</v>
      </c>
      <c r="S67" s="2" t="s">
        <v>322</v>
      </c>
    </row>
    <row r="1007" spans="2:2">
      <c r="B1007" s="4" t="s">
        <v>324</v>
      </c>
    </row>
    <row r="1008" spans="2:2">
      <c r="B1008" s="4" t="s">
        <v>325</v>
      </c>
    </row>
    <row r="1009" spans="2:2">
      <c r="B1009" s="4" t="s">
        <v>326</v>
      </c>
    </row>
    <row r="1010" spans="2:2">
      <c r="B1010" s="4" t="s">
        <v>327</v>
      </c>
    </row>
    <row r="1011" spans="2:2">
      <c r="B1011" s="4" t="s">
        <v>328</v>
      </c>
    </row>
    <row r="1012" spans="2:2">
      <c r="B1012" s="4" t="s">
        <v>329</v>
      </c>
    </row>
    <row r="1013" spans="2:2">
      <c r="B1013" s="4" t="s">
        <v>330</v>
      </c>
    </row>
    <row r="1014" spans="2:2">
      <c r="B1014" s="4" t="s">
        <v>331</v>
      </c>
    </row>
    <row r="1015" spans="2:2">
      <c r="B1015" s="4" t="s">
        <v>332</v>
      </c>
    </row>
    <row r="1016" spans="2:2">
      <c r="B1016" s="4" t="s">
        <v>333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006"/>
  <sheetViews>
    <sheetView topLeftCell="J63" workbookViewId="0">
      <selection activeCell="X2" sqref="X2"/>
    </sheetView>
  </sheetViews>
  <sheetFormatPr defaultColWidth="9" defaultRowHeight="10.5"/>
  <cols>
    <col min="1" max="1" width="7.77142857142857"/>
    <col min="2" max="2" width="9.59047619047619"/>
    <col min="3" max="3" width="7.45714285714286"/>
    <col min="4" max="4" width="10.647619047619"/>
    <col min="5" max="5" width="15.4380952380952"/>
    <col min="6" max="6" width="7.63809523809524"/>
    <col min="7" max="7" width="7.91428571428571"/>
    <col min="8" max="8" width="6.39047619047619"/>
    <col min="9" max="9" width="9.72380952380952"/>
    <col min="10" max="10" width="8.05714285714286"/>
    <col min="11" max="11" width="7.56190476190476"/>
    <col min="12" max="12" width="14.8095238095238"/>
    <col min="13" max="13" width="5.96190476190476"/>
    <col min="14" max="14" width="7.91428571428571"/>
    <col min="15" max="15" width="4.01904761904762"/>
    <col min="16" max="16" width="10.4095238095238"/>
    <col min="17" max="17" width="9.59047619047619"/>
    <col min="18" max="19" width="16.9142857142857"/>
    <col min="20" max="21" width="5.13333333333333"/>
    <col min="22" max="22" width="11.5238095238095"/>
    <col min="23" max="24" width="13.8857142857143"/>
    <col min="25" max="25" width="14.9714285714286"/>
    <col min="26" max="26" width="10.4095238095238"/>
    <col min="27" max="27" width="11.5238095238095"/>
    <col min="28" max="29" width="12.3714285714286"/>
    <col min="30" max="30" width="11.5238095238095"/>
    <col min="31" max="31" width="21.8952380952381"/>
    <col min="32" max="1025" width="11.5238095238095"/>
  </cols>
  <sheetData>
    <row r="1" s="1" customFormat="1" ht="12" spans="1:30">
      <c r="A1" s="2" t="s">
        <v>273</v>
      </c>
      <c r="B1" s="3" t="s">
        <v>65</v>
      </c>
      <c r="C1" s="3" t="s">
        <v>334</v>
      </c>
      <c r="D1" s="3" t="s">
        <v>335</v>
      </c>
      <c r="E1" s="3" t="s">
        <v>336</v>
      </c>
      <c r="F1" s="3" t="s">
        <v>121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274</v>
      </c>
      <c r="N1" s="3" t="s">
        <v>275</v>
      </c>
      <c r="O1" s="3" t="s">
        <v>276</v>
      </c>
      <c r="P1" s="3" t="s">
        <v>277</v>
      </c>
      <c r="Q1" s="3" t="s">
        <v>278</v>
      </c>
      <c r="R1" s="3" t="s">
        <v>279</v>
      </c>
      <c r="S1" s="3" t="s">
        <v>280</v>
      </c>
      <c r="T1" s="3" t="s">
        <v>281</v>
      </c>
      <c r="U1" s="3" t="s">
        <v>282</v>
      </c>
      <c r="V1" s="1" t="s">
        <v>283</v>
      </c>
      <c r="W1" s="1" t="s">
        <v>337</v>
      </c>
      <c r="Y1" s="3" t="s">
        <v>338</v>
      </c>
      <c r="Z1" s="1" t="s">
        <v>339</v>
      </c>
      <c r="AA1" s="1" t="s">
        <v>340</v>
      </c>
      <c r="AD1" s="1" t="s">
        <v>286</v>
      </c>
    </row>
    <row r="2" s="2" customFormat="1" ht="12" spans="1:30">
      <c r="A2" s="2">
        <v>0</v>
      </c>
      <c r="B2" s="2" t="s">
        <v>341</v>
      </c>
      <c r="C2" s="2">
        <v>0</v>
      </c>
      <c r="D2" s="2">
        <v>0</v>
      </c>
      <c r="E2" s="2">
        <v>0</v>
      </c>
      <c r="F2" s="2">
        <v>224</v>
      </c>
      <c r="G2" s="2">
        <v>224</v>
      </c>
      <c r="H2" s="2">
        <v>16</v>
      </c>
      <c r="I2" s="2">
        <v>64</v>
      </c>
      <c r="J2" s="2">
        <v>3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>
        <v>1</v>
      </c>
      <c r="Q2">
        <v>0</v>
      </c>
      <c r="R2" s="2">
        <v>0</v>
      </c>
      <c r="S2" s="2">
        <v>-2</v>
      </c>
      <c r="T2" s="2">
        <v>7</v>
      </c>
      <c r="U2" s="2">
        <v>7</v>
      </c>
      <c r="V2" s="2">
        <f>IF(C2=0,CEILING(H2,16)*I2*J2*J2+I2,CEILING(C2,16))</f>
        <v>9280</v>
      </c>
      <c r="W2" s="2">
        <f t="shared" ref="W2:W30" si="0">V2/16/100000</f>
        <v>0.0058</v>
      </c>
      <c r="X2" s="2">
        <f>IF(C2=0,H2*I2*J2*J2+I2,_xlfn.CEILING.MATH(C2,16))</f>
        <v>9280</v>
      </c>
      <c r="Z2" s="2">
        <f t="shared" ref="Z2:Z30" si="1">(Y2/2048)/100000</f>
        <v>0</v>
      </c>
      <c r="AC2" s="2" t="s">
        <v>342</v>
      </c>
      <c r="AD2" s="5" t="e">
        <f>#REF!</f>
        <v>#REF!</v>
      </c>
    </row>
    <row r="3" s="2" customFormat="1" ht="12" spans="1:30">
      <c r="A3" s="2">
        <v>1</v>
      </c>
      <c r="B3" s="2" t="s">
        <v>343</v>
      </c>
      <c r="C3" s="2">
        <v>0</v>
      </c>
      <c r="D3" s="2">
        <v>0</v>
      </c>
      <c r="E3" s="2">
        <v>0</v>
      </c>
      <c r="F3" s="2">
        <v>224</v>
      </c>
      <c r="G3" s="2">
        <v>224</v>
      </c>
      <c r="H3" s="2">
        <v>64</v>
      </c>
      <c r="I3" s="2">
        <v>64</v>
      </c>
      <c r="J3" s="2">
        <v>3</v>
      </c>
      <c r="K3" s="2">
        <v>1</v>
      </c>
      <c r="L3" s="2">
        <v>1</v>
      </c>
      <c r="M3" s="2">
        <v>1</v>
      </c>
      <c r="N3" s="2">
        <v>2</v>
      </c>
      <c r="O3" s="2">
        <v>0</v>
      </c>
      <c r="P3" s="2">
        <v>1</v>
      </c>
      <c r="Q3" s="2">
        <v>0</v>
      </c>
      <c r="R3" s="2">
        <v>-2</v>
      </c>
      <c r="S3" s="2">
        <v>-4</v>
      </c>
      <c r="T3" s="2">
        <v>7</v>
      </c>
      <c r="U3">
        <v>7</v>
      </c>
      <c r="V3" s="2">
        <f t="shared" ref="V3:V34" si="2">IF(C3=0,CEILING(H3,16)*I3*J3*J3+I3,CEILING(C3,16))</f>
        <v>36928</v>
      </c>
      <c r="W3" s="2">
        <f t="shared" si="0"/>
        <v>0.02308</v>
      </c>
      <c r="X3" s="2">
        <f>IF(C3=0,H3*I3*J3*J3+I3,_xlfn.CEILING.MATH(C3,16))</f>
        <v>36928</v>
      </c>
      <c r="Y3" s="2" t="e">
        <f>_xlfn.CEILING.MATH(1+(F3+2*K3-J3)/L3)*_xlfn.CEILING.MATH(1+(G3+2*K3-J3)/L3)*J3*J3*I3*_xlfn.CEILING.MATH(H3/16)*16</f>
        <v>#NAME?</v>
      </c>
      <c r="Z3" s="2" t="e">
        <f t="shared" si="1"/>
        <v>#NAME?</v>
      </c>
      <c r="AC3" s="2" t="s">
        <v>344</v>
      </c>
      <c r="AD3" s="5">
        <f t="shared" ref="AD3:AD10" si="3">V32</f>
        <v>300288</v>
      </c>
    </row>
    <row r="4" s="2" customFormat="1" ht="12" spans="1:30">
      <c r="A4" s="2">
        <v>2</v>
      </c>
      <c r="B4" s="2" t="s">
        <v>345</v>
      </c>
      <c r="C4" s="2">
        <v>0</v>
      </c>
      <c r="D4" s="2">
        <v>0</v>
      </c>
      <c r="E4" s="2">
        <v>0</v>
      </c>
      <c r="F4" s="2">
        <v>112</v>
      </c>
      <c r="G4" s="2">
        <v>112</v>
      </c>
      <c r="H4" s="2">
        <v>64</v>
      </c>
      <c r="I4" s="2">
        <v>128</v>
      </c>
      <c r="J4" s="2">
        <v>3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-4</v>
      </c>
      <c r="S4" s="2">
        <v>-4</v>
      </c>
      <c r="T4" s="2">
        <v>7</v>
      </c>
      <c r="U4" s="2">
        <v>7</v>
      </c>
      <c r="V4" s="2">
        <f t="shared" si="2"/>
        <v>73856</v>
      </c>
      <c r="W4" s="2">
        <f t="shared" si="0"/>
        <v>0.04616</v>
      </c>
      <c r="X4" s="2">
        <f>IF(C4=0,H4*I4*J4*J4+I4,_xlfn.CEILING.MATH(C4,16))</f>
        <v>73856</v>
      </c>
      <c r="Y4" s="2" t="e">
        <f>_xlfn.CEILING.MATH(1+(F4+2*K4-J4)/L4)*_xlfn.CEILING.MATH(1+(G4+2*K4-J4)/L4)*J4*J4*I4*_xlfn.CEILING.MATH(H4/16)*16</f>
        <v>#NAME?</v>
      </c>
      <c r="Z4" s="2" t="e">
        <f t="shared" si="1"/>
        <v>#NAME?</v>
      </c>
      <c r="AC4" s="2" t="s">
        <v>346</v>
      </c>
      <c r="AD4" s="5">
        <f t="shared" si="3"/>
        <v>305776</v>
      </c>
    </row>
    <row r="5" s="2" customFormat="1" ht="12" spans="1:30">
      <c r="A5" s="2">
        <v>3</v>
      </c>
      <c r="B5" s="2" t="s">
        <v>347</v>
      </c>
      <c r="C5" s="2">
        <v>0</v>
      </c>
      <c r="D5" s="2">
        <v>0</v>
      </c>
      <c r="E5" s="2">
        <v>0</v>
      </c>
      <c r="F5" s="2">
        <v>112</v>
      </c>
      <c r="G5" s="2">
        <v>112</v>
      </c>
      <c r="H5" s="2">
        <v>128</v>
      </c>
      <c r="I5" s="2">
        <v>128</v>
      </c>
      <c r="J5" s="2">
        <v>3</v>
      </c>
      <c r="K5" s="2">
        <v>1</v>
      </c>
      <c r="L5" s="2">
        <v>1</v>
      </c>
      <c r="M5" s="2">
        <v>1</v>
      </c>
      <c r="N5" s="2">
        <v>2</v>
      </c>
      <c r="O5" s="2">
        <v>0</v>
      </c>
      <c r="P5" s="2">
        <v>1</v>
      </c>
      <c r="Q5" s="2">
        <v>0</v>
      </c>
      <c r="R5" s="2">
        <v>-4</v>
      </c>
      <c r="S5" s="2">
        <v>-5</v>
      </c>
      <c r="T5" s="2">
        <v>7</v>
      </c>
      <c r="U5" s="2">
        <v>7</v>
      </c>
      <c r="V5" s="2">
        <f t="shared" si="2"/>
        <v>147584</v>
      </c>
      <c r="W5" s="2">
        <f t="shared" si="0"/>
        <v>0.09224</v>
      </c>
      <c r="X5" s="2">
        <f>IF(C5=0,H5*I5*J5*J5+I5,_xlfn.CEILING.MATH(C5,16))</f>
        <v>147584</v>
      </c>
      <c r="Y5" s="2" t="e">
        <f>_xlfn.CEILING.MATH(1+(F5+2*K5-J5)/L5)*_xlfn.CEILING.MATH(1+(G5+2*K5-J5)/L5)*J5*J5*I5*_xlfn.CEILING.MATH(H5/16)*16</f>
        <v>#NAME?</v>
      </c>
      <c r="Z5" s="2" t="e">
        <f t="shared" si="1"/>
        <v>#NAME?</v>
      </c>
      <c r="AC5" s="2" t="s">
        <v>348</v>
      </c>
      <c r="AD5" s="5">
        <f t="shared" si="3"/>
        <v>291936</v>
      </c>
    </row>
    <row r="6" s="2" customFormat="1" ht="12" spans="1:30">
      <c r="A6" s="2">
        <v>4</v>
      </c>
      <c r="B6" s="2" t="s">
        <v>349</v>
      </c>
      <c r="C6" s="2">
        <v>0</v>
      </c>
      <c r="D6" s="2">
        <v>0</v>
      </c>
      <c r="E6" s="2">
        <v>0</v>
      </c>
      <c r="F6" s="5">
        <v>56</v>
      </c>
      <c r="G6" s="2">
        <v>56</v>
      </c>
      <c r="H6" s="2">
        <v>128</v>
      </c>
      <c r="I6" s="2">
        <v>256</v>
      </c>
      <c r="J6" s="2">
        <v>3</v>
      </c>
      <c r="K6" s="2">
        <v>1</v>
      </c>
      <c r="L6" s="2">
        <v>1</v>
      </c>
      <c r="M6" s="2">
        <v>1</v>
      </c>
      <c r="N6" s="2">
        <v>0</v>
      </c>
      <c r="O6" s="2">
        <v>0</v>
      </c>
      <c r="P6" s="2">
        <v>1</v>
      </c>
      <c r="Q6" s="2">
        <v>0</v>
      </c>
      <c r="R6" s="2">
        <v>-5</v>
      </c>
      <c r="S6" s="2">
        <v>-5</v>
      </c>
      <c r="T6" s="2">
        <v>7</v>
      </c>
      <c r="U6" s="2">
        <v>7</v>
      </c>
      <c r="V6" s="2">
        <f t="shared" si="2"/>
        <v>295168</v>
      </c>
      <c r="W6" s="2">
        <f t="shared" si="0"/>
        <v>0.18448</v>
      </c>
      <c r="X6" s="2">
        <f>IF(C6=0,H6*I6*J6*J6+I6,_xlfn.CEILING.MATH(C6,16))</f>
        <v>295168</v>
      </c>
      <c r="Y6" s="2" t="e">
        <f>_xlfn.CEILING.MATH(1+(F6+2*K6-J6)/L6)*_xlfn.CEILING.MATH(1+(G6+2*K6-J6)/L6)*J6*J6*I6*_xlfn.CEILING.MATH(H6/16)*16</f>
        <v>#NAME?</v>
      </c>
      <c r="Z6" s="2" t="e">
        <f t="shared" si="1"/>
        <v>#NAME?</v>
      </c>
      <c r="AC6" s="2" t="s">
        <v>350</v>
      </c>
      <c r="AD6" s="5">
        <f t="shared" si="3"/>
        <v>302416</v>
      </c>
    </row>
    <row r="7" s="2" customFormat="1" ht="12" spans="1:30">
      <c r="A7" s="2">
        <v>5</v>
      </c>
      <c r="B7" s="2" t="s">
        <v>351</v>
      </c>
      <c r="C7" s="2">
        <v>0</v>
      </c>
      <c r="D7" s="2">
        <v>0</v>
      </c>
      <c r="E7" s="2">
        <v>0</v>
      </c>
      <c r="F7" s="5">
        <v>56</v>
      </c>
      <c r="G7" s="2">
        <v>56</v>
      </c>
      <c r="H7" s="2">
        <v>256</v>
      </c>
      <c r="I7" s="2">
        <v>256</v>
      </c>
      <c r="J7" s="2">
        <v>3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-5</v>
      </c>
      <c r="S7" s="2">
        <v>-6</v>
      </c>
      <c r="T7" s="2">
        <v>7</v>
      </c>
      <c r="U7" s="2">
        <v>7</v>
      </c>
      <c r="V7" s="2">
        <f t="shared" si="2"/>
        <v>590080</v>
      </c>
      <c r="W7" s="2">
        <f t="shared" si="0"/>
        <v>0.3688</v>
      </c>
      <c r="X7" s="2">
        <f>IF(C7=0,H7*I7*J7*J7+I7,_xlfn.CEILING.MATH(C7,16))</f>
        <v>590080</v>
      </c>
      <c r="Y7" s="2" t="e">
        <f>_xlfn.CEILING.MATH(1+(F7+2*K7-J7)/L7)*_xlfn.CEILING.MATH(1+(G7+2*K7-J7)/L7)*J7*J7*I7*_xlfn.CEILING.MATH(H7/16)*16</f>
        <v>#NAME?</v>
      </c>
      <c r="Z7" s="2" t="e">
        <f t="shared" si="1"/>
        <v>#NAME?</v>
      </c>
      <c r="AC7" s="2" t="s">
        <v>352</v>
      </c>
      <c r="AD7" s="5">
        <f t="shared" si="3"/>
        <v>291792</v>
      </c>
    </row>
    <row r="8" s="2" customFormat="1" ht="12" spans="1:30">
      <c r="A8" s="2">
        <v>6</v>
      </c>
      <c r="B8" s="2" t="s">
        <v>353</v>
      </c>
      <c r="C8" s="2">
        <v>0</v>
      </c>
      <c r="D8" s="2">
        <v>0</v>
      </c>
      <c r="E8" s="2">
        <v>0</v>
      </c>
      <c r="F8" s="5">
        <v>56</v>
      </c>
      <c r="G8" s="2">
        <v>56</v>
      </c>
      <c r="H8" s="2">
        <v>256</v>
      </c>
      <c r="I8" s="2">
        <v>256</v>
      </c>
      <c r="J8" s="2">
        <v>3</v>
      </c>
      <c r="K8" s="2">
        <v>1</v>
      </c>
      <c r="L8" s="2">
        <v>1</v>
      </c>
      <c r="M8" s="2">
        <v>1</v>
      </c>
      <c r="N8" s="2">
        <v>2</v>
      </c>
      <c r="O8" s="2">
        <v>0</v>
      </c>
      <c r="P8" s="2">
        <v>1</v>
      </c>
      <c r="Q8" s="2">
        <v>0</v>
      </c>
      <c r="R8" s="2">
        <v>-6</v>
      </c>
      <c r="S8" s="2">
        <v>-6</v>
      </c>
      <c r="T8" s="2">
        <v>7</v>
      </c>
      <c r="U8" s="2">
        <v>7</v>
      </c>
      <c r="V8" s="2">
        <f t="shared" si="2"/>
        <v>590080</v>
      </c>
      <c r="W8" s="2">
        <f t="shared" si="0"/>
        <v>0.3688</v>
      </c>
      <c r="X8" s="2">
        <f>IF(C8=0,H8*I8*J8*J8+I8,_xlfn.CEILING.MATH(C8,16))</f>
        <v>590080</v>
      </c>
      <c r="Y8" s="2" t="e">
        <f>_xlfn.CEILING.MATH(1+(F8+2*K8-J8)/L8)*_xlfn.CEILING.MATH(1+(G8+2*K8-J8)/L8)*J8*J8*I8*_xlfn.CEILING.MATH(H8/16)*16</f>
        <v>#NAME?</v>
      </c>
      <c r="Z8" s="2" t="e">
        <f t="shared" si="1"/>
        <v>#NAME?</v>
      </c>
      <c r="AC8" s="2" t="s">
        <v>354</v>
      </c>
      <c r="AD8" s="5">
        <f t="shared" si="3"/>
        <v>305616</v>
      </c>
    </row>
    <row r="9" s="2" customFormat="1" ht="12" spans="1:30">
      <c r="A9" s="2">
        <v>7</v>
      </c>
      <c r="B9" s="2" t="s">
        <v>355</v>
      </c>
      <c r="C9" s="2">
        <v>0</v>
      </c>
      <c r="D9" s="2">
        <v>0</v>
      </c>
      <c r="E9" s="2">
        <v>0</v>
      </c>
      <c r="F9" s="5">
        <v>28</v>
      </c>
      <c r="G9" s="2">
        <v>28</v>
      </c>
      <c r="H9" s="2">
        <v>256</v>
      </c>
      <c r="I9" s="2">
        <v>256</v>
      </c>
      <c r="J9" s="2">
        <v>3</v>
      </c>
      <c r="K9" s="2">
        <v>1</v>
      </c>
      <c r="L9" s="2">
        <v>1</v>
      </c>
      <c r="M9" s="2">
        <v>1</v>
      </c>
      <c r="N9" s="2">
        <v>0</v>
      </c>
      <c r="O9" s="2">
        <v>0</v>
      </c>
      <c r="P9" s="2">
        <v>2</v>
      </c>
      <c r="Q9" s="2">
        <v>0</v>
      </c>
      <c r="R9" s="2">
        <v>-6</v>
      </c>
      <c r="S9" s="2">
        <v>-5</v>
      </c>
      <c r="T9" s="2">
        <v>7</v>
      </c>
      <c r="U9" s="2">
        <v>7</v>
      </c>
      <c r="V9" s="2">
        <f t="shared" si="2"/>
        <v>590080</v>
      </c>
      <c r="W9" s="2">
        <f t="shared" si="0"/>
        <v>0.3688</v>
      </c>
      <c r="X9" s="2">
        <f>IF(C9=0,H9*I9*J9*J9+I9,_xlfn.CEILING.MATH(C9,16))</f>
        <v>590080</v>
      </c>
      <c r="Y9" s="2" t="e">
        <f>_xlfn.CEILING.MATH(1+(F9+2*K9-J9)/L9)*_xlfn.CEILING.MATH(1+(G9+2*K9-J9)/L9)*J9*J9*I9*_xlfn.CEILING.MATH(H9/16)*16</f>
        <v>#NAME?</v>
      </c>
      <c r="Z9" s="2" t="e">
        <f t="shared" si="1"/>
        <v>#NAME?</v>
      </c>
      <c r="AA9" s="2">
        <v>3.043555</v>
      </c>
      <c r="AC9" s="2" t="s">
        <v>356</v>
      </c>
      <c r="AD9" s="5">
        <f t="shared" si="3"/>
        <v>303792</v>
      </c>
    </row>
    <row r="10" s="2" customFormat="1" ht="12" spans="1:30">
      <c r="A10" s="2">
        <v>8</v>
      </c>
      <c r="B10" s="2" t="s">
        <v>357</v>
      </c>
      <c r="C10" s="2">
        <v>0</v>
      </c>
      <c r="D10" s="2">
        <v>0</v>
      </c>
      <c r="E10" s="2">
        <v>0</v>
      </c>
      <c r="F10" s="5">
        <v>28</v>
      </c>
      <c r="G10" s="2">
        <v>28</v>
      </c>
      <c r="H10" s="2">
        <v>256</v>
      </c>
      <c r="I10" s="2">
        <v>256</v>
      </c>
      <c r="J10" s="2">
        <v>3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2</v>
      </c>
      <c r="Q10" s="2">
        <v>1</v>
      </c>
      <c r="R10" s="2">
        <v>-6</v>
      </c>
      <c r="S10" s="2">
        <v>-5</v>
      </c>
      <c r="T10" s="2">
        <v>7</v>
      </c>
      <c r="U10" s="2">
        <v>7</v>
      </c>
      <c r="V10" s="2">
        <f t="shared" si="2"/>
        <v>590080</v>
      </c>
      <c r="W10" s="2">
        <f t="shared" si="0"/>
        <v>0.3688</v>
      </c>
      <c r="X10" s="2">
        <f>IF(C10=0,H10*I10*J10*J10+I10,_xlfn.CEILING.MATH(C10,16))</f>
        <v>590080</v>
      </c>
      <c r="Y10" s="2" t="e">
        <f>_xlfn.CEILING.MATH(1+(F10+2*K10-J10)/L10)*_xlfn.CEILING.MATH(1+(G10+2*K10-J10)/L10)*J10*J10*I10*_xlfn.CEILING.MATH(H10/16)*16</f>
        <v>#NAME?</v>
      </c>
      <c r="Z10" s="2" t="e">
        <f t="shared" si="1"/>
        <v>#NAME?</v>
      </c>
      <c r="AA10" s="2">
        <v>3.043555</v>
      </c>
      <c r="AC10" s="2" t="s">
        <v>358</v>
      </c>
      <c r="AD10" s="5">
        <f t="shared" si="3"/>
        <v>311472</v>
      </c>
    </row>
    <row r="11" s="2" customFormat="1" ht="12" spans="1:30">
      <c r="A11" s="2">
        <v>9</v>
      </c>
      <c r="B11" s="2" t="s">
        <v>359</v>
      </c>
      <c r="C11" s="2">
        <v>0</v>
      </c>
      <c r="D11" s="2">
        <v>0</v>
      </c>
      <c r="E11" s="2">
        <v>0</v>
      </c>
      <c r="F11" s="5">
        <v>28</v>
      </c>
      <c r="G11" s="2">
        <v>28</v>
      </c>
      <c r="H11" s="2">
        <v>512</v>
      </c>
      <c r="I11" s="2">
        <v>128</v>
      </c>
      <c r="J11" s="2">
        <v>3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2">
        <v>4</v>
      </c>
      <c r="Q11" s="2">
        <v>0</v>
      </c>
      <c r="R11" s="2">
        <v>-5</v>
      </c>
      <c r="S11" s="2">
        <v>-5</v>
      </c>
      <c r="T11" s="2">
        <v>7</v>
      </c>
      <c r="U11" s="2">
        <v>7</v>
      </c>
      <c r="V11" s="2">
        <f t="shared" si="2"/>
        <v>589952</v>
      </c>
      <c r="W11" s="2">
        <f t="shared" si="0"/>
        <v>0.36872</v>
      </c>
      <c r="X11" s="2">
        <f>IF(C11=0,H11*I11*J11*J11+I11,_xlfn.CEILING.MATH(C11,16))</f>
        <v>589952</v>
      </c>
      <c r="Y11" s="2" t="e">
        <f>_xlfn.CEILING.MATH(1+(F11+2*K11-J11)/L11)*_xlfn.CEILING.MATH(1+(G11+2*K11-J11)/L11)*J11*J11*I11*_xlfn.CEILING.MATH(H11/16)*16</f>
        <v>#NAME?</v>
      </c>
      <c r="Z11" s="2" t="e">
        <f t="shared" si="1"/>
        <v>#NAME?</v>
      </c>
      <c r="AC11" s="2" t="s">
        <v>360</v>
      </c>
      <c r="AD11" s="5">
        <f>V41</f>
        <v>313728</v>
      </c>
    </row>
    <row r="12" s="2" customFormat="1" ht="12" spans="1:30">
      <c r="A12" s="2">
        <v>10</v>
      </c>
      <c r="B12" s="2" t="s">
        <v>361</v>
      </c>
      <c r="C12" s="2">
        <v>0</v>
      </c>
      <c r="D12" s="2">
        <v>0</v>
      </c>
      <c r="E12" s="2">
        <v>0</v>
      </c>
      <c r="F12" s="5">
        <v>28</v>
      </c>
      <c r="G12" s="2">
        <v>28</v>
      </c>
      <c r="H12" s="2">
        <v>512</v>
      </c>
      <c r="I12" s="2">
        <v>128</v>
      </c>
      <c r="J12" s="2">
        <v>3</v>
      </c>
      <c r="K12" s="2">
        <v>1</v>
      </c>
      <c r="L12" s="2">
        <v>1</v>
      </c>
      <c r="M12" s="2">
        <v>1</v>
      </c>
      <c r="N12" s="2">
        <v>0</v>
      </c>
      <c r="O12" s="2">
        <v>0</v>
      </c>
      <c r="P12" s="2">
        <v>4</v>
      </c>
      <c r="Q12" s="2">
        <v>1</v>
      </c>
      <c r="R12" s="2">
        <v>-5</v>
      </c>
      <c r="S12" s="2">
        <v>-5</v>
      </c>
      <c r="T12" s="2">
        <v>7</v>
      </c>
      <c r="U12" s="2">
        <v>7</v>
      </c>
      <c r="V12" s="2">
        <f t="shared" si="2"/>
        <v>589952</v>
      </c>
      <c r="W12" s="2">
        <f t="shared" si="0"/>
        <v>0.36872</v>
      </c>
      <c r="X12" s="2">
        <f>IF(C12=0,H12*I12*J12*J12+I12,_xlfn.CEILING.MATH(C12,16))</f>
        <v>589952</v>
      </c>
      <c r="Y12" s="2" t="e">
        <f>_xlfn.CEILING.MATH(1+(F12+2*K12-J12)/L12)*_xlfn.CEILING.MATH(1+(G12+2*K12-J12)/L12)*J12*J12*I12*_xlfn.CEILING.MATH(H12/16)*16</f>
        <v>#NAME?</v>
      </c>
      <c r="Z12" s="2" t="e">
        <f t="shared" si="1"/>
        <v>#NAME?</v>
      </c>
      <c r="AC12" s="2" t="s">
        <v>362</v>
      </c>
      <c r="AD12" s="5">
        <f>V42</f>
        <v>327904</v>
      </c>
    </row>
    <row r="13" s="2" customFormat="1" ht="12" spans="1:30">
      <c r="A13" s="2">
        <v>11</v>
      </c>
      <c r="B13" s="2" t="s">
        <v>363</v>
      </c>
      <c r="C13" s="2">
        <v>0</v>
      </c>
      <c r="D13" s="2">
        <v>0</v>
      </c>
      <c r="E13" s="2">
        <v>0</v>
      </c>
      <c r="F13" s="5">
        <v>28</v>
      </c>
      <c r="G13" s="2">
        <v>28</v>
      </c>
      <c r="H13" s="2">
        <v>512</v>
      </c>
      <c r="I13" s="2">
        <v>128</v>
      </c>
      <c r="J13" s="2">
        <v>3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4</v>
      </c>
      <c r="Q13" s="2">
        <v>2</v>
      </c>
      <c r="R13" s="2">
        <v>-5</v>
      </c>
      <c r="S13" s="2">
        <v>-5</v>
      </c>
      <c r="T13" s="2">
        <v>7</v>
      </c>
      <c r="U13" s="2">
        <v>7</v>
      </c>
      <c r="V13" s="2">
        <f t="shared" si="2"/>
        <v>589952</v>
      </c>
      <c r="W13" s="2">
        <f t="shared" si="0"/>
        <v>0.36872</v>
      </c>
      <c r="X13" s="2">
        <f>IF(C13=0,H13*I13*J13*J13+I13,_xlfn.CEILING.MATH(C13,16))</f>
        <v>589952</v>
      </c>
      <c r="Y13" s="2" t="e">
        <f>_xlfn.CEILING.MATH(1+(F13+2*K13-J13)/L13)*_xlfn.CEILING.MATH(1+(G13+2*K13-J13)/L13)*J13*J13*I13*_xlfn.CEILING.MATH(H13/16)*16</f>
        <v>#NAME?</v>
      </c>
      <c r="Z13" s="2" t="e">
        <f t="shared" si="1"/>
        <v>#NAME?</v>
      </c>
      <c r="AD13" s="5"/>
    </row>
    <row r="14" s="2" customFormat="1" ht="12" spans="1:30">
      <c r="A14" s="2">
        <v>12</v>
      </c>
      <c r="B14" s="2" t="s">
        <v>364</v>
      </c>
      <c r="C14" s="2">
        <v>0</v>
      </c>
      <c r="D14" s="2">
        <v>0</v>
      </c>
      <c r="E14" s="2">
        <v>0</v>
      </c>
      <c r="F14" s="5">
        <v>28</v>
      </c>
      <c r="G14" s="2">
        <v>28</v>
      </c>
      <c r="H14" s="2">
        <v>512</v>
      </c>
      <c r="I14" s="2">
        <v>128</v>
      </c>
      <c r="J14" s="2">
        <v>3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4</v>
      </c>
      <c r="Q14" s="2">
        <v>3</v>
      </c>
      <c r="R14" s="2">
        <v>-5</v>
      </c>
      <c r="S14" s="2">
        <v>-5</v>
      </c>
      <c r="T14" s="2">
        <v>7</v>
      </c>
      <c r="U14" s="2">
        <v>7</v>
      </c>
      <c r="V14" s="2">
        <f t="shared" si="2"/>
        <v>589952</v>
      </c>
      <c r="W14" s="2">
        <f t="shared" si="0"/>
        <v>0.36872</v>
      </c>
      <c r="X14" s="2">
        <f>IF(C14=0,H14*I14*J14*J14+I14,_xlfn.CEILING.MATH(C14,16))</f>
        <v>589952</v>
      </c>
      <c r="Y14" s="2" t="e">
        <f>_xlfn.CEILING.MATH(1+(F14+2*K14-J14)/L14)*_xlfn.CEILING.MATH(1+(G14+2*K14-J14)/L14)*J14*J14*I14*_xlfn.CEILING.MATH(H14/16)*16</f>
        <v>#NAME?</v>
      </c>
      <c r="Z14" s="2" t="e">
        <f t="shared" si="1"/>
        <v>#NAME?</v>
      </c>
      <c r="AD14" s="5"/>
    </row>
    <row r="15" s="2" customFormat="1" ht="12" spans="1:30">
      <c r="A15" s="2">
        <v>13</v>
      </c>
      <c r="B15" s="2" t="s">
        <v>365</v>
      </c>
      <c r="C15" s="2">
        <v>0</v>
      </c>
      <c r="D15" s="2">
        <v>0</v>
      </c>
      <c r="E15" s="2">
        <v>0</v>
      </c>
      <c r="F15" s="5">
        <v>28</v>
      </c>
      <c r="G15" s="2">
        <v>28</v>
      </c>
      <c r="H15" s="2">
        <v>512</v>
      </c>
      <c r="I15" s="2">
        <v>128</v>
      </c>
      <c r="J15" s="2">
        <v>3</v>
      </c>
      <c r="K15" s="2">
        <v>1</v>
      </c>
      <c r="L15" s="2">
        <v>1</v>
      </c>
      <c r="M15" s="2">
        <v>1</v>
      </c>
      <c r="N15" s="2">
        <v>2</v>
      </c>
      <c r="O15" s="2">
        <v>0</v>
      </c>
      <c r="P15" s="2">
        <v>4</v>
      </c>
      <c r="Q15" s="2">
        <v>0</v>
      </c>
      <c r="R15" s="2">
        <v>-5</v>
      </c>
      <c r="S15" s="2">
        <v>-4</v>
      </c>
      <c r="T15" s="2">
        <v>7</v>
      </c>
      <c r="U15" s="2">
        <v>7</v>
      </c>
      <c r="V15" s="2">
        <f t="shared" si="2"/>
        <v>589952</v>
      </c>
      <c r="W15" s="2">
        <f t="shared" si="0"/>
        <v>0.36872</v>
      </c>
      <c r="X15" s="2">
        <f>IF(C15=0,H15*I15*J15*J15+I15,_xlfn.CEILING.MATH(C15,16))</f>
        <v>589952</v>
      </c>
      <c r="Y15" s="2" t="e">
        <f>_xlfn.CEILING.MATH(1+(F15+2*K15-J15)/L15)*_xlfn.CEILING.MATH(1+(G15+2*K15-J15)/L15)*J15*J15*I15*_xlfn.CEILING.MATH(H15/16)*16</f>
        <v>#NAME?</v>
      </c>
      <c r="Z15" s="2" t="e">
        <f t="shared" si="1"/>
        <v>#NAME?</v>
      </c>
      <c r="AD15" s="5"/>
    </row>
    <row r="16" s="2" customFormat="1" ht="12" spans="1:30">
      <c r="A16" s="2">
        <v>14</v>
      </c>
      <c r="B16" s="2" t="s">
        <v>366</v>
      </c>
      <c r="C16" s="2">
        <v>0</v>
      </c>
      <c r="D16" s="2">
        <v>0</v>
      </c>
      <c r="E16" s="2">
        <v>0</v>
      </c>
      <c r="F16" s="5">
        <v>28</v>
      </c>
      <c r="G16" s="2">
        <v>28</v>
      </c>
      <c r="H16" s="2">
        <v>512</v>
      </c>
      <c r="I16" s="2">
        <v>128</v>
      </c>
      <c r="J16" s="2">
        <v>3</v>
      </c>
      <c r="K16" s="2">
        <v>1</v>
      </c>
      <c r="L16" s="2">
        <v>1</v>
      </c>
      <c r="M16" s="2">
        <v>1</v>
      </c>
      <c r="N16" s="2">
        <v>2</v>
      </c>
      <c r="O16" s="2">
        <v>0</v>
      </c>
      <c r="P16" s="2">
        <v>4</v>
      </c>
      <c r="Q16" s="2">
        <v>1</v>
      </c>
      <c r="R16" s="2">
        <v>-5</v>
      </c>
      <c r="S16" s="2">
        <v>-4</v>
      </c>
      <c r="T16" s="2">
        <v>7</v>
      </c>
      <c r="U16" s="2">
        <v>7</v>
      </c>
      <c r="V16" s="2">
        <f t="shared" si="2"/>
        <v>589952</v>
      </c>
      <c r="W16" s="2">
        <f t="shared" si="0"/>
        <v>0.36872</v>
      </c>
      <c r="X16" s="2">
        <f>IF(C16=0,H16*I16*J16*J16+I16,_xlfn.CEILING.MATH(C16,16))</f>
        <v>589952</v>
      </c>
      <c r="Y16" s="2" t="e">
        <f>_xlfn.CEILING.MATH(1+(F16+2*K16-J16)/L16)*_xlfn.CEILING.MATH(1+(G16+2*K16-J16)/L16)*J16*J16*I16*_xlfn.CEILING.MATH(H16/16)*16</f>
        <v>#NAME?</v>
      </c>
      <c r="Z16" s="2" t="e">
        <f t="shared" si="1"/>
        <v>#NAME?</v>
      </c>
      <c r="AD16" s="5"/>
    </row>
    <row r="17" s="2" customFormat="1" ht="12" spans="1:30">
      <c r="A17" s="2">
        <v>15</v>
      </c>
      <c r="B17" s="2" t="s">
        <v>367</v>
      </c>
      <c r="C17" s="2">
        <v>0</v>
      </c>
      <c r="D17" s="2">
        <v>0</v>
      </c>
      <c r="E17" s="2">
        <v>0</v>
      </c>
      <c r="F17" s="5">
        <v>28</v>
      </c>
      <c r="G17" s="2">
        <v>28</v>
      </c>
      <c r="H17" s="2">
        <v>512</v>
      </c>
      <c r="I17" s="2">
        <v>128</v>
      </c>
      <c r="J17" s="2">
        <v>3</v>
      </c>
      <c r="K17" s="2">
        <v>1</v>
      </c>
      <c r="L17" s="2">
        <v>1</v>
      </c>
      <c r="M17" s="2">
        <v>1</v>
      </c>
      <c r="N17" s="2">
        <v>2</v>
      </c>
      <c r="O17" s="2">
        <v>0</v>
      </c>
      <c r="P17" s="2">
        <v>4</v>
      </c>
      <c r="Q17" s="2">
        <v>2</v>
      </c>
      <c r="R17" s="2">
        <v>-5</v>
      </c>
      <c r="S17" s="2">
        <v>-4</v>
      </c>
      <c r="T17" s="2">
        <v>7</v>
      </c>
      <c r="U17" s="2">
        <v>7</v>
      </c>
      <c r="V17" s="2">
        <f t="shared" si="2"/>
        <v>589952</v>
      </c>
      <c r="W17" s="2">
        <f t="shared" si="0"/>
        <v>0.36872</v>
      </c>
      <c r="X17" s="2">
        <f>IF(C17=0,H17*I17*J17*J17+I17,_xlfn.CEILING.MATH(C17,16))</f>
        <v>589952</v>
      </c>
      <c r="Y17" s="2" t="e">
        <f>_xlfn.CEILING.MATH(1+(F17+2*K17-J17)/L17)*_xlfn.CEILING.MATH(1+(G17+2*K17-J17)/L17)*J17*J17*I17*_xlfn.CEILING.MATH(H17/16)*16</f>
        <v>#NAME?</v>
      </c>
      <c r="Z17" s="2" t="e">
        <f t="shared" si="1"/>
        <v>#NAME?</v>
      </c>
      <c r="AD17" s="5"/>
    </row>
    <row r="18" s="2" customFormat="1" ht="12" spans="1:30">
      <c r="A18" s="2">
        <v>16</v>
      </c>
      <c r="B18" s="2" t="s">
        <v>368</v>
      </c>
      <c r="C18" s="2">
        <v>0</v>
      </c>
      <c r="D18" s="2">
        <v>0</v>
      </c>
      <c r="E18" s="2">
        <v>0</v>
      </c>
      <c r="F18" s="5">
        <v>28</v>
      </c>
      <c r="G18" s="2">
        <v>28</v>
      </c>
      <c r="H18" s="2">
        <v>512</v>
      </c>
      <c r="I18" s="2">
        <v>128</v>
      </c>
      <c r="J18" s="2">
        <v>3</v>
      </c>
      <c r="K18" s="2">
        <v>1</v>
      </c>
      <c r="L18" s="2">
        <v>1</v>
      </c>
      <c r="M18" s="2">
        <v>1</v>
      </c>
      <c r="N18" s="2">
        <v>2</v>
      </c>
      <c r="O18" s="2">
        <v>0</v>
      </c>
      <c r="P18" s="2">
        <v>4</v>
      </c>
      <c r="Q18" s="2">
        <v>3</v>
      </c>
      <c r="R18" s="2">
        <v>-5</v>
      </c>
      <c r="S18" s="2">
        <v>-4</v>
      </c>
      <c r="T18" s="2">
        <v>7</v>
      </c>
      <c r="U18" s="2">
        <v>7</v>
      </c>
      <c r="V18" s="2">
        <f t="shared" si="2"/>
        <v>589952</v>
      </c>
      <c r="W18" s="2">
        <f t="shared" si="0"/>
        <v>0.36872</v>
      </c>
      <c r="X18" s="2">
        <f>IF(C18=0,H18*I18*J18*J18+I18,_xlfn.CEILING.MATH(C18,16))</f>
        <v>589952</v>
      </c>
      <c r="Y18" s="2" t="e">
        <f>_xlfn.CEILING.MATH(1+(F18+2*K18-J18)/L18)*_xlfn.CEILING.MATH(1+(G18+2*K18-J18)/L18)*J18*J18*I18*_xlfn.CEILING.MATH(H18/16)*16</f>
        <v>#NAME?</v>
      </c>
      <c r="Z18" s="2" t="e">
        <f t="shared" si="1"/>
        <v>#NAME?</v>
      </c>
      <c r="AD18" s="5"/>
    </row>
    <row r="19" s="2" customFormat="1" ht="12" spans="1:30">
      <c r="A19" s="2">
        <v>17</v>
      </c>
      <c r="B19" s="2" t="s">
        <v>369</v>
      </c>
      <c r="C19" s="2">
        <v>0</v>
      </c>
      <c r="D19" s="2">
        <v>0</v>
      </c>
      <c r="E19" s="2">
        <v>0</v>
      </c>
      <c r="F19" s="5">
        <v>14</v>
      </c>
      <c r="G19" s="2">
        <v>14</v>
      </c>
      <c r="H19" s="2">
        <v>512</v>
      </c>
      <c r="I19" s="2">
        <v>128</v>
      </c>
      <c r="J19" s="2">
        <v>3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4</v>
      </c>
      <c r="Q19" s="2">
        <v>0</v>
      </c>
      <c r="R19" s="2">
        <v>-4</v>
      </c>
      <c r="S19" s="2">
        <v>-3</v>
      </c>
      <c r="T19" s="2">
        <v>7</v>
      </c>
      <c r="U19" s="2">
        <v>7</v>
      </c>
      <c r="V19" s="2">
        <f t="shared" si="2"/>
        <v>589952</v>
      </c>
      <c r="W19" s="2">
        <f t="shared" si="0"/>
        <v>0.36872</v>
      </c>
      <c r="X19" s="2">
        <f>IF(C19=0,H19*I19*J19*J19+I19,_xlfn.CEILING.MATH(C19,16))</f>
        <v>589952</v>
      </c>
      <c r="Y19" s="2" t="e">
        <f>_xlfn.CEILING.MATH(1+(F19+2*K19-J19)/L19)*_xlfn.CEILING.MATH(1+(G19+2*K19-J19)/L19)*J19*J19*I19*_xlfn.CEILING.MATH(H19/16)*16</f>
        <v>#NAME?</v>
      </c>
      <c r="Z19" s="2" t="e">
        <f t="shared" si="1"/>
        <v>#NAME?</v>
      </c>
      <c r="AD19" s="5"/>
    </row>
    <row r="20" s="2" customFormat="1" ht="12" spans="1:30">
      <c r="A20" s="2">
        <v>18</v>
      </c>
      <c r="B20" s="2" t="s">
        <v>370</v>
      </c>
      <c r="C20" s="2">
        <v>0</v>
      </c>
      <c r="D20" s="2">
        <v>0</v>
      </c>
      <c r="E20" s="2">
        <v>0</v>
      </c>
      <c r="F20" s="5">
        <v>14</v>
      </c>
      <c r="G20" s="2">
        <v>14</v>
      </c>
      <c r="H20" s="2">
        <v>512</v>
      </c>
      <c r="I20" s="2">
        <v>128</v>
      </c>
      <c r="J20" s="2">
        <v>3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4</v>
      </c>
      <c r="Q20" s="2">
        <v>1</v>
      </c>
      <c r="R20" s="2">
        <v>-4</v>
      </c>
      <c r="S20" s="2">
        <v>-3</v>
      </c>
      <c r="T20" s="2">
        <v>7</v>
      </c>
      <c r="U20" s="2">
        <v>7</v>
      </c>
      <c r="V20" s="2">
        <f t="shared" si="2"/>
        <v>589952</v>
      </c>
      <c r="W20" s="2">
        <f t="shared" si="0"/>
        <v>0.36872</v>
      </c>
      <c r="X20" s="2">
        <f>IF(C20=0,H20*I20*J20*J20+I20,_xlfn.CEILING.MATH(C20,16))</f>
        <v>589952</v>
      </c>
      <c r="Y20" s="2" t="e">
        <f>_xlfn.CEILING.MATH(1+(F20+2*K20-J20)/L20)*_xlfn.CEILING.MATH(1+(G20+2*K20-J20)/L20)*J20*J20*I20*_xlfn.CEILING.MATH(H20/16)*16</f>
        <v>#NAME?</v>
      </c>
      <c r="Z20" s="2" t="e">
        <f t="shared" si="1"/>
        <v>#NAME?</v>
      </c>
      <c r="AD20" s="5"/>
    </row>
    <row r="21" s="2" customFormat="1" ht="12" spans="1:30">
      <c r="A21" s="2">
        <v>19</v>
      </c>
      <c r="B21" s="2" t="s">
        <v>371</v>
      </c>
      <c r="C21" s="2">
        <v>0</v>
      </c>
      <c r="D21" s="2">
        <v>0</v>
      </c>
      <c r="E21" s="2">
        <v>0</v>
      </c>
      <c r="F21" s="5">
        <v>14</v>
      </c>
      <c r="G21" s="2">
        <v>14</v>
      </c>
      <c r="H21" s="2">
        <v>512</v>
      </c>
      <c r="I21" s="2">
        <v>128</v>
      </c>
      <c r="J21" s="2">
        <v>3</v>
      </c>
      <c r="K21" s="2">
        <v>1</v>
      </c>
      <c r="L21" s="2">
        <v>1</v>
      </c>
      <c r="M21" s="2">
        <v>1</v>
      </c>
      <c r="N21" s="2">
        <v>0</v>
      </c>
      <c r="O21" s="2">
        <v>0</v>
      </c>
      <c r="P21" s="2">
        <v>4</v>
      </c>
      <c r="Q21" s="2">
        <v>2</v>
      </c>
      <c r="R21" s="2">
        <v>-4</v>
      </c>
      <c r="S21" s="2">
        <v>-3</v>
      </c>
      <c r="T21" s="2">
        <v>7</v>
      </c>
      <c r="U21" s="2">
        <v>7</v>
      </c>
      <c r="V21" s="2">
        <f t="shared" si="2"/>
        <v>589952</v>
      </c>
      <c r="W21" s="2">
        <f t="shared" si="0"/>
        <v>0.36872</v>
      </c>
      <c r="X21" s="2">
        <f>IF(C21=0,H21*I21*J21*J21+I21,_xlfn.CEILING.MATH(C21,16))</f>
        <v>589952</v>
      </c>
      <c r="Y21" s="2" t="e">
        <f>_xlfn.CEILING.MATH(1+(F21+2*K21-J21)/L21)*_xlfn.CEILING.MATH(1+(G21+2*K21-J21)/L21)*J21*J21*I21*_xlfn.CEILING.MATH(H21/16)*16</f>
        <v>#NAME?</v>
      </c>
      <c r="Z21" s="2" t="e">
        <f t="shared" si="1"/>
        <v>#NAME?</v>
      </c>
      <c r="AD21" s="5"/>
    </row>
    <row r="22" s="2" customFormat="1" ht="12" spans="1:30">
      <c r="A22" s="2">
        <v>20</v>
      </c>
      <c r="B22" s="2" t="s">
        <v>372</v>
      </c>
      <c r="C22" s="2">
        <v>0</v>
      </c>
      <c r="D22" s="2">
        <v>0</v>
      </c>
      <c r="E22" s="2">
        <v>0</v>
      </c>
      <c r="F22" s="5">
        <v>14</v>
      </c>
      <c r="G22" s="2">
        <v>14</v>
      </c>
      <c r="H22" s="2">
        <v>512</v>
      </c>
      <c r="I22" s="2">
        <v>128</v>
      </c>
      <c r="J22" s="2">
        <v>3</v>
      </c>
      <c r="K22" s="2">
        <v>1</v>
      </c>
      <c r="L22" s="2">
        <v>1</v>
      </c>
      <c r="M22" s="2">
        <v>1</v>
      </c>
      <c r="N22" s="2">
        <v>0</v>
      </c>
      <c r="O22" s="2">
        <v>0</v>
      </c>
      <c r="P22" s="2">
        <v>4</v>
      </c>
      <c r="Q22" s="2">
        <v>3</v>
      </c>
      <c r="R22" s="2">
        <v>-4</v>
      </c>
      <c r="S22" s="2">
        <v>-3</v>
      </c>
      <c r="T22" s="2">
        <v>7</v>
      </c>
      <c r="U22" s="2">
        <v>7</v>
      </c>
      <c r="V22" s="2">
        <f t="shared" si="2"/>
        <v>589952</v>
      </c>
      <c r="W22" s="2">
        <f t="shared" si="0"/>
        <v>0.36872</v>
      </c>
      <c r="X22" s="2">
        <f>IF(C22=0,H22*I22*J22*J22+I22,_xlfn.CEILING.MATH(C22,16))</f>
        <v>589952</v>
      </c>
      <c r="Y22" s="2" t="e">
        <f>_xlfn.CEILING.MATH(1+(F22+2*K22-J22)/L22)*_xlfn.CEILING.MATH(1+(G22+2*K22-J22)/L22)*J22*J22*I22*_xlfn.CEILING.MATH(H22/16)*16</f>
        <v>#NAME?</v>
      </c>
      <c r="Z22" s="2" t="e">
        <f t="shared" si="1"/>
        <v>#NAME?</v>
      </c>
      <c r="AD22" s="5"/>
    </row>
    <row r="23" s="2" customFormat="1" ht="12" spans="1:30">
      <c r="A23" s="2">
        <v>21</v>
      </c>
      <c r="B23" s="2" t="s">
        <v>373</v>
      </c>
      <c r="C23" s="2">
        <v>0</v>
      </c>
      <c r="D23" s="2">
        <v>0</v>
      </c>
      <c r="E23" s="2">
        <v>0</v>
      </c>
      <c r="F23" s="2">
        <v>14</v>
      </c>
      <c r="G23" s="2">
        <v>14</v>
      </c>
      <c r="H23" s="2">
        <v>512</v>
      </c>
      <c r="I23" s="2">
        <v>128</v>
      </c>
      <c r="J23" s="2">
        <v>3</v>
      </c>
      <c r="K23" s="2">
        <v>1</v>
      </c>
      <c r="L23" s="2">
        <v>1</v>
      </c>
      <c r="M23" s="2">
        <v>1</v>
      </c>
      <c r="N23" s="2">
        <v>0</v>
      </c>
      <c r="O23" s="2">
        <v>0</v>
      </c>
      <c r="P23" s="2">
        <v>4</v>
      </c>
      <c r="Q23" s="2">
        <v>0</v>
      </c>
      <c r="R23" s="2">
        <v>-3</v>
      </c>
      <c r="S23" s="2">
        <v>-2</v>
      </c>
      <c r="T23" s="2">
        <v>7</v>
      </c>
      <c r="U23" s="2">
        <v>7</v>
      </c>
      <c r="V23" s="2">
        <f t="shared" si="2"/>
        <v>589952</v>
      </c>
      <c r="W23" s="2">
        <f t="shared" si="0"/>
        <v>0.36872</v>
      </c>
      <c r="X23" s="2">
        <f>IF(C23=0,H23*I23*J23*J23+I23,_xlfn.CEILING.MATH(C23,16))</f>
        <v>589952</v>
      </c>
      <c r="Y23" s="2" t="e">
        <f>_xlfn.CEILING.MATH(1+(F23+2*K23-J23)/L23)*_xlfn.CEILING.MATH(1+(G23+2*K23-J23)/L23)*J23*J23*I23*_xlfn.CEILING.MATH(H23/16)*16</f>
        <v>#NAME?</v>
      </c>
      <c r="Z23" s="2" t="e">
        <f t="shared" si="1"/>
        <v>#NAME?</v>
      </c>
      <c r="AD23" s="5"/>
    </row>
    <row r="24" s="2" customFormat="1" ht="12" spans="1:30">
      <c r="A24" s="2">
        <v>22</v>
      </c>
      <c r="B24" s="2" t="s">
        <v>374</v>
      </c>
      <c r="C24" s="2">
        <v>0</v>
      </c>
      <c r="D24" s="2">
        <v>0</v>
      </c>
      <c r="E24" s="2">
        <v>0</v>
      </c>
      <c r="F24" s="2">
        <v>14</v>
      </c>
      <c r="G24" s="2">
        <v>14</v>
      </c>
      <c r="H24" s="2">
        <v>512</v>
      </c>
      <c r="I24" s="2">
        <v>128</v>
      </c>
      <c r="J24" s="2">
        <v>3</v>
      </c>
      <c r="K24" s="2">
        <v>1</v>
      </c>
      <c r="L24" s="2">
        <v>1</v>
      </c>
      <c r="M24" s="2">
        <v>1</v>
      </c>
      <c r="N24" s="2">
        <v>0</v>
      </c>
      <c r="O24" s="2">
        <v>0</v>
      </c>
      <c r="P24" s="2">
        <v>4</v>
      </c>
      <c r="Q24" s="2">
        <v>1</v>
      </c>
      <c r="R24" s="2">
        <v>-3</v>
      </c>
      <c r="S24" s="2">
        <v>-2</v>
      </c>
      <c r="T24" s="2">
        <v>7</v>
      </c>
      <c r="U24" s="2">
        <v>7</v>
      </c>
      <c r="V24" s="2">
        <f t="shared" si="2"/>
        <v>589952</v>
      </c>
      <c r="W24" s="2">
        <f t="shared" si="0"/>
        <v>0.36872</v>
      </c>
      <c r="X24" s="2">
        <f>IF(C24=0,H24*I24*J24*J24+I24,_xlfn.CEILING.MATH(C24,16))</f>
        <v>589952</v>
      </c>
      <c r="Y24" s="2" t="e">
        <f>_xlfn.CEILING.MATH(1+(F24+2*K24-J24)/L24)*_xlfn.CEILING.MATH(1+(G24+2*K24-J24)/L24)*J24*J24*I24*_xlfn.CEILING.MATH(H24/16)*16</f>
        <v>#NAME?</v>
      </c>
      <c r="Z24" s="2" t="e">
        <f t="shared" si="1"/>
        <v>#NAME?</v>
      </c>
      <c r="AD24" s="5"/>
    </row>
    <row r="25" s="2" customFormat="1" ht="12" spans="1:30">
      <c r="A25" s="2">
        <v>23</v>
      </c>
      <c r="B25" s="2" t="s">
        <v>375</v>
      </c>
      <c r="C25" s="2">
        <v>0</v>
      </c>
      <c r="D25" s="2">
        <v>0</v>
      </c>
      <c r="E25" s="2">
        <v>0</v>
      </c>
      <c r="F25" s="2">
        <v>14</v>
      </c>
      <c r="G25" s="2">
        <v>14</v>
      </c>
      <c r="H25" s="2">
        <v>512</v>
      </c>
      <c r="I25" s="2">
        <v>128</v>
      </c>
      <c r="J25" s="2">
        <v>3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2">
        <v>4</v>
      </c>
      <c r="Q25" s="2">
        <v>2</v>
      </c>
      <c r="R25" s="2">
        <v>-3</v>
      </c>
      <c r="S25" s="2">
        <v>-2</v>
      </c>
      <c r="T25" s="2">
        <v>7</v>
      </c>
      <c r="U25" s="2">
        <v>7</v>
      </c>
      <c r="V25" s="2">
        <f t="shared" si="2"/>
        <v>589952</v>
      </c>
      <c r="W25" s="2">
        <f t="shared" si="0"/>
        <v>0.36872</v>
      </c>
      <c r="X25" s="2">
        <f>IF(C25=0,H25*I25*J25*J25+I25,_xlfn.CEILING.MATH(C25,16))</f>
        <v>589952</v>
      </c>
      <c r="Y25" s="2" t="e">
        <f>_xlfn.CEILING.MATH(1+(F25+2*K25-J25)/L25)*_xlfn.CEILING.MATH(1+(G25+2*K25-J25)/L25)*J25*J25*I25*_xlfn.CEILING.MATH(H25/16)*16</f>
        <v>#NAME?</v>
      </c>
      <c r="Z25" s="2" t="e">
        <f t="shared" si="1"/>
        <v>#NAME?</v>
      </c>
      <c r="AD25" s="5"/>
    </row>
    <row r="26" s="2" customFormat="1" ht="12" spans="1:30">
      <c r="A26" s="2">
        <v>24</v>
      </c>
      <c r="B26" s="2" t="s">
        <v>376</v>
      </c>
      <c r="C26" s="2">
        <v>0</v>
      </c>
      <c r="D26" s="2">
        <v>0</v>
      </c>
      <c r="E26" s="2">
        <v>0</v>
      </c>
      <c r="F26" s="2">
        <v>14</v>
      </c>
      <c r="G26" s="2">
        <v>14</v>
      </c>
      <c r="H26" s="2">
        <v>512</v>
      </c>
      <c r="I26" s="2">
        <v>128</v>
      </c>
      <c r="J26" s="2">
        <v>3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2">
        <v>4</v>
      </c>
      <c r="Q26" s="2">
        <v>3</v>
      </c>
      <c r="R26" s="2">
        <v>-3</v>
      </c>
      <c r="S26" s="2">
        <v>-2</v>
      </c>
      <c r="T26" s="2">
        <v>7</v>
      </c>
      <c r="U26" s="2">
        <v>7</v>
      </c>
      <c r="V26" s="2">
        <f t="shared" si="2"/>
        <v>589952</v>
      </c>
      <c r="W26" s="2">
        <f t="shared" si="0"/>
        <v>0.36872</v>
      </c>
      <c r="X26" s="2">
        <f>IF(C26=0,H26*I26*J26*J26+I26,_xlfn.CEILING.MATH(C26,16))</f>
        <v>589952</v>
      </c>
      <c r="Y26" s="2" t="e">
        <f>_xlfn.CEILING.MATH(1+(F26+2*K26-J26)/L26)*_xlfn.CEILING.MATH(1+(G26+2*K26-J26)/L26)*J26*J26*I26*_xlfn.CEILING.MATH(H26/16)*16</f>
        <v>#NAME?</v>
      </c>
      <c r="Z26" s="2" t="e">
        <f t="shared" si="1"/>
        <v>#NAME?</v>
      </c>
      <c r="AD26" s="5"/>
    </row>
    <row r="27" s="2" customFormat="1" ht="12" spans="1:30">
      <c r="A27" s="2">
        <v>25</v>
      </c>
      <c r="B27" s="2" t="s">
        <v>377</v>
      </c>
      <c r="C27" s="2">
        <v>0</v>
      </c>
      <c r="D27" s="2">
        <v>0</v>
      </c>
      <c r="E27" s="2">
        <v>0</v>
      </c>
      <c r="F27" s="2">
        <v>14</v>
      </c>
      <c r="G27" s="2">
        <v>14</v>
      </c>
      <c r="H27" s="2">
        <v>512</v>
      </c>
      <c r="I27" s="2">
        <v>128</v>
      </c>
      <c r="J27" s="2">
        <v>3</v>
      </c>
      <c r="K27" s="2">
        <v>1</v>
      </c>
      <c r="L27" s="2">
        <v>1</v>
      </c>
      <c r="M27" s="2">
        <v>1</v>
      </c>
      <c r="N27" s="2">
        <v>2</v>
      </c>
      <c r="O27" s="2">
        <v>0</v>
      </c>
      <c r="P27" s="2">
        <v>4</v>
      </c>
      <c r="Q27" s="2">
        <v>0</v>
      </c>
      <c r="R27" s="2">
        <v>-2</v>
      </c>
      <c r="S27" s="2">
        <v>-1</v>
      </c>
      <c r="T27" s="2">
        <v>7</v>
      </c>
      <c r="U27" s="2">
        <v>7</v>
      </c>
      <c r="V27" s="2">
        <f t="shared" si="2"/>
        <v>589952</v>
      </c>
      <c r="W27" s="2">
        <f t="shared" si="0"/>
        <v>0.36872</v>
      </c>
      <c r="X27" s="2">
        <f>IF(C27=0,H27*I27*J27*J27+I27,_xlfn.CEILING.MATH(C27,16))</f>
        <v>589952</v>
      </c>
      <c r="Y27" s="2" t="e">
        <f>_xlfn.CEILING.MATH(1+(F27+2*K27-J27)/L27)*_xlfn.CEILING.MATH(1+(G27+2*K27-J27)/L27)*J27*J27*I27*_xlfn.CEILING.MATH(H27/16)*16</f>
        <v>#NAME?</v>
      </c>
      <c r="Z27" s="2" t="e">
        <f t="shared" si="1"/>
        <v>#NAME?</v>
      </c>
      <c r="AD27" s="5"/>
    </row>
    <row r="28" s="2" customFormat="1" ht="12" spans="1:30">
      <c r="A28" s="2">
        <v>26</v>
      </c>
      <c r="B28" s="2" t="s">
        <v>378</v>
      </c>
      <c r="C28" s="2">
        <v>0</v>
      </c>
      <c r="D28" s="2">
        <v>0</v>
      </c>
      <c r="E28" s="2">
        <v>0</v>
      </c>
      <c r="F28" s="2">
        <v>14</v>
      </c>
      <c r="G28" s="2">
        <v>14</v>
      </c>
      <c r="H28" s="2">
        <v>512</v>
      </c>
      <c r="I28" s="2">
        <v>128</v>
      </c>
      <c r="J28" s="2">
        <v>3</v>
      </c>
      <c r="K28" s="2">
        <v>1</v>
      </c>
      <c r="L28" s="2">
        <v>1</v>
      </c>
      <c r="M28" s="2">
        <v>1</v>
      </c>
      <c r="N28" s="2">
        <v>2</v>
      </c>
      <c r="O28" s="2">
        <v>0</v>
      </c>
      <c r="P28" s="2">
        <v>4</v>
      </c>
      <c r="Q28" s="2">
        <v>1</v>
      </c>
      <c r="R28" s="2">
        <v>-2</v>
      </c>
      <c r="S28" s="2">
        <v>-1</v>
      </c>
      <c r="T28" s="2">
        <v>7</v>
      </c>
      <c r="U28" s="2">
        <v>7</v>
      </c>
      <c r="V28" s="2">
        <f t="shared" si="2"/>
        <v>589952</v>
      </c>
      <c r="W28" s="2">
        <f t="shared" si="0"/>
        <v>0.36872</v>
      </c>
      <c r="X28" s="2">
        <f>IF(C28=0,H28*I28*J28*J28+I28,_xlfn.CEILING.MATH(C28,16))</f>
        <v>589952</v>
      </c>
      <c r="Y28" s="2" t="e">
        <f>_xlfn.CEILING.MATH(1+(F28+2*K28-J28)/L28)*_xlfn.CEILING.MATH(1+(G28+2*K28-J28)/L28)*J28*J28*I28*_xlfn.CEILING.MATH(H28/16)*16</f>
        <v>#NAME?</v>
      </c>
      <c r="Z28" s="2" t="e">
        <f t="shared" si="1"/>
        <v>#NAME?</v>
      </c>
      <c r="AD28" s="5"/>
    </row>
    <row r="29" s="2" customFormat="1" ht="12" spans="1:30">
      <c r="A29" s="2">
        <v>27</v>
      </c>
      <c r="B29" s="2" t="s">
        <v>379</v>
      </c>
      <c r="C29" s="2">
        <v>0</v>
      </c>
      <c r="D29" s="2">
        <v>0</v>
      </c>
      <c r="E29" s="2">
        <v>0</v>
      </c>
      <c r="F29" s="2">
        <v>14</v>
      </c>
      <c r="G29" s="2">
        <v>14</v>
      </c>
      <c r="H29" s="2">
        <v>512</v>
      </c>
      <c r="I29" s="2">
        <v>128</v>
      </c>
      <c r="J29" s="2">
        <v>3</v>
      </c>
      <c r="K29" s="2">
        <v>1</v>
      </c>
      <c r="L29" s="2">
        <v>1</v>
      </c>
      <c r="M29" s="2">
        <v>1</v>
      </c>
      <c r="N29" s="2">
        <v>2</v>
      </c>
      <c r="O29" s="2">
        <v>0</v>
      </c>
      <c r="P29" s="2">
        <v>4</v>
      </c>
      <c r="Q29" s="2">
        <v>2</v>
      </c>
      <c r="R29" s="2">
        <v>-2</v>
      </c>
      <c r="S29" s="2">
        <v>-1</v>
      </c>
      <c r="T29" s="2">
        <v>7</v>
      </c>
      <c r="U29" s="2">
        <v>7</v>
      </c>
      <c r="V29" s="2">
        <f t="shared" si="2"/>
        <v>589952</v>
      </c>
      <c r="W29" s="2">
        <f t="shared" si="0"/>
        <v>0.36872</v>
      </c>
      <c r="X29" s="2">
        <f>IF(C29=0,H29*I29*J29*J29+I29,_xlfn.CEILING.MATH(C29,16))</f>
        <v>589952</v>
      </c>
      <c r="Y29" s="2" t="e">
        <f>_xlfn.CEILING.MATH(1+(F29+2*K29-J29)/L29)*_xlfn.CEILING.MATH(1+(G29+2*K29-J29)/L29)*J29*J29*I29*_xlfn.CEILING.MATH(H29/16)*16</f>
        <v>#NAME?</v>
      </c>
      <c r="Z29" s="2" t="e">
        <f t="shared" si="1"/>
        <v>#NAME?</v>
      </c>
      <c r="AD29" s="5"/>
    </row>
    <row r="30" s="2" customFormat="1" ht="12" spans="1:30">
      <c r="A30" s="2">
        <v>28</v>
      </c>
      <c r="B30" s="2" t="s">
        <v>380</v>
      </c>
      <c r="C30" s="2">
        <v>0</v>
      </c>
      <c r="D30" s="2">
        <v>0</v>
      </c>
      <c r="E30" s="2">
        <v>0</v>
      </c>
      <c r="F30" s="2">
        <v>14</v>
      </c>
      <c r="G30" s="2">
        <v>14</v>
      </c>
      <c r="H30" s="2">
        <v>512</v>
      </c>
      <c r="I30" s="2">
        <v>128</v>
      </c>
      <c r="J30" s="2">
        <v>3</v>
      </c>
      <c r="K30" s="2">
        <v>1</v>
      </c>
      <c r="L30" s="2">
        <v>1</v>
      </c>
      <c r="M30" s="2">
        <v>1</v>
      </c>
      <c r="N30" s="2">
        <v>2</v>
      </c>
      <c r="O30" s="2">
        <v>0</v>
      </c>
      <c r="P30" s="2">
        <v>4</v>
      </c>
      <c r="Q30" s="2">
        <v>3</v>
      </c>
      <c r="R30" s="2">
        <v>-2</v>
      </c>
      <c r="S30" s="2">
        <v>-1</v>
      </c>
      <c r="T30" s="2">
        <v>7</v>
      </c>
      <c r="U30" s="2">
        <v>7</v>
      </c>
      <c r="V30" s="2">
        <f t="shared" si="2"/>
        <v>589952</v>
      </c>
      <c r="W30" s="2">
        <f t="shared" si="0"/>
        <v>0.36872</v>
      </c>
      <c r="X30" s="2">
        <f>IF(C30=0,H30*I30*J30*J30+I30,_xlfn.CEILING.MATH(C30,16))</f>
        <v>589952</v>
      </c>
      <c r="Y30" s="2" t="e">
        <f>_xlfn.CEILING.MATH(1+(F30+2*K30-J30)/L30)*_xlfn.CEILING.MATH(1+(G30+2*K30-J30)/L30)*J30*J30*I30*_xlfn.CEILING.MATH(H30/16)*16</f>
        <v>#NAME?</v>
      </c>
      <c r="Z30" s="2" t="e">
        <f t="shared" si="1"/>
        <v>#NAME?</v>
      </c>
      <c r="AD30" s="5"/>
    </row>
    <row r="31" s="2" customFormat="1" ht="12" spans="22:30">
      <c r="V31" s="2">
        <f t="shared" si="2"/>
        <v>0</v>
      </c>
      <c r="W31" s="2">
        <f>SUM(W2:W30)</f>
        <v>9.20136</v>
      </c>
      <c r="Z31" s="2" t="e">
        <f>SUM(Z2:Z30)</f>
        <v>#NAME?</v>
      </c>
      <c r="AD31" s="5"/>
    </row>
    <row r="32" s="2" customFormat="1" ht="12" spans="1:30">
      <c r="A32" s="2">
        <v>29</v>
      </c>
      <c r="B32" s="2" t="s">
        <v>381</v>
      </c>
      <c r="C32" s="2">
        <v>300275</v>
      </c>
      <c r="D32" s="2">
        <v>1</v>
      </c>
      <c r="E32" s="2">
        <v>1</v>
      </c>
      <c r="F32" s="2">
        <v>1</v>
      </c>
      <c r="G32" s="2">
        <v>1</v>
      </c>
      <c r="H32" s="2">
        <v>512</v>
      </c>
      <c r="I32" s="2">
        <v>4096</v>
      </c>
      <c r="J32" s="2">
        <v>1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49</v>
      </c>
      <c r="Q32" s="2">
        <v>0</v>
      </c>
      <c r="R32" s="2">
        <v>-1</v>
      </c>
      <c r="S32" s="2">
        <v>2</v>
      </c>
      <c r="T32" s="2">
        <v>7</v>
      </c>
      <c r="U32" s="2">
        <v>7</v>
      </c>
      <c r="V32" s="2">
        <f t="shared" si="2"/>
        <v>300288</v>
      </c>
      <c r="W32" s="2">
        <f t="shared" ref="W32:W90" si="4">V32/16</f>
        <v>18768</v>
      </c>
      <c r="X32" s="2">
        <f t="shared" ref="X32:X91" si="5">V32/16</f>
        <v>18768</v>
      </c>
      <c r="Y32" s="2" t="e">
        <f>_xlfn.CEILING.MATH(1+(F32+2*K32-J32)/L32)*_xlfn.CEILING.MATH(1+(G32+2*K32-J32)/L32)*J32*J32*I32*_xlfn.CEILING.MATH(H32/16)*16</f>
        <v>#NAME?</v>
      </c>
      <c r="Z32" s="2" t="e">
        <f t="shared" ref="Z32:Z90" si="6">(Y32/2048)/100000</f>
        <v>#NAME?</v>
      </c>
      <c r="AD32" s="5"/>
    </row>
    <row r="33" s="2" customFormat="1" ht="12" spans="1:26">
      <c r="A33" s="2">
        <v>30</v>
      </c>
      <c r="B33" s="2" t="s">
        <v>382</v>
      </c>
      <c r="C33" s="2">
        <v>305768</v>
      </c>
      <c r="D33" s="2">
        <v>1</v>
      </c>
      <c r="E33" s="2">
        <v>1</v>
      </c>
      <c r="F33" s="2">
        <v>1</v>
      </c>
      <c r="G33" s="2">
        <v>1</v>
      </c>
      <c r="H33" s="2">
        <v>512</v>
      </c>
      <c r="I33" s="2">
        <v>4096</v>
      </c>
      <c r="J33" s="2">
        <v>1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49</v>
      </c>
      <c r="Q33" s="2">
        <v>1</v>
      </c>
      <c r="R33" s="2">
        <v>-1</v>
      </c>
      <c r="S33" s="2">
        <v>2</v>
      </c>
      <c r="T33" s="2">
        <v>7</v>
      </c>
      <c r="U33" s="2">
        <v>7</v>
      </c>
      <c r="V33" s="2">
        <f t="shared" si="2"/>
        <v>305776</v>
      </c>
      <c r="W33" s="2">
        <f t="shared" si="4"/>
        <v>19111</v>
      </c>
      <c r="X33" s="2">
        <f t="shared" si="5"/>
        <v>19111</v>
      </c>
      <c r="Y33" s="2" t="e">
        <f>_xlfn.CEILING.MATH(1+(F33+2*K33-J33)/L33)*_xlfn.CEILING.MATH(1+(G33+2*K33-J33)/L33)*J33*J33*I33*_xlfn.CEILING.MATH(H33/16)*16</f>
        <v>#NAME?</v>
      </c>
      <c r="Z33" s="2" t="e">
        <f t="shared" si="6"/>
        <v>#NAME?</v>
      </c>
    </row>
    <row r="34" s="2" customFormat="1" ht="12" spans="1:26">
      <c r="A34" s="2">
        <v>31</v>
      </c>
      <c r="B34" s="2" t="s">
        <v>383</v>
      </c>
      <c r="C34" s="2">
        <v>291932</v>
      </c>
      <c r="D34" s="2">
        <v>1</v>
      </c>
      <c r="E34" s="2">
        <v>1</v>
      </c>
      <c r="F34" s="2">
        <v>1</v>
      </c>
      <c r="G34" s="2">
        <v>1</v>
      </c>
      <c r="H34" s="2">
        <v>512</v>
      </c>
      <c r="I34" s="2">
        <v>4096</v>
      </c>
      <c r="J34" s="2">
        <v>1</v>
      </c>
      <c r="K34" s="2">
        <v>0</v>
      </c>
      <c r="L34" s="2">
        <v>1</v>
      </c>
      <c r="M34" s="2">
        <v>1</v>
      </c>
      <c r="N34" s="2">
        <v>0</v>
      </c>
      <c r="O34" s="2">
        <v>0</v>
      </c>
      <c r="P34" s="2">
        <v>49</v>
      </c>
      <c r="Q34" s="2">
        <v>2</v>
      </c>
      <c r="R34" s="2">
        <v>-1</v>
      </c>
      <c r="S34" s="2">
        <v>2</v>
      </c>
      <c r="T34" s="2">
        <v>7</v>
      </c>
      <c r="U34" s="2">
        <v>7</v>
      </c>
      <c r="V34" s="2">
        <f t="shared" si="2"/>
        <v>291936</v>
      </c>
      <c r="W34" s="2">
        <f t="shared" si="4"/>
        <v>18246</v>
      </c>
      <c r="X34" s="2">
        <f t="shared" si="5"/>
        <v>18246</v>
      </c>
      <c r="Y34" s="2" t="e">
        <f>_xlfn.CEILING.MATH(1+(F34+2*K34-J34)/L34)*_xlfn.CEILING.MATH(1+(G34+2*K34-J34)/L34)*J34*J34*I34*_xlfn.CEILING.MATH(H34/16)*16</f>
        <v>#NAME?</v>
      </c>
      <c r="Z34" s="2" t="e">
        <f t="shared" si="6"/>
        <v>#NAME?</v>
      </c>
    </row>
    <row r="35" ht="12" spans="1:26">
      <c r="A35" s="2">
        <v>32</v>
      </c>
      <c r="B35" s="2" t="s">
        <v>384</v>
      </c>
      <c r="C35">
        <v>302402</v>
      </c>
      <c r="D35" s="2">
        <v>1</v>
      </c>
      <c r="E35" s="2">
        <v>1</v>
      </c>
      <c r="F35">
        <v>1</v>
      </c>
      <c r="G35">
        <v>1</v>
      </c>
      <c r="H35">
        <v>512</v>
      </c>
      <c r="I35">
        <v>4096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49</v>
      </c>
      <c r="Q35">
        <v>3</v>
      </c>
      <c r="R35">
        <v>-1</v>
      </c>
      <c r="S35">
        <v>2</v>
      </c>
      <c r="T35">
        <v>7</v>
      </c>
      <c r="U35">
        <v>7</v>
      </c>
      <c r="V35" s="2">
        <f t="shared" ref="V35:V66" si="7">IF(C35=0,CEILING(H35,16)*I35*J35*J35+I35,CEILING(C35,16))</f>
        <v>302416</v>
      </c>
      <c r="W35" s="2">
        <f t="shared" si="4"/>
        <v>18901</v>
      </c>
      <c r="X35" s="2">
        <f t="shared" si="5"/>
        <v>18901</v>
      </c>
      <c r="Y35" s="2" t="e">
        <f>_xlfn.CEILING.MATH(1+(F35+2*K35-J35)/L35)*_xlfn.CEILING.MATH(1+(G35+2*K35-J35)/L35)*J35*J35*I35*_xlfn.CEILING.MATH(H35/16)*16</f>
        <v>#NAME?</v>
      </c>
      <c r="Z35" s="2" t="e">
        <f t="shared" si="6"/>
        <v>#NAME?</v>
      </c>
    </row>
    <row r="36" ht="12" spans="1:26">
      <c r="A36" s="2">
        <v>33</v>
      </c>
      <c r="B36" s="2" t="s">
        <v>385</v>
      </c>
      <c r="C36">
        <v>291788</v>
      </c>
      <c r="D36" s="2">
        <v>1</v>
      </c>
      <c r="E36" s="2">
        <v>1</v>
      </c>
      <c r="F36">
        <v>1</v>
      </c>
      <c r="G36">
        <v>1</v>
      </c>
      <c r="H36">
        <v>512</v>
      </c>
      <c r="I36">
        <v>4096</v>
      </c>
      <c r="J36">
        <v>1</v>
      </c>
      <c r="K36">
        <v>0</v>
      </c>
      <c r="L36">
        <v>1</v>
      </c>
      <c r="M36">
        <v>1</v>
      </c>
      <c r="N36">
        <v>0</v>
      </c>
      <c r="O36">
        <v>0</v>
      </c>
      <c r="P36">
        <v>49</v>
      </c>
      <c r="Q36">
        <v>4</v>
      </c>
      <c r="R36">
        <v>-1</v>
      </c>
      <c r="S36">
        <v>2</v>
      </c>
      <c r="T36">
        <v>7</v>
      </c>
      <c r="U36">
        <v>7</v>
      </c>
      <c r="V36" s="2">
        <f t="shared" si="7"/>
        <v>291792</v>
      </c>
      <c r="W36" s="2">
        <f t="shared" si="4"/>
        <v>18237</v>
      </c>
      <c r="X36" s="2">
        <f t="shared" si="5"/>
        <v>18237</v>
      </c>
      <c r="Y36" s="2" t="e">
        <f>_xlfn.CEILING.MATH(1+(F36+2*K36-J36)/L36)*_xlfn.CEILING.MATH(1+(G36+2*K36-J36)/L36)*J36*J36*I36*_xlfn.CEILING.MATH(H36/16)*16</f>
        <v>#NAME?</v>
      </c>
      <c r="Z36" s="2" t="e">
        <f t="shared" si="6"/>
        <v>#NAME?</v>
      </c>
    </row>
    <row r="37" ht="12" spans="1:26">
      <c r="A37" s="2">
        <v>34</v>
      </c>
      <c r="B37" s="2" t="s">
        <v>386</v>
      </c>
      <c r="C37">
        <v>305611</v>
      </c>
      <c r="D37" s="2">
        <v>1</v>
      </c>
      <c r="E37" s="2">
        <v>1</v>
      </c>
      <c r="F37">
        <v>1</v>
      </c>
      <c r="G37">
        <v>1</v>
      </c>
      <c r="H37">
        <v>512</v>
      </c>
      <c r="I37">
        <v>4096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49</v>
      </c>
      <c r="Q37">
        <v>5</v>
      </c>
      <c r="R37">
        <v>-1</v>
      </c>
      <c r="S37">
        <v>2</v>
      </c>
      <c r="T37">
        <v>7</v>
      </c>
      <c r="U37">
        <v>7</v>
      </c>
      <c r="V37" s="2">
        <f t="shared" si="7"/>
        <v>305616</v>
      </c>
      <c r="W37" s="2">
        <f t="shared" si="4"/>
        <v>19101</v>
      </c>
      <c r="X37" s="2">
        <f t="shared" si="5"/>
        <v>19101</v>
      </c>
      <c r="Y37" s="2" t="e">
        <f>_xlfn.CEILING.MATH(1+(F37+2*K37-J37)/L37)*_xlfn.CEILING.MATH(1+(G37+2*K37-J37)/L37)*J37*J37*I37*_xlfn.CEILING.MATH(H37/16)*16</f>
        <v>#NAME?</v>
      </c>
      <c r="Z37" s="2" t="e">
        <f t="shared" si="6"/>
        <v>#NAME?</v>
      </c>
    </row>
    <row r="38" s="1" customFormat="1" ht="12" spans="1:26">
      <c r="A38" s="1">
        <v>35</v>
      </c>
      <c r="B38" s="1" t="s">
        <v>387</v>
      </c>
      <c r="C38" s="1">
        <v>303791</v>
      </c>
      <c r="D38" s="1">
        <v>1</v>
      </c>
      <c r="E38" s="1">
        <v>1</v>
      </c>
      <c r="F38" s="15">
        <v>1</v>
      </c>
      <c r="G38" s="1">
        <v>1</v>
      </c>
      <c r="H38" s="1">
        <v>512</v>
      </c>
      <c r="I38" s="1">
        <v>4096</v>
      </c>
      <c r="J38" s="1">
        <v>1</v>
      </c>
      <c r="K38" s="1">
        <v>0</v>
      </c>
      <c r="L38" s="1">
        <v>1</v>
      </c>
      <c r="M38" s="1">
        <v>1</v>
      </c>
      <c r="N38" s="1">
        <v>0</v>
      </c>
      <c r="O38" s="1">
        <v>0</v>
      </c>
      <c r="P38" s="1">
        <v>49</v>
      </c>
      <c r="Q38" s="1">
        <v>6</v>
      </c>
      <c r="R38" s="1">
        <v>-1</v>
      </c>
      <c r="S38" s="1">
        <v>2</v>
      </c>
      <c r="T38" s="1">
        <v>7</v>
      </c>
      <c r="U38" s="1">
        <v>7</v>
      </c>
      <c r="V38" s="2">
        <f t="shared" si="7"/>
        <v>303792</v>
      </c>
      <c r="W38" s="2">
        <f t="shared" si="4"/>
        <v>18987</v>
      </c>
      <c r="X38" s="1">
        <f t="shared" si="5"/>
        <v>18987</v>
      </c>
      <c r="Y38" s="1" t="e">
        <f>_xlfn.CEILING.MATH(1+(F38+2*K38-J38)/L38)*_xlfn.CEILING.MATH(1+(G38+2*K38-J38)/L38)*J38*J38*I38*_xlfn.CEILING.MATH(H38/16)*16</f>
        <v>#NAME?</v>
      </c>
      <c r="Z38" s="2" t="e">
        <f t="shared" si="6"/>
        <v>#NAME?</v>
      </c>
    </row>
    <row r="39" ht="12" spans="1:26">
      <c r="A39" s="2">
        <v>36</v>
      </c>
      <c r="B39" s="2" t="s">
        <v>388</v>
      </c>
      <c r="C39">
        <v>311459</v>
      </c>
      <c r="D39" s="2">
        <v>1</v>
      </c>
      <c r="E39" s="2">
        <v>1</v>
      </c>
      <c r="F39" s="4">
        <v>1</v>
      </c>
      <c r="G39">
        <v>1</v>
      </c>
      <c r="H39">
        <v>512</v>
      </c>
      <c r="I39">
        <v>4096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49</v>
      </c>
      <c r="Q39">
        <v>7</v>
      </c>
      <c r="R39">
        <v>-1</v>
      </c>
      <c r="S39">
        <v>2</v>
      </c>
      <c r="T39">
        <v>7</v>
      </c>
      <c r="U39">
        <v>7</v>
      </c>
      <c r="V39" s="2">
        <f t="shared" si="7"/>
        <v>311472</v>
      </c>
      <c r="W39" s="2">
        <f t="shared" si="4"/>
        <v>19467</v>
      </c>
      <c r="X39" s="2">
        <f t="shared" si="5"/>
        <v>19467</v>
      </c>
      <c r="Y39" s="2" t="e">
        <f>_xlfn.CEILING.MATH(1+(F39+2*K39-J39)/L39)*_xlfn.CEILING.MATH(1+(G39+2*K39-J39)/L39)*J39*J39*I39*_xlfn.CEILING.MATH(H39/16)*16</f>
        <v>#NAME?</v>
      </c>
      <c r="Z39" s="2" t="e">
        <f t="shared" si="6"/>
        <v>#NAME?</v>
      </c>
    </row>
    <row r="40" ht="12" spans="1:26">
      <c r="A40" s="2">
        <v>37</v>
      </c>
      <c r="B40" s="2" t="s">
        <v>389</v>
      </c>
      <c r="C40">
        <v>331027</v>
      </c>
      <c r="D40" s="2">
        <v>1</v>
      </c>
      <c r="E40" s="2">
        <v>1</v>
      </c>
      <c r="F40" s="4">
        <v>1</v>
      </c>
      <c r="G40">
        <v>1</v>
      </c>
      <c r="H40">
        <v>512</v>
      </c>
      <c r="I40">
        <v>4096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49</v>
      </c>
      <c r="Q40">
        <v>8</v>
      </c>
      <c r="R40">
        <v>-1</v>
      </c>
      <c r="S40">
        <v>2</v>
      </c>
      <c r="T40">
        <v>7</v>
      </c>
      <c r="U40">
        <v>7</v>
      </c>
      <c r="V40" s="2">
        <f t="shared" si="7"/>
        <v>331040</v>
      </c>
      <c r="W40" s="2">
        <f t="shared" si="4"/>
        <v>20690</v>
      </c>
      <c r="X40" s="2">
        <f t="shared" si="5"/>
        <v>20690</v>
      </c>
      <c r="Y40" s="2" t="e">
        <f>_xlfn.CEILING.MATH(1+(F40+2*K40-J40)/L40)*_xlfn.CEILING.MATH(1+(G40+2*K40-J40)/L40)*J40*J40*I40*_xlfn.CEILING.MATH(H40/16)*16</f>
        <v>#NAME?</v>
      </c>
      <c r="Z40" s="2" t="e">
        <f t="shared" si="6"/>
        <v>#NAME?</v>
      </c>
    </row>
    <row r="41" ht="12" spans="1:26">
      <c r="A41" s="2">
        <v>38</v>
      </c>
      <c r="B41" s="2" t="s">
        <v>390</v>
      </c>
      <c r="C41">
        <v>313724</v>
      </c>
      <c r="D41" s="2">
        <v>1</v>
      </c>
      <c r="E41" s="2">
        <v>1</v>
      </c>
      <c r="F41" s="4">
        <v>1</v>
      </c>
      <c r="G41">
        <v>1</v>
      </c>
      <c r="H41">
        <v>512</v>
      </c>
      <c r="I41">
        <v>4096</v>
      </c>
      <c r="J41">
        <v>1</v>
      </c>
      <c r="K41">
        <v>0</v>
      </c>
      <c r="L41">
        <v>1</v>
      </c>
      <c r="M41">
        <v>1</v>
      </c>
      <c r="N41">
        <v>0</v>
      </c>
      <c r="O41">
        <v>0</v>
      </c>
      <c r="P41">
        <v>49</v>
      </c>
      <c r="Q41">
        <v>9</v>
      </c>
      <c r="R41">
        <v>-1</v>
      </c>
      <c r="S41">
        <v>2</v>
      </c>
      <c r="T41">
        <v>7</v>
      </c>
      <c r="U41">
        <v>7</v>
      </c>
      <c r="V41" s="2">
        <f t="shared" si="7"/>
        <v>313728</v>
      </c>
      <c r="W41" s="2">
        <f t="shared" si="4"/>
        <v>19608</v>
      </c>
      <c r="X41" s="2">
        <f t="shared" si="5"/>
        <v>19608</v>
      </c>
      <c r="Y41" s="2" t="e">
        <f>_xlfn.CEILING.MATH(1+(F41+2*K41-J41)/L41)*_xlfn.CEILING.MATH(1+(G41+2*K41-J41)/L41)*J41*J41*I41*_xlfn.CEILING.MATH(H41/16)*16</f>
        <v>#NAME?</v>
      </c>
      <c r="Z41" s="2" t="e">
        <f t="shared" si="6"/>
        <v>#NAME?</v>
      </c>
    </row>
    <row r="42" ht="12" spans="1:26">
      <c r="A42" s="2">
        <v>39</v>
      </c>
      <c r="B42" s="2" t="s">
        <v>391</v>
      </c>
      <c r="C42">
        <v>327900</v>
      </c>
      <c r="D42" s="2">
        <v>1</v>
      </c>
      <c r="E42" s="2">
        <v>1</v>
      </c>
      <c r="F42">
        <v>1</v>
      </c>
      <c r="G42">
        <v>1</v>
      </c>
      <c r="H42">
        <v>512</v>
      </c>
      <c r="I42">
        <v>4096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49</v>
      </c>
      <c r="Q42">
        <v>10</v>
      </c>
      <c r="R42">
        <v>-1</v>
      </c>
      <c r="S42">
        <v>2</v>
      </c>
      <c r="T42">
        <v>7</v>
      </c>
      <c r="U42">
        <v>7</v>
      </c>
      <c r="V42" s="2">
        <f t="shared" si="7"/>
        <v>327904</v>
      </c>
      <c r="W42" s="2">
        <f t="shared" si="4"/>
        <v>20494</v>
      </c>
      <c r="X42" s="2">
        <f t="shared" si="5"/>
        <v>20494</v>
      </c>
      <c r="Y42" s="2" t="e">
        <f>_xlfn.CEILING.MATH(1+(F42+2*K42-J42)/L42)*_xlfn.CEILING.MATH(1+(G42+2*K42-J42)/L42)*J42*J42*I42*_xlfn.CEILING.MATH(H42/16)*16</f>
        <v>#NAME?</v>
      </c>
      <c r="Z42" s="2" t="e">
        <f t="shared" si="6"/>
        <v>#NAME?</v>
      </c>
    </row>
    <row r="43" ht="12" spans="1:26">
      <c r="A43" s="2">
        <v>40</v>
      </c>
      <c r="B43" s="2" t="s">
        <v>392</v>
      </c>
      <c r="C43">
        <v>315073</v>
      </c>
      <c r="D43" s="2">
        <v>1</v>
      </c>
      <c r="E43" s="2">
        <v>1</v>
      </c>
      <c r="F43">
        <v>1</v>
      </c>
      <c r="G43">
        <v>1</v>
      </c>
      <c r="H43">
        <v>512</v>
      </c>
      <c r="I43">
        <v>4096</v>
      </c>
      <c r="J43">
        <v>1</v>
      </c>
      <c r="K43">
        <v>0</v>
      </c>
      <c r="L43">
        <v>1</v>
      </c>
      <c r="M43">
        <v>1</v>
      </c>
      <c r="N43">
        <v>0</v>
      </c>
      <c r="O43">
        <v>0</v>
      </c>
      <c r="P43">
        <v>49</v>
      </c>
      <c r="Q43">
        <v>11</v>
      </c>
      <c r="R43">
        <v>-1</v>
      </c>
      <c r="S43">
        <v>2</v>
      </c>
      <c r="T43">
        <v>7</v>
      </c>
      <c r="U43">
        <v>7</v>
      </c>
      <c r="V43" s="2">
        <f t="shared" si="7"/>
        <v>315088</v>
      </c>
      <c r="W43" s="2">
        <f t="shared" si="4"/>
        <v>19693</v>
      </c>
      <c r="X43" s="2">
        <f t="shared" si="5"/>
        <v>19693</v>
      </c>
      <c r="Y43" s="2" t="e">
        <f>_xlfn.CEILING.MATH(1+(F43+2*K43-J43)/L43)*_xlfn.CEILING.MATH(1+(G43+2*K43-J43)/L43)*J43*J43*I43*_xlfn.CEILING.MATH(H43/16)*16</f>
        <v>#NAME?</v>
      </c>
      <c r="Z43" s="2" t="e">
        <f t="shared" si="6"/>
        <v>#NAME?</v>
      </c>
    </row>
    <row r="44" ht="12" spans="1:26">
      <c r="A44" s="2">
        <v>41</v>
      </c>
      <c r="B44" s="2" t="s">
        <v>393</v>
      </c>
      <c r="C44">
        <v>333645</v>
      </c>
      <c r="D44" s="2">
        <v>1</v>
      </c>
      <c r="E44" s="2">
        <v>1</v>
      </c>
      <c r="F44">
        <v>1</v>
      </c>
      <c r="G44">
        <v>1</v>
      </c>
      <c r="H44">
        <v>512</v>
      </c>
      <c r="I44">
        <v>4096</v>
      </c>
      <c r="J44">
        <v>1</v>
      </c>
      <c r="K44">
        <v>0</v>
      </c>
      <c r="L44">
        <v>1</v>
      </c>
      <c r="M44">
        <v>1</v>
      </c>
      <c r="N44">
        <v>0</v>
      </c>
      <c r="O44">
        <v>0</v>
      </c>
      <c r="P44">
        <v>49</v>
      </c>
      <c r="Q44">
        <v>12</v>
      </c>
      <c r="R44">
        <v>-1</v>
      </c>
      <c r="S44">
        <v>2</v>
      </c>
      <c r="T44">
        <v>7</v>
      </c>
      <c r="U44">
        <v>7</v>
      </c>
      <c r="V44" s="2">
        <f t="shared" si="7"/>
        <v>333648</v>
      </c>
      <c r="W44" s="2">
        <f t="shared" si="4"/>
        <v>20853</v>
      </c>
      <c r="X44" s="2">
        <f t="shared" si="5"/>
        <v>20853</v>
      </c>
      <c r="Y44" s="2" t="e">
        <f>_xlfn.CEILING.MATH(1+(F44+2*K44-J44)/L44)*_xlfn.CEILING.MATH(1+(G44+2*K44-J44)/L44)*J44*J44*I44*_xlfn.CEILING.MATH(H44/16)*16</f>
        <v>#NAME?</v>
      </c>
      <c r="Z44" s="2" t="e">
        <f t="shared" si="6"/>
        <v>#NAME?</v>
      </c>
    </row>
    <row r="45" ht="12" spans="1:26">
      <c r="A45" s="2">
        <v>42</v>
      </c>
      <c r="B45" s="2" t="s">
        <v>394</v>
      </c>
      <c r="C45">
        <v>309442</v>
      </c>
      <c r="D45" s="2">
        <v>1</v>
      </c>
      <c r="E45" s="2">
        <v>1</v>
      </c>
      <c r="F45">
        <v>1</v>
      </c>
      <c r="G45">
        <v>1</v>
      </c>
      <c r="H45">
        <v>512</v>
      </c>
      <c r="I45">
        <v>4096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49</v>
      </c>
      <c r="Q45">
        <v>13</v>
      </c>
      <c r="R45">
        <v>-1</v>
      </c>
      <c r="S45">
        <v>2</v>
      </c>
      <c r="T45">
        <v>7</v>
      </c>
      <c r="U45">
        <v>7</v>
      </c>
      <c r="V45" s="2">
        <f t="shared" si="7"/>
        <v>309456</v>
      </c>
      <c r="W45" s="2">
        <f t="shared" si="4"/>
        <v>19341</v>
      </c>
      <c r="X45" s="2">
        <f t="shared" si="5"/>
        <v>19341</v>
      </c>
      <c r="Y45" s="2" t="e">
        <f>_xlfn.CEILING.MATH(1+(F45+2*K45-J45)/L45)*_xlfn.CEILING.MATH(1+(G45+2*K45-J45)/L45)*J45*J45*I45*_xlfn.CEILING.MATH(H45/16)*16</f>
        <v>#NAME?</v>
      </c>
      <c r="Z45" s="2" t="e">
        <f t="shared" si="6"/>
        <v>#NAME?</v>
      </c>
    </row>
    <row r="46" ht="12" spans="1:26">
      <c r="A46" s="2">
        <v>43</v>
      </c>
      <c r="B46" s="2" t="s">
        <v>395</v>
      </c>
      <c r="C46">
        <v>290037</v>
      </c>
      <c r="D46" s="2">
        <v>1</v>
      </c>
      <c r="E46" s="2">
        <v>1</v>
      </c>
      <c r="F46">
        <v>1</v>
      </c>
      <c r="G46">
        <v>1</v>
      </c>
      <c r="H46">
        <v>512</v>
      </c>
      <c r="I46">
        <v>4096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49</v>
      </c>
      <c r="Q46">
        <v>14</v>
      </c>
      <c r="R46">
        <v>-1</v>
      </c>
      <c r="S46">
        <v>2</v>
      </c>
      <c r="T46">
        <v>7</v>
      </c>
      <c r="U46">
        <v>7</v>
      </c>
      <c r="V46" s="2">
        <f t="shared" si="7"/>
        <v>290048</v>
      </c>
      <c r="W46" s="2">
        <f t="shared" si="4"/>
        <v>18128</v>
      </c>
      <c r="X46" s="2">
        <f t="shared" si="5"/>
        <v>18128</v>
      </c>
      <c r="Y46" s="2" t="e">
        <f>_xlfn.CEILING.MATH(1+(F46+2*K46-J46)/L46)*_xlfn.CEILING.MATH(1+(G46+2*K46-J46)/L46)*J46*J46*I46*_xlfn.CEILING.MATH(H46/16)*16</f>
        <v>#NAME?</v>
      </c>
      <c r="Z46" s="2" t="e">
        <f t="shared" si="6"/>
        <v>#NAME?</v>
      </c>
    </row>
    <row r="47" ht="12" spans="1:26">
      <c r="A47" s="2">
        <v>44</v>
      </c>
      <c r="B47" s="2" t="s">
        <v>396</v>
      </c>
      <c r="C47">
        <v>309881</v>
      </c>
      <c r="D47" s="2">
        <v>1</v>
      </c>
      <c r="E47" s="2">
        <v>1</v>
      </c>
      <c r="F47">
        <v>1</v>
      </c>
      <c r="G47">
        <v>1</v>
      </c>
      <c r="H47">
        <v>512</v>
      </c>
      <c r="I47">
        <v>4096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49</v>
      </c>
      <c r="Q47">
        <v>15</v>
      </c>
      <c r="R47">
        <v>-1</v>
      </c>
      <c r="S47">
        <v>2</v>
      </c>
      <c r="T47">
        <v>7</v>
      </c>
      <c r="U47">
        <v>7</v>
      </c>
      <c r="V47" s="2">
        <f t="shared" si="7"/>
        <v>309888</v>
      </c>
      <c r="W47" s="2">
        <f t="shared" si="4"/>
        <v>19368</v>
      </c>
      <c r="X47" s="2">
        <f t="shared" si="5"/>
        <v>19368</v>
      </c>
      <c r="Y47" s="2" t="e">
        <f>_xlfn.CEILING.MATH(1+(F47+2*K47-J47)/L47)*_xlfn.CEILING.MATH(1+(G47+2*K47-J47)/L47)*J47*J47*I47*_xlfn.CEILING.MATH(H47/16)*16</f>
        <v>#NAME?</v>
      </c>
      <c r="Z47" s="2" t="e">
        <f t="shared" si="6"/>
        <v>#NAME?</v>
      </c>
    </row>
    <row r="48" ht="12" spans="1:26">
      <c r="A48" s="2">
        <v>45</v>
      </c>
      <c r="B48" s="2" t="s">
        <v>397</v>
      </c>
      <c r="C48">
        <v>299629</v>
      </c>
      <c r="D48" s="2">
        <v>1</v>
      </c>
      <c r="E48" s="2">
        <v>1</v>
      </c>
      <c r="F48">
        <v>1</v>
      </c>
      <c r="G48">
        <v>1</v>
      </c>
      <c r="H48">
        <v>512</v>
      </c>
      <c r="I48">
        <v>4096</v>
      </c>
      <c r="J48">
        <v>1</v>
      </c>
      <c r="K48">
        <v>0</v>
      </c>
      <c r="L48">
        <v>1</v>
      </c>
      <c r="M48">
        <v>1</v>
      </c>
      <c r="N48">
        <v>0</v>
      </c>
      <c r="O48">
        <v>0</v>
      </c>
      <c r="P48">
        <v>49</v>
      </c>
      <c r="Q48">
        <v>16</v>
      </c>
      <c r="R48">
        <v>-1</v>
      </c>
      <c r="S48">
        <v>2</v>
      </c>
      <c r="T48">
        <v>7</v>
      </c>
      <c r="U48">
        <v>7</v>
      </c>
      <c r="V48" s="2">
        <f t="shared" si="7"/>
        <v>299632</v>
      </c>
      <c r="W48" s="2">
        <f t="shared" si="4"/>
        <v>18727</v>
      </c>
      <c r="X48" s="2">
        <f t="shared" si="5"/>
        <v>18727</v>
      </c>
      <c r="Y48" s="2" t="e">
        <f>_xlfn.CEILING.MATH(1+(F48+2*K48-J48)/L48)*_xlfn.CEILING.MATH(1+(G48+2*K48-J48)/L48)*J48*J48*I48*_xlfn.CEILING.MATH(H48/16)*16</f>
        <v>#NAME?</v>
      </c>
      <c r="Z48" s="2" t="e">
        <f t="shared" si="6"/>
        <v>#NAME?</v>
      </c>
    </row>
    <row r="49" ht="12" spans="1:26">
      <c r="A49" s="2">
        <v>46</v>
      </c>
      <c r="B49" s="2" t="s">
        <v>398</v>
      </c>
      <c r="C49">
        <v>314525</v>
      </c>
      <c r="D49" s="2">
        <v>1</v>
      </c>
      <c r="E49" s="2">
        <v>1</v>
      </c>
      <c r="F49">
        <v>1</v>
      </c>
      <c r="G49">
        <v>1</v>
      </c>
      <c r="H49">
        <v>512</v>
      </c>
      <c r="I49">
        <v>4096</v>
      </c>
      <c r="J49">
        <v>1</v>
      </c>
      <c r="K49">
        <v>0</v>
      </c>
      <c r="L49">
        <v>1</v>
      </c>
      <c r="M49">
        <v>1</v>
      </c>
      <c r="N49">
        <v>0</v>
      </c>
      <c r="O49">
        <v>0</v>
      </c>
      <c r="P49">
        <v>49</v>
      </c>
      <c r="Q49">
        <v>17</v>
      </c>
      <c r="R49">
        <v>-1</v>
      </c>
      <c r="S49">
        <v>2</v>
      </c>
      <c r="T49">
        <v>7</v>
      </c>
      <c r="U49">
        <v>7</v>
      </c>
      <c r="V49" s="2">
        <f t="shared" si="7"/>
        <v>314528</v>
      </c>
      <c r="W49" s="2">
        <f t="shared" si="4"/>
        <v>19658</v>
      </c>
      <c r="X49" s="2">
        <f t="shared" si="5"/>
        <v>19658</v>
      </c>
      <c r="Y49" s="2" t="e">
        <f>_xlfn.CEILING.MATH(1+(F49+2*K49-J49)/L49)*_xlfn.CEILING.MATH(1+(G49+2*K49-J49)/L49)*J49*J49*I49*_xlfn.CEILING.MATH(H49/16)*16</f>
        <v>#NAME?</v>
      </c>
      <c r="Z49" s="2" t="e">
        <f t="shared" si="6"/>
        <v>#NAME?</v>
      </c>
    </row>
    <row r="50" ht="12" spans="1:26">
      <c r="A50" s="2">
        <v>47</v>
      </c>
      <c r="B50" s="2" t="s">
        <v>399</v>
      </c>
      <c r="C50">
        <v>300034</v>
      </c>
      <c r="D50" s="2">
        <v>1</v>
      </c>
      <c r="E50" s="2">
        <v>1</v>
      </c>
      <c r="F50">
        <v>1</v>
      </c>
      <c r="G50">
        <v>1</v>
      </c>
      <c r="H50">
        <v>512</v>
      </c>
      <c r="I50">
        <v>4096</v>
      </c>
      <c r="J50">
        <v>1</v>
      </c>
      <c r="K50">
        <v>0</v>
      </c>
      <c r="L50">
        <v>1</v>
      </c>
      <c r="M50">
        <v>1</v>
      </c>
      <c r="N50">
        <v>0</v>
      </c>
      <c r="O50">
        <v>0</v>
      </c>
      <c r="P50">
        <v>49</v>
      </c>
      <c r="Q50">
        <v>18</v>
      </c>
      <c r="R50">
        <v>-1</v>
      </c>
      <c r="S50">
        <v>2</v>
      </c>
      <c r="T50">
        <v>7</v>
      </c>
      <c r="U50">
        <v>7</v>
      </c>
      <c r="V50" s="2">
        <f t="shared" si="7"/>
        <v>300048</v>
      </c>
      <c r="W50" s="2">
        <f t="shared" si="4"/>
        <v>18753</v>
      </c>
      <c r="X50" s="2">
        <f t="shared" si="5"/>
        <v>18753</v>
      </c>
      <c r="Y50" s="2" t="e">
        <f>_xlfn.CEILING.MATH(1+(F50+2*K50-J50)/L50)*_xlfn.CEILING.MATH(1+(G50+2*K50-J50)/L50)*J50*J50*I50*_xlfn.CEILING.MATH(H50/16)*16</f>
        <v>#NAME?</v>
      </c>
      <c r="Z50" s="2" t="e">
        <f t="shared" si="6"/>
        <v>#NAME?</v>
      </c>
    </row>
    <row r="51" ht="12" spans="1:26">
      <c r="A51" s="2">
        <v>48</v>
      </c>
      <c r="B51" s="2" t="s">
        <v>400</v>
      </c>
      <c r="C51">
        <v>312881</v>
      </c>
      <c r="D51" s="2">
        <v>1</v>
      </c>
      <c r="E51" s="2">
        <v>1</v>
      </c>
      <c r="F51">
        <v>1</v>
      </c>
      <c r="G51">
        <v>1</v>
      </c>
      <c r="H51">
        <v>512</v>
      </c>
      <c r="I51">
        <v>4096</v>
      </c>
      <c r="J51">
        <v>1</v>
      </c>
      <c r="K51">
        <v>0</v>
      </c>
      <c r="L51">
        <v>1</v>
      </c>
      <c r="M51">
        <v>1</v>
      </c>
      <c r="N51">
        <v>0</v>
      </c>
      <c r="O51">
        <v>0</v>
      </c>
      <c r="P51">
        <v>49</v>
      </c>
      <c r="Q51">
        <v>19</v>
      </c>
      <c r="R51">
        <v>-1</v>
      </c>
      <c r="S51">
        <v>2</v>
      </c>
      <c r="T51">
        <v>7</v>
      </c>
      <c r="U51">
        <v>7</v>
      </c>
      <c r="V51" s="2">
        <f t="shared" si="7"/>
        <v>312896</v>
      </c>
      <c r="W51" s="2">
        <f t="shared" si="4"/>
        <v>19556</v>
      </c>
      <c r="X51" s="2">
        <f t="shared" si="5"/>
        <v>19556</v>
      </c>
      <c r="Y51" s="2" t="e">
        <f>_xlfn.CEILING.MATH(1+(F51+2*K51-J51)/L51)*_xlfn.CEILING.MATH(1+(G51+2*K51-J51)/L51)*J51*J51*I51*_xlfn.CEILING.MATH(H51/16)*16</f>
        <v>#NAME?</v>
      </c>
      <c r="Z51" s="2" t="e">
        <f t="shared" si="6"/>
        <v>#NAME?</v>
      </c>
    </row>
    <row r="52" ht="12" spans="1:26">
      <c r="A52" s="2">
        <v>49</v>
      </c>
      <c r="B52" s="2" t="s">
        <v>401</v>
      </c>
      <c r="C52">
        <v>289705</v>
      </c>
      <c r="D52" s="2">
        <v>1</v>
      </c>
      <c r="E52" s="2">
        <v>1</v>
      </c>
      <c r="F52">
        <v>1</v>
      </c>
      <c r="G52">
        <v>1</v>
      </c>
      <c r="H52">
        <v>512</v>
      </c>
      <c r="I52">
        <v>4096</v>
      </c>
      <c r="J52">
        <v>1</v>
      </c>
      <c r="K52">
        <v>0</v>
      </c>
      <c r="L52">
        <v>1</v>
      </c>
      <c r="M52">
        <v>1</v>
      </c>
      <c r="N52">
        <v>0</v>
      </c>
      <c r="O52">
        <v>0</v>
      </c>
      <c r="P52">
        <v>49</v>
      </c>
      <c r="Q52">
        <v>20</v>
      </c>
      <c r="R52">
        <v>-1</v>
      </c>
      <c r="S52">
        <v>2</v>
      </c>
      <c r="T52">
        <v>7</v>
      </c>
      <c r="U52">
        <v>7</v>
      </c>
      <c r="V52" s="2">
        <f t="shared" si="7"/>
        <v>289712</v>
      </c>
      <c r="W52" s="2">
        <f t="shared" si="4"/>
        <v>18107</v>
      </c>
      <c r="X52" s="2">
        <f t="shared" si="5"/>
        <v>18107</v>
      </c>
      <c r="Y52" s="2" t="e">
        <f>_xlfn.CEILING.MATH(1+(F52+2*K52-J52)/L52)*_xlfn.CEILING.MATH(1+(G52+2*K52-J52)/L52)*J52*J52*I52*_xlfn.CEILING.MATH(H52/16)*16</f>
        <v>#NAME?</v>
      </c>
      <c r="Z52" s="2" t="e">
        <f t="shared" si="6"/>
        <v>#NAME?</v>
      </c>
    </row>
    <row r="53" ht="12" spans="1:26">
      <c r="A53" s="2">
        <v>50</v>
      </c>
      <c r="B53" s="2" t="s">
        <v>402</v>
      </c>
      <c r="C53">
        <v>291643</v>
      </c>
      <c r="D53" s="2">
        <v>1</v>
      </c>
      <c r="E53" s="2">
        <v>1</v>
      </c>
      <c r="F53">
        <v>1</v>
      </c>
      <c r="G53">
        <v>1</v>
      </c>
      <c r="H53">
        <v>512</v>
      </c>
      <c r="I53">
        <v>4096</v>
      </c>
      <c r="J53">
        <v>1</v>
      </c>
      <c r="K53">
        <v>0</v>
      </c>
      <c r="L53">
        <v>1</v>
      </c>
      <c r="M53">
        <v>1</v>
      </c>
      <c r="N53">
        <v>0</v>
      </c>
      <c r="O53">
        <v>0</v>
      </c>
      <c r="P53">
        <v>49</v>
      </c>
      <c r="Q53">
        <v>21</v>
      </c>
      <c r="R53">
        <v>-1</v>
      </c>
      <c r="S53">
        <v>2</v>
      </c>
      <c r="T53">
        <v>7</v>
      </c>
      <c r="U53">
        <v>7</v>
      </c>
      <c r="V53" s="2">
        <f t="shared" si="7"/>
        <v>291648</v>
      </c>
      <c r="W53" s="2">
        <f t="shared" si="4"/>
        <v>18228</v>
      </c>
      <c r="X53" s="2">
        <f t="shared" si="5"/>
        <v>18228</v>
      </c>
      <c r="Y53" s="2" t="e">
        <f>_xlfn.CEILING.MATH(1+(F53+2*K53-J53)/L53)*_xlfn.CEILING.MATH(1+(G53+2*K53-J53)/L53)*J53*J53*I53*_xlfn.CEILING.MATH(H53/16)*16</f>
        <v>#NAME?</v>
      </c>
      <c r="Z53" s="2" t="e">
        <f t="shared" si="6"/>
        <v>#NAME?</v>
      </c>
    </row>
    <row r="54" ht="12" spans="1:26">
      <c r="A54" s="2">
        <v>51</v>
      </c>
      <c r="B54" s="2" t="s">
        <v>403</v>
      </c>
      <c r="C54">
        <v>314286</v>
      </c>
      <c r="D54" s="2">
        <v>1</v>
      </c>
      <c r="E54" s="2">
        <v>1</v>
      </c>
      <c r="F54">
        <v>1</v>
      </c>
      <c r="G54">
        <v>1</v>
      </c>
      <c r="H54">
        <v>512</v>
      </c>
      <c r="I54">
        <v>4096</v>
      </c>
      <c r="J54">
        <v>1</v>
      </c>
      <c r="K54">
        <v>0</v>
      </c>
      <c r="L54">
        <v>1</v>
      </c>
      <c r="M54">
        <v>1</v>
      </c>
      <c r="N54">
        <v>0</v>
      </c>
      <c r="O54">
        <v>0</v>
      </c>
      <c r="P54">
        <v>49</v>
      </c>
      <c r="Q54">
        <v>22</v>
      </c>
      <c r="R54">
        <v>-1</v>
      </c>
      <c r="S54">
        <v>2</v>
      </c>
      <c r="T54">
        <v>7</v>
      </c>
      <c r="U54">
        <v>7</v>
      </c>
      <c r="V54" s="2">
        <f t="shared" si="7"/>
        <v>314288</v>
      </c>
      <c r="W54" s="2">
        <f t="shared" si="4"/>
        <v>19643</v>
      </c>
      <c r="X54" s="2">
        <f t="shared" si="5"/>
        <v>19643</v>
      </c>
      <c r="Y54" s="2" t="e">
        <f>_xlfn.CEILING.MATH(1+(F54+2*K54-J54)/L54)*_xlfn.CEILING.MATH(1+(G54+2*K54-J54)/L54)*J54*J54*I54*_xlfn.CEILING.MATH(H54/16)*16</f>
        <v>#NAME?</v>
      </c>
      <c r="Z54" s="2" t="e">
        <f t="shared" si="6"/>
        <v>#NAME?</v>
      </c>
    </row>
    <row r="55" ht="12" spans="1:26">
      <c r="A55" s="2">
        <v>52</v>
      </c>
      <c r="B55" s="2" t="s">
        <v>404</v>
      </c>
      <c r="C55">
        <v>303525</v>
      </c>
      <c r="D55" s="2">
        <v>1</v>
      </c>
      <c r="E55" s="2">
        <v>1</v>
      </c>
      <c r="F55">
        <v>1</v>
      </c>
      <c r="G55">
        <v>1</v>
      </c>
      <c r="H55">
        <v>512</v>
      </c>
      <c r="I55">
        <v>4096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49</v>
      </c>
      <c r="Q55">
        <v>23</v>
      </c>
      <c r="R55">
        <v>-1</v>
      </c>
      <c r="S55">
        <v>2</v>
      </c>
      <c r="T55">
        <v>7</v>
      </c>
      <c r="U55">
        <v>7</v>
      </c>
      <c r="V55" s="2">
        <f t="shared" si="7"/>
        <v>303536</v>
      </c>
      <c r="W55" s="2">
        <f t="shared" si="4"/>
        <v>18971</v>
      </c>
      <c r="X55" s="2">
        <f t="shared" si="5"/>
        <v>18971</v>
      </c>
      <c r="Y55" s="2" t="e">
        <f>_xlfn.CEILING.MATH(1+(F55+2*K55-J55)/L55)*_xlfn.CEILING.MATH(1+(G55+2*K55-J55)/L55)*J55*J55*I55*_xlfn.CEILING.MATH(H55/16)*16</f>
        <v>#NAME?</v>
      </c>
      <c r="Z55" s="2" t="e">
        <f t="shared" si="6"/>
        <v>#NAME?</v>
      </c>
    </row>
    <row r="56" ht="12" spans="1:26">
      <c r="A56" s="2">
        <v>53</v>
      </c>
      <c r="B56" s="2" t="s">
        <v>405</v>
      </c>
      <c r="C56">
        <v>319347</v>
      </c>
      <c r="D56" s="2">
        <v>1</v>
      </c>
      <c r="E56" s="2">
        <v>1</v>
      </c>
      <c r="F56">
        <v>1</v>
      </c>
      <c r="G56">
        <v>1</v>
      </c>
      <c r="H56">
        <v>512</v>
      </c>
      <c r="I56">
        <v>4096</v>
      </c>
      <c r="J56">
        <v>1</v>
      </c>
      <c r="K56">
        <v>0</v>
      </c>
      <c r="L56">
        <v>1</v>
      </c>
      <c r="M56">
        <v>1</v>
      </c>
      <c r="N56">
        <v>0</v>
      </c>
      <c r="O56">
        <v>0</v>
      </c>
      <c r="P56">
        <v>49</v>
      </c>
      <c r="Q56">
        <v>24</v>
      </c>
      <c r="R56">
        <v>-1</v>
      </c>
      <c r="S56">
        <v>2</v>
      </c>
      <c r="T56">
        <v>7</v>
      </c>
      <c r="U56">
        <v>7</v>
      </c>
      <c r="V56" s="2">
        <f t="shared" si="7"/>
        <v>319360</v>
      </c>
      <c r="W56" s="2">
        <f t="shared" si="4"/>
        <v>19960</v>
      </c>
      <c r="X56" s="2">
        <f t="shared" si="5"/>
        <v>19960</v>
      </c>
      <c r="Y56" s="2" t="e">
        <f>_xlfn.CEILING.MATH(1+(F56+2*K56-J56)/L56)*_xlfn.CEILING.MATH(1+(G56+2*K56-J56)/L56)*J56*J56*I56*_xlfn.CEILING.MATH(H56/16)*16</f>
        <v>#NAME?</v>
      </c>
      <c r="Z56" s="2" t="e">
        <f t="shared" si="6"/>
        <v>#NAME?</v>
      </c>
    </row>
    <row r="57" ht="12" spans="1:26">
      <c r="A57" s="2">
        <v>54</v>
      </c>
      <c r="B57" s="2" t="s">
        <v>406</v>
      </c>
      <c r="C57">
        <v>304784</v>
      </c>
      <c r="D57" s="2">
        <v>1</v>
      </c>
      <c r="E57" s="2">
        <v>1</v>
      </c>
      <c r="F57">
        <v>1</v>
      </c>
      <c r="G57">
        <v>1</v>
      </c>
      <c r="H57">
        <v>512</v>
      </c>
      <c r="I57">
        <v>4096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49</v>
      </c>
      <c r="Q57">
        <v>25</v>
      </c>
      <c r="R57">
        <v>-1</v>
      </c>
      <c r="S57">
        <v>2</v>
      </c>
      <c r="T57">
        <v>7</v>
      </c>
      <c r="U57">
        <v>7</v>
      </c>
      <c r="V57" s="2">
        <f t="shared" si="7"/>
        <v>304784</v>
      </c>
      <c r="W57" s="2">
        <f t="shared" si="4"/>
        <v>19049</v>
      </c>
      <c r="X57" s="2">
        <f t="shared" si="5"/>
        <v>19049</v>
      </c>
      <c r="Y57" s="2" t="e">
        <f>_xlfn.CEILING.MATH(1+(F57+2*K57-J57)/L57)*_xlfn.CEILING.MATH(1+(G57+2*K57-J57)/L57)*J57*J57*I57*_xlfn.CEILING.MATH(H57/16)*16</f>
        <v>#NAME?</v>
      </c>
      <c r="Z57" s="2" t="e">
        <f t="shared" si="6"/>
        <v>#NAME?</v>
      </c>
    </row>
    <row r="58" ht="12" spans="1:26">
      <c r="A58" s="2">
        <v>55</v>
      </c>
      <c r="B58" s="2" t="s">
        <v>407</v>
      </c>
      <c r="C58">
        <v>316390</v>
      </c>
      <c r="D58" s="2">
        <v>1</v>
      </c>
      <c r="E58" s="2">
        <v>1</v>
      </c>
      <c r="F58">
        <v>1</v>
      </c>
      <c r="G58">
        <v>1</v>
      </c>
      <c r="H58">
        <v>512</v>
      </c>
      <c r="I58">
        <v>4096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49</v>
      </c>
      <c r="Q58">
        <v>26</v>
      </c>
      <c r="R58">
        <v>-1</v>
      </c>
      <c r="S58">
        <v>2</v>
      </c>
      <c r="T58">
        <v>7</v>
      </c>
      <c r="U58">
        <v>7</v>
      </c>
      <c r="V58" s="2">
        <f t="shared" si="7"/>
        <v>316400</v>
      </c>
      <c r="W58" s="2">
        <f t="shared" si="4"/>
        <v>19775</v>
      </c>
      <c r="X58" s="2">
        <f t="shared" si="5"/>
        <v>19775</v>
      </c>
      <c r="Y58" s="2" t="e">
        <f>_xlfn.CEILING.MATH(1+(F58+2*K58-J58)/L58)*_xlfn.CEILING.MATH(1+(G58+2*K58-J58)/L58)*J58*J58*I58*_xlfn.CEILING.MATH(H58/16)*16</f>
        <v>#NAME?</v>
      </c>
      <c r="Z58" s="2" t="e">
        <f t="shared" si="6"/>
        <v>#NAME?</v>
      </c>
    </row>
    <row r="59" ht="12" spans="1:26">
      <c r="A59" s="2">
        <v>56</v>
      </c>
      <c r="B59" s="2" t="s">
        <v>408</v>
      </c>
      <c r="C59">
        <v>291677</v>
      </c>
      <c r="D59" s="2">
        <v>1</v>
      </c>
      <c r="E59" s="2">
        <v>1</v>
      </c>
      <c r="F59">
        <v>1</v>
      </c>
      <c r="G59">
        <v>1</v>
      </c>
      <c r="H59">
        <v>512</v>
      </c>
      <c r="I59">
        <v>4096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49</v>
      </c>
      <c r="Q59">
        <v>27</v>
      </c>
      <c r="R59">
        <v>-1</v>
      </c>
      <c r="S59">
        <v>2</v>
      </c>
      <c r="T59">
        <v>7</v>
      </c>
      <c r="U59">
        <v>7</v>
      </c>
      <c r="V59" s="2">
        <f t="shared" si="7"/>
        <v>291680</v>
      </c>
      <c r="W59" s="2">
        <f t="shared" si="4"/>
        <v>18230</v>
      </c>
      <c r="X59" s="2">
        <f t="shared" si="5"/>
        <v>18230</v>
      </c>
      <c r="Y59" s="2" t="e">
        <f>_xlfn.CEILING.MATH(1+(F59+2*K59-J59)/L59)*_xlfn.CEILING.MATH(1+(G59+2*K59-J59)/L59)*J59*J59*I59*_xlfn.CEILING.MATH(H59/16)*16</f>
        <v>#NAME?</v>
      </c>
      <c r="Z59" s="2" t="e">
        <f t="shared" si="6"/>
        <v>#NAME?</v>
      </c>
    </row>
    <row r="60" ht="12" spans="1:26">
      <c r="A60" s="2">
        <v>57</v>
      </c>
      <c r="B60" s="2" t="s">
        <v>409</v>
      </c>
      <c r="C60">
        <v>287499</v>
      </c>
      <c r="D60" s="2">
        <v>1</v>
      </c>
      <c r="E60" s="2">
        <v>1</v>
      </c>
      <c r="F60">
        <v>1</v>
      </c>
      <c r="G60">
        <v>1</v>
      </c>
      <c r="H60">
        <v>512</v>
      </c>
      <c r="I60">
        <v>4096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49</v>
      </c>
      <c r="Q60">
        <v>28</v>
      </c>
      <c r="R60">
        <v>-1</v>
      </c>
      <c r="S60">
        <v>2</v>
      </c>
      <c r="T60">
        <v>7</v>
      </c>
      <c r="U60">
        <v>7</v>
      </c>
      <c r="V60" s="2">
        <f t="shared" si="7"/>
        <v>287504</v>
      </c>
      <c r="W60" s="2">
        <f t="shared" si="4"/>
        <v>17969</v>
      </c>
      <c r="X60" s="2">
        <f t="shared" si="5"/>
        <v>17969</v>
      </c>
      <c r="Y60" s="2" t="e">
        <f>_xlfn.CEILING.MATH(1+(F60+2*K60-J60)/L60)*_xlfn.CEILING.MATH(1+(G60+2*K60-J60)/L60)*J60*J60*I60*_xlfn.CEILING.MATH(H60/16)*16</f>
        <v>#NAME?</v>
      </c>
      <c r="Z60" s="2" t="e">
        <f t="shared" si="6"/>
        <v>#NAME?</v>
      </c>
    </row>
    <row r="61" ht="12" spans="1:26">
      <c r="A61" s="2">
        <v>58</v>
      </c>
      <c r="B61" s="2" t="s">
        <v>410</v>
      </c>
      <c r="C61">
        <v>305172</v>
      </c>
      <c r="D61" s="2">
        <v>1</v>
      </c>
      <c r="E61" s="2">
        <v>1</v>
      </c>
      <c r="F61">
        <v>1</v>
      </c>
      <c r="G61">
        <v>1</v>
      </c>
      <c r="H61">
        <v>512</v>
      </c>
      <c r="I61">
        <v>4096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49</v>
      </c>
      <c r="Q61">
        <v>29</v>
      </c>
      <c r="R61">
        <v>-1</v>
      </c>
      <c r="S61">
        <v>2</v>
      </c>
      <c r="T61">
        <v>7</v>
      </c>
      <c r="U61">
        <v>7</v>
      </c>
      <c r="V61" s="2">
        <f t="shared" si="7"/>
        <v>305184</v>
      </c>
      <c r="W61" s="2">
        <f t="shared" si="4"/>
        <v>19074</v>
      </c>
      <c r="X61" s="2">
        <f t="shared" si="5"/>
        <v>19074</v>
      </c>
      <c r="Y61" s="2" t="e">
        <f>_xlfn.CEILING.MATH(1+(F61+2*K61-J61)/L61)*_xlfn.CEILING.MATH(1+(G61+2*K61-J61)/L61)*J61*J61*I61*_xlfn.CEILING.MATH(H61/16)*16</f>
        <v>#NAME?</v>
      </c>
      <c r="Z61" s="2" t="e">
        <f t="shared" si="6"/>
        <v>#NAME?</v>
      </c>
    </row>
    <row r="62" ht="12" spans="1:26">
      <c r="A62" s="2">
        <v>59</v>
      </c>
      <c r="B62" s="2" t="s">
        <v>411</v>
      </c>
      <c r="C62">
        <v>291732</v>
      </c>
      <c r="D62" s="2">
        <v>1</v>
      </c>
      <c r="E62" s="2">
        <v>1</v>
      </c>
      <c r="F62">
        <v>1</v>
      </c>
      <c r="G62">
        <v>1</v>
      </c>
      <c r="H62">
        <v>512</v>
      </c>
      <c r="I62">
        <v>4096</v>
      </c>
      <c r="J62">
        <v>1</v>
      </c>
      <c r="K62">
        <v>0</v>
      </c>
      <c r="L62">
        <v>1</v>
      </c>
      <c r="M62">
        <v>1</v>
      </c>
      <c r="N62">
        <v>0</v>
      </c>
      <c r="O62">
        <v>0</v>
      </c>
      <c r="P62">
        <v>49</v>
      </c>
      <c r="Q62">
        <v>30</v>
      </c>
      <c r="R62">
        <v>-1</v>
      </c>
      <c r="S62">
        <v>2</v>
      </c>
      <c r="T62">
        <v>7</v>
      </c>
      <c r="U62">
        <v>7</v>
      </c>
      <c r="V62" s="2">
        <f t="shared" si="7"/>
        <v>291744</v>
      </c>
      <c r="W62" s="2">
        <f t="shared" si="4"/>
        <v>18234</v>
      </c>
      <c r="X62" s="2">
        <f t="shared" si="5"/>
        <v>18234</v>
      </c>
      <c r="Y62" s="2" t="e">
        <f>_xlfn.CEILING.MATH(1+(F62+2*K62-J62)/L62)*_xlfn.CEILING.MATH(1+(G62+2*K62-J62)/L62)*J62*J62*I62*_xlfn.CEILING.MATH(H62/16)*16</f>
        <v>#NAME?</v>
      </c>
      <c r="Z62" s="2" t="e">
        <f t="shared" si="6"/>
        <v>#NAME?</v>
      </c>
    </row>
    <row r="63" ht="12" spans="1:26">
      <c r="A63" s="2">
        <v>60</v>
      </c>
      <c r="B63" s="2" t="s">
        <v>412</v>
      </c>
      <c r="C63">
        <v>306322</v>
      </c>
      <c r="D63" s="2">
        <v>1</v>
      </c>
      <c r="E63" s="2">
        <v>1</v>
      </c>
      <c r="F63">
        <v>1</v>
      </c>
      <c r="G63">
        <v>1</v>
      </c>
      <c r="H63">
        <v>512</v>
      </c>
      <c r="I63">
        <v>4096</v>
      </c>
      <c r="J63">
        <v>1</v>
      </c>
      <c r="K63">
        <v>0</v>
      </c>
      <c r="L63">
        <v>1</v>
      </c>
      <c r="M63">
        <v>1</v>
      </c>
      <c r="N63">
        <v>0</v>
      </c>
      <c r="O63">
        <v>0</v>
      </c>
      <c r="P63">
        <v>49</v>
      </c>
      <c r="Q63">
        <v>31</v>
      </c>
      <c r="R63">
        <v>-1</v>
      </c>
      <c r="S63">
        <v>2</v>
      </c>
      <c r="T63">
        <v>7</v>
      </c>
      <c r="U63">
        <v>7</v>
      </c>
      <c r="V63" s="2">
        <f t="shared" si="7"/>
        <v>306336</v>
      </c>
      <c r="W63" s="2">
        <f t="shared" si="4"/>
        <v>19146</v>
      </c>
      <c r="X63" s="2">
        <f t="shared" si="5"/>
        <v>19146</v>
      </c>
      <c r="Y63" s="2" t="e">
        <f>_xlfn.CEILING.MATH(1+(F63+2*K63-J63)/L63)*_xlfn.CEILING.MATH(1+(G63+2*K63-J63)/L63)*J63*J63*I63*_xlfn.CEILING.MATH(H63/16)*16</f>
        <v>#NAME?</v>
      </c>
      <c r="Z63" s="2" t="e">
        <f t="shared" si="6"/>
        <v>#NAME?</v>
      </c>
    </row>
    <row r="64" ht="12" spans="1:26">
      <c r="A64" s="2">
        <v>61</v>
      </c>
      <c r="B64" s="2" t="s">
        <v>413</v>
      </c>
      <c r="C64">
        <v>293291</v>
      </c>
      <c r="D64" s="2">
        <v>1</v>
      </c>
      <c r="E64" s="2">
        <v>1</v>
      </c>
      <c r="F64">
        <v>1</v>
      </c>
      <c r="G64">
        <v>1</v>
      </c>
      <c r="H64">
        <v>512</v>
      </c>
      <c r="I64">
        <v>4096</v>
      </c>
      <c r="J64">
        <v>1</v>
      </c>
      <c r="K64">
        <v>0</v>
      </c>
      <c r="L64">
        <v>1</v>
      </c>
      <c r="M64">
        <v>1</v>
      </c>
      <c r="N64">
        <v>0</v>
      </c>
      <c r="O64">
        <v>0</v>
      </c>
      <c r="P64">
        <v>49</v>
      </c>
      <c r="Q64">
        <v>32</v>
      </c>
      <c r="R64">
        <v>-1</v>
      </c>
      <c r="S64">
        <v>2</v>
      </c>
      <c r="T64">
        <v>7</v>
      </c>
      <c r="U64">
        <v>7</v>
      </c>
      <c r="V64" s="2">
        <f t="shared" si="7"/>
        <v>293296</v>
      </c>
      <c r="W64" s="2">
        <f t="shared" si="4"/>
        <v>18331</v>
      </c>
      <c r="X64" s="2">
        <f t="shared" si="5"/>
        <v>18331</v>
      </c>
      <c r="Y64" s="2" t="e">
        <f>_xlfn.CEILING.MATH(1+(F64+2*K64-J64)/L64)*_xlfn.CEILING.MATH(1+(G64+2*K64-J64)/L64)*J64*J64*I64*_xlfn.CEILING.MATH(H64/16)*16</f>
        <v>#NAME?</v>
      </c>
      <c r="Z64" s="2" t="e">
        <f t="shared" si="6"/>
        <v>#NAME?</v>
      </c>
    </row>
    <row r="65" ht="12" spans="1:26">
      <c r="A65" s="2">
        <v>62</v>
      </c>
      <c r="B65" s="2" t="s">
        <v>414</v>
      </c>
      <c r="C65">
        <v>307727</v>
      </c>
      <c r="D65" s="2">
        <v>1</v>
      </c>
      <c r="E65" s="2">
        <v>1</v>
      </c>
      <c r="F65">
        <v>1</v>
      </c>
      <c r="G65">
        <v>1</v>
      </c>
      <c r="H65">
        <v>512</v>
      </c>
      <c r="I65">
        <v>4096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49</v>
      </c>
      <c r="Q65">
        <v>33</v>
      </c>
      <c r="R65">
        <v>-1</v>
      </c>
      <c r="S65">
        <v>2</v>
      </c>
      <c r="T65">
        <v>7</v>
      </c>
      <c r="U65">
        <v>7</v>
      </c>
      <c r="V65" s="2">
        <f t="shared" si="7"/>
        <v>307728</v>
      </c>
      <c r="W65" s="2">
        <f t="shared" si="4"/>
        <v>19233</v>
      </c>
      <c r="X65" s="2">
        <f t="shared" si="5"/>
        <v>19233</v>
      </c>
      <c r="Y65" s="2" t="e">
        <f>_xlfn.CEILING.MATH(1+(F65+2*K65-J65)/L65)*_xlfn.CEILING.MATH(1+(G65+2*K65-J65)/L65)*J65*J65*I65*_xlfn.CEILING.MATH(H65/16)*16</f>
        <v>#NAME?</v>
      </c>
      <c r="Z65" s="2" t="e">
        <f t="shared" si="6"/>
        <v>#NAME?</v>
      </c>
    </row>
    <row r="66" ht="12" spans="1:26">
      <c r="A66" s="2">
        <v>63</v>
      </c>
      <c r="B66" s="2" t="s">
        <v>415</v>
      </c>
      <c r="C66">
        <v>286118</v>
      </c>
      <c r="D66" s="2">
        <v>1</v>
      </c>
      <c r="E66" s="2">
        <v>1</v>
      </c>
      <c r="F66">
        <v>1</v>
      </c>
      <c r="G66">
        <v>1</v>
      </c>
      <c r="H66">
        <v>512</v>
      </c>
      <c r="I66">
        <v>4096</v>
      </c>
      <c r="J66">
        <v>1</v>
      </c>
      <c r="K66">
        <v>0</v>
      </c>
      <c r="L66">
        <v>1</v>
      </c>
      <c r="M66">
        <v>1</v>
      </c>
      <c r="N66">
        <v>0</v>
      </c>
      <c r="O66">
        <v>0</v>
      </c>
      <c r="P66">
        <v>49</v>
      </c>
      <c r="Q66">
        <v>34</v>
      </c>
      <c r="R66">
        <v>-1</v>
      </c>
      <c r="S66">
        <v>2</v>
      </c>
      <c r="T66">
        <v>7</v>
      </c>
      <c r="U66">
        <v>7</v>
      </c>
      <c r="V66" s="2">
        <f t="shared" si="7"/>
        <v>286128</v>
      </c>
      <c r="W66" s="2">
        <f t="shared" si="4"/>
        <v>17883</v>
      </c>
      <c r="X66" s="2">
        <f t="shared" si="5"/>
        <v>17883</v>
      </c>
      <c r="Y66" s="2" t="e">
        <f>_xlfn.CEILING.MATH(1+(F66+2*K66-J66)/L66)*_xlfn.CEILING.MATH(1+(G66+2*K66-J66)/L66)*J66*J66*I66*_xlfn.CEILING.MATH(H66/16)*16</f>
        <v>#NAME?</v>
      </c>
      <c r="Z66" s="2" t="e">
        <f t="shared" si="6"/>
        <v>#NAME?</v>
      </c>
    </row>
    <row r="67" ht="12" spans="1:26">
      <c r="A67" s="2">
        <v>64</v>
      </c>
      <c r="B67" s="2" t="s">
        <v>416</v>
      </c>
      <c r="C67">
        <v>305778</v>
      </c>
      <c r="D67" s="2">
        <v>1</v>
      </c>
      <c r="E67" s="2">
        <v>1</v>
      </c>
      <c r="F67">
        <v>1</v>
      </c>
      <c r="G67">
        <v>1</v>
      </c>
      <c r="H67">
        <v>512</v>
      </c>
      <c r="I67">
        <v>4096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49</v>
      </c>
      <c r="Q67">
        <v>35</v>
      </c>
      <c r="R67">
        <v>-1</v>
      </c>
      <c r="S67">
        <v>2</v>
      </c>
      <c r="T67">
        <v>7</v>
      </c>
      <c r="U67">
        <v>7</v>
      </c>
      <c r="V67" s="2">
        <f t="shared" ref="V67:V90" si="8">IF(C67=0,CEILING(H67,16)*I67*J67*J67+I67,CEILING(C67,16))</f>
        <v>305792</v>
      </c>
      <c r="W67" s="2">
        <f t="shared" si="4"/>
        <v>19112</v>
      </c>
      <c r="X67" s="2">
        <f t="shared" si="5"/>
        <v>19112</v>
      </c>
      <c r="Y67" s="2" t="e">
        <f>_xlfn.CEILING.MATH(1+(F67+2*K67-J67)/L67)*_xlfn.CEILING.MATH(1+(G67+2*K67-J67)/L67)*J67*J67*I67*_xlfn.CEILING.MATH(H67/16)*16</f>
        <v>#NAME?</v>
      </c>
      <c r="Z67" s="2" t="e">
        <f t="shared" si="6"/>
        <v>#NAME?</v>
      </c>
    </row>
    <row r="68" ht="12" spans="1:26">
      <c r="A68" s="2">
        <v>65</v>
      </c>
      <c r="B68" s="2" t="s">
        <v>417</v>
      </c>
      <c r="C68">
        <v>324257</v>
      </c>
      <c r="D68" s="2">
        <v>1</v>
      </c>
      <c r="E68" s="2">
        <v>1</v>
      </c>
      <c r="F68">
        <v>1</v>
      </c>
      <c r="G68">
        <v>1</v>
      </c>
      <c r="H68">
        <v>512</v>
      </c>
      <c r="I68">
        <v>4096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49</v>
      </c>
      <c r="Q68">
        <v>36</v>
      </c>
      <c r="R68">
        <v>-1</v>
      </c>
      <c r="S68">
        <v>2</v>
      </c>
      <c r="T68">
        <v>7</v>
      </c>
      <c r="U68">
        <v>7</v>
      </c>
      <c r="V68" s="2">
        <f t="shared" si="8"/>
        <v>324272</v>
      </c>
      <c r="W68" s="2">
        <f t="shared" si="4"/>
        <v>20267</v>
      </c>
      <c r="X68" s="2">
        <f t="shared" si="5"/>
        <v>20267</v>
      </c>
      <c r="Y68" s="2" t="e">
        <f>_xlfn.CEILING.MATH(1+(F68+2*K68-J68)/L68)*_xlfn.CEILING.MATH(1+(G68+2*K68-J68)/L68)*J68*J68*I68*_xlfn.CEILING.MATH(H68/16)*16</f>
        <v>#NAME?</v>
      </c>
      <c r="Z68" s="2" t="e">
        <f t="shared" si="6"/>
        <v>#NAME?</v>
      </c>
    </row>
    <row r="69" ht="12" spans="1:26">
      <c r="A69" s="2">
        <v>66</v>
      </c>
      <c r="B69" s="2" t="s">
        <v>418</v>
      </c>
      <c r="C69">
        <v>305390</v>
      </c>
      <c r="D69" s="2">
        <v>1</v>
      </c>
      <c r="E69" s="2">
        <v>1</v>
      </c>
      <c r="F69">
        <v>1</v>
      </c>
      <c r="G69">
        <v>1</v>
      </c>
      <c r="H69">
        <v>512</v>
      </c>
      <c r="I69">
        <v>4096</v>
      </c>
      <c r="J69">
        <v>1</v>
      </c>
      <c r="K69">
        <v>0</v>
      </c>
      <c r="L69">
        <v>1</v>
      </c>
      <c r="M69">
        <v>1</v>
      </c>
      <c r="N69">
        <v>0</v>
      </c>
      <c r="O69">
        <v>0</v>
      </c>
      <c r="P69">
        <v>49</v>
      </c>
      <c r="Q69">
        <v>37</v>
      </c>
      <c r="R69">
        <v>-1</v>
      </c>
      <c r="S69">
        <v>2</v>
      </c>
      <c r="T69">
        <v>7</v>
      </c>
      <c r="U69">
        <v>7</v>
      </c>
      <c r="V69" s="2">
        <f t="shared" si="8"/>
        <v>305392</v>
      </c>
      <c r="W69" s="2">
        <f t="shared" si="4"/>
        <v>19087</v>
      </c>
      <c r="X69" s="2">
        <f t="shared" si="5"/>
        <v>19087</v>
      </c>
      <c r="Y69" s="2" t="e">
        <f>_xlfn.CEILING.MATH(1+(F69+2*K69-J69)/L69)*_xlfn.CEILING.MATH(1+(G69+2*K69-J69)/L69)*J69*J69*I69*_xlfn.CEILING.MATH(H69/16)*16</f>
        <v>#NAME?</v>
      </c>
      <c r="Z69" s="2" t="e">
        <f t="shared" si="6"/>
        <v>#NAME?</v>
      </c>
    </row>
    <row r="70" ht="12" spans="1:26">
      <c r="A70" s="2">
        <v>67</v>
      </c>
      <c r="B70" s="2" t="s">
        <v>419</v>
      </c>
      <c r="C70">
        <v>317615</v>
      </c>
      <c r="D70" s="2">
        <v>1</v>
      </c>
      <c r="E70" s="2">
        <v>1</v>
      </c>
      <c r="F70">
        <v>1</v>
      </c>
      <c r="G70">
        <v>1</v>
      </c>
      <c r="H70">
        <v>512</v>
      </c>
      <c r="I70">
        <v>4096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49</v>
      </c>
      <c r="Q70">
        <v>38</v>
      </c>
      <c r="R70">
        <v>-1</v>
      </c>
      <c r="S70">
        <v>2</v>
      </c>
      <c r="T70">
        <v>7</v>
      </c>
      <c r="U70">
        <v>7</v>
      </c>
      <c r="V70" s="2">
        <f t="shared" si="8"/>
        <v>317616</v>
      </c>
      <c r="W70" s="2">
        <f t="shared" si="4"/>
        <v>19851</v>
      </c>
      <c r="X70" s="2">
        <f t="shared" si="5"/>
        <v>19851</v>
      </c>
      <c r="Y70" s="2" t="e">
        <f>_xlfn.CEILING.MATH(1+(F70+2*K70-J70)/L70)*_xlfn.CEILING.MATH(1+(G70+2*K70-J70)/L70)*J70*J70*I70*_xlfn.CEILING.MATH(H70/16)*16</f>
        <v>#NAME?</v>
      </c>
      <c r="Z70" s="2" t="e">
        <f t="shared" si="6"/>
        <v>#NAME?</v>
      </c>
    </row>
    <row r="71" ht="12" spans="1:26">
      <c r="A71" s="2">
        <v>68</v>
      </c>
      <c r="B71" s="2" t="s">
        <v>420</v>
      </c>
      <c r="C71">
        <v>306627</v>
      </c>
      <c r="D71" s="2">
        <v>1</v>
      </c>
      <c r="E71" s="2">
        <v>1</v>
      </c>
      <c r="F71">
        <v>1</v>
      </c>
      <c r="G71">
        <v>1</v>
      </c>
      <c r="H71">
        <v>512</v>
      </c>
      <c r="I71">
        <v>4096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v>49</v>
      </c>
      <c r="Q71">
        <v>39</v>
      </c>
      <c r="R71">
        <v>-1</v>
      </c>
      <c r="S71">
        <v>2</v>
      </c>
      <c r="T71">
        <v>7</v>
      </c>
      <c r="U71">
        <v>7</v>
      </c>
      <c r="V71" s="2">
        <f t="shared" si="8"/>
        <v>306640</v>
      </c>
      <c r="W71" s="2">
        <f t="shared" si="4"/>
        <v>19165</v>
      </c>
      <c r="X71" s="2">
        <f t="shared" si="5"/>
        <v>19165</v>
      </c>
      <c r="Y71" s="2" t="e">
        <f>_xlfn.CEILING.MATH(1+(F71+2*K71-J71)/L71)*_xlfn.CEILING.MATH(1+(G71+2*K71-J71)/L71)*J71*J71*I71*_xlfn.CEILING.MATH(H71/16)*16</f>
        <v>#NAME?</v>
      </c>
      <c r="Z71" s="2" t="e">
        <f t="shared" si="6"/>
        <v>#NAME?</v>
      </c>
    </row>
    <row r="72" ht="12" spans="1:26">
      <c r="A72" s="2">
        <v>69</v>
      </c>
      <c r="B72" s="2" t="s">
        <v>421</v>
      </c>
      <c r="C72">
        <v>326842</v>
      </c>
      <c r="D72" s="2">
        <v>1</v>
      </c>
      <c r="E72" s="2">
        <v>1</v>
      </c>
      <c r="F72">
        <v>1</v>
      </c>
      <c r="G72">
        <v>1</v>
      </c>
      <c r="H72">
        <v>512</v>
      </c>
      <c r="I72">
        <v>4096</v>
      </c>
      <c r="J72">
        <v>1</v>
      </c>
      <c r="K72">
        <v>0</v>
      </c>
      <c r="L72">
        <v>1</v>
      </c>
      <c r="M72">
        <v>1</v>
      </c>
      <c r="N72">
        <v>0</v>
      </c>
      <c r="O72">
        <v>0</v>
      </c>
      <c r="P72">
        <v>49</v>
      </c>
      <c r="Q72">
        <v>40</v>
      </c>
      <c r="R72">
        <v>-1</v>
      </c>
      <c r="S72">
        <v>2</v>
      </c>
      <c r="T72">
        <v>7</v>
      </c>
      <c r="U72">
        <v>7</v>
      </c>
      <c r="V72" s="2">
        <f t="shared" si="8"/>
        <v>326848</v>
      </c>
      <c r="W72" s="2">
        <f t="shared" si="4"/>
        <v>20428</v>
      </c>
      <c r="X72" s="2">
        <f t="shared" si="5"/>
        <v>20428</v>
      </c>
      <c r="Y72" s="2" t="e">
        <f>_xlfn.CEILING.MATH(1+(F72+2*K72-J72)/L72)*_xlfn.CEILING.MATH(1+(G72+2*K72-J72)/L72)*J72*J72*I72*_xlfn.CEILING.MATH(H72/16)*16</f>
        <v>#NAME?</v>
      </c>
      <c r="Z72" s="2" t="e">
        <f t="shared" si="6"/>
        <v>#NAME?</v>
      </c>
    </row>
    <row r="73" ht="12" spans="1:26">
      <c r="A73" s="2">
        <v>70</v>
      </c>
      <c r="B73" s="2" t="s">
        <v>422</v>
      </c>
      <c r="C73">
        <v>303519</v>
      </c>
      <c r="D73" s="2">
        <v>1</v>
      </c>
      <c r="E73" s="2">
        <v>1</v>
      </c>
      <c r="F73">
        <v>1</v>
      </c>
      <c r="G73">
        <v>1</v>
      </c>
      <c r="H73">
        <v>512</v>
      </c>
      <c r="I73">
        <v>4096</v>
      </c>
      <c r="J73">
        <v>1</v>
      </c>
      <c r="K73">
        <v>0</v>
      </c>
      <c r="L73">
        <v>1</v>
      </c>
      <c r="M73">
        <v>1</v>
      </c>
      <c r="N73">
        <v>0</v>
      </c>
      <c r="O73">
        <v>0</v>
      </c>
      <c r="P73">
        <v>49</v>
      </c>
      <c r="Q73">
        <v>41</v>
      </c>
      <c r="R73">
        <v>-1</v>
      </c>
      <c r="S73">
        <v>2</v>
      </c>
      <c r="T73">
        <v>7</v>
      </c>
      <c r="U73">
        <v>7</v>
      </c>
      <c r="V73" s="2">
        <f t="shared" si="8"/>
        <v>303520</v>
      </c>
      <c r="W73" s="2">
        <f t="shared" si="4"/>
        <v>18970</v>
      </c>
      <c r="X73" s="2">
        <f t="shared" si="5"/>
        <v>18970</v>
      </c>
      <c r="Y73" s="2" t="e">
        <f>_xlfn.CEILING.MATH(1+(F73+2*K73-J73)/L73)*_xlfn.CEILING.MATH(1+(G73+2*K73-J73)/L73)*J73*J73*I73*_xlfn.CEILING.MATH(H73/16)*16</f>
        <v>#NAME?</v>
      </c>
      <c r="Z73" s="2" t="e">
        <f t="shared" si="6"/>
        <v>#NAME?</v>
      </c>
    </row>
    <row r="74" ht="12" spans="1:26">
      <c r="A74" s="2">
        <v>71</v>
      </c>
      <c r="B74" s="2" t="s">
        <v>423</v>
      </c>
      <c r="C74">
        <v>309771</v>
      </c>
      <c r="D74" s="2">
        <v>1</v>
      </c>
      <c r="E74" s="2">
        <v>1</v>
      </c>
      <c r="F74">
        <v>1</v>
      </c>
      <c r="G74">
        <v>1</v>
      </c>
      <c r="H74">
        <v>512</v>
      </c>
      <c r="I74">
        <v>4096</v>
      </c>
      <c r="J74">
        <v>1</v>
      </c>
      <c r="K74">
        <v>0</v>
      </c>
      <c r="L74">
        <v>1</v>
      </c>
      <c r="M74">
        <v>1</v>
      </c>
      <c r="N74">
        <v>0</v>
      </c>
      <c r="O74">
        <v>0</v>
      </c>
      <c r="P74">
        <v>49</v>
      </c>
      <c r="Q74">
        <v>42</v>
      </c>
      <c r="R74">
        <v>-1</v>
      </c>
      <c r="S74">
        <v>2</v>
      </c>
      <c r="T74">
        <v>7</v>
      </c>
      <c r="U74">
        <v>7</v>
      </c>
      <c r="V74" s="2">
        <f t="shared" si="8"/>
        <v>309776</v>
      </c>
      <c r="W74" s="2">
        <f t="shared" si="4"/>
        <v>19361</v>
      </c>
      <c r="X74" s="2">
        <f t="shared" si="5"/>
        <v>19361</v>
      </c>
      <c r="Y74" s="2" t="e">
        <f>_xlfn.CEILING.MATH(1+(F74+2*K74-J74)/L74)*_xlfn.CEILING.MATH(1+(G74+2*K74-J74)/L74)*J74*J74*I74*_xlfn.CEILING.MATH(H74/16)*16</f>
        <v>#NAME?</v>
      </c>
      <c r="Z74" s="2" t="e">
        <f t="shared" si="6"/>
        <v>#NAME?</v>
      </c>
    </row>
    <row r="75" ht="12" spans="1:26">
      <c r="A75" s="2">
        <v>72</v>
      </c>
      <c r="B75" s="2" t="s">
        <v>424</v>
      </c>
      <c r="C75">
        <v>306363</v>
      </c>
      <c r="D75" s="2">
        <v>1</v>
      </c>
      <c r="E75" s="2">
        <v>1</v>
      </c>
      <c r="F75">
        <v>1</v>
      </c>
      <c r="G75">
        <v>1</v>
      </c>
      <c r="H75">
        <v>512</v>
      </c>
      <c r="I75">
        <v>4096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49</v>
      </c>
      <c r="Q75">
        <v>43</v>
      </c>
      <c r="R75">
        <v>-1</v>
      </c>
      <c r="S75">
        <v>2</v>
      </c>
      <c r="T75">
        <v>7</v>
      </c>
      <c r="U75">
        <v>7</v>
      </c>
      <c r="V75" s="2">
        <f t="shared" si="8"/>
        <v>306368</v>
      </c>
      <c r="W75" s="2">
        <f t="shared" si="4"/>
        <v>19148</v>
      </c>
      <c r="X75" s="2">
        <f t="shared" si="5"/>
        <v>19148</v>
      </c>
      <c r="Y75" s="2" t="e">
        <f>_xlfn.CEILING.MATH(1+(F75+2*K75-J75)/L75)*_xlfn.CEILING.MATH(1+(G75+2*K75-J75)/L75)*J75*J75*I75*_xlfn.CEILING.MATH(H75/16)*16</f>
        <v>#NAME?</v>
      </c>
      <c r="Z75" s="2" t="e">
        <f t="shared" si="6"/>
        <v>#NAME?</v>
      </c>
    </row>
    <row r="76" ht="12" spans="1:26">
      <c r="A76" s="2">
        <v>73</v>
      </c>
      <c r="B76" s="2" t="s">
        <v>425</v>
      </c>
      <c r="C76">
        <v>289933</v>
      </c>
      <c r="D76" s="2">
        <v>1</v>
      </c>
      <c r="E76" s="2">
        <v>1</v>
      </c>
      <c r="F76">
        <v>1</v>
      </c>
      <c r="G76">
        <v>1</v>
      </c>
      <c r="H76">
        <v>512</v>
      </c>
      <c r="I76">
        <v>4096</v>
      </c>
      <c r="J76">
        <v>1</v>
      </c>
      <c r="K76">
        <v>0</v>
      </c>
      <c r="L76">
        <v>1</v>
      </c>
      <c r="M76">
        <v>1</v>
      </c>
      <c r="N76">
        <v>0</v>
      </c>
      <c r="O76">
        <v>0</v>
      </c>
      <c r="P76">
        <v>49</v>
      </c>
      <c r="Q76">
        <v>44</v>
      </c>
      <c r="R76">
        <v>-1</v>
      </c>
      <c r="S76">
        <v>2</v>
      </c>
      <c r="T76">
        <v>7</v>
      </c>
      <c r="U76">
        <v>7</v>
      </c>
      <c r="V76" s="2">
        <f t="shared" si="8"/>
        <v>289936</v>
      </c>
      <c r="W76" s="2">
        <f t="shared" si="4"/>
        <v>18121</v>
      </c>
      <c r="X76" s="2">
        <f t="shared" si="5"/>
        <v>18121</v>
      </c>
      <c r="Y76" s="2" t="e">
        <f>_xlfn.CEILING.MATH(1+(F76+2*K76-J76)/L76)*_xlfn.CEILING.MATH(1+(G76+2*K76-J76)/L76)*J76*J76*I76*_xlfn.CEILING.MATH(H76/16)*16</f>
        <v>#NAME?</v>
      </c>
      <c r="Z76" s="2" t="e">
        <f t="shared" si="6"/>
        <v>#NAME?</v>
      </c>
    </row>
    <row r="77" ht="12" spans="1:26">
      <c r="A77" s="2">
        <v>74</v>
      </c>
      <c r="B77" s="2" t="s">
        <v>426</v>
      </c>
      <c r="C77">
        <v>297482</v>
      </c>
      <c r="D77" s="2">
        <v>1</v>
      </c>
      <c r="E77" s="2">
        <v>1</v>
      </c>
      <c r="F77">
        <v>1</v>
      </c>
      <c r="G77">
        <v>1</v>
      </c>
      <c r="H77">
        <v>512</v>
      </c>
      <c r="I77">
        <v>4096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49</v>
      </c>
      <c r="Q77">
        <v>45</v>
      </c>
      <c r="R77">
        <v>-1</v>
      </c>
      <c r="S77">
        <v>2</v>
      </c>
      <c r="T77">
        <v>7</v>
      </c>
      <c r="U77">
        <v>7</v>
      </c>
      <c r="V77" s="2">
        <f t="shared" si="8"/>
        <v>297488</v>
      </c>
      <c r="W77" s="2">
        <f t="shared" si="4"/>
        <v>18593</v>
      </c>
      <c r="X77" s="2">
        <f t="shared" si="5"/>
        <v>18593</v>
      </c>
      <c r="Y77" s="2" t="e">
        <f>_xlfn.CEILING.MATH(1+(F77+2*K77-J77)/L77)*_xlfn.CEILING.MATH(1+(G77+2*K77-J77)/L77)*J77*J77*I77*_xlfn.CEILING.MATH(H77/16)*16</f>
        <v>#NAME?</v>
      </c>
      <c r="Z77" s="2" t="e">
        <f t="shared" si="6"/>
        <v>#NAME?</v>
      </c>
    </row>
    <row r="78" ht="12" spans="1:26">
      <c r="A78" s="2">
        <v>75</v>
      </c>
      <c r="B78" s="2" t="s">
        <v>427</v>
      </c>
      <c r="C78">
        <v>289831</v>
      </c>
      <c r="D78" s="2">
        <v>1</v>
      </c>
      <c r="E78" s="2">
        <v>1</v>
      </c>
      <c r="F78">
        <v>1</v>
      </c>
      <c r="G78">
        <v>1</v>
      </c>
      <c r="H78">
        <v>512</v>
      </c>
      <c r="I78">
        <v>4096</v>
      </c>
      <c r="J78">
        <v>1</v>
      </c>
      <c r="K78">
        <v>0</v>
      </c>
      <c r="L78">
        <v>1</v>
      </c>
      <c r="M78">
        <v>1</v>
      </c>
      <c r="N78">
        <v>0</v>
      </c>
      <c r="O78">
        <v>0</v>
      </c>
      <c r="P78">
        <v>49</v>
      </c>
      <c r="Q78">
        <v>46</v>
      </c>
      <c r="R78">
        <v>-1</v>
      </c>
      <c r="S78">
        <v>2</v>
      </c>
      <c r="T78">
        <v>7</v>
      </c>
      <c r="U78">
        <v>7</v>
      </c>
      <c r="V78" s="2">
        <f t="shared" si="8"/>
        <v>289840</v>
      </c>
      <c r="W78" s="2">
        <f t="shared" si="4"/>
        <v>18115</v>
      </c>
      <c r="X78" s="2">
        <f t="shared" si="5"/>
        <v>18115</v>
      </c>
      <c r="Y78" s="2" t="e">
        <f>_xlfn.CEILING.MATH(1+(F78+2*K78-J78)/L78)*_xlfn.CEILING.MATH(1+(G78+2*K78-J78)/L78)*J78*J78*I78*_xlfn.CEILING.MATH(H78/16)*16</f>
        <v>#NAME?</v>
      </c>
      <c r="Z78" s="2" t="e">
        <f t="shared" si="6"/>
        <v>#NAME?</v>
      </c>
    </row>
    <row r="79" ht="12" spans="1:26">
      <c r="A79" s="2">
        <v>76</v>
      </c>
      <c r="B79" s="2" t="s">
        <v>428</v>
      </c>
      <c r="C79">
        <v>309254</v>
      </c>
      <c r="D79" s="2">
        <v>1</v>
      </c>
      <c r="E79" s="2">
        <v>1</v>
      </c>
      <c r="F79">
        <v>1</v>
      </c>
      <c r="G79">
        <v>1</v>
      </c>
      <c r="H79">
        <v>512</v>
      </c>
      <c r="I79">
        <v>4096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49</v>
      </c>
      <c r="Q79">
        <v>47</v>
      </c>
      <c r="R79">
        <v>-1</v>
      </c>
      <c r="S79">
        <v>2</v>
      </c>
      <c r="T79">
        <v>7</v>
      </c>
      <c r="U79">
        <v>7</v>
      </c>
      <c r="V79" s="2">
        <f t="shared" si="8"/>
        <v>309264</v>
      </c>
      <c r="W79" s="2">
        <f t="shared" si="4"/>
        <v>19329</v>
      </c>
      <c r="X79" s="2">
        <f t="shared" si="5"/>
        <v>19329</v>
      </c>
      <c r="Y79" s="2" t="e">
        <f>_xlfn.CEILING.MATH(1+(F79+2*K79-J79)/L79)*_xlfn.CEILING.MATH(1+(G79+2*K79-J79)/L79)*J79*J79*I79*_xlfn.CEILING.MATH(H79/16)*16</f>
        <v>#NAME?</v>
      </c>
      <c r="Z79" s="2" t="e">
        <f t="shared" si="6"/>
        <v>#NAME?</v>
      </c>
    </row>
    <row r="80" ht="12" spans="1:26">
      <c r="A80" s="2">
        <v>77</v>
      </c>
      <c r="B80" s="2" t="s">
        <v>429</v>
      </c>
      <c r="C80">
        <v>309282</v>
      </c>
      <c r="D80" s="2">
        <v>1</v>
      </c>
      <c r="E80" s="2">
        <v>1</v>
      </c>
      <c r="F80">
        <v>1</v>
      </c>
      <c r="G80">
        <v>1</v>
      </c>
      <c r="H80">
        <v>512</v>
      </c>
      <c r="I80">
        <v>4096</v>
      </c>
      <c r="J80">
        <v>1</v>
      </c>
      <c r="K80">
        <v>0</v>
      </c>
      <c r="L80">
        <v>1</v>
      </c>
      <c r="M80">
        <v>1</v>
      </c>
      <c r="N80">
        <v>0</v>
      </c>
      <c r="O80">
        <v>0</v>
      </c>
      <c r="P80">
        <v>49</v>
      </c>
      <c r="Q80">
        <v>48</v>
      </c>
      <c r="R80">
        <v>-1</v>
      </c>
      <c r="S80">
        <v>2</v>
      </c>
      <c r="T80">
        <v>7</v>
      </c>
      <c r="U80">
        <v>7</v>
      </c>
      <c r="V80" s="2">
        <f t="shared" si="8"/>
        <v>309296</v>
      </c>
      <c r="W80" s="2">
        <f t="shared" si="4"/>
        <v>19331</v>
      </c>
      <c r="X80" s="2">
        <f t="shared" si="5"/>
        <v>19331</v>
      </c>
      <c r="Y80" s="2" t="e">
        <f>_xlfn.CEILING.MATH(1+(F80+2*K80-J80)/L80)*_xlfn.CEILING.MATH(1+(G80+2*K80-J80)/L80)*J80*J80*I80*_xlfn.CEILING.MATH(H80/16)*16</f>
        <v>#NAME?</v>
      </c>
      <c r="Z80" s="2" t="e">
        <f t="shared" si="6"/>
        <v>#NAME?</v>
      </c>
    </row>
    <row r="81" ht="12" spans="1:26">
      <c r="A81" s="2">
        <v>78</v>
      </c>
      <c r="B81" s="2" t="s">
        <v>430</v>
      </c>
      <c r="C81">
        <v>871302</v>
      </c>
      <c r="D81" s="2">
        <v>1</v>
      </c>
      <c r="E81" s="2">
        <v>1</v>
      </c>
      <c r="F81">
        <v>1</v>
      </c>
      <c r="G81">
        <v>1</v>
      </c>
      <c r="H81">
        <v>512</v>
      </c>
      <c r="I81">
        <v>4096</v>
      </c>
      <c r="J81">
        <v>1</v>
      </c>
      <c r="K81">
        <v>0</v>
      </c>
      <c r="L81">
        <v>1</v>
      </c>
      <c r="M81">
        <v>1</v>
      </c>
      <c r="N81">
        <v>0</v>
      </c>
      <c r="O81">
        <v>0</v>
      </c>
      <c r="P81">
        <v>8</v>
      </c>
      <c r="Q81">
        <v>0</v>
      </c>
      <c r="R81">
        <v>2</v>
      </c>
      <c r="S81">
        <v>3</v>
      </c>
      <c r="T81">
        <v>7</v>
      </c>
      <c r="U81">
        <v>7</v>
      </c>
      <c r="V81" s="2">
        <f t="shared" si="8"/>
        <v>871312</v>
      </c>
      <c r="W81" s="2">
        <f t="shared" si="4"/>
        <v>54457</v>
      </c>
      <c r="X81" s="2">
        <f t="shared" si="5"/>
        <v>54457</v>
      </c>
      <c r="Y81" s="2" t="e">
        <f>_xlfn.CEILING.MATH(1+(F81+2*K81-J81)/L81)*_xlfn.CEILING.MATH(1+(G81+2*K81-J81)/L81)*J81*J81*I81*_xlfn.CEILING.MATH(H81/16)*16</f>
        <v>#NAME?</v>
      </c>
      <c r="Z81" s="2" t="e">
        <f t="shared" si="6"/>
        <v>#NAME?</v>
      </c>
    </row>
    <row r="82" ht="12" spans="1:26">
      <c r="A82" s="2">
        <v>79</v>
      </c>
      <c r="B82" s="2" t="s">
        <v>431</v>
      </c>
      <c r="C82">
        <v>874308</v>
      </c>
      <c r="D82" s="2">
        <v>1</v>
      </c>
      <c r="E82" s="2">
        <v>1</v>
      </c>
      <c r="F82">
        <v>1</v>
      </c>
      <c r="G82">
        <v>1</v>
      </c>
      <c r="H82">
        <v>512</v>
      </c>
      <c r="I82">
        <v>4096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8</v>
      </c>
      <c r="Q82">
        <v>1</v>
      </c>
      <c r="R82">
        <v>2</v>
      </c>
      <c r="S82">
        <v>3</v>
      </c>
      <c r="T82">
        <v>7</v>
      </c>
      <c r="U82">
        <v>7</v>
      </c>
      <c r="V82" s="2">
        <f t="shared" si="8"/>
        <v>874320</v>
      </c>
      <c r="W82" s="2">
        <f t="shared" si="4"/>
        <v>54645</v>
      </c>
      <c r="X82" s="2">
        <f t="shared" si="5"/>
        <v>54645</v>
      </c>
      <c r="Y82" s="2" t="e">
        <f>_xlfn.CEILING.MATH(1+(F82+2*K82-J82)/L82)*_xlfn.CEILING.MATH(1+(G82+2*K82-J82)/L82)*J82*J82*I82*_xlfn.CEILING.MATH(H82/16)*16</f>
        <v>#NAME?</v>
      </c>
      <c r="Z82" s="2" t="e">
        <f t="shared" si="6"/>
        <v>#NAME?</v>
      </c>
    </row>
    <row r="83" ht="12" spans="1:26">
      <c r="A83" s="2">
        <v>80</v>
      </c>
      <c r="B83" s="2" t="s">
        <v>432</v>
      </c>
      <c r="C83">
        <v>875349</v>
      </c>
      <c r="D83" s="2">
        <v>1</v>
      </c>
      <c r="E83" s="2">
        <v>1</v>
      </c>
      <c r="F83">
        <v>1</v>
      </c>
      <c r="G83">
        <v>1</v>
      </c>
      <c r="H83">
        <v>512</v>
      </c>
      <c r="I83">
        <v>4096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8</v>
      </c>
      <c r="Q83">
        <v>2</v>
      </c>
      <c r="R83">
        <v>2</v>
      </c>
      <c r="S83">
        <v>3</v>
      </c>
      <c r="T83">
        <v>7</v>
      </c>
      <c r="U83">
        <v>7</v>
      </c>
      <c r="V83" s="2">
        <f t="shared" si="8"/>
        <v>875360</v>
      </c>
      <c r="W83" s="2">
        <f t="shared" si="4"/>
        <v>54710</v>
      </c>
      <c r="X83" s="2">
        <f t="shared" si="5"/>
        <v>54710</v>
      </c>
      <c r="Y83" s="2" t="e">
        <f>_xlfn.CEILING.MATH(1+(F83+2*K83-J83)/L83)*_xlfn.CEILING.MATH(1+(G83+2*K83-J83)/L83)*J83*J83*I83*_xlfn.CEILING.MATH(H83/16)*16</f>
        <v>#NAME?</v>
      </c>
      <c r="Z83" s="2" t="e">
        <f t="shared" si="6"/>
        <v>#NAME?</v>
      </c>
    </row>
    <row r="84" ht="12" spans="1:26">
      <c r="A84" s="2">
        <v>81</v>
      </c>
      <c r="B84" s="2" t="s">
        <v>433</v>
      </c>
      <c r="C84">
        <v>871119</v>
      </c>
      <c r="D84" s="2">
        <v>1</v>
      </c>
      <c r="E84" s="2">
        <v>1</v>
      </c>
      <c r="F84">
        <v>1</v>
      </c>
      <c r="G84">
        <v>1</v>
      </c>
      <c r="H84">
        <v>512</v>
      </c>
      <c r="I84">
        <v>4096</v>
      </c>
      <c r="J84">
        <v>1</v>
      </c>
      <c r="K84">
        <v>0</v>
      </c>
      <c r="L84">
        <v>1</v>
      </c>
      <c r="M84">
        <v>1</v>
      </c>
      <c r="N84">
        <v>0</v>
      </c>
      <c r="O84">
        <v>0</v>
      </c>
      <c r="P84">
        <v>8</v>
      </c>
      <c r="Q84">
        <v>3</v>
      </c>
      <c r="R84">
        <v>2</v>
      </c>
      <c r="S84">
        <v>3</v>
      </c>
      <c r="T84">
        <v>7</v>
      </c>
      <c r="U84">
        <v>7</v>
      </c>
      <c r="V84" s="2">
        <f t="shared" si="8"/>
        <v>871120</v>
      </c>
      <c r="W84" s="2">
        <f t="shared" si="4"/>
        <v>54445</v>
      </c>
      <c r="X84" s="2">
        <f t="shared" si="5"/>
        <v>54445</v>
      </c>
      <c r="Y84" s="2" t="e">
        <f>_xlfn.CEILING.MATH(1+(F84+2*K84-J84)/L84)*_xlfn.CEILING.MATH(1+(G84+2*K84-J84)/L84)*J84*J84*I84*_xlfn.CEILING.MATH(H84/16)*16</f>
        <v>#NAME?</v>
      </c>
      <c r="Z84" s="2" t="e">
        <f t="shared" si="6"/>
        <v>#NAME?</v>
      </c>
    </row>
    <row r="85" ht="12" spans="1:26">
      <c r="A85" s="2">
        <v>82</v>
      </c>
      <c r="B85" s="2" t="s">
        <v>434</v>
      </c>
      <c r="C85">
        <v>872196</v>
      </c>
      <c r="D85" s="2">
        <v>1</v>
      </c>
      <c r="E85" s="2">
        <v>1</v>
      </c>
      <c r="F85">
        <v>1</v>
      </c>
      <c r="G85">
        <v>1</v>
      </c>
      <c r="H85">
        <v>512</v>
      </c>
      <c r="I85">
        <v>4096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8</v>
      </c>
      <c r="Q85">
        <v>4</v>
      </c>
      <c r="R85">
        <v>2</v>
      </c>
      <c r="S85">
        <v>3</v>
      </c>
      <c r="T85">
        <v>7</v>
      </c>
      <c r="U85">
        <v>7</v>
      </c>
      <c r="V85" s="2">
        <f t="shared" si="8"/>
        <v>872208</v>
      </c>
      <c r="W85" s="2">
        <f t="shared" si="4"/>
        <v>54513</v>
      </c>
      <c r="X85" s="2">
        <f t="shared" si="5"/>
        <v>54513</v>
      </c>
      <c r="Y85" s="2" t="e">
        <f>_xlfn.CEILING.MATH(1+(F85+2*K85-J85)/L85)*_xlfn.CEILING.MATH(1+(G85+2*K85-J85)/L85)*J85*J85*I85*_xlfn.CEILING.MATH(H85/16)*16</f>
        <v>#NAME?</v>
      </c>
      <c r="Z85" s="2" t="e">
        <f t="shared" si="6"/>
        <v>#NAME?</v>
      </c>
    </row>
    <row r="86" ht="12" spans="1:26">
      <c r="A86" s="2">
        <v>83</v>
      </c>
      <c r="B86" s="2" t="s">
        <v>435</v>
      </c>
      <c r="C86">
        <v>871442</v>
      </c>
      <c r="D86" s="2">
        <v>1</v>
      </c>
      <c r="E86" s="2">
        <v>1</v>
      </c>
      <c r="F86">
        <v>1</v>
      </c>
      <c r="G86">
        <v>1</v>
      </c>
      <c r="H86">
        <v>512</v>
      </c>
      <c r="I86">
        <v>4096</v>
      </c>
      <c r="J86">
        <v>1</v>
      </c>
      <c r="K86">
        <v>0</v>
      </c>
      <c r="L86">
        <v>1</v>
      </c>
      <c r="M86">
        <v>1</v>
      </c>
      <c r="N86">
        <v>0</v>
      </c>
      <c r="O86">
        <v>0</v>
      </c>
      <c r="P86">
        <v>8</v>
      </c>
      <c r="Q86">
        <v>5</v>
      </c>
      <c r="R86">
        <v>2</v>
      </c>
      <c r="S86">
        <v>3</v>
      </c>
      <c r="T86">
        <v>7</v>
      </c>
      <c r="U86">
        <v>7</v>
      </c>
      <c r="V86" s="2">
        <f t="shared" si="8"/>
        <v>871456</v>
      </c>
      <c r="W86" s="2">
        <f t="shared" si="4"/>
        <v>54466</v>
      </c>
      <c r="X86" s="2">
        <f t="shared" si="5"/>
        <v>54466</v>
      </c>
      <c r="Y86" s="2" t="e">
        <f>_xlfn.CEILING.MATH(1+(F86+2*K86-J86)/L86)*_xlfn.CEILING.MATH(1+(G86+2*K86-J86)/L86)*J86*J86*I86*_xlfn.CEILING.MATH(H86/16)*16</f>
        <v>#NAME?</v>
      </c>
      <c r="Z86" s="2" t="e">
        <f t="shared" si="6"/>
        <v>#NAME?</v>
      </c>
    </row>
    <row r="87" ht="12" spans="1:26">
      <c r="A87" s="2">
        <v>84</v>
      </c>
      <c r="B87" s="2" t="s">
        <v>436</v>
      </c>
      <c r="C87">
        <v>874048</v>
      </c>
      <c r="D87" s="2">
        <v>1</v>
      </c>
      <c r="E87" s="2">
        <v>1</v>
      </c>
      <c r="F87">
        <v>1</v>
      </c>
      <c r="G87">
        <v>1</v>
      </c>
      <c r="H87">
        <v>512</v>
      </c>
      <c r="I87">
        <v>4096</v>
      </c>
      <c r="J87">
        <v>1</v>
      </c>
      <c r="K87">
        <v>0</v>
      </c>
      <c r="L87">
        <v>1</v>
      </c>
      <c r="M87">
        <v>1</v>
      </c>
      <c r="N87">
        <v>0</v>
      </c>
      <c r="O87">
        <v>0</v>
      </c>
      <c r="P87">
        <v>8</v>
      </c>
      <c r="Q87">
        <v>6</v>
      </c>
      <c r="R87">
        <v>2</v>
      </c>
      <c r="S87">
        <v>3</v>
      </c>
      <c r="T87">
        <v>7</v>
      </c>
      <c r="U87">
        <v>7</v>
      </c>
      <c r="V87" s="2">
        <f t="shared" si="8"/>
        <v>874048</v>
      </c>
      <c r="W87" s="2">
        <f t="shared" si="4"/>
        <v>54628</v>
      </c>
      <c r="X87" s="2">
        <f t="shared" si="5"/>
        <v>54628</v>
      </c>
      <c r="Y87" s="2" t="e">
        <f>_xlfn.CEILING.MATH(1+(F87+2*K87-J87)/L87)*_xlfn.CEILING.MATH(1+(G87+2*K87-J87)/L87)*J87*J87*I87*_xlfn.CEILING.MATH(H87/16)*16</f>
        <v>#NAME?</v>
      </c>
      <c r="Z87" s="2" t="e">
        <f t="shared" si="6"/>
        <v>#NAME?</v>
      </c>
    </row>
    <row r="88" ht="12" spans="1:26">
      <c r="A88" s="2">
        <v>85</v>
      </c>
      <c r="B88" s="2" t="s">
        <v>437</v>
      </c>
      <c r="C88">
        <v>874068</v>
      </c>
      <c r="D88" s="2">
        <v>1</v>
      </c>
      <c r="E88" s="2">
        <v>1</v>
      </c>
      <c r="F88">
        <v>1</v>
      </c>
      <c r="G88">
        <v>1</v>
      </c>
      <c r="H88">
        <v>512</v>
      </c>
      <c r="I88">
        <v>4096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8</v>
      </c>
      <c r="Q88">
        <v>7</v>
      </c>
      <c r="R88">
        <v>2</v>
      </c>
      <c r="S88">
        <v>3</v>
      </c>
      <c r="T88">
        <v>7</v>
      </c>
      <c r="U88">
        <v>7</v>
      </c>
      <c r="V88" s="2">
        <f t="shared" si="8"/>
        <v>874080</v>
      </c>
      <c r="W88" s="2">
        <f t="shared" si="4"/>
        <v>54630</v>
      </c>
      <c r="X88" s="2">
        <f t="shared" si="5"/>
        <v>54630</v>
      </c>
      <c r="Y88" s="2" t="e">
        <f>_xlfn.CEILING.MATH(1+(F88+2*K88-J88)/L88)*_xlfn.CEILING.MATH(1+(G88+2*K88-J88)/L88)*J88*J88*I88*_xlfn.CEILING.MATH(H88/16)*16</f>
        <v>#NAME?</v>
      </c>
      <c r="Z88" s="2" t="e">
        <f t="shared" si="6"/>
        <v>#NAME?</v>
      </c>
    </row>
    <row r="89" ht="12" spans="1:26">
      <c r="A89" s="2">
        <v>86</v>
      </c>
      <c r="B89" s="2" t="s">
        <v>438</v>
      </c>
      <c r="C89">
        <v>0</v>
      </c>
      <c r="D89" s="2">
        <v>1</v>
      </c>
      <c r="E89" s="2">
        <v>0</v>
      </c>
      <c r="F89">
        <v>1</v>
      </c>
      <c r="G89">
        <v>1</v>
      </c>
      <c r="H89">
        <v>4096</v>
      </c>
      <c r="I89">
        <v>512</v>
      </c>
      <c r="J89">
        <v>1</v>
      </c>
      <c r="K89">
        <v>0</v>
      </c>
      <c r="L89">
        <v>1</v>
      </c>
      <c r="M89">
        <v>1</v>
      </c>
      <c r="N89">
        <v>0</v>
      </c>
      <c r="O89">
        <v>0</v>
      </c>
      <c r="P89">
        <v>2</v>
      </c>
      <c r="Q89">
        <v>0</v>
      </c>
      <c r="R89">
        <v>3</v>
      </c>
      <c r="S89">
        <v>3</v>
      </c>
      <c r="T89">
        <v>7</v>
      </c>
      <c r="U89">
        <v>7</v>
      </c>
      <c r="V89" s="2">
        <f t="shared" si="8"/>
        <v>2097664</v>
      </c>
      <c r="W89" s="2">
        <f t="shared" si="4"/>
        <v>131104</v>
      </c>
      <c r="X89" s="2">
        <f t="shared" si="5"/>
        <v>131104</v>
      </c>
      <c r="Y89" s="2" t="e">
        <f>_xlfn.CEILING.MATH(1+(F89+2*K89-J89)/L89)*_xlfn.CEILING.MATH(1+(G89+2*K89-J89)/L89)*J89*J89*I89*_xlfn.CEILING.MATH(H89/16)*16</f>
        <v>#NAME?</v>
      </c>
      <c r="Z89" s="2" t="e">
        <f t="shared" si="6"/>
        <v>#NAME?</v>
      </c>
    </row>
    <row r="90" ht="12" spans="1:26">
      <c r="A90" s="2">
        <v>87</v>
      </c>
      <c r="B90" s="2" t="s">
        <v>439</v>
      </c>
      <c r="C90">
        <v>0</v>
      </c>
      <c r="D90" s="2">
        <v>1</v>
      </c>
      <c r="E90" s="2">
        <v>0</v>
      </c>
      <c r="F90">
        <v>1</v>
      </c>
      <c r="G90">
        <v>1</v>
      </c>
      <c r="H90">
        <v>4096</v>
      </c>
      <c r="I90">
        <v>512</v>
      </c>
      <c r="J90">
        <v>1</v>
      </c>
      <c r="K90">
        <v>0</v>
      </c>
      <c r="L90">
        <v>1</v>
      </c>
      <c r="M90">
        <v>1</v>
      </c>
      <c r="N90">
        <v>0</v>
      </c>
      <c r="O90">
        <v>0</v>
      </c>
      <c r="P90">
        <v>2</v>
      </c>
      <c r="Q90">
        <v>1</v>
      </c>
      <c r="R90">
        <v>3</v>
      </c>
      <c r="S90">
        <v>3</v>
      </c>
      <c r="T90">
        <v>7</v>
      </c>
      <c r="U90">
        <v>7</v>
      </c>
      <c r="V90" s="2">
        <f t="shared" si="8"/>
        <v>2097664</v>
      </c>
      <c r="W90" s="2">
        <f t="shared" si="4"/>
        <v>131104</v>
      </c>
      <c r="X90" s="2">
        <f t="shared" si="5"/>
        <v>131104</v>
      </c>
      <c r="Y90" s="2" t="e">
        <f>_xlfn.CEILING.MATH(1+(F90+2*K90-J90)/L90)*_xlfn.CEILING.MATH(1+(G90+2*K90-J90)/L90)*J90*J90*I90*_xlfn.CEILING.MATH(H90/16)*16</f>
        <v>#NAME?</v>
      </c>
      <c r="Z90" s="2" t="e">
        <f t="shared" si="6"/>
        <v>#NAME?</v>
      </c>
    </row>
    <row r="91" ht="12" spans="22:29">
      <c r="V91" s="1">
        <f>SUM(V1:V90)</f>
        <v>40883776</v>
      </c>
      <c r="W91" s="1">
        <f>SUM(W32:W90)</f>
        <v>1635100</v>
      </c>
      <c r="X91">
        <f t="shared" si="5"/>
        <v>2555236</v>
      </c>
      <c r="Y91" t="e">
        <f>SUM(Y2:Y90)</f>
        <v>#NAME?</v>
      </c>
      <c r="Z91" t="e">
        <f>SUM(Z32:Z90)</f>
        <v>#NAME?</v>
      </c>
      <c r="AC91">
        <v>26161600</v>
      </c>
    </row>
    <row r="103" ht="12" spans="16:17">
      <c r="P103" s="2" t="s">
        <v>440</v>
      </c>
      <c r="Q103" s="2" t="s">
        <v>316</v>
      </c>
    </row>
    <row r="104" ht="12" spans="12:18">
      <c r="L104" s="2">
        <v>300275</v>
      </c>
      <c r="P104" s="2" t="s">
        <v>441</v>
      </c>
      <c r="Q104">
        <v>920392</v>
      </c>
      <c r="R104" t="str">
        <f>DEC2HEX(HEX2DEC(P104)+Q104*16)</f>
        <v>22F5490</v>
      </c>
    </row>
    <row r="105" ht="12" spans="12:18">
      <c r="L105" s="2">
        <v>305768</v>
      </c>
      <c r="P105" s="2" t="s">
        <v>441</v>
      </c>
      <c r="Q105">
        <v>939160</v>
      </c>
      <c r="R105" t="str">
        <f>DEC2HEX(HEX2DEC(P105)+Q105*16)</f>
        <v>233E990</v>
      </c>
    </row>
    <row r="106" ht="12" spans="12:12">
      <c r="L106" s="2">
        <v>291932</v>
      </c>
    </row>
    <row r="107" spans="12:12">
      <c r="L107">
        <v>302402</v>
      </c>
    </row>
    <row r="108" ht="12" spans="3:12">
      <c r="C108" s="2" t="s">
        <v>442</v>
      </c>
      <c r="D108">
        <f>D109-512*4096</f>
        <v>21974011</v>
      </c>
      <c r="E108">
        <f>E109-512*4096</f>
        <v>36688699</v>
      </c>
      <c r="L108">
        <v>291788</v>
      </c>
    </row>
    <row r="109" ht="12" spans="3:12">
      <c r="C109" s="2" t="s">
        <v>443</v>
      </c>
      <c r="D109">
        <f>D110-512</f>
        <v>24071163</v>
      </c>
      <c r="E109">
        <f>E110-512</f>
        <v>38785851</v>
      </c>
      <c r="L109">
        <v>305611</v>
      </c>
    </row>
    <row r="110" ht="12" spans="3:12">
      <c r="C110" s="2" t="s">
        <v>444</v>
      </c>
      <c r="D110">
        <f>D111-512*4096</f>
        <v>24071675</v>
      </c>
      <c r="E110">
        <f>E111-512*4096</f>
        <v>38786363</v>
      </c>
      <c r="L110">
        <v>303791</v>
      </c>
    </row>
    <row r="111" ht="12" spans="3:12">
      <c r="C111" s="2" t="s">
        <v>445</v>
      </c>
      <c r="D111">
        <f>D112-511</f>
        <v>26168827</v>
      </c>
      <c r="E111">
        <f>E112-511</f>
        <v>40883515</v>
      </c>
      <c r="L111">
        <v>311459</v>
      </c>
    </row>
    <row r="112" ht="12" spans="3:12">
      <c r="C112" s="2" t="s">
        <v>446</v>
      </c>
      <c r="D112">
        <v>26169338</v>
      </c>
      <c r="E112">
        <v>40884026</v>
      </c>
      <c r="L112">
        <v>331027</v>
      </c>
    </row>
    <row r="113" spans="12:12">
      <c r="L113">
        <v>313724</v>
      </c>
    </row>
    <row r="114" spans="12:12">
      <c r="L114">
        <v>327900</v>
      </c>
    </row>
    <row r="115" spans="12:12">
      <c r="L115">
        <v>315073</v>
      </c>
    </row>
    <row r="116" spans="12:12">
      <c r="L116">
        <v>333645</v>
      </c>
    </row>
    <row r="117" spans="12:12">
      <c r="L117">
        <v>309442</v>
      </c>
    </row>
    <row r="118" spans="12:12">
      <c r="L118">
        <v>290037</v>
      </c>
    </row>
    <row r="119" spans="12:12">
      <c r="L119">
        <v>309881</v>
      </c>
    </row>
    <row r="120" spans="12:12">
      <c r="L120">
        <v>299629</v>
      </c>
    </row>
    <row r="121" spans="12:12">
      <c r="L121">
        <v>314525</v>
      </c>
    </row>
    <row r="122" spans="12:12">
      <c r="L122">
        <v>300034</v>
      </c>
    </row>
    <row r="123" spans="12:12">
      <c r="L123">
        <v>312881</v>
      </c>
    </row>
    <row r="124" spans="12:12">
      <c r="L124">
        <v>289705</v>
      </c>
    </row>
    <row r="125" spans="12:12">
      <c r="L125">
        <v>291643</v>
      </c>
    </row>
    <row r="126" spans="12:12">
      <c r="L126">
        <v>314286</v>
      </c>
    </row>
    <row r="127" spans="12:12">
      <c r="L127">
        <v>303525</v>
      </c>
    </row>
    <row r="128" spans="12:12">
      <c r="L128">
        <v>319347</v>
      </c>
    </row>
    <row r="129" spans="12:12">
      <c r="L129">
        <v>304784</v>
      </c>
    </row>
    <row r="130" spans="12:12">
      <c r="L130">
        <v>316390</v>
      </c>
    </row>
    <row r="131" spans="12:12">
      <c r="L131">
        <v>291677</v>
      </c>
    </row>
    <row r="132" spans="12:12">
      <c r="L132">
        <v>287499</v>
      </c>
    </row>
    <row r="133" spans="12:12">
      <c r="L133">
        <v>305172</v>
      </c>
    </row>
    <row r="134" spans="12:12">
      <c r="L134">
        <v>291732</v>
      </c>
    </row>
    <row r="135" spans="12:12">
      <c r="L135">
        <v>306322</v>
      </c>
    </row>
    <row r="136" spans="12:12">
      <c r="L136">
        <v>293291</v>
      </c>
    </row>
    <row r="137" spans="12:12">
      <c r="L137">
        <v>307727</v>
      </c>
    </row>
    <row r="138" spans="12:12">
      <c r="L138">
        <v>286118</v>
      </c>
    </row>
    <row r="139" spans="12:12">
      <c r="L139">
        <v>305778</v>
      </c>
    </row>
    <row r="140" spans="12:12">
      <c r="L140">
        <v>324257</v>
      </c>
    </row>
    <row r="141" spans="12:12">
      <c r="L141">
        <v>305390</v>
      </c>
    </row>
    <row r="142" spans="12:12">
      <c r="L142">
        <v>317615</v>
      </c>
    </row>
    <row r="143" spans="12:12">
      <c r="L143">
        <v>306627</v>
      </c>
    </row>
    <row r="144" spans="12:12">
      <c r="L144">
        <v>326842</v>
      </c>
    </row>
    <row r="145" spans="12:12">
      <c r="L145">
        <v>303519</v>
      </c>
    </row>
    <row r="146" spans="12:12">
      <c r="L146">
        <v>309771</v>
      </c>
    </row>
    <row r="147" spans="12:12">
      <c r="L147">
        <v>306363</v>
      </c>
    </row>
    <row r="148" spans="12:12">
      <c r="L148">
        <v>289933</v>
      </c>
    </row>
    <row r="149" spans="12:12">
      <c r="L149">
        <v>297482</v>
      </c>
    </row>
    <row r="150" spans="12:12">
      <c r="L150">
        <v>289831</v>
      </c>
    </row>
    <row r="151" spans="12:12">
      <c r="L151">
        <v>309254</v>
      </c>
    </row>
    <row r="152" spans="12:12">
      <c r="L152">
        <v>309282</v>
      </c>
    </row>
    <row r="153" spans="12:12">
      <c r="L153">
        <v>871302</v>
      </c>
    </row>
    <row r="154" spans="12:12">
      <c r="L154">
        <v>874308</v>
      </c>
    </row>
    <row r="155" spans="12:12">
      <c r="L155">
        <v>875349</v>
      </c>
    </row>
    <row r="156" spans="12:12">
      <c r="L156">
        <v>871119</v>
      </c>
    </row>
    <row r="157" spans="12:12">
      <c r="L157">
        <v>872196</v>
      </c>
    </row>
    <row r="158" spans="12:12">
      <c r="L158">
        <v>871442</v>
      </c>
    </row>
    <row r="159" spans="12:12">
      <c r="L159">
        <v>874048</v>
      </c>
    </row>
    <row r="160" spans="12:12">
      <c r="L160">
        <v>874068</v>
      </c>
    </row>
    <row r="161" spans="12:12">
      <c r="L161">
        <v>4096</v>
      </c>
    </row>
    <row r="162" spans="12:12">
      <c r="L162">
        <v>4096</v>
      </c>
    </row>
    <row r="163" spans="12:12">
      <c r="L163">
        <f>4097*1024</f>
        <v>4195328</v>
      </c>
    </row>
    <row r="164" spans="12:12">
      <c r="L164">
        <f>SUM(L104:L163)</f>
        <v>26169338</v>
      </c>
    </row>
    <row r="165" spans="12:12">
      <c r="L165">
        <v>14714688</v>
      </c>
    </row>
    <row r="168" ht="12" spans="11:12">
      <c r="K168" s="2" t="s">
        <v>447</v>
      </c>
      <c r="L168">
        <f>L164+L165</f>
        <v>40884026</v>
      </c>
    </row>
    <row r="997" spans="2:5">
      <c r="B997" s="4" t="s">
        <v>324</v>
      </c>
      <c r="C997" s="4"/>
      <c r="D997" s="4"/>
      <c r="E997" s="4"/>
    </row>
    <row r="998" spans="2:5">
      <c r="B998" s="4" t="s">
        <v>325</v>
      </c>
      <c r="C998" s="4"/>
      <c r="D998" s="4"/>
      <c r="E998" s="4"/>
    </row>
    <row r="999" spans="2:5">
      <c r="B999" s="4" t="s">
        <v>326</v>
      </c>
      <c r="C999" s="4"/>
      <c r="D999" s="4"/>
      <c r="E999" s="4"/>
    </row>
    <row r="1000" spans="2:5">
      <c r="B1000" s="4" t="s">
        <v>327</v>
      </c>
      <c r="C1000" s="4"/>
      <c r="D1000" s="4"/>
      <c r="E1000" s="4"/>
    </row>
    <row r="1001" spans="2:5">
      <c r="B1001" s="4" t="s">
        <v>328</v>
      </c>
      <c r="C1001" s="4"/>
      <c r="D1001" s="4"/>
      <c r="E1001" s="4"/>
    </row>
    <row r="1002" spans="2:5">
      <c r="B1002" s="4" t="s">
        <v>329</v>
      </c>
      <c r="C1002" s="4"/>
      <c r="D1002" s="4"/>
      <c r="E1002" s="4"/>
    </row>
    <row r="1003" spans="2:5">
      <c r="B1003" s="4" t="s">
        <v>330</v>
      </c>
      <c r="C1003" s="4"/>
      <c r="D1003" s="4"/>
      <c r="E1003" s="4"/>
    </row>
    <row r="1004" spans="2:5">
      <c r="B1004" s="4" t="s">
        <v>331</v>
      </c>
      <c r="C1004" s="4"/>
      <c r="D1004" s="4"/>
      <c r="E1004" s="4"/>
    </row>
    <row r="1005" spans="2:5">
      <c r="B1005" s="4" t="s">
        <v>332</v>
      </c>
      <c r="C1005" s="4"/>
      <c r="D1005" s="4"/>
      <c r="E1005" s="4"/>
    </row>
    <row r="1006" spans="2:5">
      <c r="B1006" s="4" t="s">
        <v>333</v>
      </c>
      <c r="C1006" s="4"/>
      <c r="D1006" s="4"/>
      <c r="E1006" s="4"/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B61"/>
  <sheetViews>
    <sheetView tabSelected="1" zoomScale="85" zoomScaleNormal="85" workbookViewId="0">
      <selection activeCell="J39" sqref="J39"/>
    </sheetView>
  </sheetViews>
  <sheetFormatPr defaultColWidth="9" defaultRowHeight="10.5"/>
  <cols>
    <col min="1" max="1" width="8.63809523809524"/>
    <col min="2" max="2" width="14.4285714285714" customWidth="1"/>
    <col min="3" max="3" width="7.86666666666667"/>
    <col min="4" max="4" width="8.48571428571429"/>
    <col min="5" max="5" width="6.94285714285714"/>
    <col min="6" max="6" width="9.40952380952381"/>
    <col min="7" max="7" width="8.63809523809524"/>
    <col min="8" max="8" width="6.32380952380952"/>
    <col min="9" max="9" width="8.02857142857143"/>
    <col min="10" max="10" width="5.57142857142857" customWidth="1"/>
    <col min="11" max="11" width="5.60952380952381" customWidth="1"/>
    <col min="12" max="12" width="8.02857142857143"/>
    <col min="13" max="13" width="6.62857142857143"/>
    <col min="14" max="14" width="7.86666666666667"/>
    <col min="15" max="15" width="6.17142857142857"/>
    <col min="16" max="16" width="7.25714285714286"/>
    <col min="17" max="17" width="6.78095238095238"/>
    <col min="18" max="18" width="6.32380952380952"/>
    <col min="19" max="20" width="6.72380952380952"/>
    <col min="21" max="22" width="10.5809523809524" customWidth="1"/>
    <col min="23" max="23" width="10" customWidth="1"/>
    <col min="24" max="24" width="11.2857142857143" customWidth="1"/>
    <col min="25" max="25" width="14.6190476190476" customWidth="1"/>
    <col min="26" max="26" width="18.4857142857143" customWidth="1"/>
    <col min="27" max="1016" width="11.5238095238095"/>
  </cols>
  <sheetData>
    <row r="1" s="1" customFormat="1" ht="12" spans="1:26">
      <c r="A1" s="2" t="s">
        <v>273</v>
      </c>
      <c r="B1" s="3" t="s">
        <v>65</v>
      </c>
      <c r="C1" s="3" t="s">
        <v>121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274</v>
      </c>
      <c r="K1" s="3"/>
      <c r="L1" s="3" t="s">
        <v>448</v>
      </c>
      <c r="M1" s="3" t="s">
        <v>449</v>
      </c>
      <c r="N1" s="3" t="s">
        <v>450</v>
      </c>
      <c r="O1" s="3" t="s">
        <v>279</v>
      </c>
      <c r="P1" s="3" t="s">
        <v>280</v>
      </c>
      <c r="Q1" s="3" t="s">
        <v>281</v>
      </c>
      <c r="R1" s="3" t="s">
        <v>282</v>
      </c>
      <c r="S1" s="3" t="s">
        <v>451</v>
      </c>
      <c r="T1" s="3" t="s">
        <v>452</v>
      </c>
      <c r="U1" s="3" t="s">
        <v>453</v>
      </c>
      <c r="V1" s="3"/>
      <c r="W1" s="1" t="s">
        <v>454</v>
      </c>
      <c r="X1" s="1" t="s">
        <v>455</v>
      </c>
      <c r="Y1" s="1" t="s">
        <v>456</v>
      </c>
      <c r="Z1" s="1" t="s">
        <v>457</v>
      </c>
    </row>
    <row r="2" s="6" customFormat="1" ht="12" spans="1:23">
      <c r="A2" s="6" t="s">
        <v>458</v>
      </c>
      <c r="B2" s="9"/>
      <c r="C2" s="9">
        <v>32</v>
      </c>
      <c r="D2" s="9">
        <v>32</v>
      </c>
      <c r="E2" s="9">
        <v>3</v>
      </c>
      <c r="F2" s="9">
        <v>16</v>
      </c>
      <c r="G2" s="9">
        <v>3</v>
      </c>
      <c r="H2" s="9">
        <v>1</v>
      </c>
      <c r="I2" s="9">
        <v>1</v>
      </c>
      <c r="J2" s="9"/>
      <c r="K2" s="9"/>
      <c r="L2" s="9"/>
      <c r="M2" s="9"/>
      <c r="N2" s="9"/>
      <c r="O2" s="9">
        <v>0</v>
      </c>
      <c r="P2" s="9">
        <v>4</v>
      </c>
      <c r="Q2" s="9">
        <v>7</v>
      </c>
      <c r="R2" s="9">
        <v>5</v>
      </c>
      <c r="S2" s="9"/>
      <c r="T2" s="9"/>
      <c r="U2" s="9"/>
      <c r="V2" s="9"/>
      <c r="W2" s="6">
        <v>0</v>
      </c>
    </row>
    <row r="3" ht="12" spans="1:27">
      <c r="A3">
        <v>0</v>
      </c>
      <c r="B3" s="10" t="s">
        <v>199</v>
      </c>
      <c r="C3" s="10">
        <v>32</v>
      </c>
      <c r="D3" s="10">
        <v>32</v>
      </c>
      <c r="E3" s="10">
        <v>16</v>
      </c>
      <c r="F3" s="10">
        <v>16</v>
      </c>
      <c r="G3" s="10">
        <v>3</v>
      </c>
      <c r="H3" s="10">
        <v>1</v>
      </c>
      <c r="I3" s="10">
        <v>1</v>
      </c>
      <c r="J3" s="10"/>
      <c r="K3" s="10">
        <f t="shared" ref="K3:K22" si="0">C3*D3*E3*F3*G3*G3/8192</f>
        <v>288</v>
      </c>
      <c r="L3" s="10" t="s">
        <v>459</v>
      </c>
      <c r="M3" s="10" t="s">
        <v>460</v>
      </c>
      <c r="N3" s="10" t="s">
        <v>461</v>
      </c>
      <c r="O3" s="10">
        <v>4</v>
      </c>
      <c r="P3" s="10">
        <v>4</v>
      </c>
      <c r="Q3" s="10">
        <v>7</v>
      </c>
      <c r="R3" s="10">
        <v>5</v>
      </c>
      <c r="S3" s="10">
        <v>92</v>
      </c>
      <c r="T3" s="10">
        <f>U3*16</f>
        <v>144</v>
      </c>
      <c r="U3" s="10">
        <f>CEILING(F3,32)*CEILING(E3,16)*G3*G3/(32*16)</f>
        <v>9</v>
      </c>
      <c r="V3" s="10">
        <f>CEILING(U3,16)</f>
        <v>16</v>
      </c>
      <c r="W3">
        <f>(C3/I3)*(D3/I3)*E3*F3*G3*G3</f>
        <v>2359296</v>
      </c>
      <c r="X3">
        <f>W3/(16*32)</f>
        <v>4608</v>
      </c>
      <c r="Y3">
        <f>X3/100000</f>
        <v>0.04608</v>
      </c>
      <c r="Z3">
        <f>(C3/I3)*(D3/I3)*CEILING(E3,16)*CEILING(F3,32)*G3*G3/(32*16)/100000</f>
        <v>0.09216</v>
      </c>
      <c r="AA3">
        <v>0.09219</v>
      </c>
    </row>
    <row r="4" ht="12" spans="1:27">
      <c r="A4">
        <v>1</v>
      </c>
      <c r="B4" s="10" t="s">
        <v>200</v>
      </c>
      <c r="C4" s="10">
        <v>32</v>
      </c>
      <c r="D4" s="10">
        <v>32</v>
      </c>
      <c r="E4" s="10">
        <v>16</v>
      </c>
      <c r="F4" s="10">
        <v>16</v>
      </c>
      <c r="G4" s="10">
        <v>3</v>
      </c>
      <c r="H4" s="10">
        <v>1</v>
      </c>
      <c r="I4" s="10">
        <v>1</v>
      </c>
      <c r="J4" s="10"/>
      <c r="K4" s="10">
        <f t="shared" si="0"/>
        <v>288</v>
      </c>
      <c r="L4" s="10" t="s">
        <v>462</v>
      </c>
      <c r="M4" s="10" t="s">
        <v>459</v>
      </c>
      <c r="N4" s="10" t="s">
        <v>460</v>
      </c>
      <c r="O4" s="10">
        <v>4</v>
      </c>
      <c r="P4" s="10">
        <v>4</v>
      </c>
      <c r="Q4" s="10">
        <v>7</v>
      </c>
      <c r="R4" s="10">
        <v>5</v>
      </c>
      <c r="S4" s="10">
        <v>67</v>
      </c>
      <c r="T4" s="10">
        <f t="shared" ref="T4:T22" si="1">U4*16</f>
        <v>144</v>
      </c>
      <c r="U4" s="10">
        <f t="shared" ref="U4:U22" si="2">CEILING(F4,32)*CEILING(E4,16)*G4*G4/(32*16)</f>
        <v>9</v>
      </c>
      <c r="V4" s="10">
        <f t="shared" ref="V4:V22" si="3">CEILING(U4,16)</f>
        <v>16</v>
      </c>
      <c r="W4">
        <f t="shared" ref="W4:W22" si="4">(C4/I4)*(D4/I4)*E4*F4*G4*G4</f>
        <v>2359296</v>
      </c>
      <c r="X4">
        <f t="shared" ref="X4:X22" si="5">W4/(16*32)</f>
        <v>4608</v>
      </c>
      <c r="Y4">
        <f t="shared" ref="Y4:Y23" si="6">X4/100000</f>
        <v>0.04608</v>
      </c>
      <c r="Z4">
        <f t="shared" ref="Z4:Z22" si="7">(C4/I4)*(D4/I4)*CEILING(E4,16)*CEILING(F4,32)*G4*G4/(32*16)/100000</f>
        <v>0.09216</v>
      </c>
      <c r="AA4">
        <v>0.09219</v>
      </c>
    </row>
    <row r="5" ht="12" spans="1:27">
      <c r="A5">
        <v>2</v>
      </c>
      <c r="B5" s="10" t="s">
        <v>201</v>
      </c>
      <c r="C5" s="10">
        <v>32</v>
      </c>
      <c r="D5" s="10">
        <v>32</v>
      </c>
      <c r="E5" s="10">
        <v>16</v>
      </c>
      <c r="F5" s="10">
        <v>16</v>
      </c>
      <c r="G5" s="10">
        <v>3</v>
      </c>
      <c r="H5" s="10">
        <v>1</v>
      </c>
      <c r="I5" s="10">
        <v>1</v>
      </c>
      <c r="J5" s="10"/>
      <c r="K5" s="10">
        <f t="shared" si="0"/>
        <v>288</v>
      </c>
      <c r="L5" s="10" t="s">
        <v>461</v>
      </c>
      <c r="M5" s="10" t="s">
        <v>460</v>
      </c>
      <c r="N5" s="10" t="s">
        <v>459</v>
      </c>
      <c r="O5" s="10">
        <v>4</v>
      </c>
      <c r="P5" s="10">
        <v>5</v>
      </c>
      <c r="Q5" s="10">
        <v>7</v>
      </c>
      <c r="R5" s="10">
        <v>5</v>
      </c>
      <c r="S5" s="10">
        <v>61</v>
      </c>
      <c r="T5" s="10">
        <f t="shared" si="1"/>
        <v>144</v>
      </c>
      <c r="U5" s="10">
        <f t="shared" si="2"/>
        <v>9</v>
      </c>
      <c r="V5" s="10">
        <f t="shared" si="3"/>
        <v>16</v>
      </c>
      <c r="W5">
        <f t="shared" si="4"/>
        <v>2359296</v>
      </c>
      <c r="X5">
        <f t="shared" si="5"/>
        <v>4608</v>
      </c>
      <c r="Y5">
        <f t="shared" si="6"/>
        <v>0.04608</v>
      </c>
      <c r="Z5">
        <f t="shared" si="7"/>
        <v>0.09216</v>
      </c>
      <c r="AA5">
        <v>0.09219</v>
      </c>
    </row>
    <row r="6" ht="12" spans="1:27">
      <c r="A6">
        <v>3</v>
      </c>
      <c r="B6" s="10" t="s">
        <v>202</v>
      </c>
      <c r="C6" s="10">
        <v>32</v>
      </c>
      <c r="D6" s="10">
        <v>32</v>
      </c>
      <c r="E6" s="10">
        <v>16</v>
      </c>
      <c r="F6" s="10">
        <v>16</v>
      </c>
      <c r="G6" s="10">
        <v>3</v>
      </c>
      <c r="H6" s="10">
        <v>1</v>
      </c>
      <c r="I6" s="10">
        <v>1</v>
      </c>
      <c r="J6" s="10"/>
      <c r="K6" s="10">
        <f t="shared" si="0"/>
        <v>288</v>
      </c>
      <c r="L6" s="10" t="s">
        <v>460</v>
      </c>
      <c r="M6" s="10" t="s">
        <v>459</v>
      </c>
      <c r="N6" s="10" t="s">
        <v>462</v>
      </c>
      <c r="O6" s="10">
        <v>5</v>
      </c>
      <c r="P6" s="10">
        <v>3</v>
      </c>
      <c r="Q6" s="10">
        <v>7</v>
      </c>
      <c r="R6" s="10">
        <v>5</v>
      </c>
      <c r="S6" s="10">
        <v>38</v>
      </c>
      <c r="T6" s="10">
        <f t="shared" si="1"/>
        <v>144</v>
      </c>
      <c r="U6" s="10">
        <f t="shared" si="2"/>
        <v>9</v>
      </c>
      <c r="V6" s="10">
        <f t="shared" si="3"/>
        <v>16</v>
      </c>
      <c r="W6">
        <f t="shared" si="4"/>
        <v>2359296</v>
      </c>
      <c r="X6">
        <f t="shared" si="5"/>
        <v>4608</v>
      </c>
      <c r="Y6">
        <f t="shared" si="6"/>
        <v>0.04608</v>
      </c>
      <c r="Z6">
        <f t="shared" si="7"/>
        <v>0.09216</v>
      </c>
      <c r="AA6">
        <v>0.09219</v>
      </c>
    </row>
    <row r="7" ht="12" spans="1:27">
      <c r="A7">
        <v>4</v>
      </c>
      <c r="B7" s="10" t="s">
        <v>203</v>
      </c>
      <c r="C7" s="10">
        <v>32</v>
      </c>
      <c r="D7" s="10">
        <v>32</v>
      </c>
      <c r="E7" s="10">
        <v>16</v>
      </c>
      <c r="F7" s="10">
        <v>16</v>
      </c>
      <c r="G7" s="10">
        <v>3</v>
      </c>
      <c r="H7" s="10">
        <v>1</v>
      </c>
      <c r="I7" s="10">
        <v>1</v>
      </c>
      <c r="J7" s="10"/>
      <c r="K7" s="10">
        <f t="shared" si="0"/>
        <v>288</v>
      </c>
      <c r="L7" s="10" t="s">
        <v>459</v>
      </c>
      <c r="M7" s="10" t="s">
        <v>460</v>
      </c>
      <c r="N7" s="10" t="s">
        <v>461</v>
      </c>
      <c r="O7" s="10">
        <v>3</v>
      </c>
      <c r="P7" s="10">
        <v>4</v>
      </c>
      <c r="Q7" s="10">
        <v>7</v>
      </c>
      <c r="R7" s="10">
        <v>5</v>
      </c>
      <c r="S7" s="10">
        <v>62</v>
      </c>
      <c r="T7" s="10">
        <f t="shared" si="1"/>
        <v>144</v>
      </c>
      <c r="U7" s="10">
        <f t="shared" si="2"/>
        <v>9</v>
      </c>
      <c r="V7" s="10">
        <f t="shared" si="3"/>
        <v>16</v>
      </c>
      <c r="W7">
        <f t="shared" si="4"/>
        <v>2359296</v>
      </c>
      <c r="X7">
        <f t="shared" si="5"/>
        <v>4608</v>
      </c>
      <c r="Y7">
        <f t="shared" si="6"/>
        <v>0.04608</v>
      </c>
      <c r="Z7">
        <f t="shared" si="7"/>
        <v>0.09216</v>
      </c>
      <c r="AA7">
        <v>0.09219</v>
      </c>
    </row>
    <row r="8" ht="12" spans="1:27">
      <c r="A8">
        <v>5</v>
      </c>
      <c r="B8" s="10" t="s">
        <v>204</v>
      </c>
      <c r="C8" s="10">
        <v>32</v>
      </c>
      <c r="D8" s="10">
        <v>32</v>
      </c>
      <c r="E8" s="10">
        <v>16</v>
      </c>
      <c r="F8" s="10">
        <v>16</v>
      </c>
      <c r="G8" s="10">
        <v>3</v>
      </c>
      <c r="H8" s="10">
        <v>1</v>
      </c>
      <c r="I8" s="10">
        <v>1</v>
      </c>
      <c r="J8" s="10"/>
      <c r="K8" s="10">
        <f t="shared" si="0"/>
        <v>288</v>
      </c>
      <c r="L8" s="10" t="s">
        <v>462</v>
      </c>
      <c r="M8" s="10" t="s">
        <v>459</v>
      </c>
      <c r="N8" s="10" t="s">
        <v>460</v>
      </c>
      <c r="O8" s="10">
        <v>4</v>
      </c>
      <c r="P8" s="10">
        <v>4</v>
      </c>
      <c r="Q8" s="10">
        <v>7</v>
      </c>
      <c r="R8" s="10">
        <v>5</v>
      </c>
      <c r="S8" s="10">
        <v>55</v>
      </c>
      <c r="T8" s="10">
        <f t="shared" si="1"/>
        <v>144</v>
      </c>
      <c r="U8" s="10">
        <f t="shared" si="2"/>
        <v>9</v>
      </c>
      <c r="V8" s="10">
        <f t="shared" si="3"/>
        <v>16</v>
      </c>
      <c r="W8">
        <f t="shared" si="4"/>
        <v>2359296</v>
      </c>
      <c r="X8">
        <f t="shared" si="5"/>
        <v>4608</v>
      </c>
      <c r="Y8">
        <f t="shared" si="6"/>
        <v>0.04608</v>
      </c>
      <c r="Z8">
        <f t="shared" si="7"/>
        <v>0.09216</v>
      </c>
      <c r="AA8">
        <v>0.09219</v>
      </c>
    </row>
    <row r="9" s="2" customFormat="1" ht="12" spans="1:27">
      <c r="A9">
        <v>6</v>
      </c>
      <c r="B9" s="10" t="s">
        <v>205</v>
      </c>
      <c r="C9" s="10">
        <v>32</v>
      </c>
      <c r="D9" s="10">
        <v>32</v>
      </c>
      <c r="E9" s="10">
        <v>16</v>
      </c>
      <c r="F9" s="10">
        <v>32</v>
      </c>
      <c r="G9" s="10">
        <v>1</v>
      </c>
      <c r="H9" s="10">
        <v>0</v>
      </c>
      <c r="I9" s="10">
        <v>2</v>
      </c>
      <c r="J9" s="10"/>
      <c r="K9" s="10">
        <f t="shared" si="0"/>
        <v>64</v>
      </c>
      <c r="L9" s="10" t="s">
        <v>461</v>
      </c>
      <c r="M9" s="10" t="s">
        <v>460</v>
      </c>
      <c r="N9" s="10" t="s">
        <v>459</v>
      </c>
      <c r="O9" s="10">
        <v>4</v>
      </c>
      <c r="P9" s="10">
        <v>4</v>
      </c>
      <c r="Q9" s="10">
        <v>7</v>
      </c>
      <c r="R9" s="10">
        <v>5</v>
      </c>
      <c r="S9" s="10">
        <v>92</v>
      </c>
      <c r="T9" s="10">
        <f t="shared" si="1"/>
        <v>16</v>
      </c>
      <c r="U9" s="10">
        <f t="shared" si="2"/>
        <v>1</v>
      </c>
      <c r="V9" s="10">
        <f t="shared" si="3"/>
        <v>16</v>
      </c>
      <c r="W9">
        <f t="shared" si="4"/>
        <v>131072</v>
      </c>
      <c r="X9">
        <f t="shared" si="5"/>
        <v>256</v>
      </c>
      <c r="Y9">
        <f t="shared" si="6"/>
        <v>0.00256</v>
      </c>
      <c r="Z9">
        <f t="shared" si="7"/>
        <v>0.00256</v>
      </c>
      <c r="AA9">
        <v>0.00259</v>
      </c>
    </row>
    <row r="10" s="2" customFormat="1" ht="12" spans="1:27">
      <c r="A10">
        <v>7</v>
      </c>
      <c r="B10" s="10" t="s">
        <v>206</v>
      </c>
      <c r="C10" s="10">
        <v>32</v>
      </c>
      <c r="D10" s="10">
        <v>32</v>
      </c>
      <c r="E10" s="10">
        <v>16</v>
      </c>
      <c r="F10" s="10">
        <v>32</v>
      </c>
      <c r="G10" s="10">
        <v>3</v>
      </c>
      <c r="H10" s="10">
        <v>1</v>
      </c>
      <c r="I10" s="10">
        <v>2</v>
      </c>
      <c r="J10" s="10"/>
      <c r="K10" s="10">
        <f t="shared" si="0"/>
        <v>576</v>
      </c>
      <c r="L10" s="10" t="s">
        <v>460</v>
      </c>
      <c r="M10" s="10" t="s">
        <v>461</v>
      </c>
      <c r="N10" s="10" t="s">
        <v>459</v>
      </c>
      <c r="O10" s="10">
        <v>4</v>
      </c>
      <c r="P10" s="10">
        <v>4</v>
      </c>
      <c r="Q10" s="10">
        <v>7</v>
      </c>
      <c r="R10" s="10">
        <v>5</v>
      </c>
      <c r="S10" s="10">
        <v>49</v>
      </c>
      <c r="T10" s="10">
        <f t="shared" si="1"/>
        <v>144</v>
      </c>
      <c r="U10" s="10">
        <f t="shared" si="2"/>
        <v>9</v>
      </c>
      <c r="V10" s="10">
        <f t="shared" si="3"/>
        <v>16</v>
      </c>
      <c r="W10">
        <f t="shared" si="4"/>
        <v>1179648</v>
      </c>
      <c r="X10">
        <f t="shared" si="5"/>
        <v>2304</v>
      </c>
      <c r="Y10">
        <f t="shared" si="6"/>
        <v>0.02304</v>
      </c>
      <c r="Z10">
        <f t="shared" si="7"/>
        <v>0.02304</v>
      </c>
      <c r="AA10" s="13">
        <v>0.02307</v>
      </c>
    </row>
    <row r="11" s="2" customFormat="1" ht="12" spans="1:27">
      <c r="A11">
        <v>8</v>
      </c>
      <c r="B11" s="10" t="s">
        <v>463</v>
      </c>
      <c r="C11" s="10">
        <v>16</v>
      </c>
      <c r="D11" s="10">
        <v>16</v>
      </c>
      <c r="E11" s="10">
        <v>32</v>
      </c>
      <c r="F11" s="10">
        <v>32</v>
      </c>
      <c r="G11" s="10">
        <v>3</v>
      </c>
      <c r="H11" s="10">
        <v>1</v>
      </c>
      <c r="I11" s="10">
        <v>1</v>
      </c>
      <c r="J11" s="10"/>
      <c r="K11" s="10">
        <f t="shared" si="0"/>
        <v>288</v>
      </c>
      <c r="L11" s="10" t="s">
        <v>459</v>
      </c>
      <c r="M11" s="10" t="s">
        <v>462</v>
      </c>
      <c r="N11" s="10" t="s">
        <v>460</v>
      </c>
      <c r="O11" s="10">
        <v>4</v>
      </c>
      <c r="P11" s="10">
        <v>4</v>
      </c>
      <c r="Q11" s="10">
        <v>7</v>
      </c>
      <c r="R11" s="10">
        <v>5</v>
      </c>
      <c r="S11" s="10">
        <v>42</v>
      </c>
      <c r="T11" s="10">
        <f t="shared" si="1"/>
        <v>288</v>
      </c>
      <c r="U11" s="10">
        <f t="shared" si="2"/>
        <v>18</v>
      </c>
      <c r="V11" s="10">
        <f t="shared" si="3"/>
        <v>32</v>
      </c>
      <c r="W11">
        <f t="shared" si="4"/>
        <v>2359296</v>
      </c>
      <c r="X11">
        <f t="shared" si="5"/>
        <v>4608</v>
      </c>
      <c r="Y11">
        <f t="shared" si="6"/>
        <v>0.04608</v>
      </c>
      <c r="Z11">
        <f t="shared" si="7"/>
        <v>0.04608</v>
      </c>
      <c r="AA11" s="2">
        <v>0.04611</v>
      </c>
    </row>
    <row r="12" s="2" customFormat="1" ht="12" spans="1:27">
      <c r="A12">
        <v>9</v>
      </c>
      <c r="B12" s="10" t="s">
        <v>464</v>
      </c>
      <c r="C12" s="10">
        <v>16</v>
      </c>
      <c r="D12" s="10">
        <v>16</v>
      </c>
      <c r="E12" s="10">
        <v>32</v>
      </c>
      <c r="F12" s="10">
        <v>32</v>
      </c>
      <c r="G12" s="10">
        <v>3</v>
      </c>
      <c r="H12" s="10">
        <v>1</v>
      </c>
      <c r="I12" s="10">
        <v>1</v>
      </c>
      <c r="J12" s="10"/>
      <c r="K12" s="10">
        <f t="shared" si="0"/>
        <v>288</v>
      </c>
      <c r="L12" s="10" t="s">
        <v>461</v>
      </c>
      <c r="M12" s="10" t="s">
        <v>460</v>
      </c>
      <c r="N12" s="10" t="s">
        <v>459</v>
      </c>
      <c r="O12" s="10">
        <v>4</v>
      </c>
      <c r="P12" s="10">
        <v>4</v>
      </c>
      <c r="Q12" s="10">
        <v>7</v>
      </c>
      <c r="R12" s="10">
        <v>5</v>
      </c>
      <c r="S12" s="10">
        <v>30</v>
      </c>
      <c r="T12" s="10">
        <f t="shared" si="1"/>
        <v>288</v>
      </c>
      <c r="U12" s="10">
        <f t="shared" si="2"/>
        <v>18</v>
      </c>
      <c r="V12" s="10">
        <f t="shared" si="3"/>
        <v>32</v>
      </c>
      <c r="W12">
        <f t="shared" si="4"/>
        <v>2359296</v>
      </c>
      <c r="X12">
        <f t="shared" si="5"/>
        <v>4608</v>
      </c>
      <c r="Y12">
        <f t="shared" si="6"/>
        <v>0.04608</v>
      </c>
      <c r="Z12">
        <f t="shared" si="7"/>
        <v>0.04608</v>
      </c>
      <c r="AA12" s="2">
        <v>0.04611</v>
      </c>
    </row>
    <row r="13" s="2" customFormat="1" ht="12" spans="1:27">
      <c r="A13">
        <v>10</v>
      </c>
      <c r="B13" s="10" t="s">
        <v>465</v>
      </c>
      <c r="C13" s="10">
        <v>16</v>
      </c>
      <c r="D13" s="10">
        <v>16</v>
      </c>
      <c r="E13" s="10">
        <v>32</v>
      </c>
      <c r="F13" s="10">
        <v>32</v>
      </c>
      <c r="G13" s="10">
        <v>3</v>
      </c>
      <c r="H13" s="10">
        <v>1</v>
      </c>
      <c r="I13" s="10">
        <v>1</v>
      </c>
      <c r="J13" s="10"/>
      <c r="K13" s="10">
        <f t="shared" si="0"/>
        <v>288</v>
      </c>
      <c r="L13" s="10" t="s">
        <v>460</v>
      </c>
      <c r="M13" s="10" t="s">
        <v>459</v>
      </c>
      <c r="N13" s="10" t="s">
        <v>462</v>
      </c>
      <c r="O13" s="10">
        <v>4</v>
      </c>
      <c r="P13" s="10">
        <v>4</v>
      </c>
      <c r="Q13" s="10">
        <v>7</v>
      </c>
      <c r="R13" s="10">
        <v>5</v>
      </c>
      <c r="S13" s="10">
        <v>31</v>
      </c>
      <c r="T13" s="10">
        <f t="shared" si="1"/>
        <v>288</v>
      </c>
      <c r="U13" s="10">
        <f t="shared" si="2"/>
        <v>18</v>
      </c>
      <c r="V13" s="10">
        <f t="shared" si="3"/>
        <v>32</v>
      </c>
      <c r="W13">
        <f t="shared" si="4"/>
        <v>2359296</v>
      </c>
      <c r="X13">
        <f t="shared" si="5"/>
        <v>4608</v>
      </c>
      <c r="Y13">
        <f t="shared" si="6"/>
        <v>0.04608</v>
      </c>
      <c r="Z13">
        <f t="shared" si="7"/>
        <v>0.04608</v>
      </c>
      <c r="AA13" s="2">
        <v>0.04611</v>
      </c>
    </row>
    <row r="14" s="2" customFormat="1" ht="12" spans="1:27">
      <c r="A14">
        <v>11</v>
      </c>
      <c r="B14" s="10" t="s">
        <v>466</v>
      </c>
      <c r="C14" s="10">
        <v>16</v>
      </c>
      <c r="D14" s="10">
        <v>16</v>
      </c>
      <c r="E14" s="10">
        <v>32</v>
      </c>
      <c r="F14" s="10">
        <v>32</v>
      </c>
      <c r="G14" s="10">
        <v>3</v>
      </c>
      <c r="H14" s="10">
        <v>1</v>
      </c>
      <c r="I14" s="10">
        <v>1</v>
      </c>
      <c r="J14" s="10"/>
      <c r="K14" s="10">
        <f t="shared" si="0"/>
        <v>288</v>
      </c>
      <c r="L14" s="10" t="s">
        <v>459</v>
      </c>
      <c r="M14" s="10" t="s">
        <v>460</v>
      </c>
      <c r="N14" s="10" t="s">
        <v>461</v>
      </c>
      <c r="O14" s="10">
        <v>4</v>
      </c>
      <c r="P14" s="10">
        <v>4</v>
      </c>
      <c r="Q14" s="10">
        <v>7</v>
      </c>
      <c r="R14" s="10">
        <v>5</v>
      </c>
      <c r="S14" s="10">
        <v>40</v>
      </c>
      <c r="T14" s="10">
        <f t="shared" si="1"/>
        <v>288</v>
      </c>
      <c r="U14" s="10">
        <f t="shared" si="2"/>
        <v>18</v>
      </c>
      <c r="V14" s="10">
        <f t="shared" si="3"/>
        <v>32</v>
      </c>
      <c r="W14">
        <f t="shared" si="4"/>
        <v>2359296</v>
      </c>
      <c r="X14">
        <f t="shared" si="5"/>
        <v>4608</v>
      </c>
      <c r="Y14">
        <f t="shared" si="6"/>
        <v>0.04608</v>
      </c>
      <c r="Z14">
        <f t="shared" si="7"/>
        <v>0.04608</v>
      </c>
      <c r="AA14" s="2">
        <v>0.04611</v>
      </c>
    </row>
    <row r="15" s="2" customFormat="1" ht="12" spans="1:27">
      <c r="A15">
        <v>12</v>
      </c>
      <c r="B15" s="10" t="s">
        <v>467</v>
      </c>
      <c r="C15" s="10">
        <v>16</v>
      </c>
      <c r="D15" s="10">
        <v>16</v>
      </c>
      <c r="E15" s="10">
        <v>32</v>
      </c>
      <c r="F15" s="10">
        <v>32</v>
      </c>
      <c r="G15" s="10">
        <v>3</v>
      </c>
      <c r="H15" s="10">
        <v>1</v>
      </c>
      <c r="I15" s="10">
        <v>1</v>
      </c>
      <c r="J15" s="10"/>
      <c r="K15" s="10">
        <f t="shared" si="0"/>
        <v>288</v>
      </c>
      <c r="L15" s="10" t="s">
        <v>462</v>
      </c>
      <c r="M15" s="10" t="s">
        <v>459</v>
      </c>
      <c r="N15" s="10" t="s">
        <v>460</v>
      </c>
      <c r="O15" s="10">
        <v>4</v>
      </c>
      <c r="P15" s="10">
        <v>4</v>
      </c>
      <c r="Q15" s="10">
        <v>7</v>
      </c>
      <c r="R15" s="10">
        <v>5</v>
      </c>
      <c r="S15" s="10">
        <v>33</v>
      </c>
      <c r="T15" s="10">
        <f t="shared" si="1"/>
        <v>288</v>
      </c>
      <c r="U15" s="10">
        <f t="shared" si="2"/>
        <v>18</v>
      </c>
      <c r="V15" s="10">
        <f t="shared" si="3"/>
        <v>32</v>
      </c>
      <c r="W15">
        <f t="shared" si="4"/>
        <v>2359296</v>
      </c>
      <c r="X15">
        <f t="shared" si="5"/>
        <v>4608</v>
      </c>
      <c r="Y15">
        <f t="shared" si="6"/>
        <v>0.04608</v>
      </c>
      <c r="Z15">
        <f t="shared" si="7"/>
        <v>0.04608</v>
      </c>
      <c r="AA15" s="2">
        <v>0.04611</v>
      </c>
    </row>
    <row r="16" s="7" customFormat="1" ht="12" spans="1:1016">
      <c r="A16">
        <v>13</v>
      </c>
      <c r="B16" s="11" t="s">
        <v>468</v>
      </c>
      <c r="C16" s="11">
        <v>16</v>
      </c>
      <c r="D16" s="11">
        <v>16</v>
      </c>
      <c r="E16" s="11">
        <v>32</v>
      </c>
      <c r="F16" s="11">
        <v>64</v>
      </c>
      <c r="G16" s="11">
        <v>1</v>
      </c>
      <c r="H16" s="11">
        <v>0</v>
      </c>
      <c r="I16" s="11">
        <v>2</v>
      </c>
      <c r="J16" s="11"/>
      <c r="K16" s="11">
        <f t="shared" si="0"/>
        <v>64</v>
      </c>
      <c r="L16" s="11" t="s">
        <v>461</v>
      </c>
      <c r="M16" s="11" t="s">
        <v>460</v>
      </c>
      <c r="N16" s="11" t="s">
        <v>459</v>
      </c>
      <c r="O16" s="11">
        <v>4</v>
      </c>
      <c r="P16" s="11">
        <v>4</v>
      </c>
      <c r="Q16" s="11">
        <v>7</v>
      </c>
      <c r="R16" s="11">
        <v>5</v>
      </c>
      <c r="S16" s="11">
        <v>46</v>
      </c>
      <c r="T16" s="10">
        <f t="shared" si="1"/>
        <v>64</v>
      </c>
      <c r="U16" s="10">
        <f t="shared" si="2"/>
        <v>4</v>
      </c>
      <c r="V16" s="10">
        <f t="shared" si="3"/>
        <v>16</v>
      </c>
      <c r="W16">
        <f t="shared" si="4"/>
        <v>131072</v>
      </c>
      <c r="X16">
        <f t="shared" si="5"/>
        <v>256</v>
      </c>
      <c r="Y16">
        <f t="shared" si="6"/>
        <v>0.00256</v>
      </c>
      <c r="Z16">
        <f t="shared" si="7"/>
        <v>0.00256</v>
      </c>
      <c r="AA16">
        <v>0.00259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</row>
    <row r="17" s="2" customFormat="1" ht="12" spans="1:27">
      <c r="A17">
        <v>14</v>
      </c>
      <c r="B17" s="10" t="s">
        <v>469</v>
      </c>
      <c r="C17" s="10">
        <v>16</v>
      </c>
      <c r="D17" s="10">
        <v>16</v>
      </c>
      <c r="E17" s="10">
        <v>32</v>
      </c>
      <c r="F17" s="10">
        <v>64</v>
      </c>
      <c r="G17" s="10">
        <v>3</v>
      </c>
      <c r="H17" s="10">
        <v>1</v>
      </c>
      <c r="I17" s="10">
        <v>2</v>
      </c>
      <c r="J17" s="10"/>
      <c r="K17" s="10">
        <f t="shared" si="0"/>
        <v>576</v>
      </c>
      <c r="L17" s="10" t="s">
        <v>460</v>
      </c>
      <c r="M17" s="10" t="s">
        <v>461</v>
      </c>
      <c r="N17" s="10" t="s">
        <v>459</v>
      </c>
      <c r="O17" s="10">
        <v>4</v>
      </c>
      <c r="P17" s="10">
        <v>4</v>
      </c>
      <c r="Q17" s="10">
        <v>7</v>
      </c>
      <c r="R17" s="10">
        <v>5</v>
      </c>
      <c r="S17" s="10">
        <v>33</v>
      </c>
      <c r="T17" s="10">
        <f t="shared" si="1"/>
        <v>576</v>
      </c>
      <c r="U17" s="10">
        <f t="shared" si="2"/>
        <v>36</v>
      </c>
      <c r="V17" s="10">
        <f t="shared" si="3"/>
        <v>48</v>
      </c>
      <c r="W17">
        <f t="shared" si="4"/>
        <v>1179648</v>
      </c>
      <c r="X17">
        <f t="shared" si="5"/>
        <v>2304</v>
      </c>
      <c r="Y17">
        <f t="shared" si="6"/>
        <v>0.02304</v>
      </c>
      <c r="Z17">
        <f t="shared" si="7"/>
        <v>0.02304</v>
      </c>
      <c r="AA17" s="13">
        <v>0.02307</v>
      </c>
    </row>
    <row r="18" ht="12" spans="1:27">
      <c r="A18">
        <v>15</v>
      </c>
      <c r="B18" s="10" t="s">
        <v>470</v>
      </c>
      <c r="C18" s="10">
        <v>8</v>
      </c>
      <c r="D18" s="10">
        <v>8</v>
      </c>
      <c r="E18" s="10">
        <v>64</v>
      </c>
      <c r="F18" s="10">
        <v>64</v>
      </c>
      <c r="G18" s="10">
        <v>3</v>
      </c>
      <c r="H18" s="10">
        <v>1</v>
      </c>
      <c r="I18" s="10">
        <v>1</v>
      </c>
      <c r="J18" s="10"/>
      <c r="K18" s="10">
        <f t="shared" si="0"/>
        <v>288</v>
      </c>
      <c r="L18" s="10" t="s">
        <v>459</v>
      </c>
      <c r="M18" s="10" t="s">
        <v>462</v>
      </c>
      <c r="N18" s="10" t="s">
        <v>460</v>
      </c>
      <c r="O18" s="10">
        <v>4</v>
      </c>
      <c r="P18" s="10">
        <v>4</v>
      </c>
      <c r="Q18" s="10">
        <v>7</v>
      </c>
      <c r="R18" s="10">
        <v>5</v>
      </c>
      <c r="S18" s="10">
        <v>43</v>
      </c>
      <c r="T18" s="10">
        <f t="shared" si="1"/>
        <v>1152</v>
      </c>
      <c r="U18" s="10">
        <f t="shared" si="2"/>
        <v>72</v>
      </c>
      <c r="V18" s="10">
        <f t="shared" si="3"/>
        <v>80</v>
      </c>
      <c r="W18">
        <f t="shared" si="4"/>
        <v>2359296</v>
      </c>
      <c r="X18">
        <f t="shared" si="5"/>
        <v>4608</v>
      </c>
      <c r="Y18">
        <f t="shared" si="6"/>
        <v>0.04608</v>
      </c>
      <c r="Z18">
        <f t="shared" si="7"/>
        <v>0.04608</v>
      </c>
      <c r="AA18" s="2">
        <v>0.04611</v>
      </c>
    </row>
    <row r="19" ht="12" spans="1:27">
      <c r="A19">
        <v>16</v>
      </c>
      <c r="B19" s="10" t="s">
        <v>471</v>
      </c>
      <c r="C19" s="10">
        <v>8</v>
      </c>
      <c r="D19" s="10">
        <v>8</v>
      </c>
      <c r="E19" s="10">
        <v>64</v>
      </c>
      <c r="F19" s="10">
        <v>64</v>
      </c>
      <c r="G19" s="10">
        <v>3</v>
      </c>
      <c r="H19" s="10">
        <v>1</v>
      </c>
      <c r="I19" s="10">
        <v>1</v>
      </c>
      <c r="J19" s="10"/>
      <c r="K19" s="10">
        <f t="shared" si="0"/>
        <v>288</v>
      </c>
      <c r="L19" s="10" t="s">
        <v>461</v>
      </c>
      <c r="M19" s="10" t="s">
        <v>460</v>
      </c>
      <c r="N19" s="10" t="s">
        <v>459</v>
      </c>
      <c r="O19" s="10">
        <v>4</v>
      </c>
      <c r="P19" s="10">
        <v>4</v>
      </c>
      <c r="Q19" s="10">
        <v>7</v>
      </c>
      <c r="R19" s="10">
        <v>5</v>
      </c>
      <c r="S19" s="10">
        <v>36</v>
      </c>
      <c r="T19" s="10">
        <f t="shared" si="1"/>
        <v>1152</v>
      </c>
      <c r="U19" s="10">
        <f t="shared" si="2"/>
        <v>72</v>
      </c>
      <c r="V19" s="10">
        <f t="shared" si="3"/>
        <v>80</v>
      </c>
      <c r="W19">
        <f t="shared" si="4"/>
        <v>2359296</v>
      </c>
      <c r="X19">
        <f t="shared" si="5"/>
        <v>4608</v>
      </c>
      <c r="Y19">
        <f t="shared" si="6"/>
        <v>0.04608</v>
      </c>
      <c r="Z19">
        <f t="shared" si="7"/>
        <v>0.04608</v>
      </c>
      <c r="AA19" s="2">
        <v>0.04611</v>
      </c>
    </row>
    <row r="20" ht="12" spans="1:27">
      <c r="A20">
        <v>17</v>
      </c>
      <c r="B20" s="10" t="s">
        <v>472</v>
      </c>
      <c r="C20" s="10">
        <v>8</v>
      </c>
      <c r="D20" s="10">
        <v>8</v>
      </c>
      <c r="E20" s="10">
        <v>64</v>
      </c>
      <c r="F20" s="10">
        <v>64</v>
      </c>
      <c r="G20" s="10">
        <v>3</v>
      </c>
      <c r="H20" s="10">
        <v>1</v>
      </c>
      <c r="I20" s="10">
        <v>1</v>
      </c>
      <c r="J20" s="10"/>
      <c r="K20" s="10">
        <f t="shared" si="0"/>
        <v>288</v>
      </c>
      <c r="L20" s="10" t="s">
        <v>460</v>
      </c>
      <c r="M20" s="10" t="s">
        <v>459</v>
      </c>
      <c r="N20" s="10" t="s">
        <v>462</v>
      </c>
      <c r="O20" s="10">
        <v>4</v>
      </c>
      <c r="P20" s="10">
        <v>4</v>
      </c>
      <c r="Q20" s="10">
        <v>7</v>
      </c>
      <c r="R20" s="10">
        <v>5</v>
      </c>
      <c r="S20" s="10">
        <v>29</v>
      </c>
      <c r="T20" s="10">
        <f t="shared" si="1"/>
        <v>1152</v>
      </c>
      <c r="U20" s="10">
        <f t="shared" si="2"/>
        <v>72</v>
      </c>
      <c r="V20" s="10">
        <f t="shared" si="3"/>
        <v>80</v>
      </c>
      <c r="W20">
        <f t="shared" si="4"/>
        <v>2359296</v>
      </c>
      <c r="X20">
        <f t="shared" si="5"/>
        <v>4608</v>
      </c>
      <c r="Y20">
        <f t="shared" si="6"/>
        <v>0.04608</v>
      </c>
      <c r="Z20">
        <f t="shared" si="7"/>
        <v>0.04608</v>
      </c>
      <c r="AA20" s="2">
        <v>0.04611</v>
      </c>
    </row>
    <row r="21" ht="12" spans="1:27">
      <c r="A21">
        <v>18</v>
      </c>
      <c r="B21" s="10" t="s">
        <v>473</v>
      </c>
      <c r="C21" s="10">
        <v>8</v>
      </c>
      <c r="D21" s="10">
        <v>8</v>
      </c>
      <c r="E21" s="10">
        <v>64</v>
      </c>
      <c r="F21" s="10">
        <v>64</v>
      </c>
      <c r="G21" s="10">
        <v>3</v>
      </c>
      <c r="H21" s="10">
        <v>1</v>
      </c>
      <c r="I21" s="10">
        <v>1</v>
      </c>
      <c r="J21" s="10"/>
      <c r="K21" s="10">
        <f t="shared" si="0"/>
        <v>288</v>
      </c>
      <c r="L21" s="10" t="s">
        <v>459</v>
      </c>
      <c r="M21" s="10" t="s">
        <v>460</v>
      </c>
      <c r="N21" s="10" t="s">
        <v>461</v>
      </c>
      <c r="O21" s="10">
        <v>4</v>
      </c>
      <c r="P21" s="10">
        <v>4</v>
      </c>
      <c r="Q21" s="10">
        <v>7</v>
      </c>
      <c r="R21" s="10">
        <v>5</v>
      </c>
      <c r="S21" s="10">
        <v>33</v>
      </c>
      <c r="T21" s="10">
        <f t="shared" si="1"/>
        <v>1152</v>
      </c>
      <c r="U21" s="10">
        <f t="shared" si="2"/>
        <v>72</v>
      </c>
      <c r="V21" s="10">
        <f t="shared" si="3"/>
        <v>80</v>
      </c>
      <c r="W21">
        <f t="shared" si="4"/>
        <v>2359296</v>
      </c>
      <c r="X21">
        <f t="shared" si="5"/>
        <v>4608</v>
      </c>
      <c r="Y21">
        <f t="shared" si="6"/>
        <v>0.04608</v>
      </c>
      <c r="Z21">
        <f t="shared" si="7"/>
        <v>0.04608</v>
      </c>
      <c r="AA21" s="2">
        <v>0.04611</v>
      </c>
    </row>
    <row r="22" ht="12" spans="1:27">
      <c r="A22">
        <v>19</v>
      </c>
      <c r="B22" s="10" t="s">
        <v>474</v>
      </c>
      <c r="C22" s="10">
        <v>8</v>
      </c>
      <c r="D22" s="10">
        <v>8</v>
      </c>
      <c r="E22" s="10">
        <v>64</v>
      </c>
      <c r="F22" s="10">
        <v>64</v>
      </c>
      <c r="G22" s="10">
        <v>3</v>
      </c>
      <c r="H22" s="10">
        <v>1</v>
      </c>
      <c r="I22" s="10">
        <v>1</v>
      </c>
      <c r="J22" s="10"/>
      <c r="K22" s="10">
        <f t="shared" si="0"/>
        <v>288</v>
      </c>
      <c r="L22" s="10" t="s">
        <v>462</v>
      </c>
      <c r="M22" s="10" t="s">
        <v>459</v>
      </c>
      <c r="N22" s="10" t="s">
        <v>460</v>
      </c>
      <c r="O22" s="10">
        <v>4</v>
      </c>
      <c r="P22" s="10">
        <v>4</v>
      </c>
      <c r="Q22" s="10">
        <v>7</v>
      </c>
      <c r="R22" s="10">
        <v>5</v>
      </c>
      <c r="S22" s="10">
        <v>21</v>
      </c>
      <c r="T22" s="10">
        <f t="shared" si="1"/>
        <v>1152</v>
      </c>
      <c r="U22" s="10">
        <f t="shared" si="2"/>
        <v>72</v>
      </c>
      <c r="V22" s="10">
        <f t="shared" si="3"/>
        <v>80</v>
      </c>
      <c r="W22">
        <f t="shared" si="4"/>
        <v>2359296</v>
      </c>
      <c r="X22">
        <f t="shared" si="5"/>
        <v>4608</v>
      </c>
      <c r="Y22">
        <f t="shared" si="6"/>
        <v>0.04608</v>
      </c>
      <c r="Z22">
        <f t="shared" si="7"/>
        <v>0.04608</v>
      </c>
      <c r="AA22" s="2">
        <v>0.04611</v>
      </c>
    </row>
    <row r="23" ht="12" spans="2:27">
      <c r="B23" s="10" t="s">
        <v>475</v>
      </c>
      <c r="C23" s="10">
        <v>1</v>
      </c>
      <c r="D23" s="10">
        <v>1</v>
      </c>
      <c r="E23" s="10" t="s">
        <v>476</v>
      </c>
      <c r="F23" s="10">
        <v>10</v>
      </c>
      <c r="G23" s="10">
        <v>1</v>
      </c>
      <c r="H23" s="10">
        <v>0</v>
      </c>
      <c r="I23" s="10">
        <v>1</v>
      </c>
      <c r="J23" s="10"/>
      <c r="K23" s="10">
        <f>SUM(K3:K22)</f>
        <v>5888</v>
      </c>
      <c r="L23" s="10"/>
      <c r="M23" s="10"/>
      <c r="N23" s="10"/>
      <c r="O23" s="10">
        <v>4</v>
      </c>
      <c r="P23" s="10">
        <v>2</v>
      </c>
      <c r="Q23" s="10">
        <v>7</v>
      </c>
      <c r="R23" s="10">
        <v>5</v>
      </c>
      <c r="S23" s="10"/>
      <c r="T23" s="10"/>
      <c r="U23" s="10">
        <f>SUM(U3:U22)</f>
        <v>554</v>
      </c>
      <c r="V23" s="10">
        <f>SUM(V3:V22)</f>
        <v>752</v>
      </c>
      <c r="W23">
        <v>0</v>
      </c>
      <c r="X23">
        <v>0</v>
      </c>
      <c r="Y23">
        <f t="shared" si="6"/>
        <v>0</v>
      </c>
      <c r="Z23">
        <v>0</v>
      </c>
      <c r="AA23">
        <f>SUM(AA3:AA22)</f>
        <v>1.06556</v>
      </c>
    </row>
    <row r="24" s="8" customFormat="1" ht="12" spans="1:26">
      <c r="A24" s="8" t="s">
        <v>477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8">
        <f t="shared" ref="W24:Z24" si="8">SUM(W3:W23)</f>
        <v>40370176</v>
      </c>
      <c r="X24" s="8">
        <f t="shared" si="8"/>
        <v>78848</v>
      </c>
      <c r="Y24" s="8">
        <f t="shared" si="8"/>
        <v>0.78848</v>
      </c>
      <c r="Z24" s="8">
        <f t="shared" si="8"/>
        <v>1.06496</v>
      </c>
    </row>
    <row r="25" ht="12" spans="2:2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ht="12" spans="2:22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ht="12" spans="2:22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ht="12" spans="2:2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61" ht="12" spans="14:14">
      <c r="N61" t="s">
        <v>478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CommonCNNParameter</vt:lpstr>
      <vt:lpstr>CommonCNNTopologyStructure</vt:lpstr>
      <vt:lpstr>ZynqNet</vt:lpstr>
      <vt:lpstr>yTinyAnalyze</vt:lpstr>
      <vt:lpstr>yTiny256PE</vt:lpstr>
      <vt:lpstr>ciFar10</vt:lpstr>
      <vt:lpstr>SqueezeNet</vt:lpstr>
      <vt:lpstr>VGG16</vt:lpstr>
      <vt:lpstr>ciFar10ResNet20</vt:lpstr>
      <vt:lpstr>AlexNet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226</cp:revision>
  <dcterms:created xsi:type="dcterms:W3CDTF">2017-04-13T01:24:00Z</dcterms:created>
  <dcterms:modified xsi:type="dcterms:W3CDTF">2018-08-24T15:32:19Z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