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082524\Tandesen\奇奇怪怪\AB测试\"/>
    </mc:Choice>
  </mc:AlternateContent>
  <xr:revisionPtr revIDLastSave="0" documentId="13_ncr:1_{505571A1-AEE2-4E93-B828-36636C17CF93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Control" sheetId="1" r:id="rId1"/>
    <sheet name="Experiment" sheetId="2" r:id="rId2"/>
  </sheets>
  <definedNames>
    <definedName name="_xlnm._FilterDatabase" localSheetId="1" hidden="1">Experiment!$A$1:$Q$39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" l="1"/>
  <c r="M38" i="2"/>
  <c r="M32" i="2"/>
  <c r="M31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" i="1"/>
  <c r="F2" i="1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" i="2"/>
  <c r="I2" i="2" s="1"/>
  <c r="M35" i="2"/>
  <c r="M36" i="2" s="1"/>
  <c r="M37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" i="2"/>
  <c r="H2" i="2" s="1"/>
  <c r="M28" i="2"/>
  <c r="M29" i="2" s="1"/>
  <c r="M30" i="2" s="1"/>
  <c r="C39" i="2"/>
  <c r="B39" i="2"/>
  <c r="D39" i="1"/>
  <c r="C39" i="1"/>
  <c r="B39" i="1"/>
  <c r="C41" i="2" l="1"/>
  <c r="C42" i="2" s="1"/>
  <c r="C43" i="2" s="1"/>
  <c r="D39" i="2"/>
  <c r="C44" i="2" s="1"/>
  <c r="Q30" i="2"/>
  <c r="O30" i="2"/>
</calcChain>
</file>

<file path=xl/sharedStrings.xml><?xml version="1.0" encoding="utf-8"?>
<sst xmlns="http://schemas.openxmlformats.org/spreadsheetml/2006/main" count="154" uniqueCount="60">
  <si>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</si>
  <si>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</si>
  <si>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</si>
  <si>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</si>
  <si>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</si>
  <si>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</si>
  <si>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</si>
  <si>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</si>
  <si>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</si>
  <si>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</si>
  <si>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</si>
  <si>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</si>
  <si>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</si>
  <si>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</si>
  <si>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</si>
  <si>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</si>
  <si>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</si>
  <si>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</si>
  <si>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</si>
  <si>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</si>
  <si>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</si>
  <si>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</si>
  <si>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</si>
  <si>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</si>
  <si>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</si>
  <si>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</si>
  <si>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</si>
  <si>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</si>
  <si>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</si>
  <si>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</si>
  <si>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</si>
  <si>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</si>
  <si>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</si>
  <si>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</si>
  <si>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</si>
  <si>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</si>
  <si>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</si>
  <si>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</si>
  <si>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</si>
  <si>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</si>
  <si>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</si>
  <si>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</si>
  <si>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P^</t>
  </si>
  <si>
    <t>Var</t>
  </si>
  <si>
    <t>moe</t>
  </si>
  <si>
    <t>d^</t>
  </si>
  <si>
    <t>Gross Conversion</t>
  </si>
  <si>
    <t>p^</t>
  </si>
  <si>
    <t>var</t>
  </si>
  <si>
    <t>lb</t>
  </si>
  <si>
    <t>ub</t>
  </si>
  <si>
    <t>Net Conversion</t>
  </si>
  <si>
    <t>Gross conversion (day by day)</t>
  </si>
  <si>
    <t>Net conversion (day by day)</t>
  </si>
  <si>
    <t>Gross conversion within confidence interval</t>
  </si>
  <si>
    <t>T</t>
  </si>
  <si>
    <t>Gross conversion difference (day by day)</t>
  </si>
  <si>
    <t>Net conversion difference (day by day)</t>
  </si>
  <si>
    <t>Net conversion within confidence interval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</si>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</sst>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70" formatCode="0.00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>
      <alignment wrapText="1"/>
    </xf>
    <xf numFmtId="17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940507436571"/>
          <c:y val="0.19721055701370663"/>
          <c:w val="0.8509050743657042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Experiment!$I$1</c:f>
              <c:strCache>
                <c:ptCount val="1"/>
                <c:pt idx="0">
                  <c:v>Net conversion difference (day by 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Experiment!$I$2:$I$24</c:f>
              <c:numCache>
                <c:formatCode>0.0000</c:formatCode>
                <c:ptCount val="23"/>
                <c:pt idx="0">
                  <c:v>-5.2329603082655392E-2</c:v>
                </c:pt>
                <c:pt idx="1">
                  <c:v>2.6064773554205542E-2</c:v>
                </c:pt>
                <c:pt idx="2">
                  <c:v>-1.5143935208000434E-2</c:v>
                </c:pt>
                <c:pt idx="3">
                  <c:v>-1.4352620586312426E-2</c:v>
                </c:pt>
                <c:pt idx="4">
                  <c:v>3.651720889624116E-2</c:v>
                </c:pt>
                <c:pt idx="5">
                  <c:v>-2.222431243870697E-2</c:v>
                </c:pt>
                <c:pt idx="6">
                  <c:v>-4.5194021664609903E-2</c:v>
                </c:pt>
                <c:pt idx="7">
                  <c:v>-1.5667469131008763E-2</c:v>
                </c:pt>
                <c:pt idx="8">
                  <c:v>2.3642777502091872E-2</c:v>
                </c:pt>
                <c:pt idx="9">
                  <c:v>1.2937903465413403E-3</c:v>
                </c:pt>
                <c:pt idx="10">
                  <c:v>-3.8931340510060225E-2</c:v>
                </c:pt>
                <c:pt idx="11">
                  <c:v>-2.2394441315896893E-2</c:v>
                </c:pt>
                <c:pt idx="12">
                  <c:v>2.1708476799475324E-2</c:v>
                </c:pt>
                <c:pt idx="13">
                  <c:v>-4.641415874870225E-2</c:v>
                </c:pt>
                <c:pt idx="14">
                  <c:v>-6.416255118662105E-2</c:v>
                </c:pt>
                <c:pt idx="15">
                  <c:v>-1.1495096240859148E-3</c:v>
                </c:pt>
                <c:pt idx="16">
                  <c:v>-9.0278525399486165E-3</c:v>
                </c:pt>
                <c:pt idx="17">
                  <c:v>3.9402173913043487E-2</c:v>
                </c:pt>
                <c:pt idx="18">
                  <c:v>1.5676040896933086E-2</c:v>
                </c:pt>
                <c:pt idx="19">
                  <c:v>-1.0146869479294537E-2</c:v>
                </c:pt>
                <c:pt idx="20">
                  <c:v>2.7300620718338275E-2</c:v>
                </c:pt>
                <c:pt idx="21">
                  <c:v>7.3210154343485434E-3</c:v>
                </c:pt>
                <c:pt idx="22">
                  <c:v>4.5584096689069056E-2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5-4AB3-AB67-AD155ACD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16688"/>
        <c:axId val="1088648288"/>
      </c:lineChart>
      <c:catAx>
        <c:axId val="50161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48288"/>
        <c:crosses val="autoZero"/>
        <c:auto val="1"/>
        <c:lblAlgn val="ctr"/>
        <c:lblOffset val="100"/>
        <c:noMultiLvlLbl val="0"/>
      </c:catAx>
      <c:valAx>
        <c:axId val="10886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463549</xdr:colOff>
      <xdr:row>6</xdr:row>
      <xdr:rowOff>190500</xdr:rowOff>
    </xdr:from>
    <xdr:to>
      <xdr:col>16</xdr:col>
      <xdr:colOff>79374</xdr:colOff>
      <xdr:row>20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8E24B-3197-59F5-065E-4C03968F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0"/>
  <sheetViews>
    <sheetView workbookViewId="0">
      <pane ySplit="1" topLeftCell="A2" activePane="bottomLeft" state="frozen"/>
      <selection pane="bottomLeft" activeCell="H1" sqref="H1"/>
    </sheetView>
  </sheetViews>
  <sheetFormatPr defaultColWidth="12.6328125" defaultRowHeight="15.75" customHeight="1" x14ac:dyDescent="0.25"/>
  <cols>
    <col min="6" max="6" width="15.453125" customWidth="1"/>
  </cols>
  <sheetData>
    <row r="1" spans="1:7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52</v>
      </c>
      <c r="G1" s="6" t="s">
        <v>53</v>
      </c>
    </row>
    <row r="2" spans="1:7" ht="15.75" customHeight="1" x14ac:dyDescent="0.2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 s="7">
        <f>D2/C2</f>
        <v>0.1950509461426492</v>
      </c>
      <c r="G2" s="7">
        <f>E2/C2</f>
        <v>0.10189228529839883</v>
      </c>
    </row>
    <row r="3" spans="1:7" ht="15.75" customHeight="1" x14ac:dyDescent="0.2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 s="7">
        <f t="shared" ref="F3:F24" si="0">D3/C3</f>
        <v>0.18870346598202825</v>
      </c>
      <c r="G3" s="7">
        <f t="shared" ref="G3:G24" si="1">E3/C3</f>
        <v>8.9858793324775352E-2</v>
      </c>
    </row>
    <row r="4" spans="1:7" ht="15.75" customHeight="1" x14ac:dyDescent="0.2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 s="7">
        <f t="shared" si="0"/>
        <v>0.18371837183718373</v>
      </c>
      <c r="G4" s="7">
        <f t="shared" si="1"/>
        <v>0.10451045104510451</v>
      </c>
    </row>
    <row r="5" spans="1:7" ht="15.75" customHeight="1" x14ac:dyDescent="0.2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7">
        <f t="shared" si="0"/>
        <v>0.18660287081339713</v>
      </c>
      <c r="G5" s="7">
        <f t="shared" si="1"/>
        <v>0.1255980861244019</v>
      </c>
    </row>
    <row r="6" spans="1:7" ht="15.75" customHeight="1" x14ac:dyDescent="0.2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7">
        <f t="shared" si="0"/>
        <v>0.19474313022700118</v>
      </c>
      <c r="G6" s="7">
        <f t="shared" si="1"/>
        <v>7.6463560334528072E-2</v>
      </c>
    </row>
    <row r="7" spans="1:7" ht="15.75" customHeight="1" x14ac:dyDescent="0.2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7">
        <f t="shared" si="0"/>
        <v>0.16767922235722965</v>
      </c>
      <c r="G7" s="7">
        <f t="shared" si="1"/>
        <v>9.9635479951397321E-2</v>
      </c>
    </row>
    <row r="8" spans="1:7" ht="15.75" customHeight="1" x14ac:dyDescent="0.2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7">
        <f t="shared" si="0"/>
        <v>0.19518716577540107</v>
      </c>
      <c r="G8" s="7">
        <f t="shared" si="1"/>
        <v>0.10160427807486631</v>
      </c>
    </row>
    <row r="9" spans="1:7" ht="15.75" customHeight="1" x14ac:dyDescent="0.2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 s="7">
        <f t="shared" si="0"/>
        <v>0.17405063291139242</v>
      </c>
      <c r="G9" s="7">
        <f t="shared" si="1"/>
        <v>0.11075949367088607</v>
      </c>
    </row>
    <row r="10" spans="1:7" ht="15.75" customHeight="1" x14ac:dyDescent="0.2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 s="7">
        <f t="shared" si="0"/>
        <v>0.18958031837916064</v>
      </c>
      <c r="G10" s="7">
        <f t="shared" si="1"/>
        <v>8.6830680173661356E-2</v>
      </c>
    </row>
    <row r="11" spans="1:7" ht="15.75" customHeight="1" x14ac:dyDescent="0.2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 s="7">
        <f t="shared" si="0"/>
        <v>0.19163763066202091</v>
      </c>
      <c r="G11" s="7">
        <f t="shared" si="1"/>
        <v>0.11265969802555169</v>
      </c>
    </row>
    <row r="12" spans="1:7" ht="15.75" customHeight="1" x14ac:dyDescent="0.2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7">
        <f t="shared" si="0"/>
        <v>0.22606689734717417</v>
      </c>
      <c r="G12" s="7">
        <f t="shared" si="1"/>
        <v>0.12110726643598616</v>
      </c>
    </row>
    <row r="13" spans="1:7" ht="15.75" customHeight="1" x14ac:dyDescent="0.2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7">
        <f t="shared" si="0"/>
        <v>0.19331742243436753</v>
      </c>
      <c r="G13" s="7">
        <f t="shared" si="1"/>
        <v>0.10978520286396182</v>
      </c>
    </row>
    <row r="14" spans="1:7" ht="15.75" customHeight="1" x14ac:dyDescent="0.2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7">
        <f t="shared" si="0"/>
        <v>0.19097744360902255</v>
      </c>
      <c r="G14" s="7">
        <f t="shared" si="1"/>
        <v>8.4210526315789472E-2</v>
      </c>
    </row>
    <row r="15" spans="1:7" ht="15.75" customHeight="1" x14ac:dyDescent="0.2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7">
        <f t="shared" si="0"/>
        <v>0.32689450222882616</v>
      </c>
      <c r="G15" s="7">
        <f t="shared" si="1"/>
        <v>0.1812778603268945</v>
      </c>
    </row>
    <row r="16" spans="1:7" ht="15.75" customHeight="1" x14ac:dyDescent="0.2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 s="7">
        <f t="shared" si="0"/>
        <v>0.25470332850940663</v>
      </c>
      <c r="G16" s="7">
        <f t="shared" si="1"/>
        <v>0.18523878437047755</v>
      </c>
    </row>
    <row r="17" spans="1:7" ht="15.75" customHeight="1" x14ac:dyDescent="0.2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 s="7">
        <f t="shared" si="0"/>
        <v>0.22740112994350281</v>
      </c>
      <c r="G17" s="7">
        <f t="shared" si="1"/>
        <v>0.14689265536723164</v>
      </c>
    </row>
    <row r="18" spans="1:7" ht="15.75" customHeight="1" x14ac:dyDescent="0.2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 s="7">
        <f t="shared" si="0"/>
        <v>0.30698287220026349</v>
      </c>
      <c r="G18" s="7">
        <f t="shared" si="1"/>
        <v>0.16337285902503293</v>
      </c>
    </row>
    <row r="19" spans="1:7" ht="15.75" customHeight="1" x14ac:dyDescent="0.2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7">
        <f t="shared" si="0"/>
        <v>0.20923913043478262</v>
      </c>
      <c r="G19" s="7">
        <f t="shared" si="1"/>
        <v>0.12364130434782608</v>
      </c>
    </row>
    <row r="20" spans="1:7" ht="15.75" customHeight="1" x14ac:dyDescent="0.2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7">
        <f t="shared" si="0"/>
        <v>0.26522327469553453</v>
      </c>
      <c r="G20" s="7">
        <f t="shared" si="1"/>
        <v>0.11637347767253045</v>
      </c>
    </row>
    <row r="21" spans="1:7" ht="15.75" customHeight="1" x14ac:dyDescent="0.2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7">
        <f t="shared" si="0"/>
        <v>0.22752043596730245</v>
      </c>
      <c r="G21" s="7">
        <f t="shared" si="1"/>
        <v>0.10217983651226158</v>
      </c>
    </row>
    <row r="22" spans="1:7" ht="15.75" customHeight="1" x14ac:dyDescent="0.2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7">
        <f t="shared" si="0"/>
        <v>0.24645892351274787</v>
      </c>
      <c r="G22" s="7">
        <f t="shared" si="1"/>
        <v>0.14305949008498584</v>
      </c>
    </row>
    <row r="23" spans="1:7" ht="15.75" customHeight="1" x14ac:dyDescent="0.2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 s="7">
        <f t="shared" si="0"/>
        <v>0.22907488986784141</v>
      </c>
      <c r="G23" s="7">
        <f t="shared" si="1"/>
        <v>0.13656387665198239</v>
      </c>
    </row>
    <row r="24" spans="1:7" ht="15.75" customHeight="1" x14ac:dyDescent="0.2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 s="7">
        <f t="shared" si="0"/>
        <v>0.29725829725829728</v>
      </c>
      <c r="G24" s="7">
        <f t="shared" si="1"/>
        <v>9.6681096681096687E-2</v>
      </c>
    </row>
    <row r="25" spans="1:7" ht="15.75" customHeight="1" x14ac:dyDescent="0.25">
      <c r="A25" s="1" t="s">
        <v>28</v>
      </c>
      <c r="B25" s="2">
        <v>9437</v>
      </c>
      <c r="C25" s="2">
        <v>788</v>
      </c>
      <c r="D25" s="1"/>
      <c r="E25" s="3"/>
    </row>
    <row r="26" spans="1:7" ht="15.75" customHeight="1" x14ac:dyDescent="0.25">
      <c r="A26" s="1" t="s">
        <v>29</v>
      </c>
      <c r="B26" s="2">
        <v>9420</v>
      </c>
      <c r="C26" s="2">
        <v>781</v>
      </c>
      <c r="D26" s="1"/>
      <c r="E26" s="3"/>
    </row>
    <row r="27" spans="1:7" ht="15.75" customHeight="1" x14ac:dyDescent="0.25">
      <c r="A27" s="1" t="s">
        <v>30</v>
      </c>
      <c r="B27" s="2">
        <v>9570</v>
      </c>
      <c r="C27" s="2">
        <v>805</v>
      </c>
      <c r="D27" s="1"/>
      <c r="E27" s="3"/>
    </row>
    <row r="28" spans="1:7" ht="15.75" customHeight="1" x14ac:dyDescent="0.25">
      <c r="A28" s="1" t="s">
        <v>31</v>
      </c>
      <c r="B28" s="2">
        <v>9921</v>
      </c>
      <c r="C28" s="2">
        <v>830</v>
      </c>
      <c r="D28" s="1"/>
      <c r="E28" s="3"/>
    </row>
    <row r="29" spans="1:7" ht="15.75" customHeight="1" x14ac:dyDescent="0.25">
      <c r="A29" s="1" t="s">
        <v>32</v>
      </c>
      <c r="B29" s="2">
        <v>9424</v>
      </c>
      <c r="C29" s="2">
        <v>781</v>
      </c>
      <c r="D29" s="1"/>
      <c r="E29" s="3"/>
    </row>
    <row r="30" spans="1:7" ht="15.75" customHeight="1" x14ac:dyDescent="0.25">
      <c r="A30" s="1" t="s">
        <v>33</v>
      </c>
      <c r="B30" s="2">
        <v>9010</v>
      </c>
      <c r="C30" s="2">
        <v>756</v>
      </c>
      <c r="D30" s="1"/>
      <c r="E30" s="3"/>
    </row>
    <row r="31" spans="1:7" ht="15.75" customHeight="1" x14ac:dyDescent="0.25">
      <c r="A31" s="1" t="s">
        <v>34</v>
      </c>
      <c r="B31" s="2">
        <v>9656</v>
      </c>
      <c r="C31" s="2">
        <v>825</v>
      </c>
      <c r="D31" s="1"/>
      <c r="E31" s="3"/>
    </row>
    <row r="32" spans="1:7" ht="15.75" customHeight="1" x14ac:dyDescent="0.25">
      <c r="A32" s="1" t="s">
        <v>35</v>
      </c>
      <c r="B32" s="2">
        <v>10419</v>
      </c>
      <c r="C32" s="2">
        <v>874</v>
      </c>
      <c r="D32" s="1"/>
      <c r="E32" s="3"/>
    </row>
    <row r="33" spans="1:5" ht="15.75" customHeight="1" x14ac:dyDescent="0.25">
      <c r="A33" s="1" t="s">
        <v>36</v>
      </c>
      <c r="B33" s="2">
        <v>9880</v>
      </c>
      <c r="C33" s="2">
        <v>830</v>
      </c>
      <c r="D33" s="1"/>
      <c r="E33" s="3"/>
    </row>
    <row r="34" spans="1:5" ht="12.5" x14ac:dyDescent="0.25">
      <c r="A34" s="1" t="s">
        <v>37</v>
      </c>
      <c r="B34" s="2">
        <v>10134</v>
      </c>
      <c r="C34" s="2">
        <v>801</v>
      </c>
      <c r="D34" s="1"/>
      <c r="E34" s="3"/>
    </row>
    <row r="35" spans="1:5" ht="12.5" x14ac:dyDescent="0.25">
      <c r="A35" s="1" t="s">
        <v>38</v>
      </c>
      <c r="B35" s="2">
        <v>9717</v>
      </c>
      <c r="C35" s="2">
        <v>814</v>
      </c>
      <c r="D35" s="1"/>
      <c r="E35" s="3"/>
    </row>
    <row r="36" spans="1:5" ht="12.5" x14ac:dyDescent="0.25">
      <c r="A36" s="1" t="s">
        <v>39</v>
      </c>
      <c r="B36" s="2">
        <v>9192</v>
      </c>
      <c r="C36" s="2">
        <v>735</v>
      </c>
      <c r="D36" s="1"/>
      <c r="E36" s="3"/>
    </row>
    <row r="37" spans="1:5" ht="12.5" x14ac:dyDescent="0.25">
      <c r="A37" s="1" t="s">
        <v>40</v>
      </c>
      <c r="B37" s="2">
        <v>8630</v>
      </c>
      <c r="C37" s="2">
        <v>743</v>
      </c>
      <c r="D37" s="1"/>
      <c r="E37" s="3"/>
    </row>
    <row r="38" spans="1:5" ht="12.5" x14ac:dyDescent="0.25">
      <c r="A38" s="1" t="s">
        <v>41</v>
      </c>
      <c r="B38" s="2">
        <v>8970</v>
      </c>
      <c r="C38" s="2">
        <v>722</v>
      </c>
      <c r="D38" s="1"/>
      <c r="E38" s="3"/>
    </row>
    <row r="39" spans="1:5" ht="12.5" x14ac:dyDescent="0.25">
      <c r="A39" s="1"/>
      <c r="B39" s="2">
        <f>SUM(B2:B38)</f>
        <v>345543</v>
      </c>
      <c r="C39" s="2">
        <f>SUM(C2:C38)</f>
        <v>28378</v>
      </c>
      <c r="D39" s="1">
        <f>C39/B39</f>
        <v>8.2125813574576823E-2</v>
      </c>
      <c r="E39" s="3"/>
    </row>
    <row r="40" spans="1:5" ht="12.5" x14ac:dyDescent="0.25">
      <c r="A40" s="1"/>
      <c r="B40" s="2"/>
      <c r="C40" s="2"/>
      <c r="D40" s="1"/>
      <c r="E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4"/>
  <sheetViews>
    <sheetView tabSelected="1" topLeftCell="F1" workbookViewId="0">
      <pane ySplit="1" topLeftCell="A2" activePane="bottomLeft" state="frozen"/>
      <selection pane="bottomLeft" activeCell="K24" sqref="K24"/>
    </sheetView>
  </sheetViews>
  <sheetFormatPr defaultColWidth="12.6328125" defaultRowHeight="15.75" customHeight="1" x14ac:dyDescent="0.25"/>
  <cols>
    <col min="3" max="3" width="16.81640625" customWidth="1"/>
    <col min="6" max="6" width="16.453125" customWidth="1"/>
    <col min="7" max="7" width="15" customWidth="1"/>
    <col min="8" max="11" width="19.90625" customWidth="1"/>
    <col min="12" max="12" width="15.453125" customWidth="1"/>
  </cols>
  <sheetData>
    <row r="1" spans="1:11" ht="25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52</v>
      </c>
      <c r="G1" s="6" t="s">
        <v>53</v>
      </c>
      <c r="H1" s="6" t="s">
        <v>56</v>
      </c>
      <c r="I1" s="6" t="s">
        <v>57</v>
      </c>
      <c r="J1" s="6" t="s">
        <v>54</v>
      </c>
      <c r="K1" s="6" t="s">
        <v>58</v>
      </c>
    </row>
    <row r="2" spans="1:11" ht="15.75" customHeight="1" x14ac:dyDescent="0.25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F2" s="7">
        <f>D2/C2</f>
        <v>0.15306122448979592</v>
      </c>
      <c r="G2" s="7">
        <f>E2/C2</f>
        <v>4.9562682215743441E-2</v>
      </c>
      <c r="H2" s="7">
        <f>F2-Control!F2</f>
        <v>-4.1989721652853279E-2</v>
      </c>
      <c r="I2" s="7">
        <f>G2-Control!G2</f>
        <v>-5.2329603082655392E-2</v>
      </c>
      <c r="J2" s="7" t="s">
        <v>59</v>
      </c>
      <c r="K2" s="7" t="s">
        <v>59</v>
      </c>
    </row>
    <row r="3" spans="1:11" ht="15.75" customHeight="1" x14ac:dyDescent="0.25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F3" s="7">
        <f t="shared" ref="F3:F24" si="0">D3/C3</f>
        <v>0.14777070063694267</v>
      </c>
      <c r="G3" s="7">
        <f t="shared" ref="G3:G24" si="1">E3/C3</f>
        <v>0.11592356687898089</v>
      </c>
      <c r="H3" s="7">
        <f>F3-Control!F3</f>
        <v>-4.0932765345085581E-2</v>
      </c>
      <c r="I3" s="7">
        <f>G3-Control!G3</f>
        <v>2.6064773554205542E-2</v>
      </c>
      <c r="J3" s="7" t="s">
        <v>59</v>
      </c>
      <c r="K3" s="7" t="s">
        <v>59</v>
      </c>
    </row>
    <row r="4" spans="1:11" ht="15.75" customHeight="1" x14ac:dyDescent="0.25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F4" s="7">
        <f t="shared" si="0"/>
        <v>0.16402714932126697</v>
      </c>
      <c r="G4" s="7">
        <f t="shared" si="1"/>
        <v>8.9366515837104074E-2</v>
      </c>
      <c r="H4" s="7">
        <f>F4-Control!F4</f>
        <v>-1.9691222515916762E-2</v>
      </c>
      <c r="I4" s="7">
        <f>G4-Control!G4</f>
        <v>-1.5143935208000434E-2</v>
      </c>
      <c r="J4" s="7" t="s">
        <v>55</v>
      </c>
      <c r="K4" s="7" t="s">
        <v>59</v>
      </c>
    </row>
    <row r="5" spans="1:11" ht="15.75" customHeight="1" x14ac:dyDescent="0.25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F5" s="7">
        <f t="shared" si="0"/>
        <v>0.16686819830713423</v>
      </c>
      <c r="G5" s="7">
        <f t="shared" si="1"/>
        <v>0.11124546553808948</v>
      </c>
      <c r="H5" s="7">
        <f>F5-Control!F5</f>
        <v>-1.9734672506262901E-2</v>
      </c>
      <c r="I5" s="7">
        <f>G5-Control!G5</f>
        <v>-1.4352620586312426E-2</v>
      </c>
      <c r="J5" s="7" t="s">
        <v>55</v>
      </c>
      <c r="K5" s="7" t="s">
        <v>59</v>
      </c>
    </row>
    <row r="6" spans="1:11" ht="15.75" customHeight="1" x14ac:dyDescent="0.25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F6" s="7">
        <f t="shared" si="0"/>
        <v>0.16826923076923078</v>
      </c>
      <c r="G6" s="7">
        <f t="shared" si="1"/>
        <v>0.11298076923076923</v>
      </c>
      <c r="H6" s="7">
        <f>F6-Control!F6</f>
        <v>-2.64738994577704E-2</v>
      </c>
      <c r="I6" s="7">
        <f>G6-Control!G6</f>
        <v>3.651720889624116E-2</v>
      </c>
      <c r="J6" s="7" t="s">
        <v>55</v>
      </c>
      <c r="K6" s="7" t="s">
        <v>59</v>
      </c>
    </row>
    <row r="7" spans="1:11" ht="15.75" customHeight="1" x14ac:dyDescent="0.25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F7" s="7">
        <f t="shared" si="0"/>
        <v>0.16370558375634517</v>
      </c>
      <c r="G7" s="7">
        <f t="shared" si="1"/>
        <v>7.7411167512690351E-2</v>
      </c>
      <c r="H7" s="7">
        <f>F7-Control!F7</f>
        <v>-3.9736386008844826E-3</v>
      </c>
      <c r="I7" s="7">
        <f>G7-Control!G7</f>
        <v>-2.222431243870697E-2</v>
      </c>
      <c r="J7" s="7" t="s">
        <v>59</v>
      </c>
      <c r="K7" s="7" t="s">
        <v>59</v>
      </c>
    </row>
    <row r="8" spans="1:11" ht="15.75" customHeight="1" x14ac:dyDescent="0.25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F8" s="7">
        <f t="shared" si="0"/>
        <v>0.16282051282051282</v>
      </c>
      <c r="G8" s="7">
        <f t="shared" si="1"/>
        <v>5.6410256410256411E-2</v>
      </c>
      <c r="H8" s="7">
        <f>F8-Control!F8</f>
        <v>-3.2366652954888248E-2</v>
      </c>
      <c r="I8" s="7">
        <f>G8-Control!G8</f>
        <v>-4.5194021664609903E-2</v>
      </c>
      <c r="J8" s="7" t="s">
        <v>59</v>
      </c>
      <c r="K8" s="7" t="s">
        <v>59</v>
      </c>
    </row>
    <row r="9" spans="1:11" ht="15.75" customHeight="1" x14ac:dyDescent="0.25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F9" s="7">
        <f t="shared" si="0"/>
        <v>0.14417177914110429</v>
      </c>
      <c r="G9" s="7">
        <f t="shared" si="1"/>
        <v>9.5092024539877307E-2</v>
      </c>
      <c r="H9" s="7">
        <f>F9-Control!F9</f>
        <v>-2.9878853770288122E-2</v>
      </c>
      <c r="I9" s="7">
        <f>G9-Control!G9</f>
        <v>-1.5667469131008763E-2</v>
      </c>
      <c r="J9" s="7" t="s">
        <v>55</v>
      </c>
      <c r="K9" s="7" t="s">
        <v>59</v>
      </c>
    </row>
    <row r="10" spans="1:11" ht="15.75" customHeight="1" x14ac:dyDescent="0.2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F10" s="7">
        <f t="shared" si="0"/>
        <v>0.17216642754662842</v>
      </c>
      <c r="G10" s="7">
        <f t="shared" si="1"/>
        <v>0.11047345767575323</v>
      </c>
      <c r="H10" s="7">
        <f>F10-Control!F10</f>
        <v>-1.7413890832532225E-2</v>
      </c>
      <c r="I10" s="7">
        <f>G10-Control!G10</f>
        <v>2.3642777502091872E-2</v>
      </c>
      <c r="J10" s="7" t="s">
        <v>55</v>
      </c>
      <c r="K10" s="7" t="s">
        <v>59</v>
      </c>
    </row>
    <row r="11" spans="1:11" ht="15.75" customHeight="1" x14ac:dyDescent="0.2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F11" s="7">
        <f t="shared" si="0"/>
        <v>0.17790697674418604</v>
      </c>
      <c r="G11" s="7">
        <f t="shared" si="1"/>
        <v>0.11395348837209303</v>
      </c>
      <c r="H11" s="7">
        <f>F11-Control!F11</f>
        <v>-1.3730653917834873E-2</v>
      </c>
      <c r="I11" s="7">
        <f>G11-Control!G11</f>
        <v>1.2937903465413403E-3</v>
      </c>
      <c r="J11" s="7" t="s">
        <v>55</v>
      </c>
      <c r="K11" s="7" t="s">
        <v>55</v>
      </c>
    </row>
    <row r="12" spans="1:11" ht="15.75" customHeight="1" x14ac:dyDescent="0.2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F12" s="7">
        <f t="shared" si="0"/>
        <v>0.16550925925925927</v>
      </c>
      <c r="G12" s="7">
        <f t="shared" si="1"/>
        <v>8.217592592592593E-2</v>
      </c>
      <c r="H12" s="7">
        <f>F12-Control!F12</f>
        <v>-6.0557638087914895E-2</v>
      </c>
      <c r="I12" s="7">
        <f>G12-Control!G12</f>
        <v>-3.8931340510060225E-2</v>
      </c>
      <c r="J12" s="7" t="s">
        <v>59</v>
      </c>
      <c r="K12" s="7" t="s">
        <v>59</v>
      </c>
    </row>
    <row r="13" spans="1:11" ht="15.75" customHeight="1" x14ac:dyDescent="0.2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F13" s="7">
        <f t="shared" si="0"/>
        <v>0.15980024968789014</v>
      </c>
      <c r="G13" s="7">
        <f t="shared" si="1"/>
        <v>8.7390761548064924E-2</v>
      </c>
      <c r="H13" s="7">
        <f>F13-Control!F13</f>
        <v>-3.3517172746477392E-2</v>
      </c>
      <c r="I13" s="7">
        <f>G13-Control!G13</f>
        <v>-2.2394441315896893E-2</v>
      </c>
      <c r="J13" s="7" t="s">
        <v>59</v>
      </c>
      <c r="K13" s="7" t="s">
        <v>59</v>
      </c>
    </row>
    <row r="14" spans="1:11" ht="15.75" customHeight="1" x14ac:dyDescent="0.2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F14" s="7">
        <f t="shared" si="0"/>
        <v>0.19003115264797507</v>
      </c>
      <c r="G14" s="7">
        <f t="shared" si="1"/>
        <v>0.1059190031152648</v>
      </c>
      <c r="H14" s="7">
        <f>F14-Control!F14</f>
        <v>-9.4629096104748012E-4</v>
      </c>
      <c r="I14" s="7">
        <f>G14-Control!G14</f>
        <v>2.1708476799475324E-2</v>
      </c>
      <c r="J14" s="7" t="s">
        <v>59</v>
      </c>
      <c r="K14" s="7" t="s">
        <v>59</v>
      </c>
    </row>
    <row r="15" spans="1:11" ht="15.75" customHeight="1" x14ac:dyDescent="0.2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F15" s="7">
        <f t="shared" si="0"/>
        <v>0.27833572453371591</v>
      </c>
      <c r="G15" s="7">
        <f t="shared" si="1"/>
        <v>0.13486370157819225</v>
      </c>
      <c r="H15" s="7">
        <f>F15-Control!F15</f>
        <v>-4.8558777695110245E-2</v>
      </c>
      <c r="I15" s="7">
        <f>G15-Control!G15</f>
        <v>-4.641415874870225E-2</v>
      </c>
      <c r="J15" s="7" t="s">
        <v>59</v>
      </c>
      <c r="K15" s="7" t="s">
        <v>59</v>
      </c>
    </row>
    <row r="16" spans="1:11" ht="15.75" customHeight="1" x14ac:dyDescent="0.2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F16" s="7">
        <f t="shared" si="0"/>
        <v>0.18983557548579971</v>
      </c>
      <c r="G16" s="7">
        <f t="shared" si="1"/>
        <v>0.1210762331838565</v>
      </c>
      <c r="H16" s="7">
        <f>F16-Control!F16</f>
        <v>-6.4867753023606922E-2</v>
      </c>
      <c r="I16" s="7">
        <f>G16-Control!G16</f>
        <v>-6.416255118662105E-2</v>
      </c>
      <c r="J16" s="7" t="s">
        <v>59</v>
      </c>
      <c r="K16" s="7" t="s">
        <v>59</v>
      </c>
    </row>
    <row r="17" spans="1:17" ht="15.75" customHeight="1" x14ac:dyDescent="0.2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F17" s="7">
        <f t="shared" si="0"/>
        <v>0.22077922077922077</v>
      </c>
      <c r="G17" s="7">
        <f t="shared" si="1"/>
        <v>0.14574314574314573</v>
      </c>
      <c r="H17" s="7">
        <f>F17-Control!F17</f>
        <v>-6.6219091642820416E-3</v>
      </c>
      <c r="I17" s="7">
        <f>G17-Control!G17</f>
        <v>-1.1495096240859148E-3</v>
      </c>
      <c r="J17" s="7" t="s">
        <v>59</v>
      </c>
      <c r="K17" s="7" t="s">
        <v>55</v>
      </c>
    </row>
    <row r="18" spans="1:17" ht="15.75" customHeight="1" x14ac:dyDescent="0.2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F18" s="7">
        <f t="shared" si="0"/>
        <v>0.27626459143968873</v>
      </c>
      <c r="G18" s="7">
        <f t="shared" si="1"/>
        <v>0.15434500648508431</v>
      </c>
      <c r="H18" s="7">
        <f>F18-Control!F18</f>
        <v>-3.0718280760574757E-2</v>
      </c>
      <c r="I18" s="7">
        <f>G18-Control!G18</f>
        <v>-9.0278525399486165E-3</v>
      </c>
      <c r="J18" s="7" t="s">
        <v>59</v>
      </c>
      <c r="K18" s="7" t="s">
        <v>55</v>
      </c>
    </row>
    <row r="19" spans="1:17" ht="15.75" customHeight="1" x14ac:dyDescent="0.2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F19" s="7">
        <f t="shared" si="0"/>
        <v>0.22010869565217392</v>
      </c>
      <c r="G19" s="7">
        <f t="shared" si="1"/>
        <v>0.16304347826086957</v>
      </c>
      <c r="H19" s="7">
        <f>F19-Control!F19</f>
        <v>1.0869565217391297E-2</v>
      </c>
      <c r="I19" s="7">
        <f>G19-Control!G19</f>
        <v>3.9402173913043487E-2</v>
      </c>
      <c r="J19" s="7" t="s">
        <v>55</v>
      </c>
      <c r="K19" s="7" t="s">
        <v>59</v>
      </c>
    </row>
    <row r="20" spans="1:17" ht="15.75" customHeight="1" x14ac:dyDescent="0.2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F20" s="7">
        <f t="shared" si="0"/>
        <v>0.27647867950481431</v>
      </c>
      <c r="G20" s="7">
        <f t="shared" si="1"/>
        <v>0.13204951856946354</v>
      </c>
      <c r="H20" s="7">
        <f>F20-Control!F20</f>
        <v>1.1255404809279779E-2</v>
      </c>
      <c r="I20" s="7">
        <f>G20-Control!G20</f>
        <v>1.5676040896933086E-2</v>
      </c>
      <c r="J20" s="7" t="s">
        <v>55</v>
      </c>
      <c r="K20" s="7" t="s">
        <v>59</v>
      </c>
    </row>
    <row r="21" spans="1:17" ht="15.75" customHeight="1" x14ac:dyDescent="0.2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F21" s="7">
        <f t="shared" si="0"/>
        <v>0.28434065934065933</v>
      </c>
      <c r="G21" s="7">
        <f t="shared" si="1"/>
        <v>9.2032967032967039E-2</v>
      </c>
      <c r="H21" s="7">
        <f>F21-Control!F21</f>
        <v>5.6820223373356876E-2</v>
      </c>
      <c r="I21" s="7">
        <f>G21-Control!G21</f>
        <v>-1.0146869479294537E-2</v>
      </c>
      <c r="J21" s="7" t="s">
        <v>59</v>
      </c>
      <c r="K21" s="7" t="s">
        <v>55</v>
      </c>
    </row>
    <row r="22" spans="1:17" ht="15.75" customHeight="1" x14ac:dyDescent="0.2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F22" s="7">
        <f t="shared" si="0"/>
        <v>0.25207756232686979</v>
      </c>
      <c r="G22" s="7">
        <f t="shared" si="1"/>
        <v>0.17036011080332411</v>
      </c>
      <c r="H22" s="7">
        <f>F22-Control!F22</f>
        <v>5.6186388141219179E-3</v>
      </c>
      <c r="I22" s="7">
        <f>G22-Control!G22</f>
        <v>2.7300620718338275E-2</v>
      </c>
      <c r="J22" s="7" t="s">
        <v>59</v>
      </c>
      <c r="K22" s="7" t="s">
        <v>59</v>
      </c>
    </row>
    <row r="23" spans="1:17" ht="15.75" customHeight="1" x14ac:dyDescent="0.2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F23" s="7">
        <f t="shared" si="0"/>
        <v>0.20431654676258992</v>
      </c>
      <c r="G23" s="7">
        <f t="shared" si="1"/>
        <v>0.14388489208633093</v>
      </c>
      <c r="H23" s="7">
        <f>F23-Control!F23</f>
        <v>-2.475834310525149E-2</v>
      </c>
      <c r="I23" s="7">
        <f>G23-Control!G23</f>
        <v>7.3210154343485434E-3</v>
      </c>
      <c r="J23" s="7" t="s">
        <v>55</v>
      </c>
      <c r="K23" s="7" t="s">
        <v>59</v>
      </c>
    </row>
    <row r="24" spans="1:17" ht="15.75" customHeight="1" x14ac:dyDescent="0.2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F24" s="7">
        <f t="shared" si="0"/>
        <v>0.25138121546961328</v>
      </c>
      <c r="G24" s="7">
        <f t="shared" si="1"/>
        <v>0.14226519337016574</v>
      </c>
      <c r="H24" s="7">
        <f>F24-Control!F24</f>
        <v>-4.5877081788683993E-2</v>
      </c>
      <c r="I24" s="7">
        <f>G24-Control!G24</f>
        <v>4.5584096689069056E-2</v>
      </c>
      <c r="J24" s="7" t="s">
        <v>59</v>
      </c>
      <c r="K24" s="7" t="s">
        <v>59</v>
      </c>
    </row>
    <row r="25" spans="1:17" ht="15.75" customHeight="1" x14ac:dyDescent="0.25">
      <c r="A25" s="1" t="s">
        <v>28</v>
      </c>
      <c r="B25" s="2">
        <v>9359</v>
      </c>
      <c r="C25" s="2">
        <v>789</v>
      </c>
      <c r="D25" s="3"/>
      <c r="E25" s="3"/>
      <c r="F25" s="3"/>
      <c r="G25" s="3"/>
      <c r="H25" s="3"/>
      <c r="I25" s="3"/>
      <c r="J25" s="3"/>
      <c r="K25" s="3"/>
    </row>
    <row r="26" spans="1:17" ht="15.75" customHeight="1" x14ac:dyDescent="0.25">
      <c r="A26" s="1" t="s">
        <v>29</v>
      </c>
      <c r="B26" s="2">
        <v>9427</v>
      </c>
      <c r="C26" s="2">
        <v>743</v>
      </c>
      <c r="D26" s="3"/>
      <c r="E26" s="3"/>
      <c r="F26" s="3"/>
      <c r="G26" s="3"/>
      <c r="H26" s="3"/>
      <c r="I26" s="3"/>
      <c r="J26" s="3"/>
      <c r="K26" s="3"/>
    </row>
    <row r="27" spans="1:17" ht="15.75" customHeight="1" x14ac:dyDescent="0.25">
      <c r="A27" s="1" t="s">
        <v>30</v>
      </c>
      <c r="B27" s="2">
        <v>9633</v>
      </c>
      <c r="C27" s="2">
        <v>808</v>
      </c>
      <c r="D27" s="3"/>
      <c r="E27" s="3"/>
      <c r="F27" s="3"/>
      <c r="G27" s="3"/>
      <c r="H27" s="3"/>
      <c r="I27" s="3"/>
      <c r="J27" s="3"/>
      <c r="K27" s="3"/>
      <c r="L27" t="s">
        <v>46</v>
      </c>
    </row>
    <row r="28" spans="1:17" ht="15.75" customHeight="1" x14ac:dyDescent="0.25">
      <c r="A28" s="1" t="s">
        <v>31</v>
      </c>
      <c r="B28" s="2">
        <v>9842</v>
      </c>
      <c r="C28" s="2">
        <v>831</v>
      </c>
      <c r="D28" s="3"/>
      <c r="E28" s="3"/>
      <c r="F28" s="3"/>
      <c r="G28" s="3"/>
      <c r="H28" s="3"/>
      <c r="I28" s="3"/>
      <c r="J28" s="3"/>
      <c r="K28" s="3"/>
      <c r="L28" t="s">
        <v>47</v>
      </c>
      <c r="M28">
        <f>(SUM(D2:D24)+SUM(Control!D2:D24))/(SUM(C2:C24)+SUM(Control!C2:C24))</f>
        <v>0.20860706740369866</v>
      </c>
    </row>
    <row r="29" spans="1:17" ht="15.75" customHeight="1" x14ac:dyDescent="0.25">
      <c r="A29" s="1" t="s">
        <v>32</v>
      </c>
      <c r="B29" s="2">
        <v>9272</v>
      </c>
      <c r="C29" s="2">
        <v>767</v>
      </c>
      <c r="D29" s="3"/>
      <c r="E29" s="3"/>
      <c r="F29" s="3"/>
      <c r="G29" s="3"/>
      <c r="H29" s="3"/>
      <c r="I29" s="3"/>
      <c r="J29" s="3"/>
      <c r="K29" s="3"/>
      <c r="L29" t="s">
        <v>48</v>
      </c>
      <c r="M29">
        <f>SQRT(M28*(1-M28)*(1/SUM(C2:C24)+1/SUM(Control!C2:C24)))</f>
        <v>4.3716753852259364E-3</v>
      </c>
    </row>
    <row r="30" spans="1:17" ht="15.75" customHeight="1" x14ac:dyDescent="0.25">
      <c r="A30" s="1" t="s">
        <v>33</v>
      </c>
      <c r="B30" s="2">
        <v>8969</v>
      </c>
      <c r="C30" s="2">
        <v>760</v>
      </c>
      <c r="D30" s="3"/>
      <c r="E30" s="3"/>
      <c r="F30" s="3"/>
      <c r="G30" s="3"/>
      <c r="H30" s="3"/>
      <c r="I30" s="3"/>
      <c r="J30" s="3"/>
      <c r="K30" s="3"/>
      <c r="L30" t="s">
        <v>44</v>
      </c>
      <c r="M30">
        <f>M29*2.4</f>
        <v>1.0492020924542248E-2</v>
      </c>
      <c r="N30" t="s">
        <v>49</v>
      </c>
      <c r="O30">
        <f>M31-M30</f>
        <v>1.0062853655819317E-2</v>
      </c>
      <c r="P30" t="s">
        <v>50</v>
      </c>
      <c r="Q30">
        <f>M31+M30</f>
        <v>3.1046895504903811E-2</v>
      </c>
    </row>
    <row r="31" spans="1:17" ht="15.75" customHeight="1" x14ac:dyDescent="0.25">
      <c r="A31" s="1" t="s">
        <v>34</v>
      </c>
      <c r="B31" s="2">
        <v>9697</v>
      </c>
      <c r="C31" s="2">
        <v>850</v>
      </c>
      <c r="D31" s="3"/>
      <c r="E31" s="3"/>
      <c r="F31" s="3"/>
      <c r="G31" s="3"/>
      <c r="H31" s="3"/>
      <c r="I31" s="3"/>
      <c r="J31" s="3"/>
      <c r="K31" s="3"/>
      <c r="L31" t="s">
        <v>45</v>
      </c>
      <c r="M31">
        <f>ABS(SUM(D2:D24)/SUM(C2:C24)-SUM(Control!D2:D24)/SUM(Control!C2:C24))</f>
        <v>2.0554874580361565E-2</v>
      </c>
    </row>
    <row r="32" spans="1:17" ht="15.75" customHeight="1" x14ac:dyDescent="0.25">
      <c r="A32" s="1" t="s">
        <v>35</v>
      </c>
      <c r="B32" s="2">
        <v>10445</v>
      </c>
      <c r="C32" s="2">
        <v>851</v>
      </c>
      <c r="D32" s="3"/>
      <c r="E32" s="3"/>
      <c r="F32" s="3"/>
      <c r="G32" s="3"/>
      <c r="H32" s="3"/>
      <c r="I32" s="3"/>
      <c r="J32" s="3"/>
      <c r="K32" s="3"/>
      <c r="M32">
        <f>SUM(D2:D24)/SUM(C2:C24)-SUM(Control!D2:D24)/SUM(Control!C2:C24)</f>
        <v>-2.0554874580361565E-2</v>
      </c>
    </row>
    <row r="33" spans="1:13" ht="15.75" customHeight="1" x14ac:dyDescent="0.25">
      <c r="A33" s="1" t="s">
        <v>36</v>
      </c>
      <c r="B33" s="2">
        <v>9931</v>
      </c>
      <c r="C33" s="2">
        <v>831</v>
      </c>
      <c r="D33" s="3"/>
      <c r="E33" s="3"/>
      <c r="F33" s="3"/>
      <c r="G33" s="3"/>
      <c r="H33" s="3"/>
      <c r="I33" s="3"/>
      <c r="J33" s="3"/>
      <c r="K33" s="3"/>
    </row>
    <row r="34" spans="1:13" ht="12.5" x14ac:dyDescent="0.25">
      <c r="A34" s="1" t="s">
        <v>37</v>
      </c>
      <c r="B34" s="2">
        <v>10042</v>
      </c>
      <c r="C34" s="2">
        <v>802</v>
      </c>
      <c r="D34" s="3"/>
      <c r="E34" s="3"/>
      <c r="F34" s="3"/>
      <c r="G34" s="3"/>
      <c r="H34" s="3"/>
      <c r="I34" s="3"/>
      <c r="J34" s="3"/>
      <c r="K34" s="3"/>
      <c r="L34" t="s">
        <v>51</v>
      </c>
    </row>
    <row r="35" spans="1:13" ht="12.5" x14ac:dyDescent="0.25">
      <c r="A35" s="1" t="s">
        <v>38</v>
      </c>
      <c r="B35" s="2">
        <v>9721</v>
      </c>
      <c r="C35" s="2">
        <v>829</v>
      </c>
      <c r="D35" s="3"/>
      <c r="E35" s="3"/>
      <c r="F35" s="3"/>
      <c r="G35" s="3"/>
      <c r="H35" s="3"/>
      <c r="I35" s="3"/>
      <c r="J35" s="3"/>
      <c r="K35" s="3"/>
      <c r="L35" t="s">
        <v>47</v>
      </c>
      <c r="M35">
        <f>(SUM(E2:E24)+SUM(Control!E2:E24))/(SUM(C2:C24)+SUM(Control!C2:C24))</f>
        <v>0.11512748531241861</v>
      </c>
    </row>
    <row r="36" spans="1:13" ht="12.5" x14ac:dyDescent="0.25">
      <c r="A36" s="1" t="s">
        <v>39</v>
      </c>
      <c r="B36" s="2">
        <v>9304</v>
      </c>
      <c r="C36" s="2">
        <v>770</v>
      </c>
      <c r="D36" s="3"/>
      <c r="E36" s="3"/>
      <c r="F36" s="3"/>
      <c r="G36" s="3"/>
      <c r="H36" s="3"/>
      <c r="I36" s="3"/>
      <c r="J36" s="3"/>
      <c r="K36" s="3"/>
      <c r="L36" t="s">
        <v>48</v>
      </c>
      <c r="M36">
        <f>SQRT(M35*(1-M35)*(1/SUM(C2:C24)+1/SUM(Control!C2:C24)))</f>
        <v>3.4341335129324238E-3</v>
      </c>
    </row>
    <row r="37" spans="1:13" ht="12.5" x14ac:dyDescent="0.25">
      <c r="A37" s="1" t="s">
        <v>40</v>
      </c>
      <c r="B37" s="2">
        <v>8668</v>
      </c>
      <c r="C37" s="2">
        <v>724</v>
      </c>
      <c r="D37" s="3"/>
      <c r="E37" s="3"/>
      <c r="F37" s="3"/>
      <c r="G37" s="3"/>
      <c r="H37" s="3"/>
      <c r="I37" s="3"/>
      <c r="J37" s="3"/>
      <c r="K37" s="3"/>
      <c r="L37" t="s">
        <v>44</v>
      </c>
      <c r="M37">
        <f>M36*2.4</f>
        <v>8.2419204310378164E-3</v>
      </c>
    </row>
    <row r="38" spans="1:13" ht="12.5" x14ac:dyDescent="0.25">
      <c r="A38" s="1" t="s">
        <v>41</v>
      </c>
      <c r="B38" s="2">
        <v>8988</v>
      </c>
      <c r="C38" s="2">
        <v>710</v>
      </c>
      <c r="D38" s="3"/>
      <c r="E38" s="3"/>
      <c r="F38" s="3"/>
      <c r="G38" s="3"/>
      <c r="H38" s="3"/>
      <c r="I38" s="3"/>
      <c r="J38" s="3"/>
      <c r="K38" s="3"/>
      <c r="L38" t="s">
        <v>45</v>
      </c>
      <c r="M38">
        <f>ABS(SUM(E2:E24)/SUM(C2:C24)-SUM(Control!E2:E24)/SUM(Control!C2:C24))</f>
        <v>4.8737226745441675E-3</v>
      </c>
    </row>
    <row r="39" spans="1:13" ht="15.75" customHeight="1" x14ac:dyDescent="0.25">
      <c r="B39">
        <f>SUM(B2:B38)</f>
        <v>344660</v>
      </c>
      <c r="C39">
        <f>SUM(C2:C38)</f>
        <v>28325</v>
      </c>
      <c r="D39">
        <f>C39/B39</f>
        <v>8.2182440666163759E-2</v>
      </c>
      <c r="M39">
        <f>SUM(E2:E24)/SUM(C2:C24)-SUM(Control!E2:E24)/SUM(Control!C2:C24)</f>
        <v>-4.8737226745441675E-3</v>
      </c>
    </row>
    <row r="41" spans="1:13" ht="15.75" customHeight="1" x14ac:dyDescent="0.25">
      <c r="B41" t="s">
        <v>42</v>
      </c>
      <c r="C41">
        <f>(C39+Control!C39)/(Control!B39+Experiment!B39)</f>
        <v>8.2154090897895257E-2</v>
      </c>
    </row>
    <row r="42" spans="1:13" ht="15.75" customHeight="1" x14ac:dyDescent="0.25">
      <c r="B42" t="s">
        <v>43</v>
      </c>
      <c r="C42">
        <f>SQRT(C41*(1-C41)*(1/B39+1/Control!B39))</f>
        <v>6.6106081563872224E-4</v>
      </c>
    </row>
    <row r="43" spans="1:13" ht="15.75" customHeight="1" x14ac:dyDescent="0.25">
      <c r="B43" t="s">
        <v>44</v>
      </c>
      <c r="C43">
        <f>C42*1.96</f>
        <v>1.2956791986518956E-3</v>
      </c>
    </row>
    <row r="44" spans="1:13" ht="15.75" customHeight="1" x14ac:dyDescent="0.25">
      <c r="B44" t="s">
        <v>45</v>
      </c>
      <c r="C44" s="5">
        <f>D39-Control!D39</f>
        <v>5.6627091586936018E-5</v>
      </c>
    </row>
  </sheetData>
  <autoFilter ref="A1:Q39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Stan</cp:lastModifiedBy>
  <dcterms:created xsi:type="dcterms:W3CDTF">2023-08-29T14:53:26Z</dcterms:created>
  <dcterms:modified xsi:type="dcterms:W3CDTF">2024-02-11T14:21:29Z</dcterms:modified>
</cp:coreProperties>
</file>